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tables/table5.xml" ContentType="application/vnd.openxmlformats-officedocument.spreadsheetml.table+xml"/>
  <Override PartName="/xl/drawings/drawing2.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tephen_Colodner\windows code\Statistical_Analysis_Lambda_Catalog\"/>
    </mc:Choice>
  </mc:AlternateContent>
  <xr:revisionPtr revIDLastSave="0" documentId="8_{4B47B0DE-F26B-4262-94F7-7BA0DC848E54}" xr6:coauthVersionLast="47" xr6:coauthVersionMax="47" xr10:uidLastSave="{00000000-0000-0000-0000-000000000000}"/>
  <bookViews>
    <workbookView xWindow="-120" yWindow="-120" windowWidth="29040" windowHeight="15720" xr2:uid="{F3500F54-771B-466A-AD40-60391A1670AF}"/>
  </bookViews>
  <sheets>
    <sheet name="Mileage Data" sheetId="3" r:id="rId1"/>
    <sheet name="Life Expectancy Data" sheetId="2" r:id="rId2"/>
    <sheet name="Production Lots" sheetId="4" r:id="rId3"/>
    <sheet name="Version History" sheetId="8" r:id="rId4"/>
    <sheet name="Regression Instructions" sheetId="6" r:id="rId5"/>
    <sheet name="Regression" sheetId="9" r:id="rId6"/>
    <sheet name="Diagnostic Guide" sheetId="7" r:id="rId7"/>
    <sheet name="LAMBDA_functions" sheetId="1" r:id="rId8"/>
    <sheet name="Univariate" sheetId="5" r:id="rId9"/>
  </sheets>
  <definedNames>
    <definedName name="Absorbed_Degrees_Of_Freedom" localSheetId="5">_xlfn.LAMBDA(_xlfn.LET(_xlpm.n_c,COLUMNS(Regression!Source_Data),_xlpm.fe_active,SUMPRODUCT(N(_xlfn.TAKE(Regression!Spec_Role,_xlpm.n_c)="Fixed Effects"))&gt;0,IF(NOT(_xlpm.fe_active),0,_xlfn.LET(_xlpm.lv,Dummy_Levels(Regression!Fixed_Effects_Column(),"",Regression!Sample_Include()),IF(ISNA(INDEX(_xlpm.lv,1,1)),0,COLUMNS(_xlpm.lv))))))</definedName>
    <definedName name="Adjusted_R_Squared" comment="R² penalised for model complexity: 1 − (1 − R²)·df_total/df_residual. Can be negative when the model fits worse than the mean.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1-(1-R_Squared(_xlpm.X_s,_xlpm.Y,_xlpm.allow_arg,_xlpm.filt_arg))*Total_Degrees_Of_Freedom(_xlpm.Y,_xlpm.allow_arg,_xlpm.filt_arg)/Residual_Degrees_Of_Freedom(_xlpm.X_s,_xlpm.Y,_xlpm.allow_arg,_xlpm.filt_arg,_xlpm.absorbed_arg)))</definedName>
    <definedName name="AIC" comment="Akaike Information Criterion = n·ln(SSR/n) + 2p. Lower = better.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n*LN(_xlpm.ssr/_xlpm.n)+2*_xlpm.p))</definedName>
    <definedName name="AICc" comment="AIC with a small-sample correction (+2p(p+1)/(n−p−1)). Preferred when n/p &lt; 40; converges to AIC as n → ∞.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aic,_xlpm.n*LN(_xlpm.ssr/_xlpm.n)+2*_xlpm.p,_xlpm.aic+2*_xlpm.p*(_xlpm.p+1)/(_xlpm.n-_xlpm.p-1)))</definedName>
    <definedName name="Allow_Intercept" localSheetId="5">Regression!$C$2</definedName>
    <definedName name="alpha" localSheetId="5">Regression!$Y$12</definedName>
    <definedName name="Base_Period_Delta" comment="The base period Δ in effect: spec column J (Period In Use) on the Sequence-flagged row of the Regression sheet. #N/A when no axis is flagged or the cell is not numeric. Default for Lag_By / Difference_By.">_xlfn.LAMBDA(_xlfn.LET(_xlpm.n_c,COLUMNS(Regression!Source_Data),_xlpm.position,_xlfn.XMATCH(TRUE,_xlfn.TAKE(Regression!Spec_Sequence,_xlpm.n_c),0),_xlpm.value,INDEX(_xlfn.TAKE(Regression!Spec_Sequence_Period,_xlpm.n_c),_xlpm.position),IF(ISNUMBER(_xlpm.value),_xlpm.value,NA())))</definedName>
    <definedName name="Base_Period_Delta_Candidate" localSheetId="5">_xlfn.LAMBDA(_xlfn.LET(_xlpm.d,Regression!Sequence_Deltas(),IF(COUNT(_xlpm.d)=0,NA(),IFERROR(_xlfn.MODE.SNGL(_xlpm.d),MIN(_xlpm.d)))))</definedName>
    <definedName name="Beta_Weights" comment="Standardised coefficients in SD units for comparing predictors measured on different scales. k rows; no intercept row.">_xlfn.LAMBDA(_xlpm.X_s,_xlpm.Y,_xlop.Allow_Intercept,_xlop.Include,_xlfn.LET(_xlpm.allow_arg,IF(_xlfn.ISOMITTED(_xlpm.Allow_Intercept),TRUE,_xlpm.Allow_Intercept),_xlpm.filt_arg,IF(_xlfn.ISOMITTED(_xlpm.Include),TRUE,_xlpm.Include),_xlpm.coefs,Coefficients(_xlpm.X_s,_xlpm.Y,_xlpm.allow_arg,_xlpm.filt_arg),_xlpm.pred_coefs,IF(_xlpm.allow_arg,_xlfn.DROP(_xlpm.coefs,1),_xlpm.coefs),_xlpm.sd_y,STDEV(_xlfn._xlws.FILTER(_xlpm.Y,_xlpm.filt_arg)),_xlpm.k,COLUMNS(_xlpm.X_s),_xlpm.sd_x,_xlfn.MAKEARRAY(_xlpm.k,1,_xlfn.LAMBDA(_xlpm.j,_xlpm._,STDEV(_xlfn._xlws.FILTER(_xlfn.CHOOSECOLS(_xlpm.X_s,_xlpm.j),_xlpm.filt_arg)))),_xlpm.pred_coefs*_xlpm.sd_x/_xlpm.sd_y))</definedName>
    <definedName name="BFN_Panel_Durbin_Watson" comment="Bhargava–Franzini–Narendranathan panel DW: differences residuals within (group, seq−Δ) pairs via Difference_By, NA→0 masked locally; denominator sums all e². Near 2 = no autocorrelation; N,T-dependent critical values — standard DW bounds do not apply.">_xlfn.LAMBDA(_xlpm.X_s,_xlpm.Y,_xlpm.group,_xlpm.seq,_xlop.delta,_xlop.Allow_Intercept,_xlop.Include,_xlfn.LET(_xlpm.allow_arg,IF(_xlfn.ISOMITTED(_xlpm.Allow_Intercept),TRUE,_xlpm.Allow_Intercept),_xlpm.filt_arg,IF(_xlfn.ISOMITTED(_xlpm.Include),TRUE,_xlpm.Include),_xlpm.step,IF(_xlfn.ISOMITTED(_xlpm.delta),Base_Period_Delta(),_xlpm.delta),_xlpm.e,Residuals(_xlpm.X_s,_xlpm.Y,_xlpm.allow_arg,_xlpm.filt_arg),_xlpm.g_f,_xlfn._xlws.FILTER(_xlpm.group,_xlpm.filt_arg),_xlpm.t_f,_xlfn._xlws.FILTER(_xlpm.seq,_xlpm.filt_arg),_xlpm.d,Difference_By(_xlpm.e,_xlpm.g_f,_xlpm.t_f,_xlpm.step),_xlpm.n_terms,SUMPRODUCT(N(ISNUMBER(_xlpm.d))),IF(_xlpm.n_terms=0,NA(),SUMPRODUCT(IFERROR(_xlpm.d,0)^2)/SUMPRODUCT(_xlpm.e^2))))</definedName>
    <definedName name="BIC" comment="Bayesian Information Criterion = n·ln(SSR/n) + p·ln(n). Penalises model complexity more strongly than AIC.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n*LN(_xlpm.ssr/_xlpm.n)+_xlpm.p*LN(_xlpm.n)))</definedName>
    <definedName name="Bin_Counts" comment="Counts of observations in each of k bins using Excel FREQUENCY on Upper_Bin_Edges. Returns a k×1 column vector.">_xlfn.LAMBDA(_xlpm.data,_xlop.method,_xlop.filter,_xlfn.LET(_xlpm.filt_arg,IF(_xlfn.ISOMITTED(_xlpm.filter),ISNUMBER(_xlpm.data),_xlpm.filter),_xlpm.x,_xlfn._xlws.FILTER(_xlpm.data,_xlpm.filt_arg),_xlpm.upper,Upper_Bin_Edges(_xlpm.data,_xlpm.method,_xlpm.filter),_xlfn.TAKE(FREQUENCY(_xlpm.x,_xlpm.upper),ROWS(_xlpm.upper))))</definedName>
    <definedName name="Bin_Edges" comment="k+1 evenly-spaced bin boundaries from data minimum to maximum. The master boundary vector; all other Bin_* functions derive from it.">_xlfn.LAMBDA(_xlpm.data,_xlop.method,_xlop.filter,_xlfn.LET(_xlpm.filt_arg,IF(_xlfn.ISOMITTED(_xlpm.filter),ISNUMBER(_xlpm.data),_xlpm.filter),_xlpm.x,_xlfn._xlws.FILTER(_xlpm.data,_xlpm.filt_arg),_xlpm.min_x,MIN(_xlpm.x),_xlpm.max_x,MAX(_xlpm.x),_xlpm.k,Number_Of_Histogram_Bins(_xlpm.data,IF(_xlfn.ISOMITTED(_xlpm.method),"FD",_xlpm.method),_xlpm.filt_arg),_xlpm.width,(_xlpm.max_x-_xlpm.min_x)/_xlpm.k,_xlfn.VSTACK(_xlfn.SEQUENCE(_xlpm.k,1,_xlpm.min_x,_xlpm.width),_xlpm.max_x)))</definedName>
    <definedName name="Bin_Lower_Edges" comment="k lower bin boundaries (Bin_Edges without the last element). First element = data minimum.">_xlfn.LAMBDA(_xlpm.data,_xlop.method,_xlop.filter,_xlfn.DROP(Bin_Edges(_xlpm.data,_xlpm.method,_xlpm.filter),-1))</definedName>
    <definedName name="Bin_Midpoints" comment="k bin centre values = (lower + upper) / 2. Use as x-axis values when overlaying fitted distribution PDF curves.">_xlfn.LAMBDA(_xlpm.data,_xlop.method,_xlop.filter,_xlfn.LET(_xlpm.e,Bin_Edges(_xlpm.data,_xlpm.method,_xlpm.filter),(_xlfn.DROP(_xlpm.e,1)+_xlfn.DROP(_xlpm.e,-1))/2))</definedName>
    <definedName name="CDF_Beta" comment="P(minimum &lt; X ≤ maximum) for Beta(alpha, beta) rescaled to the original data range using data_min and data_range.">_xlfn.LAMBDA(_xlpm.maximum,_xlpm.alpha,_xlpm.beta,_xlpm.data_min,_xlpm.data_range,_xlop.minimum,_xlfn.LET(_xlpm.pad,MAX(_xlpm.data_range*0.001,1E-30),_xlpm.scale_,_xlpm.data_range+2*_xlpm.pad,_xlpm.z_max,(_xlpm.maximum-_xlpm.data_min+_xlpm.pad)/_xlpm.scale_,_xlpm.cdf_max,IFERROR(_xlfn.BETA.DIST(_xlpm.z_max,_xlpm.alpha,_xlpm.beta,TRUE),0.5),_xlpm.cdf_min,IF(_xlfn.ISOMITTED(_xlpm.minimum),0,_xlfn.LET(_xlpm.z_min,(_xlpm.minimum-_xlpm.data_min+_xlpm.pad)/_xlpm.scale_,IFERROR(_xlfn.BETA.DIST(_xlpm.z_min,_xlpm.alpha,_xlpm.beta,TRUE),0.5))),_xlpm.cdf_max-_xlpm.cdf_min))</definedName>
    <definedName name="CDF_BetaPERT" comment="P(minimum &lt; X ≤ maximum) for BetaPERT(min, mode, max). PERT parameters are auto-derived from three-point estimates.">_xlfn.LAMBDA(_xlpm.maximum,_xlpm.min_val,_xlpm.mode_val,_xlpm.max_val,_xlop.minimum,_xlfn.LET(_xlpm.range_,_xlpm.max_val-_xlpm.min_val+1E-30,_xlpm.alpha_param,1+4*(_xlpm.mode_val-_xlpm.min_val)/_xlpm.range_,_xlpm.beta_param,1+4*(_xlpm.max_val-_xlpm.mode_val)/_xlpm.range_,_xlpm.z_max,(_xlpm.maximum-_xlpm.min_val)/_xlpm.range_,_xlpm.cdf_max,_xlfn.BETA.DIST(_xlpm.z_max,_xlpm.alpha_param,_xlpm.beta_param,TRUE),_xlpm.cdf_min,IF(_xlfn.ISOMITTED(_xlpm.minimum),0,_xlfn.LET(_xlpm.z_min,(_xlpm.minimum-_xlpm.min_val)/_xlpm.range_,_xlfn.BETA.DIST(_xlpm.z_min,_xlpm.alpha_param,_xlpm.beta_param,TRUE))),_xlpm.cdf_max-_xlpm.cdf_min))</definedName>
    <definedName name="CDF_Exponential" comment="P(minimum &lt; X ≤ maximum) for Exponential(rate = 1/mean). Data must be ≥ 0. Accepts arrays for element-wise calculation.">_xlfn.LAMBDA(_xlpm.maximum,_xlpm.rate,_xlop.minimum,_xlfn.LET(_xlpm.cdf_max,_xlfn.EXPON.DIST(_xlpm.maximum,_xlpm.rate,TRUE),_xlpm.cdf_min,IF(_xlfn.ISOMITTED(_xlpm.minimum),0,_xlfn.EXPON.DIST(_xlpm.minimum,_xlpm.rate,TRUE)),_xlpm.cdf_max-_xlpm.cdf_min))</definedName>
    <definedName name="CDF_Gamma" comment="P(minimum &lt; X ≤ maximum) for Gamma(shape, rate = 1/scale). Data must be &gt; 0. Accepts arrays for element-wise calculation.">_xlfn.LAMBDA(_xlpm.maximum,_xlpm.shape,_xlpm.rate,_xlop.minimum,_xlfn.LET(_xlpm.cdf_max,_xlfn.GAMMA.DIST(_xlpm.maximum,_xlpm.shape,1/_xlpm.rate,TRUE),_xlpm.cdf_min,IF(_xlfn.ISOMITTED(_xlpm.minimum),0,_xlfn.GAMMA.DIST(_xlpm.minimum,_xlpm.shape,1/_xlpm.rate,TRUE)),_xlpm.cdf_max-_xlpm.cdf_min))</definedName>
    <definedName name="CDF_Lognormal" comment="P(minimum &lt; X ≤ maximum) for Lognormal(meanlog, sdlog). Data must be positive. Accepts arrays for element-wise calculation.">_xlfn.LAMBDA(_xlpm.maximum,_xlpm.meanlog,_xlpm.sdlog,_xlop.minimum,_xlfn.LET(_xlpm.cdf_max,_xlfn.LOGNORM.DIST(_xlpm.maximum,_xlpm.meanlog,_xlpm.sdlog,TRUE),_xlpm.cdf_min,IF(_xlfn.ISOMITTED(_xlpm.minimum),0,_xlfn.LOGNORM.DIST(_xlpm.minimum,_xlpm.meanlog,_xlpm.sdlog,TRUE)),_xlpm.cdf_max-_xlpm.cdf_min))</definedName>
    <definedName name="CDF_Normal" comment="P(minimum &lt; X ≤ maximum) for Normal(mean, sd). Omit minimum for P(X ≤ maximum). Accepts arrays; use with Bin_Edges for histogram overlay.">_xlfn.LAMBDA(_xlpm.maximum,_xlpm.mean,_xlpm.sd,_xlop.minimum,_xlfn.LET(_xlpm.cdf_max,_xlfn.NORM.DIST(_xlpm.maximum,_xlpm.mean,_xlpm.sd,TRUE),_xlpm.cdf_min,IF(_xlfn.ISOMITTED(_xlpm.minimum),0,_xlfn.NORM.DIST(_xlpm.minimum,_xlpm.mean,_xlpm.sd,TRUE)),_xlpm.cdf_max-_xlpm.cdf_min))</definedName>
    <definedName name="CDF_Triangular" comment="P(minimum &lt; X ≤ maximum) for Triangular(min_val, mode_val, max_val). No Excel built-in; uses closed-form piecewise CDF.">_xlfn.LAMBDA(_xlpm.maximum,_xlpm.min_val,_xlpm.mode_val,_xlpm.max_val,_xlop.minimum,_xlfn.LET(_xlpm.cdf_at,_xlfn.LAMBDA(_xlpm.x,IFERROR(IF(_xlpm.x&lt;_xlpm.min_val,0,IF(_xlpm.x&lt;_xlpm.mode_val,(_xlpm.x-_xlpm.min_val)^2/((_xlpm.max_val-_xlpm.min_val)*(_xlpm.mode_val-_xlpm.min_val)+1E-30),IF(_xlpm.x&lt;=_xlpm.max_val,1-(_xlpm.max_val-_xlpm.x)^2/((_xlpm.max_val-_xlpm.min_val)*(_xlpm.max_val-_xlpm.mode_val)+1E-30),1))),0.5)),_xlpm.cdf_max,_xlfn.MAP(_xlpm.maximum,_xlpm.cdf_at),_xlpm.cdf_min,IF(_xlfn.ISOMITTED(_xlpm.minimum),0,_xlfn.MAP(_xlpm.minimum,_xlpm.cdf_at)),_xlpm.cdf_max-_xlpm.cdf_min))</definedName>
    <definedName name="CDF_Weibull" comment="P(minimum &lt; X ≤ maximum) for Weibull(shape, scale). Data must be &gt; 0. Accepts arrays for element-wise calculation.">_xlfn.LAMBDA(_xlpm.maximum,_xlpm.shape,_xlpm.scale,_xlop.minimum,_xlfn.LET(_xlpm.cdf_max,_xlfn.WEIBULL.DIST(_xlpm.maximum,_xlpm.shape,_xlpm.scale,TRUE),_xlpm.cdf_min,IF(_xlfn.ISOMITTED(_xlpm.minimum),0,_xlfn.WEIBULL.DIST(_xlpm.minimum,_xlpm.shape,_xlpm.scale,TRUE)),_xlpm.cdf_max-_xlpm.cdf_min))</definedName>
    <definedName name="Coefficients" comment="Fitted OLS coefficients as a column vector: intercept first (when included), then each predictor in X_s column order.">_xlfn.LAMBDA(_xlpm.X_s,_xlpm.Y,_xlop.Allow_Intercept,_xlop.Include,_xlfn.LET(_xlpm.allow_arg,IF(_xlfn.ISOMITTED(_xlpm.Allow_Intercept),TRUE,_xlpm.Allow_Intercept),_xlpm.filt_arg,IF(_xlfn.ISOMITTED(_xlpm.Include),TRUE,_xlpm.Include),_xlpm.ls,LINEST(_xlfn._xlws.FILTER(_xlpm.Y,_xlpm.filt_arg),_xlfn._xlws.FILTER(_xlpm.X_s,_xlpm.filt_arg),_xlpm.allow_arg,FALSE),_xlpm.k,COLUMNS(_xlpm.X_s),TRANSPOSE(IF(_xlpm.allow_arg,_xlfn.HSTACK(INDEX(_xlpm.ls,1,_xlpm.k+1),_xlfn.CHOOSECOLS(_xlpm.ls,_xlfn.SEQUENCE(1,_xlpm.k,_xlpm.k,-1))),_xlfn.CHOOSECOLS(_xlpm.ls,_xlfn.SEQUENCE(1,_xlpm.k,_xlpm.k,-1))))))</definedName>
    <definedName name="Column_Select" comment="Named wrapper for CHOOSECOLS: picks non-contiguous predictor columns by index. Returns an array suitable for X_s.">_xlfn.LAMBDA(_xlpm.table,_xlpm.col_nums,_xlfn.CHOOSECOLS(_xlpm.table,_xlpm.col_nums))</definedName>
    <definedName name="Complete_Cases_Filter" comment="Boolean vector TRUE where every included column is numeric. Pass as the Include argument to exclude incomplete rows.">_xlfn.LAMBDA(_xlpm.X_s,_xlop.Y,_xlfn.LET(_xlpm.combined,IF(_xlfn.ISOMITTED(_xlpm.Y),_xlpm.X_s,_xlfn.HSTACK(_xlpm.X_s,_xlpm.Y)),MMULT((ISNUMBER(_xlpm.combined))*1,_xlfn.SEQUENCE(COLUMNS(_xlpm.combined),1,1,0))=COLUMNS(_xlpm.combined)))</definedName>
    <definedName name="Confidence_Interval_Lower" comment="Lower CI bounds per coefficient. Default Alpha = 0.05 gives 95% CIs. Optional DF_Absorbed (default 0) corrects both df and SE under Fixed Effects.">_xlfn.LAMBDA(_xlpm.X_s,_xlpm.Y,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Coefficients(_xlpm.X_s,_xlpm.Y,_xlpm.allow_arg,_xlpm.filt_arg)-_xlfn.T.INV.2T(_xlpm.alpha_arg,Residual_Degrees_Of_Freedom(_xlpm.X_s,_xlpm.Y,_xlpm.allow_arg,_xlpm.filt_arg,_xlpm.absorbed_arg))*SE_Coefficients(_xlpm.X_s,_xlpm.Y,_xlpm.allow_arg,_xlpm.filt_arg,_xlpm.absorbed_arg)))</definedName>
    <definedName name="Confidence_Interval_Upper" comment="Upper CI bounds per coefficient. Default Alpha = 0.05 gives 95% CIs. Optional DF_Absorbed (default 0) corrects both df and SE under Fixed Effects.">_xlfn.LAMBDA(_xlpm.X_s,_xlpm.Y,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Coefficients(_xlpm.X_s,_xlpm.Y,_xlpm.allow_arg,_xlpm.filt_arg)+_xlfn.T.INV.2T(_xlpm.alpha_arg,Residual_Degrees_Of_Freedom(_xlpm.X_s,_xlpm.Y,_xlpm.allow_arg,_xlpm.filt_arg,_xlpm.absorbed_arg))*SE_Coefficients(_xlpm.X_s,_xlpm.Y,_xlpm.allow_arg,_xlpm.filt_arg,_xlpm.absorbed_arg)))</definedName>
    <definedName name="Constructed_Column_Names" localSheetId="5">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hdrs,_xlfn.TOROW(Regression!Header_Names),_xlpm.built,_xlfn.REDUCE("",_xlfn.SEQUENCE(_xlpm.n_c),_xlfn.LAMBDA(_xlpm.acc,_xlpm.j,IF(OR(INDEX(_xlpm.rl,_xlpm.j)&lt;&gt;"Predictor (x)",INDEX(_xlpm.inc,_xlpm.j)&lt;&gt;TRUE),_xlpm.acc,_xlfn.LET(_xlpm.h,INDEX(_xlpm.hdrs,1,_xlpm.j),IF(INDEX(_xlpm.typ,_xlpm.j)&lt;&gt;"Categorical",_xlfn.HSTACK(_xlpm.acc,IF(INDEX(_xlpm.trn,_xlpm.j)="Log","Ln("&amp;_xlpm.h&amp;")",_xlpm.h)),_xlfn.LET(_xlpm.col,INDEX(Regression!Source_Data,0,_xlpm.j),_xlpm.d,INDEX(_xlpm.refs,_xlpm.j),_xlpm.r,IF(LEN(_xlpm.d&amp;"")=0,"",_xlpm.d),_xlpm.lv,Dummy_Levels(_xlpm.col,_xlpm.r,Regression!Sample_Include()),IF(ISNA(INDEX(_xlpm.lv,1,1)),_xlpm.acc,_xlfn.HSTACK(_xlpm.acc,_xlpm.h&amp;": "&amp;_xlpm.lv)))))))),_xlfn.DROP(_xlpm.built,,1)))</definedName>
    <definedName name="Constructed_Column_Transforms" localSheetId="5">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built,_xlfn.REDUCE("",_xlfn.SEQUENCE(_xlpm.n_c),_xlfn.LAMBDA(_xlpm.acc,_xlpm.j,IF(OR(INDEX(_xlpm.rl,_xlpm.j)&lt;&gt;"Predictor (x)",INDEX(_xlpm.inc,_xlpm.j)&lt;&gt;TRUE),_xlpm.acc,_xlfn.LET(_xlpm.t,IF(INDEX(_xlpm.trn,_xlpm.j)="Log","Log","None"),IF(INDEX(_xlpm.typ,_xlpm.j)&lt;&gt;"Categorical",_xlfn.HSTACK(_xlpm.acc,_xlpm.t),_xlfn.LET(_xlpm.col,INDEX(Regression!Source_Data,0,_xlpm.j),_xlpm.d,INDEX(_xlpm.refs,_xlpm.j),_xlpm.r,IF(LEN(_xlpm.d&amp;"")=0,"",_xlpm.d),_xlpm.lv,Dummy_Levels(_xlpm.col,_xlpm.r,Regression!Sample_Include()),IF(ISNA(INDEX(_xlpm.lv,1,1)),_xlpm.acc,_xlfn.HSTACK(_xlpm.acc,_xlfn.EXPAND("None",1,COLUMNS(_xlpm.lv),"None"))))))))),_xlfn.DROP(_xlpm.built,,1)))</definedName>
    <definedName name="Cooks_Distance" comment="Influence measure Dᵢ = rᵢ²·hᵢ / ((1−hᵢ)·p). Values &gt; 4/n or &gt; 1 flag influential rows.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r,Studentized_Residuals(_xlpm.X_s,_xlpm.Y,_xlpm.allow_arg,_xlpm.filt_arg,_xlpm.absorbed_arg),_xlpm.h,Hat_Diagonal(_xlpm.X_s,_xlpm.allow_arg,_xlpm.filt_arg),_xlpm.p,COLUMNS(Design_Matrix(_xlpm.X_s,_xlpm.allow_arg,_xlpm.filt_arg)),_xlpm.r^2*_xlpm.h/((1-_xlpm.h)*_xlpm.p)))</definedName>
    <definedName name="Correlation_Matrix" comment="k×k symmetric Pearson correlation matrix among all X_s columns. Use to screen for multicollinearity before fitting.">_xlfn.LAMBDA(_xlpm.X_s,_xlop.Include,_xlfn.LET(_xlpm.filt_arg,IF(_xlfn.ISOMITTED(_xlpm.Include),TRUE,_xlpm.Include),_xlpm.xf,_xlfn._xlws.FILTER(_xlpm.X_s,_xlpm.filt_arg),_xlpm.k,COLUMNS(_xlpm.X_s),_xlfn.MAKEARRAY(_xlpm.k,_xlpm.k,_xlfn.LAMBDA(_xlpm.r,_xlpm.c,CORREL(_xlfn.CHOOSECOLS(_xlpm.xf,_xlpm.r),_xlfn.CHOOSECOLS(_xlpm.xf,_xlpm.c))))))</definedName>
    <definedName name="Data_Completeness" comment="Returns TRUE when every predictor cell in one table row is numeric. Use as a calculated table column and pass as Include.">_xlfn.LAMBDA(_xlpm.predictor_row,AND(ISNUMBER(_xlpm.predictor_row)))</definedName>
    <definedName name="Demean_By" comment="One-way within transformation x_ig − Group_Mean(x,group,include). v2.1 Fixed Effects constructor internal: demeaning by the FE group is algebraically equivalent to LSDV without materializing group dummy columns. G=1 collapses to grand-mean centering.">_xlfn.LAMBDA(_xlpm.x,_xlpm.group,_xlop.include,_xlfn.LET(_xlpm.x_v,_xlfn.TOCOL(IF(_xlpm.x="","",_xlpm.x),0),_xlpm.gm,Group_Mean(_xlpm.x,_xlpm.group,_xlpm.include),IF(ISNUMBER(_xlpm.x_v)*ISNUMBER(_xlpm.gm),_xlpm.x_v-_xlpm.gm,NA())))</definedName>
    <definedName name="Dependent_Variable" comment="Filtered Y column in the order the model uses it. Companion to Predictions and Residuals for scatter plots.">_xlfn.LAMBDA(_xlpm.Y,_xlop.Include,_xlfn._xlws.FILTER(_xlpm.Y,IF(_xlfn.ISOMITTED(_xlpm.Include),TRUE,_xlpm.Include)))</definedName>
    <definedName name="Descriptive_Statistics" comment="12×1 column vector: mean, median, mode, SD, variance, min, max, range, skewness, kurtosis, count, missing count.">_xlfn.LAMBDA(_xlpm.data,_xlop.filter,_xlfn.LET(_xlpm.filt_arg,IF(_xlfn.ISOMITTED(_xlpm.filter),ISNUMBER(_xlpm.data),_xlpm.filter),_xlpm.x,_xlfn._xlws.FILTER(_xlpm.data,_xlpm.filt_arg),_xlpm.n,COUNT(_xlpm.x),_xlpm.skew_val,INDEX(Skewness(_xlpm.data,_xlpm.filt_arg),1),_xlpm.kurt_val,INDEX(Kurtosis(_xlpm.data,_xlpm.filt_arg),1),_xlfn.VSTACK(AVERAGE(_xlpm.x),MEDIAN(_xlpm.x),IFERROR(_xlfn.MODE.SNGL(_xlpm.x),NA()),_xlfn.STDEV.S(_xlpm.x),_xlfn.VAR.S(_xlpm.x),MIN(_xlpm.x),MAX(_xlpm.x),MAX(_xlpm.x)-MIN(_xlpm.x),_xlpm.skew_val,_xlpm.kurt_val,_xlpm.n,Missing_Count(_xlpm.data,IF(_xlfn.ISOMITTED(_xlpm.filter),TRUE,_xlpm.filter)))))</definedName>
    <definedName name="Design_Matrix" comment="Filtered predictor matrix with a leading column of 1s when intercept is included. The X matrix used internally by the regression.">_xlfn.LAMBDA(_xlpm.X_s,_xlop.Allow_Intercept,_xlop.Include,_xlfn.LET(_xlpm.allow_arg,IF(_xlfn.ISOMITTED(_xlpm.Allow_Intercept),TRUE,_xlpm.Allow_Intercept),_xlpm.filt_arg,IF(_xlfn.ISOMITTED(_xlpm.Include),TRUE,_xlpm.Include),_xlpm.x_filt,_xlfn._xlws.FILTER(_xlpm.X_s,_xlpm.filt_arg),IF(_xlpm.allow_arg,_xlfn.HSTACK(_xlfn.SEQUENCE(ROWS(_xlpm.x_filt),,1,0),_xlpm.x_filt),_xlpm.x_filt)))</definedName>
    <definedName name="Difference_By" comment="Within-group difference x(t) − x(t−Δ) by exact time value. First period or gap → #N/A (never 0,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prior,Lag_By(_xlpm.x,_xlpm.group,_xlpm.seq,_xlpm.step,_xlpm.inc),IF(_xlpm.inc,IF(ISNUMBER(_xlpm.x_v)*ISNUMBER(_xlpm.prior),_xlpm.x_v-_xlpm.prior,NA()),"")))</definedName>
    <definedName name="Dummy_Code" comment="Treatment-coded 0/1 dummy matrix, row-aligned to the source data. Levels come from Dummy_Levels (one source of truth); the reference level is dropped to avoid collinearity with the intercept; excluded rows return &quot;&quot;. Returns #N/A on degenerate input.">_xlfn.LAMBDA(_xlpm.category,_xlop.reference,_xlop.include,_xlfn.LET(_xlpm.inc,IF(_xlfn.ISOMITTED(_xlpm.include),TRUE,_xlpm.include),_xlpm.x,_xlfn.TOCOL(IF(_xlpm.category="","",_xlpm.category),0),_xlpm.active,(_xlpm.x&lt;&gt;"")*_xlpm.inc,_xlpm.lv,Dummy_Levels(_xlpm.category,_xlpm.reference,_xlpm.include),IF(ISNA(_xlpm.lv),NA(),_xlfn.MAKEARRAY(ROWS(_xlpm.x),COLUMNS(_xlpm.lv),_xlfn.LAMBDA(_xlpm.r,_xlpm.c,IF(INDEX(_xlpm.active,_xlpm.r),--(INDEX(_xlpm.x,_xlpm.r)=INDEX(_xlpm.lv,1,_xlpm.c)),""))))))</definedName>
    <definedName name="Dummy_Levels" comment="Retained category labels after treatment coding: sorted levels from the included sample with the reference level dropped. Use as a header row above the Dummy_Code matrix. Returns #N/A (a real Excel error, catchable by ISNA/IFERROR) on degenerate input.">_xlfn.LAMBDA(_xlpm.category,_xlop.reference,_xlop.include,_xlfn.LET(_xlpm.inc,IF(_xlfn.ISOMITTED(_xlpm.include),TRUE,_xlpm.include),_xlpm.x,_xlfn.TOCOL(IF(_xlpm.category="","",_xlpm.category),0),_xlpm.active,(_xlpm.x&lt;&gt;"")*_xlpm.inc,_xlpm.x_active,_xlfn._xlws.FILTER(_xlpm.x,_xlpm.active,NA()),_xlpm.All_Levels,IFERROR(_xlfn.TOROW(_xlfn._xlws.SORT(_xlfn.UNIQUE(_xlpm.x_active))),NA()),_xlpm.ref_raw,IF(_xlfn.ISOMITTED(_xlpm.reference),"",_xlpm.reference),_xlpm.ref,IF(_xlpm.ref_raw="",IFERROR(INDEX(_xlpm.All_Levels,1,1),NA()),_xlpm.ref_raw),_xlpm.ref_ok,IFERROR(ISNUMBER(MATCH(_xlpm.ref,_xlpm.All_Levels,0)),FALSE),IF(OR(ISNA(_xlpm.All_Levels),NOT(_xlpm.ref_ok)),NA(),IFERROR(_xlfn._xlws.FILTER(_xlpm.All_Levels,_xlpm.All_Levels&lt;&gt;_xlpm.ref),NA()))))</definedName>
    <definedName name="Durbin_Watson" comment="Test statistic for first-order serial autocorrelation in residuals. Values near 2 = no autocorrelation; &lt; 1.5 or &gt; 2.5 flag problems.">_xlfn.LAMBDA(_xlpm.X_s,_xlpm.Y,_xlop.Allow_Intercept,_xlop.Include,_xlfn.LET(_xlpm.allow_arg,IF(_xlfn.ISOMITTED(_xlpm.Allow_Intercept),TRUE,_xlpm.Allow_Intercept),_xlpm.filt_arg,IF(_xlfn.ISOMITTED(_xlpm.Include),TRUE,_xlpm.Include),_xlpm.e,Residuals(_xlpm.X_s,_xlpm.Y,_xlpm.allow_arg,_xlpm.filt_arg),SUM((_xlfn.DROP(_xlpm.e,1)-_xlfn.DROP(_xlpm.e,-1))^2)/SUM(_xlpm.e^2)))</definedName>
    <definedName name="Durbin_Watson_By" comment="Sequence-aware Durbin-Watson: sorts residuals by seq before differencing, so the statistic is invariant to physical row order. Use when a Sequence axis is declared; ordinary Durbin_Watson trusts row order. Scalar output, no spill.">_xlfn.LAMBDA(_xlpm.X_s,_xlpm.Y,_xlpm.seq,_xlop.Allow_Intercept,_xlop.Include,_xlfn.LET(_xlpm.allow_arg,IF(_xlfn.ISOMITTED(_xlpm.Allow_Intercept),TRUE,_xlpm.Allow_Intercept),_xlpm.filt_arg,IF(_xlfn.ISOMITTED(_xlpm.Include),TRUE,_xlpm.Include),_xlpm.e,Residuals(_xlpm.X_s,_xlpm.Y,_xlpm.allow_arg,_xlpm.filt_arg),_xlpm.ord,_xlfn._xlws.FILTER(_xlpm.seq,_xlpm.filt_arg),_xlpm.es,_xlfn.SORTBY(_xlpm.e,_xlpm.ord,1),SUM((_xlfn.DROP(_xlpm.es,1)-_xlfn.DROP(_xlpm.es,-1))^2)/SUM(_xlpm.es^2)))</definedName>
    <definedName name="Exclude_Row_N" comment="Array with one row removed. Positive n counts from top, negative from bottom. Returns NA() when n is out of bounds.">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F_Statistic" comment="Overall F = MS_Regression / MS_Residual. Optional DF_Absorbed (default 0) corrects only the denominator df under Fixed Effects — the numerator df is unaffected.">_xlfn.LAMBDA(_xlpm.X_s,_xlpm.Y,_xlop.Allow_Intercept,_xlop.Include,_xlop.DF_Absorbed,_xlfn.LET(_xlpm.allow_arg,IF(_xlfn.ISOMITTED(_xlpm.Allow_Intercept),TRUE,_xlpm.Allow_Intercept),_xlpm.filt_arg,IF(_xlfn.ISOMITTED(_xlpm.Include),TRUE,_xlpm.Include),_xlpm.absorbed_arg,IF(_xlfn.ISOMITTED(_xlpm.DF_Absorbed),0,_xlpm.DF_Absorbed),SS_Regression(_xlpm.X_s,_xlpm.Y,_xlpm.allow_arg,_xlpm.filt_arg)/Regression_Degrees_Of_Freedom(_xlpm.X_s)/(SS_Residual(_xlpm.X_s,_xlpm.Y,_xlpm.allow_arg,_xlpm.filt_arg)/Residual_Degrees_Of_Freedom(_xlpm.X_s,_xlpm.Y,_xlpm.allow_arg,_xlpm.filt_arg,_xlpm.absorbed_arg))))</definedName>
    <definedName name="F_Statistic_P_Value" comment="Right-tail p-value for the overall F-test. Optional DF_Absorbed (default 0) corrects both F_Statistic and its denominator df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F.DIST.RT(F_Statistic(_xlpm.X_s,_xlpm.Y,_xlpm.allow_arg,_xlpm.filt_arg,_xlpm.absorbed_arg),Regression_Degrees_Of_Freedom(_xlpm.X_s),Residual_Degrees_Of_Freedom(_xlpm.X_s,_xlpm.Y,_xlpm.allow_arg,_xlpm.filt_arg,_xlpm.absorbed_arg))))</definedName>
    <definedName name="Fixed_Effects_Column" localSheetId="5">_xlfn.LAMBDA(_xlfn.LET(_xlpm.n_c,COLUMNS(Regression!Source_Data),INDEX(Regression!Source_Data,0,_xlfn.XMATCH("Fixed Effects",_xlfn.TAKE(Regression!Spec_Role,_xlpm.n_c),0))))</definedName>
    <definedName name="Freedman_Diaconis_Bins" comment="Bin count from Freedman-Diaconis rule: width = 2·IQR·n^(−1/3). Robust to outliers; preferred for skewed data.">_xlfn.LAMBDA(_xlpm.data,_xlop.filter,_xlfn.LET(_xlpm.filt_arg,IF(_xlfn.ISOMITTED(_xlpm.filter),ISNUMBER(_xlpm.data),_xlpm.filter),_xlpm.x,_xlfn._xlws.FILTER(_xlpm.data,_xlpm.filt_arg),_xlpm.n,COUNT(_xlpm.x),_xlpm.iqr,_xlfn.QUARTILE.EXC(_xlpm.x,3)-_xlfn.QUARTILE.EXC(_xlpm.x,1),_xlpm.width,2*_xlpm.iqr*_xlpm.n^(-1/3),_xlpm.range_,MAX(_xlpm.x)-MIN(_xlpm.x),IF(_xlpm.iqr=0,Sturges_Bins(_xlpm.data,_xlpm.filt_arg),CEILING(_xlpm.range_/_xlpm.width,1))))</definedName>
    <definedName name="Generalized_Tolerance" comment="1/GVIF per source variable. Fraction of unique variance not shared with other predictors, generalized across a categorical predictor's dummy columns.">_xlfn.LAMBDA(_xlpm.X_s,_xlpm.Column_Names,_xlop.Allow_Intercept,_xlop.Include,1/GVIF(_xlpm.X_s,_xlpm.Column_Names,_xlpm.Allow_Intercept,_xlpm.Include))</definedName>
    <definedName name="GoF_AIC" comment="AIC = 2k + 2·NLL for distribution comparison. k = number of free parameters. Lower = better. Compare across distributions on same data.">_xlfn.LAMBDA(_xlpm.nll,_xlpm.k,2*_xlpm.k+2*_xlpm.nll)</definedName>
    <definedName name="GoF_Anderson_Darling" comment="Anderson-Darling A² goodness-of-fit. More sensitive to tail deviations than K-S. Lower = better. Compare with AIC, BIC, and K-S.">_xlfn.LAMBDA(_xlpm.data,_xlpm.dist_cdf,_xlop.include,_xlfn.LET(_xlpm.inc,IF(_xlfn.ISOMITTED(_xlpm.include),ISNUMBER(_xlpm.data),_xlpm.include),_xlpm.d,_xlfn._xlws.FILTER(_xlpm.data,_xlpm.inc),_xlpm.f,_xlfn._xlws.FILTER(_xlpm.dist_cdf,_xlpm.inc),_xlpm.n,ROWS(_xlpm.d),IF(_xlpm.n=0,NA(),_xlfn.LET(_xlpm.fs,_xlfn.SORTBY(_xlpm.f,_xlpm.d),_xlpm.eps,0.0000000001,_xlpm.fc,IF(_xlpm.fs&lt;_xlpm.eps,_xlpm.eps,IF(_xlpm.fs&gt;1-_xlpm.eps,1-_xlpm.eps,_xlpm.fs)),_xlpm.i,_xlfn.SEQUENCE(_xlpm.n),_xlpm.fc_rev,_xlfn.SORTBY(_xlpm.fc,_xlpm.i,-1),-_xlpm.n-SUMPRODUCT((2*_xlpm.i-1)*(LN(_xlpm.fc)+LN(1-_xlpm.fc_rev)))/_xlpm.n))))</definedName>
    <definedName name="GoF_BIC" comment="BIC = k·ln(n) + 2·NLL. Penalises extra parameters more than AIC (penalty scales with log n). Lower = better.">_xlfn.LAMBDA(_xlpm.nll,_xlpm.k,_xlpm.n,_xlpm.k*LN(_xlpm.n)+2*_xlpm.nll)</definedName>
    <definedName name="GoF_Kolmogorov_Smirnov" comment="Kolmogorov-Smirnov D = max|F_n(xᵢ) − F(xᵢ)|. Maximum deviation between empirical and fitted CDFs. Lower = better.">_xlfn.LAMBDA(_xlpm.data,_xlpm.dist_cdf,_xlop.include,_xlfn.LET(_xlpm.inc,IF(_xlfn.ISOMITTED(_xlpm.include),ISNUMBER(_xlpm.data),_xlpm.include),_xlpm.d,_xlfn._xlws.FILTER(_xlpm.data,_xlpm.inc),_xlpm.f,_xlfn._xlws.FILTER(_xlpm.dist_cdf,_xlpm.inc),_xlpm.n,ROWS(_xlpm.d),IF(_xlpm.n=0,NA(),_xlfn.LET(_xlpm.fs,_xlfn.SORTBY(_xlpm.f,_xlpm.d),_xlpm.i,_xlfn.SEQUENCE(_xlpm.n),_xlpm.d_plus,MAX(_xlpm.i/_xlpm.n-_xlpm.fs),_xlpm.d_minus,MAX(_xlpm.fs-(_xlpm.i-1)/_xlpm.n),MAX(_xlpm.d_plus,_xlpm.d_minus)))))</definedName>
    <definedName name="Gram_Inverse" comment="Inverse of the Gram matrix (X’X)⁻¹. Central to leverage, prediction intervals, and LOOCV calculations. Pass Design_Matrix output.">_xlfn.LAMBDA(_xlpm.X,MINVERSE(MMULT(TRANSPOSE(_xlpm.X),_xlpm.X)))</definedName>
    <definedName name="Grid_Argument_Minimum" comment="Minimum value in a grid plus its 1-based row and column. Pass the body of a two-input Data Table to locate MLE parameter estimates.">_xlfn.LAMBDA(_xlpm.grid,_xlfn.LET(_xlpm.value_count,COUNT(_xlpm.grid),IF(_xlpm.value_count=0,_xlfn.HSTACK(NA(),NA(),NA()),_xlfn.LET(_xlpm.min_value,MIN(_xlpm.grid),_xlpm.flat_location,_xlfn.XMATCH(_xlpm.min_value,_xlfn.TOCOL(_xlpm.grid)),_xlpm.column_count,COLUMNS(_xlpm.grid),_xlpm.row_location,QUOTIENT(_xlpm.flat_location-1,_xlpm.column_count)+1,_xlpm.column_location,MOD(_xlpm.flat_location-1,_xlpm.column_count)+1,_xlfn.HSTACK(_xlpm.min_value,_xlpm.row_location,_xlpm.column_location)))))</definedName>
    <definedName name="Grid_Search_Optimum" comment="The two parameter values (column then row) at the minimum of a two-input Data Table. Use after NLL grid search to extract optimal parameters.">_xlfn.LAMBDA(_xlpm.grid,_xlfn.LET(_xlpm.argmin,Grid_Argument_Minimum(_xlpm.grid),_xlpm.row_location,INDEX(_xlpm.argmin,1,2),_xlpm.column_location,INDEX(_xlpm.argmin,1,3),_xlpm.best_column_parameter,OFFSET(_xlpm.grid,-1,_xlpm.column_location-1,1,1),_xlpm.best_row_parameter,OFFSET(_xlpm.grid,_xlpm.row_location-1,-1,1,1),_xlfn.VSTACK(_xlpm.best_column_parameter,_xlpm.best_row_parameter)))</definedName>
    <definedName name="Group_Count_At" comment="Count of included rows matching selected_group. 0 (not #N/A) when the group has no included members — counting is always well-defined. Backs the v2.1 FE group-mean prediction recovery.">_xlfn.LAMBDA(_xlpm.group,_xlpm.selected_group,_xlop.include,_xlfn.LET(_xlpm.g_v,_xlfn.TOCOL(IF(_xlpm.group="","",_xlpm.group),0),_xlpm.inc,IF(_xlfn.ISOMITTED(_xlpm.include),(_xlpm.g_v&lt;&gt;""),_xlpm.include*1),SUMPRODUCT(_xlpm.inc,--(_xlpm.g_v=_xlpm.selected_group))))</definedName>
    <definedName name="Group_Mean" comment="Group mean per row's own group, over included members only; full-height (a row's own inclusion doesn't gate its output). #N/A for a blank group or a group with no included members. Backs Demean_By.">_xlfn.LAMBDA(_xlpm.x,_xlpm.group,_xlop.include,_xlfn.LET(_xlpm.x_v,_xlfn.TOCOL(IF(_xlpm.x="","",_xlpm.x),0),_xlpm.g_v,_xlfn.TOCOL(IF(_xlpm.group="","",_xlpm.group),0),_xlpm.inc,IF(_xlfn.ISOMITTED(_xlpm.include),ISNUMBER(_xlpm.x_v),_xlpm.include*1),_xlpm.active,_xlpm.inc*(_xlpm.g_v&lt;&gt;""),IFERROR(_xlfn.LET(_xlpm.groups,_xlfn.UNIQUE(_xlfn._xlws.FILTER(_xlpm.g_v,_xlpm.active)),_xlpm.means,_xlfn.BYROW(_xlpm.groups,_xlfn.LAMBDA(_xlpm.gk,_xlfn.LET(_xlpm.mask,_xlpm.active*(_xlpm.g_v=_xlpm.gk),SUMPRODUCT(_xlpm.mask,IF(ISNUMBER(_xlpm.x_v),_xlpm.x_v,0))/SUM(_xlpm.mask)))),_xlfn.XLOOKUP(_xlpm.g_v,_xlpm.groups,_xlpm.means,NA(),0)),NA())))</definedName>
    <definedName name="Group_Mean_At" comment="Scalar group mean for one selected group: XLOOKUP into Group_Mean(x,group,include). #N/A when selected_group isn't among the included groups. Backs the v2.1 FE group-mean prediction recovery.">_xlfn.LAMBDA(_xlpm.x,_xlpm.group,_xlpm.selected_group,_xlop.include,_xlfn.XLOOKUP(_xlpm.selected_group,_xlpm.group,Group_Mean(_xlpm.x,_xlpm.group,_xlpm.include),NA(),0))</definedName>
    <definedName name="Group_Prediction_Interval" comment="v2.1 group-mean-recovery prediction: ŷ=ȳᵢ+(x_new−x̄ᵢ)′β̂. Surfaces both mean-CI and new-obs-PI. G=1 (Prediction_Group_Column()'s &quot;(all)&quot; fallback) collapses exactly to Prediction_Interval(). One-way FE, iid errors, continuous predictors only.">_xlfn.LAMBDA(_xlpm.X_s,_xlpm.Y,_xlpm.X_new,_xlpm.group,_xlpm.selected_group,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_xlpm.x_within,_xlfn.LET(_xlpm.n_x,COLUMNS(_xlpm.X_s),_xlpm.seed,_xlfn.SEQUENCE(ROWS(_xlpm.X_s),1,0,0),_xlpm.built,_xlfn.REDUCE(_xlpm.seed,_xlfn.SEQUENCE(_xlpm.n_x),_xlfn.LAMBDA(_xlpm.acc,_xlpm.j,_xlfn.HSTACK(_xlpm.acc,Demean_By(INDEX(_xlpm.X_s,0,_xlpm.j),_xlpm.group,_xlpm.filt_arg)))),_xlfn.DROP(_xlpm.built,,1)),_xlpm.y_within,Demean_By(_xlpm.Y,_xlpm.group,_xlpm.filt_arg),_xlpm.beta_full,Coefficients(_xlpm.x_within,_xlpm.y_within,_xlpm.allow_arg,_xlpm.filt_arg),_xlpm.beta,IF(_xlpm.allow_arg,_xlfn.DROP(_xlpm.beta_full,1),_xlpm.beta_full),_xlpm.s,SE_Regression(_xlpm.x_within,_xlpm.y_within,_xlpm.allow_arg,_xlpm.filt_arg,_xlpm.absorbed_arg),_xlpm.df,Residual_Degrees_Of_Freedom(_xlpm.x_within,_xlpm.y_within,_xlpm.allow_arg,_xlpm.filt_arg,_xlpm.absorbed_arg),_xlpm.t_crit,_xlfn.T.INV.2T(_xlpm.alpha_arg,_xlpm.df),_xlpm.X_design,Design_Matrix(_xlpm.x_within,FALSE,_xlpm.filt_arg),_xlpm.XtX_inv,Gram_Inverse(_xlpm.X_design),_xlpm.xbar_i,TRANSPOSE(_xlfn.BYCOL(_xlpm.X_s,_xlfn.LAMBDA(_xlpm.col,Group_Mean_At(_xlpm.col,_xlpm.group,_xlpm.selected_group,_xlpm.filt_arg)))),_xlpm.ybar_i,Group_Mean_At(_xlpm.Y,_xlpm.group,_xlpm.selected_group,_xlpm.filt_arg),_xlpm.T_i,Group_Count_At(_xlpm.group,_xlpm.selected_group,_xlpm.filt_arg),_xlpm.deviation,_xlpm.X_new-_xlpm.xbar_i,_xlpm.quad,MMULT(MMULT(TRANSPOSE(_xlpm.deviation),_xlpm.XtX_inv),_xlpm.deviation),_xlpm.point_est,_xlpm.ybar_i+SUMPRODUCT(_xlpm.deviation,_xlpm.beta),_xlpm.se_mean,_xlpm.s*SQRT(1/_xlpm.T_i+_xlpm.quad),_xlpm.se_new,_xlpm.s*SQRT(1+1/_xlpm.T_i+_xlpm.quad),_xlpm.margin_mean,_xlpm.t_crit*_xlpm.se_mean,_xlpm.margin_new,_xlpm.t_crit*_xlpm.se_new,_xlfn.VSTACK(_xlpm.point_est,_xlpm.se_mean,_xlpm.se_new,_xlpm.t_crit,_xlpm.point_est-_xlpm.margin_mean,_xlpm.point_est+_xlpm.margin_mean,_xlpm.point_est-_xlpm.margin_new,_xlpm.point_est+_xlpm.margin_new,1-_xlpm.alpha_arg)))</definedName>
    <definedName name="GVIF" comment="Generalized VIF, one value per source variable (shared across a categorical predictor's dummy columns): det(R11)*det(R22)/det(R). Equals ordinary VIF when a variable is a single column.">_xlfn.LAMBDA(_xlpm.X_s,_xlpm.Column_Names,_xlop.Allow_Intercept,_xlop.Include,_xlfn.LET(_xlpm.filt_arg,IF(_xlfn.ISOMITTED(_xlpm.Include),TRUE,_xlpm.Include),_xlpm.k,COLUMNS(_xlpm.X_s),_xlpm.grp,IFERROR(LEFT(_xlpm.Column_Names,FIND(": ",_xlpm.Column_Names)-1),_xlpm.Column_Names),IF(COUNTA(_xlfn.UNIQUE(_xlpm.grp,TRUE))&lt;=1,_xlfn.MAKEARRAY(_xlpm.k,1,_xlfn.LAMBDA(_xlpm.j,_xlpm._,1)),_xlfn.LET(_xlpm.R,Correlation_Matrix(_xlpm.X_s,_xlpm.filt_arg),_xlpm.detR,MDETERM(_xlpm.R),_xlfn.MAKEARRAY(_xlpm.k,1,_xlfn.LAMBDA(_xlpm.j,_xlpm._,_xlfn.LET(_xlpm.g,INDEX(_xlpm.grp,1,_xlpm.j),_xlpm.own,_xlpm.grp=_xlpm.g,_xlpm.R11,_xlfn._xlws.FILTER(_xlfn._xlws.FILTER(_xlpm.R,TRANSPOSE(_xlpm.own)),_xlpm.own),_xlpm.R22,_xlfn._xlws.FILTER(_xlfn._xlws.FILTER(_xlpm.R,TRANSPOSE(NOT(_xlpm.own))),NOT(_xlpm.own)),MDETERM(_xlpm.R11)*MDETERM(_xlpm.R22)/_xlpm.detR)))))))</definedName>
    <definedName name="Hat_Diagonal" comment="Leverage hᵢ = xᵢ’(X’X)⁻¹xᵢ per row. Rows with hᵢ &gt; 2p/n have high leverage; used by Cook’s Distance and PRESS.">_xlfn.LAMBDA(_xlpm.X_s,_xlop.Allow_Intercept,_xlop.Include,_xlfn.LET(_xlpm.allow_arg,IF(_xlfn.ISOMITTED(_xlpm.Allow_Intercept),TRUE,_xlpm.Allow_Intercept),_xlpm.filt_arg,IF(_xlfn.ISOMITTED(_xlpm.Include),TRUE,_xlpm.Include),_xlpm.X_design,Design_Matrix(_xlpm.X_s,_xlpm.allow_arg,_xlpm.filt_arg),_xlpm.p,COLUMNS(_xlpm.X_design),_xlpm.XtX_inv,Gram_Inverse(_xlpm.X_design),_xlpm.Z,MMULT(_xlpm.X_design,_xlpm.XtX_inv),MMULT(_xlpm.Z*_xlpm.X_design,_xlfn.SEQUENCE(_xlpm.p,1,1,0))))</definedName>
    <definedName name="Header_Names" localSheetId="5">_xlfn.TAKE(Regression!Source_Table,1)</definedName>
    <definedName name="Intercept_Only_DF" localSheetId="5">_xlfn.LAMBDA(Regression!Intercept_Only_N()-1)</definedName>
    <definedName name="Intercept_Only_N" localSheetId="5">_xlfn.LAMBDA(SUMPRODUCT(N(Regression!Sample_Include())))</definedName>
    <definedName name="Intercept_Only_Point" localSheetId="5">_xlfn.LAMBDA(AVERAGE(_xlfn._xlws.FILTER(Regression!Response_Column(),Regression!Sample_Include())))</definedName>
    <definedName name="Intercept_Only_S" localSheetId="5">_xlfn.LAMBDA(_xlfn.STDEV.S(_xlfn._xlws.FILTER(Regression!Response_Column(),Regression!Sample_Include())))</definedName>
    <definedName name="Intercept_Only_SE" localSheetId="5">_xlfn.LAMBDA(Regression!Intercept_Only_S()/SQRT(Regression!Intercept_Only_N()))</definedName>
    <definedName name="Is_Balanced_Panel" comment="TRUE iff the included sample is a complete (group × time) grid: row count = groups×times AND every (group,time) pair distinct. Diagnostic only — flags when a two-way demeaning shortcut (v2.7+) is valid; Demean_By itself needs no balance.">_xlfn.LAMBDA(_xlpm.group,_xlpm.time,_xlop.include,_xlfn.LET(_xlpm.g_v,_xlfn.TOCOL(IF(_xlpm.group="","",_xlpm.group),0),_xlpm.t_v,_xlfn.TOCOL(IF(_xlpm.time="","",_xlpm.time),0),_xlpm.inc,IF(_xlfn.ISOMITTED(_xlpm.include),(_xlpm.g_v&lt;&gt;"")*(_xlpm.t_v&lt;&gt;""),_xlpm.include*1),_xlpm.active,_xlpm.inc*(_xlpm.g_v&lt;&gt;"")*(_xlpm.t_v&lt;&gt;""),_xlpm.n,SUM(_xlpm.active),IF(_xlpm.n=0,NA(),_xlfn.LET(_xlpm.sep,CHAR(31),_xlpm.groups,_xlfn.UNIQUE(_xlfn._xlws.FILTER(_xlpm.g_v,_xlpm.active)),_xlpm.times,_xlfn.UNIQUE(_xlfn._xlws.FILTER(_xlpm.t_v,_xlpm.active)),_xlpm.keys,_xlfn._xlws.FILTER(_xlpm.g_v&amp;_xlpm.sep&amp;_xlpm.t_v,_xlpm.active),AND(_xlpm.n=ROWS(_xlpm.groups)*ROWS(_xlpm.times),_xlpm.n=ROWS(_xlfn.UNIQUE(_xlpm.keys)))))))</definedName>
    <definedName name="Kurtosis" comment="Excess kurtosis per X_s column. 0 = normal-distributed tails; positive = heavier tails with more frequent extremes.">_xlfn.LAMBDA(_xlpm.X_s,_xlop.Include,_xlfn.LET(_xlpm.filt_arg,IF(_xlfn.ISOMITTED(_xlpm.Include),TRUE,_xlpm.Include),_xlpm.xf,_xlfn._xlws.FILTER(_xlpm.X_s,_xlpm.filt_arg),_xlfn.MAKEARRAY(COLUMNS(_xlpm.X_s),1,_xlfn.LAMBDA(_xlpm.r,_xlpm.c,KURT(_xlfn.CHOOSECOLS(_xlpm.xf,_xlpm.r))))))</definedName>
    <definedName name="Lag_By" comment="Prior-period value within the group: exact-match lookup of (group, seq − Δ). Gap or first period → #N/A,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sep,CHAR(31),_xlpm.source_keys,IF(_xlpm.inc*ISNUMBER(_xlpm.t_v)*(_xlpm.x_v&lt;&gt;""),_xlpm.g_v&amp;_xlpm.sep&amp;_xlpm.t_v,""),_xlpm.prior,_xlfn.XLOOKUP(_xlpm.g_v&amp;_xlpm.sep&amp;(_xlpm.t_v-_xlpm.step),_xlpm.source_keys,_xlpm.x_v,NA(),0),IF(_xlpm.inc,IF(ISNUMBER(_xlpm.t_v),_xlpm.prior,NA()),"")))</definedName>
    <definedName name="Leave_One_Out_Prediction" comment="Single leave-one-out prediction for row n by refitting on n−1 rows. For all rows at once use LOOCV_Prediction.">_xlfn.LAMBDA(_xlpm.X_s,_xlpm.Y,_xlpm.n,_xlop.Allow_Intercept,_xlop.Include,_xlfn.LET(_xlpm.allow_arg,IF(_xlfn.ISOMITTED(_xlpm.Allow_Intercept),TRUE,_xlpm.Allow_Intercept),_xlpm.filt_arg,IF(_xlfn.ISOMITTED(_xlpm.Include),TRUE,_xlpm.Include),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n_Positive" comment="LN(x) for strictly positive numeric input. Excluded row -&gt; &quot;&quot;. Included but non-positive/non-numeric -&gt; #N/A (the NA()-exception convention: &quot;&quot; means excluded, #N/A means included-but-incomputable). Backs the Regression sheet's Transform = Log option.">_xlfn.LAMBDA(_xlpm.x,_xlop.include,_xlfn.LET(_xlpm.x_v,_xlfn.TOCOL(IF(_xlpm.x="","",_xlpm.x),0),_xlpm.inc,IF(_xlfn.ISOMITTED(_xlpm.include),ISNUMBER(_xlpm.x_v),_xlpm.include*1),_xlpm.pos,IFERROR(ISNUMBER(_xlpm.x_v)*(_xlpm.x_v&gt;0),FALSE),IF(_xlpm.inc=0,"",IF(_xlpm.pos,LN(_xlpm.x_v),NA()))))</definedName>
    <definedName name="LOOCV_Prediction" comment="All n leave-one-out predictions at once using the hat-matrix shortcut ŷ₋ᵢ = ŷᵢ − hᵢeᵢ/(1−hᵢ). No n separate refits needed.">_xlfn.LAMBDA(_xlpm.X_s,_xlpm.Y,_xlop.Allow_Intercept,_xlop.Include,_xlfn.LET(_xlpm.allow_arg,IF(_xlfn.ISOMITTED(_xlpm.Allow_Intercept),TRUE,_xlpm.Allow_Intercept),_xlpm.filt_arg,IF(_xlfn.ISOMITTED(_xlpm.Include),TRUE,_xlpm.Include),_xlpm.yhat,Predictions(_xlpm.X_s,_xlpm.Y,_xlpm.allow_arg,_xlpm.filt_arg),_xlpm.e,_xlfn._xlws.FILTER(_xlpm.Y,_xlpm.filt_arg)-_xlpm.yhat,_xlpm.h,Hat_Diagonal(_xlpm.X_s,_xlpm.allow_arg,_xlpm.filt_arg),_xlpm.yhat-_xlpm.h*_xlpm.e/(1-_xlpm.h)))</definedName>
    <definedName name="LOOCV_Residual" comment="Leave-one-out residuals e_i/(1-h_i). SUMSQ of this spilled vector equals PRESS. #N/A (not #DIV/0!) where h_i = 1.">_xlfn.LAMBDA(_xlpm.X_s,_xlpm.Y,_xlop.Allow_Intercept,_xlop.Include,_xlfn.LET(_xlpm.allow_arg,IF(_xlfn.ISOMITTED(_xlpm.Allow_Intercept),TRUE,_xlpm.Allow_Intercept),_xlpm.filt_arg,IF(_xlfn.ISOMITTED(_xlpm.Include),TRUE,_xlpm.Include),_xlpm.e,Residuals(_xlpm.X_s,_xlpm.Y,_xlpm.allow_arg,_xlpm.filt_arg),_xlpm.h,Hat_Diagonal(_xlpm.X_s,_xlpm.allow_arg,_xlpm.filt_arg),IFERROR(_xlpm.e/(1-_xlpm.h),NA())))</definedName>
    <definedName name="Missing_Count" comment="Count of non-numeric (blank or text) cells in the active data range up to the last non-empty row. Returns 0 when data is clean.">_xlfn.LAMBDA(_xlpm.data,_xlop.filter,_xlfn.LET(_xlpm.filt_arg,IF(_xlfn.ISOMITTED(_xlpm.filter),TRUE,_xlpm.filter),_xlpm.d,_xlfn._xlws.FILTER(_xlpm.data,_xlpm.filt_arg),_xlpm.last_row,IFERROR(LOOKUP(2,1/(_xlpm.d&lt;&gt;""),_xlfn.SEQUENCE(ROWS(_xlpm.d))),0),IF(_xlpm.last_row=0,0,_xlpm.last_row-COUNT(_xlfn.TAKE(_xlpm.d,_xlpm.last_row)))))</definedName>
    <definedName name="MS_Regression" comment="Mean square for regression = SS_Regression / df_Regression. Numerator of the overall F-statistic.">_xlfn.LAMBDA(_xlpm.X_s,_xlpm.Y,_xlop.Allow_Intercept,_xlop.Include,_xlfn.LET(_xlpm.allow_arg,IF(_xlfn.ISOMITTED(_xlpm.Allow_Intercept),TRUE,_xlpm.Allow_Intercept),_xlpm.filt_arg,IF(_xlfn.ISOMITTED(_xlpm.Include),TRUE,_xlpm.Include),SS_Regression(_xlpm.X_s,_xlpm.Y,_xlpm.allow_arg,_xlpm.filt_arg)/Regression_Degrees_Of_Freedom(_xlpm.X_s)))</definedName>
    <definedName name="MS_Residual" comment="Mean square residual = SS_Residual / df_Residual = SE_Regression². Denominator of the F-statistic.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SS_Residual(_xlpm.X_s,_xlpm.Y,_xlpm.allow_arg,_xlpm.filt_arg)/Residual_Degrees_Of_Freedom(_xlpm.X_s,_xlpm.Y,_xlpm.allow_arg,_xlpm.filt_arg,_xlpm.absorbed_arg)))</definedName>
    <definedName name="Multiple_R" comment="Correlation between observed and fitted Y values = √R². Ranges [0, 1]. Square to recover R_Squared.">_xlfn.LAMBDA(_xlpm.X_s,_xlpm.Y,_xlop.Allow_Intercept,_xlop.Include,_xlfn.LET(_xlpm.allow_arg,IF(_xlfn.ISOMITTED(_xlpm.Allow_Intercept),TRUE,_xlpm.Allow_Intercept),_xlpm.filt_arg,IF(_xlfn.ISOMITTED(_xlpm.Include),TRUE,_xlpm.Include),SQRT(R_Squared(_xlpm.X_s,_xlpm.Y,_xlpm.allow_arg,_xlpm.filt_arg))))</definedName>
    <definedName name="NLL_Beta" comment="Negative log-likelihood for Beta(alpha, beta). Data must be strictly on (0, 1). No closed-form MLE; use a grid-search Data Table.">_xlfn.LAMBDA(_xlpm.data,_xlpm.alpha_param,_xlpm.beta_param,_xlop.filter,_xlfn.LET(_xlpm.filt_arg,IF(_xlfn.ISOMITTED(_xlpm.filter),ISNUMBER(_xlpm.data),_xlpm.filter),_xlpm.x,_xlfn._xlws.FILTER(_xlpm.data,_xlpm.filt_arg),IFERROR(-SUMPRODUCT(LN(_xlfn.BETA.DIST(_xlpm.x,_xlpm.alpha_param,_xlpm.beta_param,FALSE))),1000000000000000)))</definedName>
    <definedName name="NLL_BetaPERT" comment="Negative log-likelihood for BetaPERT(min, mode, max). Parameters come from three-point estimates; no optimisation needed.">_xlfn.LAMBDA(_xlpm.data,_xlpm.min_val,_xlpm.mode_val,_xlpm.max_val,_xlop.filter,_xlfn.LET(_xlpm.filt_arg,IF(_xlfn.ISOMITTED(_xlpm.filter),ISNUMBER(_xlpm.data),_xlpm.filter),_xlpm.x,_xlfn._xlws.FILTER(_xlpm.data,_xlpm.filt_arg),_xlpm.range_,_xlpm.max_val-_xlpm.min_val,_xlpm.z,(_xlpm.x-_xlpm.min_val)/_xlpm.range_,_xlpm.alpha_p,1+4*(_xlpm.mode_val-_xlpm.min_val)/_xlpm.range_,_xlpm.beta_p,1+4*(_xlpm.max_val-_xlpm.mode_val)/_xlpm.range_,_xlpm.pdf_z,_xlfn.BETA.DIST(_xlpm.z,_xlpm.alpha_p,_xlpm.beta_p,FALSE),_xlpm.pdf_x,_xlpm.pdf_z/_xlpm.range_,IFERROR(-SUMPRODUCT(LN(_xlpm.pdf_x)),1000000000000000)))</definedName>
    <definedName name="NLL_Exponential" comment="Negative log-likelihood for Exponential(rate = 1/mean). Data must be ≥ 0. Closed-form MLE: rate = 1/AVERAGE(data).">_xlfn.LAMBDA(_xlpm.data,_xlpm.rate,_xlop.filter,_xlfn.LET(_xlpm.filt_arg,IF(_xlfn.ISOMITTED(_xlpm.filter),ISNUMBER(_xlpm.data),_xlpm.filter),_xlpm.x,_xlfn._xlws.FILTER(_xlpm.data,_xlpm.filt_arg),IFERROR(-SUMPRODUCT(LN(_xlfn.EXPON.DIST(_xlpm.x,_xlpm.rate,FALSE))),1000000000000000)))</definedName>
    <definedName name="NLL_Gamma" comment="Negative log-likelihood for Gamma(shape, rate = 1/scale). Data must be &gt; 0. No closed-form MLE; fit using a grid-search Data Table.">_xlfn.LAMBDA(_xlpm.data,_xlpm.shape,_xlpm.rate,_xlop.filter,_xlfn.LET(_xlpm.filt_arg,IF(_xlfn.ISOMITTED(_xlpm.filter),ISNUMBER(_xlpm.data),_xlpm.filter),_xlpm.x,_xlfn._xlws.FILTER(_xlpm.data,_xlpm.filt_arg),_xlpm.scale,1/_xlpm.rate,IFERROR(-SUMPRODUCT(LN(_xlfn.GAMMA.DIST(_xlpm.x,_xlpm.shape,_xlpm.scale,FALSE))),1000000000000000)))</definedName>
    <definedName name="NLL_Lognormal" comment="Negative log-likelihood for Lognormal(meanlog, sdlog). Data must be positive. MLE: meanlog = AVERAGE(LN(data)), sdlog = STDEV.S(LN(data)).">_xlfn.LAMBDA(_xlpm.data,_xlpm.meanlog,_xlpm.sdlog,_xlop.filter,_xlfn.LET(_xlpm.filt_arg,IF(_xlfn.ISOMITTED(_xlpm.filter),ISNUMBER(_xlpm.data),_xlpm.filter),_xlpm.x,_xlfn._xlws.FILTER(_xlpm.data,_xlpm.filt_arg),IFERROR(-SUMPRODUCT(LN(_xlfn.LOGNORM.DIST(_xlpm.x,_xlpm.meanlog,_xlpm.sdlog,FALSE))),1000000000000000)))</definedName>
    <definedName name="NLL_Normal" comment="Negative log-likelihood for Normal(mean, sd). Minimise to fit by MLE. Closed-form MLE: mean = AVERAGE, sd = STDEV.S.">_xlfn.LAMBDA(_xlpm.data,_xlpm.mean,_xlpm.sd,_xlop.filter,_xlfn.LET(_xlpm.filt_arg,IF(_xlfn.ISOMITTED(_xlpm.filter),ISNUMBER(_xlpm.data),_xlpm.filter),_xlpm.x,_xlfn._xlws.FILTER(_xlpm.data,_xlpm.filt_arg),IFERROR(-SUMPRODUCT(LN(_xlfn.NORM.DIST(_xlpm.x,_xlpm.mean,_xlpm.sd,FALSE))),1000000000000000)))</definedName>
    <definedName name="NLL_Triangular" comment="Negative log-likelihood for Triangular(min, mode, max). Conventional MLE: set min, mode, max to the data min, mode, and max.">_xlfn.LAMBDA(_xlpm.data,_xlpm.min_val,_xlpm.mode_val,_xlpm.max_val,_xlop.filter,_xlfn.LET(_xlpm.filt_arg,IF(_xlfn.ISOMITTED(_xlpm.filter),ISNUMBER(_xlpm.data),_xlpm.filter),_xlpm.x,_xlfn._xlws.FILTER(_xlpm.data,_xlpm.filt_arg),_xlpm.range_,_xlpm.max_val-_xlpm.min_val,_xlpm.pdf,IF(_xlpm.x&lt;=_xlpm.mode_val,2*(_xlpm.x-_xlpm.min_val)/(_xlpm.range_*(_xlpm.mode_val-_xlpm.min_val)),2*(_xlpm.max_val-_xlpm.x)/(_xlpm.range_*(_xlpm.max_val-_xlpm.mode_val))),IFERROR(-SUMPRODUCT(LN(_xlpm.pdf)),1000000000000000)))</definedName>
    <definedName name="NLL_Weibull" comment="Negative log-likelihood for Weibull(shape, scale). Data must be &gt; 0. No closed-form MLE; fit using a two-input Data Table grid search.">_xlfn.LAMBDA(_xlpm.data,_xlpm.shape,_xlpm.scale,_xlop.filter,_xlfn.LET(_xlpm.filt_arg,IF(_xlfn.ISOMITTED(_xlpm.filter),ISNUMBER(_xlpm.data),_xlpm.filter),_xlpm.x,_xlfn._xlws.FILTER(_xlpm.data,_xlpm.filt_arg),IFERROR(-SUMPRODUCT(LN(_xlfn.WEIBULL.DIST(_xlpm.x,_xlpm.shape,_xlpm.scale,FALSE))),1000000000000000)))</definedName>
    <definedName name="Normal_Scores" comment="Theoretical standard-normal quantiles (Blom approximation) for each filtered row. Use as x-axis values on a Q-Q plot.">_xlfn.LAMBDA(_xlpm.Y,_xlop.Include,_xlfn.LET(_xlpm.filtered,_xlfn._xlws.FILTER(_xlpm.Y,IF(_xlfn.ISOMITTED(_xlpm.Include),TRUE,_xlpm.Include)),_xlpm.n,ROWS(_xlpm.filtered),_xlfn.NORM.S.INV((_xlfn.BYROW(_xlpm.filtered,_xlfn.LAMBDA(_xlpm.v,SUMPRODUCT((_xlpm.filtered&lt;_xlpm.v)*1)))+0.5)/_xlpm.n)))</definedName>
    <definedName name="Number_Of_Histogram_Bins" comment="Bin count by chosen rule (&quot;Sturges&quot;, &quot;Scott&quot;, or default &quot;FD&quot;). Used internally by Bin_Edges; call directly to inspect the count.">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Observation_Number" comment="Sequence 1..n for the filtered dataset. Use as an observation index axis on diagnostic scatter plots.">_xlfn.LAMBDA(_xlpm.Y,_xlop.Include,_xlfn.SEQUENCE(ROWS(_xlfn._xlws.FILTER(_xlpm.Y,IF(_xlfn.ISOMITTED(_xlpm.Include),TRUE,_xlpm.Include)))))</definedName>
    <definedName name="Observations" comment="Count of rows used in the regression after optional filtering. The fundamental sample size n driving all degrees-of-freedom and model-comparison calculations.">_xlfn.LAMBDA(_xlpm.Y,_xlop.Include,_xlfn.LET(_xlpm.filt_arg,IF(_xlfn.ISOMITTED(_xlpm.Include),TRUE,_xlpm.Include),ROWS(_xlfn._xlws.FILTER(_xlpm.Y,_xlpm.filt_arg))))</definedName>
    <definedName name="P_Values" comment="Two-tailed p-values per coefficient testing H₀: true effect = 0. Optional DF_Absorbed (default 0) corrects both the t-stat's SE and the test's df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T.DIST.2T(ABS(T_Statistics(_xlpm.X_s,_xlpm.Y,_xlpm.allow_arg,_xlpm.filt_arg,_xlpm.absorbed_arg)),Residual_Degrees_Of_Freedom(_xlpm.X_s,_xlpm.Y,_xlpm.allow_arg,_xlpm.filt_arg,_xlpm.absorbed_arg))))</definedName>
    <definedName name="Partial_Correlation" comment="Sign-preserving partial correlation between Y and each predictor after removing all other predictor effects. Range [−1, 1].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t,T_Statistics(_xlpm.X_s,_xlpm.Y,_xlpm.allow_arg,_xlpm.filt_arg,_xlpm.absorbed_arg),_xlpm.df,Residual_Degrees_Of_Freedom(_xlpm.X_s,_xlpm.Y,_xlpm.allow_arg,_xlpm.filt_arg,_xlpm.absorbed_arg),_xlpm.t/SQRT(_xlpm.t^2+_xlpm.df)))</definedName>
    <definedName name="Partial_R_Squared" comment="Unique proportion of residual variance explained by each predictor after controlling for all others. Range [0, 1].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t,T_Statistics(_xlpm.X_s,_xlpm.Y,_xlpm.allow_arg,_xlpm.filt_arg,_xlpm.absorbed_arg),_xlpm.df,Residual_Degrees_Of_Freedom(_xlpm.X_s,_xlpm.Y,_xlpm.allow_arg,_xlpm.filt_arg,_xlpm.absorbed_arg),_xlpm.t^2/(_xlpm.t^2+_xlpm.df)))</definedName>
    <definedName name="Pearson_R" comment="Linear (Pearson) correlations between each X_s column and Y. Returns a k×1 vector. Compare with Spearman_R to detect nonlinearity.">_xlfn.LAMBDA(_xlpm.X_s,_xlpm.Y,_xlop.Include,_xlfn.LET(_xlpm.filt_arg,IF(_xlfn.ISOMITTED(_xlpm.Include),TRUE,_xlpm.Include),_xlpm.xf,_xlfn._xlws.FILTER(_xlpm.X_s,_xlpm.filt_arg),_xlpm.yf,_xlfn._xlws.FILTER(_xlpm.Y,_xlpm.filt_arg),_xlfn.MAKEARRAY(COLUMNS(_xlpm.X_s),1,_xlfn.LAMBDA(_xlpm.r,_xlpm.c,CORREL(_xlfn.CHOOSECOLS(_xlpm.xf,_xlpm.r),_xlpm.yf)))))</definedName>
    <definedName name="Prediction_Group_Column" localSheetId="5">_xlfn.LAMBDA(_xlfn.LET(_xlpm.n_c,COLUMNS(Regression!Source_Data),_xlpm.fe_active,SUMPRODUCT(N(_xlfn.TAKE(Regression!Spec_Role,_xlpm.n_c)="Fixed Effects"))&gt;0,IF(_xlpm.fe_active,Regression!Fixed_Effects_Column(),_xlfn.EXPAND("(all)",ROWS(Regression!Source_Data),1,"(all)"))))</definedName>
    <definedName name="Prediction_Interval" comment="6-element vector: point estimate, SE_prediction, t-critical, lower/upper PI bound, confidence level. Optional DF_Absorbed (default 0) corrects df/SE under Fixed Effects.">_xlfn.LAMBDA(_xlpm.X_s,_xlpm.Y,_xlpm.X_new,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_xlpm.X_design,Design_Matrix(_xlpm.X_s,_xlpm.allow_arg,_xlpm.filt_arg),_xlpm.beta,Coefficients(_xlpm.X_s,_xlpm.Y,_xlpm.allow_arg,_xlpm.filt_arg),_xlpm.s,SE_Regression(_xlpm.X_s,_xlpm.Y,_xlpm.allow_arg,_xlpm.filt_arg,_xlpm.absorbed_arg),_xlpm.df,Residual_Degrees_Of_Freedom(_xlpm.X_s,_xlpm.Y,_xlpm.allow_arg,_xlpm.filt_arg,_xlpm.absorbed_arg),_xlpm.t_crit,_xlfn.T.INV.2T(_xlpm.alpha_arg,_xlpm.df),_xlpm.x_new_aligned,IF(_xlpm.allow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Predictions" comment="Model-fitted ŷ values (X·β) for each filtered row. Subtract from Y to get Residuals.">_xlfn.LAMBDA(_xlpm.X_s,_xlpm.Y,_xlop.Allow_Intercept,_xlop.Include,_xlfn.LET(_xlpm.allow_arg,IF(_xlfn.ISOMITTED(_xlpm.Allow_Intercept),TRUE,_xlpm.Allow_Intercept),_xlpm.filt_arg,IF(_xlfn.ISOMITTED(_xlpm.Include),TRUE,_xlpm.Include),MMULT(Design_Matrix(_xlpm.X_s,_xlpm.allow_arg,_xlpm.filt_arg),Coefficients(_xlpm.X_s,_xlpm.Y,_xlpm.allow_arg,_xlpm.filt_arg))))</definedName>
    <definedName name="PRESS" comment="Leave-one-out cross-validation sum of squares = Σ(eᵢ/(1−hᵢ))². Lower values mean better out-of-sample predictions.">_xlfn.LAMBDA(_xlpm.X_s,_xlpm.Y,_xlop.Allow_Intercept,_xlop.Include,_xlfn.LET(_xlpm.allow_arg,IF(_xlfn.ISOMITTED(_xlpm.Allow_Intercept),TRUE,_xlpm.Allow_Intercept),_xlpm.filt_arg,IF(_xlfn.ISOMITTED(_xlpm.Include),TRUE,_xlpm.Include),SUMSQ(LOOCV_Residual(_xlpm.X_s,_xlpm.Y,_xlpm.allow_arg,_xlpm.filt_arg))))</definedName>
    <definedName name="QQ_Correlation" comment="Filliben Q-Q correlation between ranked scaled residuals and normal quantiles.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sr,Scaled_Residuals_Ranked(_xlpm.X_s,_xlpm.Y,_xlpm.allow_arg,_xlpm.filt_arg,_xlpm.absorbed_arg),_xlpm.n,ROWS(_xlpm.sr),_xlpm.ns,_xlfn.NORM.S.INV((_xlfn.SEQUENCE(_xlpm.n)-0.5)/_xlpm.n),CORREL(_xlpm.sr,_xlpm.ns)))</definedName>
    <definedName name="R_Squared" comment="Proportion of Y’s variance explained by the model (SS_Regression / SS_Total). Ranges [0, 1]; higher is better.">_xlfn.LAMBDA(_xlpm.X_s,_xlpm.Y,_xlop.Allow_Intercept,_xlop.Include,_xlfn.LET(_xlpm.allow_arg,IF(_xlfn.ISOMITTED(_xlpm.Allow_Intercept),TRUE,_xlpm.Allow_Intercept),_xlpm.filt_arg,IF(_xlfn.ISOMITTED(_xlpm.Include),TRUE,_xlpm.Include),INDEX(LINEST(_xlfn._xlws.FILTER(_xlpm.Y,_xlpm.filt_arg),_xlfn._xlws.FILTER(_xlpm.X_s,_xlpm.filt_arg),_xlpm.allow_arg,TRUE),3,1)))</definedName>
    <definedName name="Rank_Fraction" comment="Empirical CDF fractions for filtered Y in original data order. Each value is the row’s percentile within the filtered outcome.">_xlfn.LAMBDA(_xlpm.Y,_xlop.Include,_xlfn.LET(_xlpm.filtered,_xlfn._xlws.FILTER(_xlpm.Y,IF(_xlfn.ISOMITTED(_xlpm.Include),TRUE,_xlpm.Include)),_xlpm.n,ROWS(_xlpm.filtered),_xlfn.BYROW(_xlpm.filtered,_xlfn.LAMBDA(_xlpm.v,SUMPRODUCT((_xlpm.filtered&lt;=_xlpm.v)*1)))/_xlpm.n))</definedName>
    <definedName name="RegChartActY" comment="Actual vs. Predicted chart: Y values (Actual Y)" localSheetId="5">OFFSET(Regression!$AL$2,1,0,MAX(IFERROR(Regression!$Y$8,1),1),1)</definedName>
    <definedName name="RegChartCookDist" comment="Cook's Distance chart: bar values" localSheetId="5">OFFSET(Regression!$AQ$2,1,0,MAX(IFERROR(Regression!$Y$8,1),1),1)</definedName>
    <definedName name="RegChartCookDistFlag" comment="Cook's Distance chart: flagged-point overlay for data labels (D &gt; 4/n or D &gt; 0.9)" localSheetId="5">OFFSET(Regression!$AV$2,1,0,MAX(IFERROR(Regression!$Y$8,1),1),1)</definedName>
    <definedName name="RegChartFitY" comment="Predicted Y: X values for the Residuals vs. Fitted, Actual vs. Predicted, and Scale-Location charts" localSheetId="5">OFFSET(Regression!$AM$2,1,0,MAX(IFERROR(Regression!$Y$8,1),1),1)</definedName>
    <definedName name="RegChartLeverage" comment="Studentized Residuals vs. Leverage chart: X values (Hat Diagonal)" localSheetId="5">OFFSET(Regression!$AO$2,1,0,MAX(IFERROR(Regression!$Y$8,1),1),1)</definedName>
    <definedName name="RegChartObsLabel" comment="Cook's Distance chart: observation identifier for flagged-point data labels" localSheetId="5">OFFSET(Regression!$AK$2,1,0,MAX(IFERROR(Regression!$Y$8,1),1),1)</definedName>
    <definedName name="RegChartPRESSResid" comment="PRESS Residuals chart: bar values" localSheetId="5">OFFSET(Regression!$AU$2,1,0,MAX(IFERROR(Regression!$Y$8,1),1),1)</definedName>
    <definedName name="RegChartQQX" comment="Normal Q-Q chart: X values (theoretical quantiles, Normal Scores Ranked)" localSheetId="5">OFFSET(Regression!$AR$2,1,0,MAX(IFERROR(Regression!$Y$8,1),1),1)</definedName>
    <definedName name="RegChartQQY" comment="Normal Q-Q chart: Y values (Studentized Residuals Ranked)" localSheetId="5">OFFSET(Regression!$AS$2,1,0,MAX(IFERROR(Regression!$Y$8,1),1),1)</definedName>
    <definedName name="RegChartResid" comment="Residuals vs. Fitted chart: Y values (Residuals)" localSheetId="5">OFFSET(Regression!$AN$2,1,0,MAX(IFERROR(Regression!$Y$8,1),1),1)</definedName>
    <definedName name="RegChartScaleLoc" comment="Scale-Location chart: Y values (sqrt of abs Studentized Residual)" localSheetId="5">OFFSET(Regression!$AT$2,1,0,MAX(IFERROR(Regression!$Y$8,1),1),1)</definedName>
    <definedName name="RegChartStudResid" comment="Studentized Residuals vs. Leverage chart: Y values" localSheetId="5">OFFSET(Regression!$AP$2,1,0,MAX(IFERROR(Regression!$Y$8,1),1),1)</definedName>
    <definedName name="Regression_Degrees_Of_Freedom" comment="Degrees of freedom for regression = number of predictors k (= COLUMNS(X_s)). Used as the numerator df in the F-test.">_xlfn.LAMBDA(_xlpm.X_s,COLUMNS(_xlpm.X_s))</definedName>
    <definedName name="Residual_Degrees_Of_Freedom" comment="Residual df = Total_Degrees_Of_Freedom − Regression_Degrees_Of_Freedom − DF_Absorbed (default 0). Denominator df for the F-test, Adjusted R², and — new in v2.1 — the single source of truth for FE df correction downstream.">_xlfn.LAMBDA(_xlpm.X_s,_xlpm.Y,_xlop.Allow_Intercept,_xlop.Include,_xlop.DF_Absorbed,_xlfn.LET(_xlpm.allow_arg,IF(_xlfn.ISOMITTED(_xlpm.Allow_Intercept),TRUE,_xlpm.Allow_Intercept),_xlpm.filt_arg,IF(_xlfn.ISOMITTED(_xlpm.Include),TRUE,_xlpm.Include),_xlpm.absorbed_arg,IF(_xlfn.ISOMITTED(_xlpm.DF_Absorbed),0,_xlpm.DF_Absorbed),Total_Degrees_Of_Freedom(_xlpm.Y,_xlpm.allow_arg,_xlpm.filt_arg)-Regression_Degrees_Of_Freedom(_xlpm.X_s)-_xlpm.absorbed_arg))</definedName>
    <definedName name="Residuals" comment="Raw residuals = Y − ŷ for each filtered row. Starting point for all diagnostic plots.">_xlfn.LAMBDA(_xlpm.X_s,_xlpm.Y,_xlop.Allow_Intercept,_xlop.Include,_xlfn.LET(_xlpm.allow_arg,IF(_xlfn.ISOMITTED(_xlpm.Allow_Intercept),TRUE,_xlpm.Allow_Intercept),_xlpm.filt_arg,IF(_xlfn.ISOMITTED(_xlpm.Include),TRUE,_xlpm.Include),_xlfn._xlws.FILTER(_xlpm.Y,_xlpm.filt_arg)-Predictions(_xlpm.X_s,_xlpm.Y,_xlpm.allow_arg,_xlpm.filt_arg)))</definedName>
    <definedName name="Response_Column" localSheetId="5">_xlfn.LAMBDA(_xlfn.LET(_xlpm.n_c,COLUMNS(Regression!Source_Data),_xlpm.rl,_xlfn.TAKE(Regression!Spec_Role,_xlpm.n_c),_xlpm.trn,_xlfn.TAKE(Regression!Spec_Transform,_xlpm.n_c),_xlpm.p,_xlfn.XMATCH("Response (y)",_xlpm.rl),_xlpm.col,INDEX(Regression!Source_Data,0,_xlpm.p),IF(INDEX(_xlpm.trn,_xlpm.p)="Log",Ln_Positive(_xlpm.col,Regression!Sample_Include()),_xlpm.col)))</definedName>
    <definedName name="Row_Labels" localSheetId="5">_xlfn.LAMBDA(_xlfn.LET(_xlpm.n_c,COLUMNS(Regression!Source_Data),_xlpm.rl,_xlfn.TAKE(Regression!Spec_Role,_xlpm.n_c),_xlpm.ids,IFERROR(TRANSPOSE(_xlfn._xlws.FILTER(TRANSPOSE(Regression!Source_Data),_xlpm.rl="Identifier (Row Label)")),NA()),IF(SUM(--(_xlpm.rl="Identifier (Row Label)"))=0,"Obs. "&amp;_xlfn.SEQUENCE(ROWS(Regression!Source_Data)),_xlfn.BYROW(_xlpm.ids,_xlfn.LAMBDA(_xlpm.r,_xlfn.TEXTJOIN("|",FALSE,_xlpm.r))))))</definedName>
    <definedName name="Sample_Include" localSheetId="5">_xlfn.LAMBDA(_xlfn.LET(_xlpm.n_c,COLUMNS(Regression!Source_Data),_xlpm.rl,_xlfn.TAKE(Regression!Spec_Role,_xlpm.n_c),_xlpm.inc,_xlfn.TAKE(Regression!Spec_Include,_xlpm.n_c),_xlpm.typ,_xlfn.TAKE(Regression!Spec_Type,_xlpm.n_c),_xlpm.seed,_xlfn.SEQUENCE(ROWS(Regression!Source_Data),1,1,0),_xlpm.prod,_xlfn.REDUCE(_xlpm.seed,_xlfn.SEQUENCE(_xlpm.n_c),_xlfn.LAMBDA(_xlpm.acc,_xlpm.j,_xlfn.LET(_xlpm.col,INDEX(Regression!Source_Data,0,_xlpm.j),IF(INDEX(_xlpm.rl,_xlpm.j)="Filter",_xlpm.acc*--(IFERROR((_xlpm.col+0)=1,FALSE)),IF(OR(INDEX(_xlpm.rl,_xlpm.j)="Response (y)",AND(INDEX(_xlpm.rl,_xlpm.j)="Predictor (x)",INDEX(_xlpm.inc,_xlpm.j)=TRUE,INDEX(_xlpm.typ,_xlpm.j)="Continuous")),_xlpm.acc*N(ISNUMBER(_xlpm.col)),_xlpm.acc))))),_xlpm.prod=1))</definedName>
    <definedName name="Scaled_Residuals" comment="Residuals divided by SE_Regression. Not leverage-adjusted. Optional DF_Absorbed (default 0) corrects SE_Regression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Residuals(_xlpm.X_s,_xlpm.Y,_xlpm.allow_arg,_xlpm.filt_arg)/SE_Regression(_xlpm.X_s,_xlpm.Y,_xlpm.allow_arg,_xlpm.filt_arg,_xlpm.absorbed_arg)))</definedName>
    <definedName name="Scaled_Residuals_Ranked" comment="Scaled residuals sorted ascending. Paired with Normal_Scores for a standard Q-Q residual plot.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_xlws.SORT(Scaled_Residuals(_xlpm.X_s,_xlpm.Y,_xlpm.allow_arg,_xlpm.filt_arg,_xlpm.absorbed_arg))))</definedName>
    <definedName name="Scott_Bins" comment="Bin count from Scott’s normal-reference rule: width = 3.49·σ·n^(−1/3). Optimal when data are approximately normal.">_xlfn.LAMBDA(_xlpm.data,_xlop.filter,_xlfn.LET(_xlpm.filt_arg,IF(_xlfn.ISOMITTED(_xlpm.filter),ISNUMBER(_xlpm.data),_xlpm.filter),_xlpm.x,_xlfn._xlws.FILTER(_xlpm.data,_xlpm.filt_arg),_xlpm.n,COUNT(_xlpm.x),_xlpm.sd,_xlfn.STDEV.S(_xlpm.x),_xlpm.width,3.49*_xlpm.sd*_xlpm.n^(-1/3),_xlpm.range_,MAX(_xlpm.x)-MIN(_xlpm.x),IF(_xlpm.sd=0,1,CEILING(_xlpm.range_/_xlpm.width,1))))</definedName>
    <definedName name="SE_Coefficients" comment="Standard errors of the OLS coefficients. LINEST can't accept an external df, so DF_Absorbed (default 0) rescales its output by SQRT(naive_df/true_df) — exact, since SSR and (X'X)⁻¹ don't change.">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ls,LINEST(_xlfn._xlws.FILTER(_xlpm.Y,_xlpm.filt_arg),_xlfn._xlws.FILTER(_xlpm.X_s,_xlpm.filt_arg),_xlpm.allow_arg,TRUE),_xlpm.ses,INDEX(_xlpm.ls,2),_xlpm.k,COLUMNS(_xlpm.X_s),_xlpm.naive_df,Residual_Degrees_Of_Freedom(_xlpm.X_s,_xlpm.Y,_xlpm.allow_arg,_xlpm.filt_arg),_xlpm.true_df,_xlpm.naive_df-_xlpm.absorbed_arg,_xlpm.scale,SQRT(_xlpm.naive_df/_xlpm.true_df),TRANSPOSE(IF(_xlpm.allow_arg,_xlfn.HSTACK(INDEX(_xlpm.ses,1,_xlpm.k+1),_xlfn.CHOOSECOLS(_xlpm.ses,_xlfn.SEQUENCE(1,_xlpm.k,_xlpm.k,-1))),_xlfn.CHOOSECOLS(_xlpm.ses,_xlfn.SEQUENCE(1,_xlpm.k,_xlpm.k,-1))))*_xlpm.scale))</definedName>
    <definedName name="SE_Regression" comment="Standard error of the regression (root MSE = √(SS_Residual / df_residual)). Typical prediction error in Y units.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SQRT(SS_Residual(_xlpm.X_s,_xlpm.Y,_xlpm.allow_arg,_xlpm.filt_arg)/Residual_Degrees_Of_Freedom(_xlpm.X_s,_xlpm.Y,_xlpm.allow_arg,_xlpm.filt_arg,_xlpm.absorbed_arg))))</definedName>
    <definedName name="Sequence_Column" localSheetId="5">_xlfn.LAMBDA(_xlfn.LET(_xlpm.n_c,COLUMNS(Regression!Source_Data),INDEX(Regression!Source_Data,0,_xlfn.XMATCH(TRUE,_xlfn.TAKE(Regression!Spec_Sequence,_xlpm.n_c),0))))</definedName>
    <definedName name="Sequence_Delta_Spectrum" localSheetId="5">_xlfn.LAMBDA(_xlfn.LET(_xlpm.d,Regression!Sequence_Deltas(),_xlpm.u,_xlfn._xlws.SORT(_xlfn.UNIQUE(_xlpm.d)),IF(COUNT(_xlpm.d)=0,NA(),_xlfn.HSTACK(_xlpm.u,_xlfn.BYROW(_xlpm.u,_xlfn.LAMBDA(_xlpm.v,SUM(--(_xlpm.d=_xlpm.v))))))))</definedName>
    <definedName name="Sequence_Deltas" localSheetId="5">_xlfn.LAMBDA(_xlfn.LET(_xlpm.n_c,COLUMNS(Regression!Source_Data),_xlpm.s_pos,_xlfn.XMATCH(TRUE,_xlfn.TAKE(Regression!Spec_Sequence,_xlpm.n_c),0),_xlpm.t_raw,INDEX(Regression!Source_Data,0,_xlpm.s_pos),_xlpm.t_v,IF(_xlpm.t_raw="","",_xlpm.t_raw),_xlpm.rl,_xlfn.TAKE(Regression!Spec_Role,_xlpm.n_c),_xlpm.id_mask,(_xlpm.rl="Identifier (Row Label)")*(_xlfn.SEQUENCE(_xlpm.n_c)&lt;&gt;_xlpm.s_pos),_xlpm.g_v,IF(SUM(_xlpm.id_mask)=0,_xlfn.EXPAND("(all)",ROWS(_xlpm.t_v),1,"(all)"),_xlfn.BYROW(_xlfn.CHOOSECOLS(Regression!Source_Data,_xlfn.TOROW(_xlfn._xlws.FILTER(_xlfn.SEQUENCE(_xlpm.n_c),_xlpm.id_mask))),_xlfn.LAMBDA(_xlpm.r,_xlfn.TEXTJOIN(CHAR(31),FALSE,IF(_xlpm.r="","",_xlpm.r))))),_xlpm.ok,ISNUMBER(_xlpm.t_v)*(SUBSTITUTE(_xlpm.g_v,CHAR(31),"")&lt;&gt;""),_xlpm.g_f,_xlfn._xlws.FILTER(_xlpm.g_v,_xlpm.ok,NA()),_xlpm.t_f,_xlfn._xlws.FILTER(_xlpm.t_v,_xlpm.ok,NA()),_xlpm.g_s,_xlfn.SORTBY(_xlpm.g_f,_xlpm.g_f,1,_xlpm.t_f,1),_xlpm.t_s,_xlfn.SORTBY(_xlpm.t_f,_xlpm.g_f,1,_xlpm.t_f,1),_xlpm.d,_xlfn.DROP(_xlpm.t_s,1)-_xlfn.DROP(_xlpm.t_s,-1),_xlpm.same,_xlfn.DROP(_xlpm.g_s,1)=_xlfn.DROP(_xlpm.g_s,-1),IFERROR(_xlfn._xlws.FILTER(_xlpm.d,_xlpm.same*(_xlpm.d&gt;0),NA()),NA())))</definedName>
    <definedName name="Serial_Correlation_Group" localSheetId="5">_xlfn.LAMBDA(_xlfn.LET(_xlpm.roles,_xlfn.TAKE(Regression!Spec_Role,COLUMNS(Regression!Source_Data)),_xlpm.key,_xlfn.IFS(SUMPRODUCT(N(_xlpm.roles="Fixed Effects"))&gt;0,"Fixed Effects",SUMPRODUCT(N(_xlpm.roles="Cluster"))&gt;0,"Cluster",TRUE,"none"),_xlfn.SWITCH(_xlpm.key,"Fixed Effects",Regression!Fixed_Effects_Column(),"Cluster","n/a — Cluster grouping RESERVED — v2.6+","none")))</definedName>
    <definedName name="Skewness" comment="Sample skewness per X_s column after filtering. 0 = symmetric; &gt; 1 = long right tail; &lt; −1 = long left tail.">_xlfn.LAMBDA(_xlpm.X_s,_xlop.Include,_xlfn.LET(_xlpm.filt_arg,IF(_xlfn.ISOMITTED(_xlpm.Include),TRUE,_xlpm.Include),_xlpm.xf,_xlfn._xlws.FILTER(_xlpm.X_s,_xlpm.filt_arg),_xlfn.MAKEARRAY(COLUMNS(_xlpm.X_s),1,_xlfn.LAMBDA(_xlpm.r,_xlpm.c,SKEW(_xlfn.CHOOSECOLS(_xlpm.xf,_xlpm.r))))))</definedName>
    <definedName name="Source_Data" localSheetId="5">_xlfn.DROP(Regression!Source_Table,1)</definedName>
    <definedName name="Source_Table" localSheetId="5">MileageData[#All]</definedName>
    <definedName name="Spearman_R" comment="Rank (Spearman) correlations between each X_s column and Y. Detects monotonic but curved relationships. Returns a k×1 vector.">_xlfn.LAMBDA(_xlpm.xf,_xlpm.yf,_xlop.Include,_xlfn.LET(_xlpm.baseFilter,IF(_xlfn.ISOMITTED(_xlpm.Include),TRUE,_xlpm.Include),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pec_Include" localSheetId="5">SpecTable[[#Data],[Include]]</definedName>
    <definedName name="Spec_Order" localSheetId="5">SpecTable[[#Data],[Order]]</definedName>
    <definedName name="Spec_Period_In_Use" localSheetId="5">SpecTable[[#Data],[Period In Use]]</definedName>
    <definedName name="Spec_Reference" localSheetId="5">SpecTable[[#Data],[Reference Level]]</definedName>
    <definedName name="Spec_Role" localSheetId="5">SpecTable[[#Data],[Role]]</definedName>
    <definedName name="Spec_Sequence" localSheetId="5">SpecTable[[#Data],[Sequence]]</definedName>
    <definedName name="Spec_Sequence_Period" localSheetId="5">SpecTable[[#Data],[Sequence Period]]</definedName>
    <definedName name="Spec_Transform" localSheetId="5">SpecTable[[#Data],[Transform]]</definedName>
    <definedName name="Spec_Type" localSheetId="5">SpecTable[[#Data],[Type]]</definedName>
    <definedName name="SS_Regression" comment="Explained variation in Y = SS_Total × R². Grows as model fit improves.">_xlfn.LAMBDA(_xlpm.X_s,_xlpm.Y,_xlop.Allow_Intercept,_xlop.Include,_xlfn.LET(_xlpm.allow_arg,IF(_xlfn.ISOMITTED(_xlpm.Allow_Intercept),TRUE,_xlpm.Allow_Intercept),_xlpm.filt_arg,IF(_xlfn.ISOMITTED(_xlpm.Include),TRUE,_xlpm.Include),SS_Total(_xlpm.Y,_xlpm.allow_arg,_xlpm.filt_arg)*R_Squared(_xlpm.X_s,_xlpm.Y,_xlpm.allow_arg,_xlpm.filt_arg)))</definedName>
    <definedName name="SS_Residual" comment="Unexplained variation in Y = SS_Total × (1 − R²). Shrinks as model fit improves.">_xlfn.LAMBDA(_xlpm.X_s,_xlpm.Y,_xlop.Allow_Intercept,_xlop.Include,_xlfn.LET(_xlpm.allow_arg,IF(_xlfn.ISOMITTED(_xlpm.Allow_Intercept),TRUE,_xlpm.Allow_Intercept),_xlpm.filt_arg,IF(_xlfn.ISOMITTED(_xlpm.Include),TRUE,_xlpm.Include),SS_Total(_xlpm.Y,_xlpm.allow_arg,_xlpm.filt_arg)*(1-R_Squared(_xlpm.X_s,_xlpm.Y,_xlpm.allow_arg,_xlpm.filt_arg))))</definedName>
    <definedName name="SS_Total" comment="Total variation in Y before fitting (DEVSQ(Y) with intercept, SUMSQ(Y) without). Denominator of the R² formula.">_xlfn.LAMBDA(_xlpm.Y,_xlop.Allow_Intercept,_xlop.Include,_xlfn.LET(_xlpm.allow_arg,IF(_xlfn.ISOMITTED(_xlpm.Allow_Intercept),TRUE,_xlpm.Allow_Intercept),_xlpm.filt_arg,IF(_xlfn.ISOMITTED(_xlpm.Include),TRUE,_xlpm.Include),_xlpm.y_filt,_xlfn._xlws.FILTER(_xlpm.Y,_xlpm.filt_arg),IF(_xlpm.allow_arg,DEVSQ(_xlpm.y_filt),SUMSQ(_xlpm.y_filt))))</definedName>
    <definedName name="Studentized_Residuals" comment="Internally studentized residuals rᵢ = eᵢ / (s√(1−hᵢ)). Values beyond ±2 flag outliers; ±3 are probable outliers. #N/A when s = 0 or hᵢ = 1. Optional DF_Absorbed (default 0) corrects s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e,Residuals(_xlpm.X_s,_xlpm.Y,_xlpm.allow_arg,_xlpm.filt_arg),_xlpm.se,SE_Regression(_xlpm.X_s,_xlpm.Y,_xlpm.allow_arg,_xlpm.filt_arg,_xlpm.absorbed_arg),_xlpm.h,Hat_Diagonal(_xlpm.X_s,_xlpm.allow_arg,_xlpm.filt_arg),IFERROR(_xlpm.e/(_xlpm.se*SQRT(1-_xlpm.h)),NA())))</definedName>
    <definedName name="Studentized_Residuals_Ranked" comment="Studentized residuals sorted ascending. Paired with Normal_Scores for a leverage-corrected Q-Q residual plot.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_xlws.SORT(Studentized_Residuals(_xlpm.X_s,_xlpm.Y,_xlpm.allow_arg,_xlpm.filt_arg,_xlpm.absorbed_arg))))</definedName>
    <definedName name="Sturges_Bins" comment="Bin count k = ⌈log₂(n)+1⌉ (Sturges’ rule). Reliable for roughly symmetric data with 50–200 observations.">_xlfn.LAMBDA(_xlpm.data,_xlop.filter,_xlfn.LET(_xlpm.filt_arg,IF(_xlfn.ISOMITTED(_xlpm.filter),ISNUMBER(_xlpm.data),_xlpm.filter),_xlpm.x,_xlfn._xlws.FILTER(_xlpm.data,_xlpm.filt_arg),_xlpm.n,COUNT(_xlpm.x),CEILING(LOG(_xlpm.n,2)+1,1)))</definedName>
    <definedName name="T_Statistics" comment="t-statistics = Coefficients / SE_Coefficients. Same order as Coefficients. Optional DF_Absorbed (default 0) threads to SE_Coefficients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Coefficients(_xlpm.X_s,_xlpm.Y,_xlpm.allow_arg,_xlpm.filt_arg)/SE_Coefficients(_xlpm.X_s,_xlpm.Y,_xlpm.allow_arg,_xlpm.filt_arg,_xlpm.absorbed_arg)))</definedName>
    <definedName name="This_Row" comment="Relative row numbers 1..n for the current spilled array. Pass to CHOOSEROWS or use as a mask inside FILTER.">_xlfn.LAMBDA(_xlpm.array,_xlfn.SEQUENCE(ROWS(_xlpm.array)))</definedName>
    <definedName name="Tolerance" comment="1/VIF per predictor. Fraction of unique variance not shared with other predictors. &lt; 0.2: review; &lt; 0.1: strong collinearity.">_xlfn.LAMBDA(_xlpm.X_s,_xlop.Allow_Intercept,_xlop.Include,1/VIF(_xlpm.X_s,_xlpm.Allow_Intercept,_xlpm.Include))</definedName>
    <definedName name="Total_Degrees_Of_Freedom" comment="Total degrees of freedom = n − 1 with intercept or n without. Partitions into Regression_Degrees_Of_Freedom + Residual_Degrees_Of_Freedom.">_xlfn.LAMBDA(_xlpm.Y,_xlop.Allow_Intercept,_xlop.Include,_xlfn.LET(_xlpm.allow_arg,IF(_xlfn.ISOMITTED(_xlpm.Allow_Intercept),TRUE,_xlpm.Allow_Intercept),_xlpm.filt_arg,IF(_xlfn.ISOMITTED(_xlpm.Include),TRUE,_xlpm.Include),_xlpm.n,Observations(_xlpm.Y,_xlpm.filt_arg),IF(_xlpm.allow_arg,_xlpm.n-1,_xlpm.n)))</definedName>
    <definedName name="Upper_Bin_Edges" comment="k upper bin boundaries (Bin_Edges without the first element). Compatible with Excel’s FREQUENCY function convention.">_xlfn.LAMBDA(_xlpm.data,_xlop.method,_xlop.filter,_xlfn.DROP(Bin_Edges(_xlpm.data,_xlpm.method,_xlpm.filter),1))</definedName>
    <definedName name="UV_BETA_S1" localSheetId="8">Univariate!$BF$58:$BY$77</definedName>
    <definedName name="UV_BETA_S2" localSheetId="8">Univariate!$CB$58:$CU$77</definedName>
    <definedName name="UV_Data" localSheetId="8">_xlfn.ANCHORARRAY(Univariate!$A$4)</definedName>
    <definedName name="UV_FD_Beta_CDF" localSheetId="8">OFFSET(Univariate!$BB$4,1,0,MAX(IFERROR(Number_Of_Histogram_Bins(Univariate!UV_Data,Univariate!$AU$2,Univariate!UV_Include),1),1),1)</definedName>
    <definedName name="UV_FD_Beta_Expected" comment="Freedman-Diaconis Method histogram chart: Beta overlay line (expected counts = bin probability × n)" localSheetId="8">OFFSET(Univariate!$BB$4,1,0,MAX(IFERROR(Number_Of_Histogram_Bins(Univariate!UV_Data,Univariate!$AU$2,Univariate!UV_Include),1),1),1)*Univariate!$E$14</definedName>
    <definedName name="UV_FD_BetaPERT_CDF" localSheetId="8">OFFSET(Univariate!$BC$4,1,0,MAX(IFERROR(Number_Of_Histogram_Bins(Univariate!UV_Data,Univariate!$AU$2,Univariate!UV_Include),1),1),1)</definedName>
    <definedName name="UV_FD_BetaPERT_Expected" comment="Freedman-Diaconis Method histogram chart: BetaPERT overlay line (expected counts = bin probability × n)" localSheetId="8">OFFSET(Univariate!$BC$4,1,0,MAX(IFERROR(Number_Of_Histogram_Bins(Univariate!UV_Data,Univariate!$AU$2,Univariate!UV_Include),1),1),1)*Univariate!$E$14</definedName>
    <definedName name="UV_FD_Counts" comment="Freedman-Diaconis Method histogram chart: bar values (bin counts)" localSheetId="8">OFFSET(Univariate!$AU$4,1,0,MAX(IFERROR(Number_Of_Histogram_Bins(Univariate!UV_Data,Univariate!$AU$2,Univariate!UV_Include),1),1),1)</definedName>
    <definedName name="UV_FD_Exponential_CDF" localSheetId="8">OFFSET(Univariate!$AX$4,1,0,MAX(IFERROR(Number_Of_Histogram_Bins(Univariate!UV_Data,Univariate!$AU$2,Univariate!UV_Include),1),1),1)</definedName>
    <definedName name="UV_FD_Exponential_Expected" comment="Freedman-Diaconis Method histogram chart: Exponential overlay line (expected counts = bin probability × n)" localSheetId="8">OFFSET(Univariate!$AX$4,1,0,MAX(IFERROR(Number_Of_Histogram_Bins(Univariate!UV_Data,Univariate!$AU$2,Univariate!UV_Include),1),1),1)*Univariate!$E$14</definedName>
    <definedName name="UV_FD_Gamma_CDF" localSheetId="8">OFFSET(Univariate!$AZ$4,1,0,MAX(IFERROR(Number_Of_Histogram_Bins(Univariate!UV_Data,Univariate!$AU$2,Univariate!UV_Include),1),1),1)</definedName>
    <definedName name="UV_FD_Gamma_Expected" comment="Freedman-Diaconis Method histogram chart: Gamma overlay line (expected counts = bin probability × n)" localSheetId="8">OFFSET(Univariate!$AZ$4,1,0,MAX(IFERROR(Number_Of_Histogram_Bins(Univariate!UV_Data,Univariate!$AU$2,Univariate!UV_Include),1),1),1)*Univariate!$E$14</definedName>
    <definedName name="UV_FD_Lognormal_CDF" localSheetId="8">OFFSET(Univariate!$AW$4,1,0,MAX(IFERROR(Number_Of_Histogram_Bins(Univariate!UV_Data,Univariate!$AU$2,Univariate!UV_Include),1),1),1)</definedName>
    <definedName name="UV_FD_Lognormal_Expected" comment="Freedman-Diaconis Method histogram chart: Lognormal overlay line (expected counts = bin probability × n)" localSheetId="8">OFFSET(Univariate!$AW$4,1,0,MAX(IFERROR(Number_Of_Histogram_Bins(Univariate!UV_Data,Univariate!$AU$2,Univariate!UV_Include),1),1),1)*Univariate!$E$14</definedName>
    <definedName name="UV_FD_Lower_Edges" localSheetId="8">OFFSET(Univariate!$AS$4,1,0,MAX(IFERROR(Number_Of_Histogram_Bins(Univariate!UV_Data,Univariate!$AU$2,Univariate!UV_Include),1),1),1)</definedName>
    <definedName name="UV_FD_Normal_CDF" localSheetId="8">OFFSET(Univariate!$AV$4,1,0,MAX(IFERROR(Number_Of_Histogram_Bins(Univariate!UV_Data,Univariate!$AU$2,Univariate!UV_Include),1),1),1)</definedName>
    <definedName name="UV_FD_Normal_Expected" comment="Freedman-Diaconis Method histogram chart: Normal overlay line (expected counts = bin probability × n)" localSheetId="8">OFFSET(Univariate!$AV$4,1,0,MAX(IFERROR(Number_Of_Histogram_Bins(Univariate!UV_Data,Univariate!$AU$2,Univariate!UV_Include),1),1),1)*Univariate!$E$14</definedName>
    <definedName name="UV_FD_Triangular_CDF" localSheetId="8">OFFSET(Univariate!$BA$4,1,0,MAX(IFERROR(Number_Of_Histogram_Bins(Univariate!UV_Data,Univariate!$AU$2,Univariate!UV_Include),1),1),1)</definedName>
    <definedName name="UV_FD_Triangular_Expected" comment="Freedman-Diaconis Method histogram chart: Triangular overlay line (expected counts = bin probability × n)" localSheetId="8">OFFSET(Univariate!$BA$4,1,0,MAX(IFERROR(Number_Of_Histogram_Bins(Univariate!UV_Data,Univariate!$AU$2,Univariate!UV_Include),1),1),1)*Univariate!$E$14</definedName>
    <definedName name="UV_FD_Upper_Edges" comment="Freedman-Diaconis Method histogram chart: category (X) axis bin edges" localSheetId="8">OFFSET(Univariate!$AT$4,1,0,MAX(IFERROR(Number_Of_Histogram_Bins(Univariate!UV_Data,Univariate!$AU$2,Univariate!UV_Include),1),1),1)</definedName>
    <definedName name="UV_FD_Weibull_CDF" localSheetId="8">OFFSET(Univariate!$AY$4,1,0,MAX(IFERROR(Number_Of_Histogram_Bins(Univariate!UV_Data,Univariate!$AU$2,Univariate!UV_Include),1),1),1)</definedName>
    <definedName name="UV_FD_Weibull_Expected" comment="Freedman-Diaconis Method histogram chart: Weibull overlay line (expected counts = bin probability × n)" localSheetId="8">OFFSET(Univariate!$AY$4,1,0,MAX(IFERROR(Number_Of_Histogram_Bins(Univariate!UV_Data,Univariate!$AU$2,Univariate!UV_Include),1),1),1)*Univariate!$E$14</definedName>
    <definedName name="UV_GAMMA_S1" localSheetId="8">Univariate!$BF$32:$BY$51</definedName>
    <definedName name="UV_GAMMA_S2" localSheetId="8">Univariate!$CB$32:$CU$51</definedName>
    <definedName name="UV_Include" localSheetId="8">_xlfn.ANCHORARRAY(Univariate!$B$4)</definedName>
    <definedName name="UV_n" localSheetId="8">IFERROR(COUNT(_xlfn._xlws.FILTER(_xlfn.ANCHORARRAY(Univariate!$A$4),Univariate!UV_Include)),0)</definedName>
    <definedName name="UV_QQ_Beta" comment="Beta Q-Q plot: theoretical quantiles (X axis)" localSheetId="8">OFFSET(Univariate!$DE$4,1,0,MAX(IFERROR(Univariate!$E$14,1),1),1)</definedName>
    <definedName name="UV_QQ_BetaPERT" comment="BetaPERT Q-Q plot: theoretical quantiles (X axis)" localSheetId="8">OFFSET(Univariate!$DF$4,1,0,MAX(IFERROR(Univariate!$E$14,1),1),1)</definedName>
    <definedName name="UV_QQ_Exponential" comment="Exponential Q-Q plot: theoretical quantiles (X axis)" localSheetId="8">OFFSET(Univariate!$DA$4,1,0,MAX(IFERROR(Univariate!$E$14,1),1),1)</definedName>
    <definedName name="UV_QQ_Gamma" comment="Gamma Q-Q plot: theoretical quantiles (X axis)" localSheetId="8">OFFSET(Univariate!$DC$4,1,0,MAX(IFERROR(Univariate!$E$14,1),1),1)</definedName>
    <definedName name="UV_QQ_Lognormal" comment="Lognormal Q-Q plot: theoretical quantiles (X axis)" localSheetId="8">OFFSET(Univariate!$CZ$4,1,0,MAX(IFERROR(Univariate!$E$14,1),1),1)</definedName>
    <definedName name="UV_QQ_Normal" comment="Normal Q-Q plot: theoretical quantiles (X axis)" localSheetId="8">OFFSET(Univariate!$CY$4,1,0,MAX(IFERROR(Univariate!$E$14,1),1),1)</definedName>
    <definedName name="UV_QQ_Sample" comment="Q-Q plots: sorted sample values (Y axis, shared by all eight charts)" localSheetId="8">OFFSET(Univariate!$CX$4,1,0,MAX(IFERROR(Univariate!$E$14,1),1),1)</definedName>
    <definedName name="UV_QQ_Triangular" comment="Triangular Q-Q plot: theoretical quantiles (X axis)" localSheetId="8">OFFSET(Univariate!$DD$4,1,0,MAX(IFERROR(Univariate!$E$14,1),1),1)</definedName>
    <definedName name="UV_QQ_Weibull" comment="Weibull Q-Q plot: theoretical quantiles (X axis)" localSheetId="8">OFFSET(Univariate!$DB$4,1,0,MAX(IFERROR(Univariate!$E$14,1),1),1)</definedName>
    <definedName name="UV_Scott_Beta_CDF" localSheetId="8">OFFSET(Univariate!$AP$4,1,0,MAX(IFERROR(Number_Of_Histogram_Bins(Univariate!UV_Data,Univariate!$AI$2,Univariate!UV_Include),1),1),1)</definedName>
    <definedName name="UV_Scott_Beta_Expected" comment="Scott Method histogram chart: Beta overlay line (expected counts = bin probability × n)" localSheetId="8">OFFSET(Univariate!$AP$4,1,0,MAX(IFERROR(Number_Of_Histogram_Bins(Univariate!UV_Data,Univariate!$AI$2,Univariate!UV_Include),1),1),1)*Univariate!$E$14</definedName>
    <definedName name="UV_Scott_BetaPERT_CDF" localSheetId="8">OFFSET(Univariate!$AQ$4,1,0,MAX(IFERROR(Number_Of_Histogram_Bins(Univariate!UV_Data,Univariate!$AI$2,Univariate!UV_Include),1),1),1)</definedName>
    <definedName name="UV_Scott_BetaPERT_Expected" comment="Scott Method histogram chart: BetaPERT overlay line (expected counts = bin probability × n)" localSheetId="8">OFFSET(Univariate!$AQ$4,1,0,MAX(IFERROR(Number_Of_Histogram_Bins(Univariate!UV_Data,Univariate!$AI$2,Univariate!UV_Include),1),1),1)*Univariate!$E$14</definedName>
    <definedName name="UV_Scott_Counts" comment="Scott Method histogram chart: bar values (bin counts)" localSheetId="8">OFFSET(Univariate!$AI$4,1,0,MAX(IFERROR(Number_Of_Histogram_Bins(Univariate!UV_Data,Univariate!$AI$2,Univariate!UV_Include),1),1),1)</definedName>
    <definedName name="UV_Scott_Exponential_CDF" localSheetId="8">OFFSET(Univariate!$AL$4,1,0,MAX(IFERROR(Number_Of_Histogram_Bins(Univariate!UV_Data,Univariate!$AI$2,Univariate!UV_Include),1),1),1)</definedName>
    <definedName name="UV_Scott_Exponential_Expected" comment="Scott Method histogram chart: Exponential overlay line (expected counts = bin probability × n)" localSheetId="8">OFFSET(Univariate!$AL$4,1,0,MAX(IFERROR(Number_Of_Histogram_Bins(Univariate!UV_Data,Univariate!$AI$2,Univariate!UV_Include),1),1),1)*Univariate!$E$14</definedName>
    <definedName name="UV_Scott_Gamma_CDF" localSheetId="8">OFFSET(Univariate!$AN$4,1,0,MAX(IFERROR(Number_Of_Histogram_Bins(Univariate!UV_Data,Univariate!$AI$2,Univariate!UV_Include),1),1),1)</definedName>
    <definedName name="UV_Scott_Gamma_Expected" comment="Scott Method histogram chart: Gamma overlay line (expected counts = bin probability × n)" localSheetId="8">OFFSET(Univariate!$AN$4,1,0,MAX(IFERROR(Number_Of_Histogram_Bins(Univariate!UV_Data,Univariate!$AI$2,Univariate!UV_Include),1),1),1)*Univariate!$E$14</definedName>
    <definedName name="UV_Scott_Lognormal_CDF" localSheetId="8">OFFSET(Univariate!$AK$4,1,0,MAX(IFERROR(Number_Of_Histogram_Bins(Univariate!UV_Data,Univariate!$AI$2,Univariate!UV_Include),1),1),1)</definedName>
    <definedName name="UV_Scott_Lognormal_Expected" comment="Scott Method histogram chart: Lognormal overlay line (expected counts = bin probability × n)" localSheetId="8">OFFSET(Univariate!$AK$4,1,0,MAX(IFERROR(Number_Of_Histogram_Bins(Univariate!UV_Data,Univariate!$AI$2,Univariate!UV_Include),1),1),1)*Univariate!$E$14</definedName>
    <definedName name="UV_Scott_Lower_Edges" localSheetId="8">OFFSET(Univariate!$AG$4,1,0,MAX(IFERROR(Number_Of_Histogram_Bins(Univariate!UV_Data,Univariate!$AI$2,Univariate!UV_Include),1),1),1)</definedName>
    <definedName name="UV_Scott_Normal_CDF" localSheetId="8">OFFSET(Univariate!$AJ$4,1,0,MAX(IFERROR(Number_Of_Histogram_Bins(Univariate!UV_Data,Univariate!$AI$2,Univariate!UV_Include),1),1),1)</definedName>
    <definedName name="UV_Scott_Normal_Expected" comment="Scott Method histogram chart: Normal overlay line (expected counts = bin probability × n)" localSheetId="8">OFFSET(Univariate!$AJ$4,1,0,MAX(IFERROR(Number_Of_Histogram_Bins(Univariate!UV_Data,Univariate!$AI$2,Univariate!UV_Include),1),1),1)*Univariate!$E$14</definedName>
    <definedName name="UV_Scott_Triangular_CDF" localSheetId="8">OFFSET(Univariate!$AO$4,1,0,MAX(IFERROR(Number_Of_Histogram_Bins(Univariate!UV_Data,Univariate!$AI$2,Univariate!UV_Include),1),1),1)</definedName>
    <definedName name="UV_Scott_Triangular_Expected" comment="Scott Method histogram chart: Triangular overlay line (expected counts = bin probability × n)" localSheetId="8">OFFSET(Univariate!$AO$4,1,0,MAX(IFERROR(Number_Of_Histogram_Bins(Univariate!UV_Data,Univariate!$AI$2,Univariate!UV_Include),1),1),1)*Univariate!$E$14</definedName>
    <definedName name="UV_Scott_Upper_Edges" comment="Scott Method histogram chart: category (X) axis bin edges" localSheetId="8">OFFSET(Univariate!$AH$4,1,0,MAX(IFERROR(Number_Of_Histogram_Bins(Univariate!UV_Data,Univariate!$AI$2,Univariate!UV_Include),1),1),1)</definedName>
    <definedName name="UV_Scott_Weibull_CDF" localSheetId="8">OFFSET(Univariate!$AM$4,1,0,MAX(IFERROR(Number_Of_Histogram_Bins(Univariate!UV_Data,Univariate!$AI$2,Univariate!UV_Include),1),1),1)</definedName>
    <definedName name="UV_Scott_Weibull_Expected" comment="Scott Method histogram chart: Weibull overlay line (expected counts = bin probability × n)" localSheetId="8">OFFSET(Univariate!$AM$4,1,0,MAX(IFERROR(Number_Of_Histogram_Bins(Univariate!UV_Data,Univariate!$AI$2,Univariate!UV_Include),1),1),1)*Univariate!$E$14</definedName>
    <definedName name="UV_Sturges_Beta_CDF" localSheetId="8">OFFSET(Univariate!$AD$4,1,0,MAX(IFERROR(Number_Of_Histogram_Bins(Univariate!UV_Data,Univariate!$W$2,Univariate!UV_Include),1),1),1)</definedName>
    <definedName name="UV_Sturges_Beta_Expected" comment="Sturges Method histogram chart: Beta overlay line (expected counts = bin probability × n)" localSheetId="8">OFFSET(Univariate!$AD$4,1,0,MAX(IFERROR(Number_Of_Histogram_Bins(Univariate!UV_Data,Univariate!$W$2,Univariate!UV_Include),1),1),1)*Univariate!$E$14</definedName>
    <definedName name="UV_Sturges_BetaPERT_CDF" localSheetId="8">OFFSET(Univariate!$AE$4,1,0,MAX(IFERROR(Number_Of_Histogram_Bins(Univariate!UV_Data,Univariate!$W$2,Univariate!UV_Include),1),1),1)</definedName>
    <definedName name="UV_Sturges_BetaPERT_Expected" comment="Sturges Method histogram chart: BetaPERT overlay line (expected counts = bin probability × n)" localSheetId="8">OFFSET(Univariate!$AE$4,1,0,MAX(IFERROR(Number_Of_Histogram_Bins(Univariate!UV_Data,Univariate!$W$2,Univariate!UV_Include),1),1),1)*Univariate!$E$14</definedName>
    <definedName name="UV_Sturges_Counts" comment="Sturges Method histogram chart: bar values (bin counts)" localSheetId="8">OFFSET(Univariate!$W$4,1,0,MAX(IFERROR(Number_Of_Histogram_Bins(Univariate!UV_Data,Univariate!$W$2,Univariate!UV_Include),1),1),1)</definedName>
    <definedName name="UV_Sturges_Exponential_CDF" localSheetId="8">OFFSET(Univariate!$Z$4,1,0,MAX(IFERROR(Number_Of_Histogram_Bins(Univariate!UV_Data,Univariate!$W$2,Univariate!UV_Include),1),1),1)</definedName>
    <definedName name="UV_Sturges_Exponential_Expected" comment="Sturges Method histogram chart: Exponential overlay line (expected counts = bin probability × n)" localSheetId="8">OFFSET(Univariate!$Z$4,1,0,MAX(IFERROR(Number_Of_Histogram_Bins(Univariate!UV_Data,Univariate!$W$2,Univariate!UV_Include),1),1),1)*Univariate!$E$14</definedName>
    <definedName name="UV_Sturges_Gamma_CDF" localSheetId="8">OFFSET(Univariate!$AB$4,1,0,MAX(IFERROR(Number_Of_Histogram_Bins(Univariate!UV_Data,Univariate!$W$2,Univariate!UV_Include),1),1),1)</definedName>
    <definedName name="UV_Sturges_Gamma_Expected" comment="Sturges Method histogram chart: Gamma overlay line (expected counts = bin probability × n)" localSheetId="8">OFFSET(Univariate!$AB$4,1,0,MAX(IFERROR(Number_Of_Histogram_Bins(Univariate!UV_Data,Univariate!$W$2,Univariate!UV_Include),1),1),1)*Univariate!$E$14</definedName>
    <definedName name="UV_Sturges_Lognormal_CDF" localSheetId="8">OFFSET(Univariate!$Y$4,1,0,MAX(IFERROR(Number_Of_Histogram_Bins(Univariate!UV_Data,Univariate!$W$2,Univariate!UV_Include),1),1),1)</definedName>
    <definedName name="UV_Sturges_Lognormal_Expected" comment="Sturges Method histogram chart: Lognormal overlay line (expected counts = bin probability × n)" localSheetId="8">OFFSET(Univariate!$Y$4,1,0,MAX(IFERROR(Number_Of_Histogram_Bins(Univariate!UV_Data,Univariate!$W$2,Univariate!UV_Include),1),1),1)*Univariate!$E$14</definedName>
    <definedName name="UV_Sturges_Lower_Edges" localSheetId="8">OFFSET(Univariate!$U$4,1,0,MAX(IFERROR(Number_Of_Histogram_Bins(Univariate!UV_Data,Univariate!$W$2,Univariate!UV_Include),1),1),1)</definedName>
    <definedName name="UV_Sturges_Normal_CDF" localSheetId="8">OFFSET(Univariate!$X$4,1,0,MAX(IFERROR(Number_Of_Histogram_Bins(Univariate!UV_Data,Univariate!$W$2,Univariate!UV_Include),1),1),1)</definedName>
    <definedName name="UV_Sturges_Normal_Expected" comment="Sturges Method histogram chart: Normal overlay line (expected counts = bin probability × n)" localSheetId="8">OFFSET(Univariate!$X$4,1,0,MAX(IFERROR(Number_Of_Histogram_Bins(Univariate!UV_Data,Univariate!$W$2,Univariate!UV_Include),1),1),1)*Univariate!$E$14</definedName>
    <definedName name="UV_Sturges_Triangular_CDF" localSheetId="8">OFFSET(Univariate!$AC$4,1,0,MAX(IFERROR(Number_Of_Histogram_Bins(Univariate!UV_Data,Univariate!$W$2,Univariate!UV_Include),1),1),1)</definedName>
    <definedName name="UV_Sturges_Triangular_Expected" comment="Sturges Method histogram chart: Triangular overlay line (expected counts = bin probability × n)" localSheetId="8">OFFSET(Univariate!$AC$4,1,0,MAX(IFERROR(Number_Of_Histogram_Bins(Univariate!UV_Data,Univariate!$W$2,Univariate!UV_Include),1),1),1)*Univariate!$E$14</definedName>
    <definedName name="UV_Sturges_Upper_Edges" comment="Sturges Method histogram chart: category (X) axis bin edges" localSheetId="8">OFFSET(Univariate!$V$4,1,0,MAX(IFERROR(Number_Of_Histogram_Bins(Univariate!UV_Data,Univariate!$W$2,Univariate!UV_Include),1),1),1)</definedName>
    <definedName name="UV_Sturges_Weibull_CDF" localSheetId="8">OFFSET(Univariate!$AA$4,1,0,MAX(IFERROR(Number_Of_Histogram_Bins(Univariate!UV_Data,Univariate!$W$2,Univariate!UV_Include),1),1),1)</definedName>
    <definedName name="UV_Sturges_Weibull_Expected" comment="Sturges Method histogram chart: Weibull overlay line (expected counts = bin probability × n)" localSheetId="8">OFFSET(Univariate!$AA$4,1,0,MAX(IFERROR(Number_Of_Histogram_Bins(Univariate!UV_Data,Univariate!$W$2,Univariate!UV_Include),1),1),1)*Univariate!$E$14</definedName>
    <definedName name="UV_WB_S1" localSheetId="8">Univariate!$BF$6:$BY$25</definedName>
    <definedName name="UV_WB_S2" localSheetId="8">Univariate!$CB$6:$CU$25</definedName>
    <definedName name="VIF" comment="Variance Inflation Factor per predictor = 1/(1−R²ⱼ). VIF = 1: no collinearity. VIF &gt; 5: review. VIF &gt; 10: problem.">_xlfn.LAMBDA(_xlpm.X_s,_xlop.Allow_Intercept,_xlop.Include,_xlfn.LET(_xlpm.filt_arg,IF(_xlfn.ISOMITTED(_xlpm.Include),TRUE,_xlpm.Include),_xlpm.k,COLUMNS(_xlpm.X_s),IF(_xlpm.k=1,1,_xlfn.LET(_xlpm.col_idx,_xlfn.SEQUENCE(1,_xlpm.k),_xlpm.R2_vec,_xlfn.MAKEARRAY(_xlpm.k,1,_xlfn.LAMBDA(_xlpm.j,_xlpm._,R_Squared(_xlfn.CHOOSECOLS(_xlpm.X_s,_xlfn._xlws.FILTER(_xlpm.col_idx,_xlpm.col_idx&lt;&gt;_xlpm.j)),_xlfn.CHOOSECOLS(_xlpm.X_s,_xlpm.j),TRUE,_xlpm.filt_arg))),1/(1-_xlpm.R2_vec)))))</definedName>
    <definedName name="X_s" localSheetId="5">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seed,_xlfn.SEQUENCE(ROWS(Regression!Source_Data),1,0,0),_xlpm.built,_xlfn.REDUCE(_xlpm.seed,_xlfn.SEQUENCE(_xlpm.n_c),_xlfn.LAMBDA(_xlpm.acc,_xlpm.j,IF(OR(INDEX(_xlpm.rl,_xlpm.j)&lt;&gt;"Predictor (x)",INDEX(_xlpm.inc,_xlpm.j)&lt;&gt;TRUE),_xlpm.acc,_xlfn.LET(_xlpm.col,INDEX(Regression!Source_Data,0,_xlpm.j),IF(INDEX(_xlpm.typ,_xlpm.j)&lt;&gt;"Categorical",_xlfn.HSTACK(_xlpm.acc,IF(INDEX(_xlpm.trn,_xlpm.j)="Log",Ln_Positive(_xlpm.col,Regression!Sample_Include()),_xlpm.col)),_xlfn.LET(_xlpm.d,INDEX(_xlpm.refs,_xlpm.j),_xlpm.r,IF(LEN(_xlpm.d&amp;"")=0,"",_xlpm.d),_xlpm.lv,Dummy_Levels(_xlpm.col,_xlpm.r,Regression!Sample_Include()),IF(ISNA(INDEX(_xlpm.lv,1,1)),_xlpm.acc,_xlfn.HSTACK(_xlpm.acc,--(_xlpm.col=_xlpm.lv))))))))),_xlfn.DROP(_xlpm.built,,1)))</definedName>
    <definedName name="X_s_Within" localSheetId="5">_xlfn.LAMBDA(_xlfn.LET(_xlpm.n_c,COLUMNS(Regression!Source_Data),_xlpm.fe_active,SUMPRODUCT(N(_xlfn.TAKE(Regression!Spec_Role,_xlpm.n_c)="Fixed Effects"))&gt;0,IF(NOT(_xlpm.fe_active),Regression!X_s(),_xlfn.LET(_xlpm.fe,Regression!Fixed_Effects_Column(),_xlpm.inc,Regression!Sample_Include(),_xlpm.xs,Regression!X_s(),_xlpm.n_x,COLUMNS(_xlpm.xs),_xlpm.seed,_xlfn.SEQUENCE(ROWS(_xlpm.xs),1,0,0),_xlpm.built,_xlfn.REDUCE(_xlpm.seed,_xlfn.SEQUENCE(_xlpm.n_x),_xlfn.LAMBDA(_xlpm.acc,_xlpm.j,_xlfn.HSTACK(_xlpm.acc,Demean_By(INDEX(_xlpm.xs,0,_xlpm.j),_xlpm.fe,_xlpm.inc)))),_xlfn.DROP(_xlpm.built,,1)))))</definedName>
    <definedName name="Y_Ranked" comment="Filtered Y values sorted from low to high. Paired with Normal_Scores to build a Y-variable Q-Q plot.">_xlfn.LAMBDA(_xlpm.Y,_xlop.Include,_xlfn._xlws.SORT(_xlfn._xlws.FILTER(_xlpm.Y,IF(_xlfn.ISOMITTED(_xlpm.Include),TRUE,_xlpm.Include))))</definedName>
    <definedName name="y_s" localSheetId="5">_xlfn.LAMBDA(_xlfn.LET(_xlpm.n_c,COLUMNS(Regression!Source_Data),_xlpm.fe_active,SUMPRODUCT(N(_xlfn.TAKE(Regression!Spec_Role,_xlpm.n_c)="Fixed Effects"))&gt;0,IF(NOT(_xlpm.fe_active),Regression!Response_Column(),Demean_By(Regression!Response_Column(),Regression!Fixed_Effects_Column(),Regression!Sample_Include()))))</definedName>
    <definedName name="Zero_Predictors_Selected" localSheetId="5">_xlfn.LAMBDA(IFERROR(COLUMNS(Regression!X_s()),0)=0)</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L56" i="5" l="1"/>
  <c r="BE58" i="5" s="1" a="1"/>
  <c r="CA55" i="5" a="1"/>
  <c r="BL55" i="5"/>
  <c r="BF57" i="5" s="1" a="1"/>
  <c r="BM55" i="5" s="1" a="1"/>
  <c r="BE55" i="5" a="1"/>
  <c r="G54" i="5"/>
  <c r="G34" i="5"/>
  <c r="BL30" i="5"/>
  <c r="CA29" i="5" a="1"/>
  <c r="BM29" i="5" a="1"/>
  <c r="BL29" i="5"/>
  <c r="BF31" i="5" s="1" a="1"/>
  <c r="BE29" i="5" a="1"/>
  <c r="G14" i="5"/>
  <c r="B4" i="5" a="1"/>
  <c r="A4" i="5" a="1"/>
  <c r="CA3" i="5" a="1"/>
  <c r="BM3" i="5" a="1"/>
  <c r="BL3" i="5"/>
  <c r="BF5" i="5" s="1" a="1"/>
  <c r="BE3" i="5" a="1"/>
  <c r="AE21" i="9" a="1"/>
  <c r="AD21" i="9" a="1"/>
  <c r="AC21" i="9" a="1"/>
  <c r="AB21" i="9" a="1"/>
  <c r="AA21" i="9" a="1"/>
  <c r="Z21" i="9" a="1"/>
  <c r="Y21" i="9" a="1"/>
  <c r="X21" i="9" a="1"/>
  <c r="AI19" i="9" a="1"/>
  <c r="AG19" i="9" a="1"/>
  <c r="Z17" i="9" a="1"/>
  <c r="Y17" i="9" a="1"/>
  <c r="AA16" i="9" a="1"/>
  <c r="Z16" i="9" a="1"/>
  <c r="Y16" i="9" a="1"/>
  <c r="AC15" i="9" a="1"/>
  <c r="AB15" i="9" a="1"/>
  <c r="AA15" i="9" a="1"/>
  <c r="Z15" i="9" a="1"/>
  <c r="Y15" i="9" a="1"/>
  <c r="L15" i="9"/>
  <c r="K15" i="9"/>
  <c r="J15" i="9"/>
  <c r="L14" i="9"/>
  <c r="K14" i="9"/>
  <c r="J14" i="9"/>
  <c r="L13" i="9"/>
  <c r="K13" i="9"/>
  <c r="J13" i="9"/>
  <c r="AH12" i="9"/>
  <c r="AB12" i="9" a="1"/>
  <c r="L12" i="9"/>
  <c r="K12" i="9"/>
  <c r="J12" i="9"/>
  <c r="AB11" i="9" a="1"/>
  <c r="L11" i="9"/>
  <c r="K11" i="9"/>
  <c r="J11" i="9"/>
  <c r="AB10" i="9" a="1"/>
  <c r="L10" i="9"/>
  <c r="K10" i="9"/>
  <c r="J10" i="9"/>
  <c r="AB9" i="9" a="1"/>
  <c r="L9" i="9"/>
  <c r="K9" i="9"/>
  <c r="J9" i="9"/>
  <c r="AB8" i="9" a="1"/>
  <c r="Y8" i="9" a="1"/>
  <c r="L8" i="9"/>
  <c r="K8" i="9"/>
  <c r="J8" i="9"/>
  <c r="AB7" i="9" a="1"/>
  <c r="Y7" i="9" a="1"/>
  <c r="L7" i="9"/>
  <c r="K7" i="9"/>
  <c r="J7" i="9"/>
  <c r="AB6" i="9" a="1"/>
  <c r="Y6" i="9" a="1"/>
  <c r="L6" i="9"/>
  <c r="K6" i="9"/>
  <c r="J6" i="9"/>
  <c r="AB5" i="9" a="1"/>
  <c r="Y5" i="9" a="1"/>
  <c r="L5" i="9"/>
  <c r="K5" i="9"/>
  <c r="J5" i="9"/>
  <c r="AB4" i="9" a="1"/>
  <c r="Y4" i="9" a="1"/>
  <c r="L4" i="9"/>
  <c r="K4" i="9"/>
  <c r="J4" i="9"/>
  <c r="A4" i="9" a="1"/>
  <c r="AU3" i="9" a="1"/>
  <c r="AT3" i="9" a="1"/>
  <c r="AS3" i="9" a="1"/>
  <c r="AR3" i="9" a="1"/>
  <c r="AQ3" i="9" a="1"/>
  <c r="AV3" i="9" s="1" a="1"/>
  <c r="AP3" i="9" a="1"/>
  <c r="AO3" i="9" a="1"/>
  <c r="AN3" i="9" a="1"/>
  <c r="AM3" i="9" a="1"/>
  <c r="AL3" i="9" a="1"/>
  <c r="AK3" i="9" a="1"/>
  <c r="V3" i="9" a="1"/>
  <c r="U3" i="9" a="1"/>
  <c r="T3" i="9" a="1"/>
  <c r="S3" i="9" a="1"/>
  <c r="R3" i="9" a="1"/>
  <c r="Q3" i="9" a="1"/>
  <c r="P3" i="9" a="1"/>
  <c r="AV2" i="9" a="1"/>
  <c r="AU2" i="9" a="1"/>
  <c r="AT2" i="9" a="1"/>
  <c r="AS2" i="9" a="1"/>
  <c r="AR2" i="9" a="1"/>
  <c r="AQ2" i="9" a="1"/>
  <c r="AP2" i="9" a="1"/>
  <c r="AO2" i="9" a="1"/>
  <c r="AN2" i="9" a="1"/>
  <c r="AM2" i="9" a="1"/>
  <c r="AL2" i="9" a="1"/>
  <c r="AC2" i="9" a="1"/>
  <c r="M2" i="9" a="1"/>
  <c r="L2" i="9" a="1"/>
  <c r="K2" i="9" a="1"/>
  <c r="J2" i="9" a="1"/>
  <c r="I2" i="9" a="1"/>
  <c r="E1" i="9" a="1"/>
  <c r="B1" i="9" a="1"/>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K2" i="4"/>
  <c r="W2939" i="2"/>
  <c r="W2938" i="2"/>
  <c r="W2937" i="2"/>
  <c r="W2936" i="2"/>
  <c r="W2935" i="2"/>
  <c r="W2934" i="2"/>
  <c r="W2933" i="2"/>
  <c r="W2932" i="2"/>
  <c r="W2931" i="2"/>
  <c r="W2930" i="2"/>
  <c r="W2929" i="2"/>
  <c r="W2928" i="2"/>
  <c r="W2927" i="2"/>
  <c r="W2926" i="2"/>
  <c r="W2925" i="2"/>
  <c r="W2924" i="2"/>
  <c r="W2923" i="2"/>
  <c r="W2922" i="2"/>
  <c r="W2921" i="2"/>
  <c r="W2920" i="2"/>
  <c r="W2919" i="2"/>
  <c r="W2918" i="2"/>
  <c r="W2917" i="2"/>
  <c r="W2916" i="2"/>
  <c r="W2915" i="2"/>
  <c r="W2914" i="2"/>
  <c r="W2913" i="2"/>
  <c r="W2912" i="2"/>
  <c r="W2911" i="2"/>
  <c r="W2910" i="2"/>
  <c r="W2909" i="2"/>
  <c r="W2908" i="2"/>
  <c r="W2907" i="2"/>
  <c r="W2906" i="2"/>
  <c r="W2905" i="2"/>
  <c r="W2904" i="2"/>
  <c r="W2903" i="2"/>
  <c r="W2902" i="2"/>
  <c r="W2901" i="2"/>
  <c r="W2900" i="2"/>
  <c r="W2899" i="2"/>
  <c r="W2898" i="2"/>
  <c r="W2897" i="2"/>
  <c r="W2896" i="2"/>
  <c r="W2895" i="2"/>
  <c r="W2894" i="2"/>
  <c r="W2893" i="2"/>
  <c r="W2892" i="2"/>
  <c r="W2891" i="2"/>
  <c r="W2890" i="2"/>
  <c r="W2889" i="2"/>
  <c r="W2888" i="2"/>
  <c r="W2887" i="2"/>
  <c r="W2886" i="2"/>
  <c r="W2885" i="2"/>
  <c r="W2884" i="2"/>
  <c r="W2883" i="2"/>
  <c r="W2882" i="2"/>
  <c r="W2881" i="2"/>
  <c r="W2880" i="2"/>
  <c r="W2879" i="2"/>
  <c r="W2878" i="2"/>
  <c r="W2877" i="2"/>
  <c r="W2876" i="2"/>
  <c r="W2875" i="2"/>
  <c r="W2874" i="2"/>
  <c r="W2873" i="2"/>
  <c r="W2872" i="2"/>
  <c r="W2871" i="2"/>
  <c r="W2870" i="2"/>
  <c r="W2869" i="2"/>
  <c r="W2868" i="2"/>
  <c r="W2867" i="2"/>
  <c r="W2866" i="2"/>
  <c r="W2865" i="2"/>
  <c r="W2864" i="2"/>
  <c r="W2863" i="2"/>
  <c r="W2862" i="2"/>
  <c r="W2861" i="2"/>
  <c r="W2860" i="2"/>
  <c r="W2859" i="2"/>
  <c r="W2858" i="2"/>
  <c r="W2857" i="2"/>
  <c r="W2856" i="2"/>
  <c r="W2855" i="2"/>
  <c r="W2854" i="2"/>
  <c r="W2853" i="2"/>
  <c r="W2852" i="2"/>
  <c r="W2851" i="2"/>
  <c r="W2850" i="2"/>
  <c r="W2849" i="2"/>
  <c r="W2848" i="2"/>
  <c r="W2847" i="2"/>
  <c r="W2846" i="2"/>
  <c r="W2845" i="2"/>
  <c r="W2844" i="2"/>
  <c r="W2843" i="2"/>
  <c r="W2842" i="2"/>
  <c r="W2841" i="2"/>
  <c r="W2840" i="2"/>
  <c r="W2839" i="2"/>
  <c r="W2838" i="2"/>
  <c r="W2837" i="2"/>
  <c r="W2836" i="2"/>
  <c r="W2835" i="2"/>
  <c r="W2834" i="2"/>
  <c r="W2833" i="2"/>
  <c r="W2832" i="2"/>
  <c r="W2831" i="2"/>
  <c r="W2830" i="2"/>
  <c r="W2829" i="2"/>
  <c r="W2828" i="2"/>
  <c r="W2827" i="2"/>
  <c r="W2826" i="2"/>
  <c r="W2825" i="2"/>
  <c r="W2824" i="2"/>
  <c r="W2823" i="2"/>
  <c r="W2822" i="2"/>
  <c r="W2821" i="2"/>
  <c r="W2820" i="2"/>
  <c r="W2819" i="2"/>
  <c r="W2818" i="2"/>
  <c r="W2817" i="2"/>
  <c r="W2816" i="2"/>
  <c r="W2815" i="2"/>
  <c r="W2814" i="2"/>
  <c r="W2813" i="2"/>
  <c r="W2812" i="2"/>
  <c r="W2811" i="2"/>
  <c r="W2810" i="2"/>
  <c r="W2809" i="2"/>
  <c r="W2808" i="2"/>
  <c r="W2807" i="2"/>
  <c r="W2806" i="2"/>
  <c r="W2805" i="2"/>
  <c r="W2804" i="2"/>
  <c r="W2803" i="2"/>
  <c r="W2802" i="2"/>
  <c r="W2801" i="2"/>
  <c r="W2800" i="2"/>
  <c r="W2799" i="2"/>
  <c r="W2798" i="2"/>
  <c r="W2797" i="2"/>
  <c r="W2796" i="2"/>
  <c r="W2795" i="2"/>
  <c r="W2794" i="2"/>
  <c r="W2793" i="2"/>
  <c r="W2792" i="2"/>
  <c r="W2791" i="2"/>
  <c r="W2790" i="2"/>
  <c r="W2789" i="2"/>
  <c r="W2788" i="2"/>
  <c r="W2787" i="2"/>
  <c r="W2786" i="2"/>
  <c r="W2785" i="2"/>
  <c r="W2784" i="2"/>
  <c r="W2783" i="2"/>
  <c r="W2782" i="2"/>
  <c r="W2781" i="2"/>
  <c r="W2780" i="2"/>
  <c r="W2779" i="2"/>
  <c r="W2778" i="2"/>
  <c r="W2777" i="2"/>
  <c r="W2776" i="2"/>
  <c r="W2775" i="2"/>
  <c r="W2774" i="2"/>
  <c r="W2773" i="2"/>
  <c r="W2772" i="2"/>
  <c r="W2771" i="2"/>
  <c r="W2770" i="2"/>
  <c r="W2769" i="2"/>
  <c r="W2768" i="2"/>
  <c r="W2767" i="2"/>
  <c r="W2766" i="2"/>
  <c r="W2765" i="2"/>
  <c r="W2764" i="2"/>
  <c r="W2763" i="2"/>
  <c r="W2762" i="2"/>
  <c r="W2761" i="2"/>
  <c r="W2760" i="2"/>
  <c r="W2759" i="2"/>
  <c r="W2758" i="2"/>
  <c r="W2757" i="2"/>
  <c r="W2756" i="2"/>
  <c r="W2755" i="2"/>
  <c r="W2754" i="2"/>
  <c r="W2753" i="2"/>
  <c r="W2752" i="2"/>
  <c r="W2751" i="2"/>
  <c r="W2750" i="2"/>
  <c r="W2749" i="2"/>
  <c r="W2748" i="2"/>
  <c r="W2747" i="2"/>
  <c r="W2746" i="2"/>
  <c r="W2745" i="2"/>
  <c r="W2744" i="2"/>
  <c r="W2743" i="2"/>
  <c r="W2742" i="2"/>
  <c r="W2741" i="2"/>
  <c r="W2740" i="2"/>
  <c r="W2739" i="2"/>
  <c r="W2738" i="2"/>
  <c r="W2737" i="2"/>
  <c r="W2736" i="2"/>
  <c r="W2735" i="2"/>
  <c r="W2734" i="2"/>
  <c r="W2733" i="2"/>
  <c r="W2732" i="2"/>
  <c r="W2731" i="2"/>
  <c r="W2730" i="2"/>
  <c r="W2729" i="2"/>
  <c r="W2728" i="2"/>
  <c r="W2727" i="2"/>
  <c r="W2726" i="2"/>
  <c r="W2725" i="2"/>
  <c r="W2724" i="2"/>
  <c r="W2723" i="2"/>
  <c r="W2722" i="2"/>
  <c r="W2721" i="2"/>
  <c r="W2720" i="2"/>
  <c r="W2719" i="2"/>
  <c r="W2718" i="2"/>
  <c r="W2717" i="2"/>
  <c r="W2716" i="2"/>
  <c r="W2715" i="2"/>
  <c r="W2714" i="2"/>
  <c r="W2713" i="2"/>
  <c r="W2712" i="2"/>
  <c r="W2711" i="2"/>
  <c r="W2710" i="2"/>
  <c r="W2709" i="2"/>
  <c r="W2708" i="2"/>
  <c r="W2707" i="2"/>
  <c r="W2706" i="2"/>
  <c r="W2705" i="2"/>
  <c r="W2704" i="2"/>
  <c r="W2703" i="2"/>
  <c r="W2702" i="2"/>
  <c r="W2701" i="2"/>
  <c r="W2700" i="2"/>
  <c r="W2699" i="2"/>
  <c r="W2698" i="2"/>
  <c r="W2697" i="2"/>
  <c r="W2696" i="2"/>
  <c r="W2695" i="2"/>
  <c r="W2694" i="2"/>
  <c r="W2693" i="2"/>
  <c r="W2692" i="2"/>
  <c r="W2691" i="2"/>
  <c r="W2690" i="2"/>
  <c r="W2689" i="2"/>
  <c r="W2688" i="2"/>
  <c r="W2687" i="2"/>
  <c r="W2686" i="2"/>
  <c r="W2685" i="2"/>
  <c r="W2684" i="2"/>
  <c r="W2683" i="2"/>
  <c r="W2682" i="2"/>
  <c r="W2681" i="2"/>
  <c r="W2680" i="2"/>
  <c r="W2679" i="2"/>
  <c r="W2678" i="2"/>
  <c r="W2677" i="2"/>
  <c r="W2676" i="2"/>
  <c r="W2675" i="2"/>
  <c r="W2674" i="2"/>
  <c r="W2673" i="2"/>
  <c r="W2672" i="2"/>
  <c r="W2671" i="2"/>
  <c r="W2670" i="2"/>
  <c r="W2669" i="2"/>
  <c r="W2668" i="2"/>
  <c r="W2667" i="2"/>
  <c r="W2666" i="2"/>
  <c r="W2665" i="2"/>
  <c r="W2664" i="2"/>
  <c r="W2663" i="2"/>
  <c r="W2662" i="2"/>
  <c r="W2661" i="2"/>
  <c r="W2660" i="2"/>
  <c r="W2659" i="2"/>
  <c r="W2658" i="2"/>
  <c r="W2657" i="2"/>
  <c r="W2656" i="2"/>
  <c r="W2655" i="2"/>
  <c r="W2654" i="2"/>
  <c r="W2653" i="2"/>
  <c r="W2652" i="2"/>
  <c r="W2651" i="2"/>
  <c r="W2650" i="2"/>
  <c r="W2649" i="2"/>
  <c r="W2648" i="2"/>
  <c r="W2647" i="2"/>
  <c r="W2646" i="2"/>
  <c r="W2645" i="2"/>
  <c r="W2644" i="2"/>
  <c r="W2643" i="2"/>
  <c r="W2642" i="2"/>
  <c r="W2641" i="2"/>
  <c r="W2640" i="2"/>
  <c r="W2639" i="2"/>
  <c r="W2638" i="2"/>
  <c r="W2637" i="2"/>
  <c r="W2636" i="2"/>
  <c r="W2635" i="2"/>
  <c r="W2634" i="2"/>
  <c r="W2633" i="2"/>
  <c r="W2632" i="2"/>
  <c r="W2631" i="2"/>
  <c r="W2630" i="2"/>
  <c r="W2629" i="2"/>
  <c r="W2628" i="2"/>
  <c r="W2627" i="2"/>
  <c r="W2626" i="2"/>
  <c r="W2625" i="2"/>
  <c r="W2624" i="2"/>
  <c r="W2623" i="2"/>
  <c r="W2622" i="2"/>
  <c r="W2621" i="2"/>
  <c r="W2620" i="2"/>
  <c r="W2619" i="2"/>
  <c r="W2618" i="2"/>
  <c r="W2617" i="2"/>
  <c r="W2616" i="2"/>
  <c r="W2615" i="2"/>
  <c r="W2614" i="2"/>
  <c r="W2613" i="2"/>
  <c r="W2612" i="2"/>
  <c r="W2611" i="2"/>
  <c r="W2610" i="2"/>
  <c r="W2609" i="2"/>
  <c r="W2608" i="2"/>
  <c r="W2607" i="2"/>
  <c r="W2606" i="2"/>
  <c r="W2605" i="2"/>
  <c r="W2604" i="2"/>
  <c r="W2603" i="2"/>
  <c r="W2602" i="2"/>
  <c r="W2601" i="2"/>
  <c r="W2600" i="2"/>
  <c r="W2599" i="2"/>
  <c r="W2598" i="2"/>
  <c r="W2597" i="2"/>
  <c r="W2596" i="2"/>
  <c r="W2595" i="2"/>
  <c r="W2594" i="2"/>
  <c r="W2593" i="2"/>
  <c r="W2592" i="2"/>
  <c r="W2591" i="2"/>
  <c r="W2590" i="2"/>
  <c r="W2589" i="2"/>
  <c r="W2588" i="2"/>
  <c r="W2587" i="2"/>
  <c r="W2586" i="2"/>
  <c r="W2585" i="2"/>
  <c r="W2584" i="2"/>
  <c r="W2583" i="2"/>
  <c r="W2582" i="2"/>
  <c r="W2581" i="2"/>
  <c r="W2580" i="2"/>
  <c r="W2579" i="2"/>
  <c r="W2578" i="2"/>
  <c r="W2577" i="2"/>
  <c r="W2576" i="2"/>
  <c r="W2575" i="2"/>
  <c r="W2574" i="2"/>
  <c r="W2573" i="2"/>
  <c r="W2572" i="2"/>
  <c r="W2571" i="2"/>
  <c r="W2570" i="2"/>
  <c r="W2569" i="2"/>
  <c r="W2568" i="2"/>
  <c r="W2567" i="2"/>
  <c r="W2566" i="2"/>
  <c r="W2565" i="2"/>
  <c r="W2564" i="2"/>
  <c r="W2563" i="2"/>
  <c r="W2562" i="2"/>
  <c r="W2561" i="2"/>
  <c r="W2560" i="2"/>
  <c r="W2559" i="2"/>
  <c r="W2558" i="2"/>
  <c r="W2557" i="2"/>
  <c r="W2556" i="2"/>
  <c r="W2555" i="2"/>
  <c r="W2554" i="2"/>
  <c r="W2553" i="2"/>
  <c r="W2552" i="2"/>
  <c r="W2551" i="2"/>
  <c r="W2550" i="2"/>
  <c r="W2549" i="2"/>
  <c r="W2548" i="2"/>
  <c r="W2547" i="2"/>
  <c r="W2546" i="2"/>
  <c r="W2545" i="2"/>
  <c r="W2544" i="2"/>
  <c r="W2543" i="2"/>
  <c r="W2542" i="2"/>
  <c r="W2541" i="2"/>
  <c r="W2540" i="2"/>
  <c r="W2539" i="2"/>
  <c r="W2538" i="2"/>
  <c r="W2537" i="2"/>
  <c r="W2536" i="2"/>
  <c r="W2535" i="2"/>
  <c r="W2534" i="2"/>
  <c r="W2533" i="2"/>
  <c r="W2532" i="2"/>
  <c r="W2531" i="2"/>
  <c r="W2530" i="2"/>
  <c r="W2529" i="2"/>
  <c r="W2528" i="2"/>
  <c r="W2527" i="2"/>
  <c r="W2526" i="2"/>
  <c r="W2525" i="2"/>
  <c r="W2524" i="2"/>
  <c r="W2523" i="2"/>
  <c r="W2522" i="2"/>
  <c r="W2521" i="2"/>
  <c r="W2520" i="2"/>
  <c r="W2519" i="2"/>
  <c r="W2518" i="2"/>
  <c r="W2517" i="2"/>
  <c r="W2516" i="2"/>
  <c r="W2515" i="2"/>
  <c r="W2514" i="2"/>
  <c r="W2513" i="2"/>
  <c r="W2512" i="2"/>
  <c r="W2511" i="2"/>
  <c r="W2510" i="2"/>
  <c r="W2509" i="2"/>
  <c r="W2508" i="2"/>
  <c r="W2507" i="2"/>
  <c r="W2506" i="2"/>
  <c r="W2505" i="2"/>
  <c r="W2504" i="2"/>
  <c r="W2503" i="2"/>
  <c r="W2502" i="2"/>
  <c r="W2501" i="2"/>
  <c r="W2500" i="2"/>
  <c r="W2499" i="2"/>
  <c r="W2498" i="2"/>
  <c r="W2497" i="2"/>
  <c r="W2496" i="2"/>
  <c r="W2495" i="2"/>
  <c r="W2494" i="2"/>
  <c r="W2493" i="2"/>
  <c r="W2492" i="2"/>
  <c r="W2491" i="2"/>
  <c r="W2490" i="2"/>
  <c r="W2489" i="2"/>
  <c r="W2488" i="2"/>
  <c r="W2487" i="2"/>
  <c r="W2486" i="2"/>
  <c r="W2485" i="2"/>
  <c r="W2484" i="2"/>
  <c r="W2483" i="2"/>
  <c r="W2482" i="2"/>
  <c r="W2481" i="2"/>
  <c r="W2480" i="2"/>
  <c r="W2479" i="2"/>
  <c r="W2478" i="2"/>
  <c r="W2477" i="2"/>
  <c r="W2476" i="2"/>
  <c r="W2475" i="2"/>
  <c r="W2474" i="2"/>
  <c r="W2473" i="2"/>
  <c r="W2472" i="2"/>
  <c r="W2471" i="2"/>
  <c r="W2470" i="2"/>
  <c r="W2469" i="2"/>
  <c r="W2468" i="2"/>
  <c r="W2467" i="2"/>
  <c r="W2466" i="2"/>
  <c r="W2465" i="2"/>
  <c r="W2464" i="2"/>
  <c r="W2463" i="2"/>
  <c r="W2462" i="2"/>
  <c r="W2461" i="2"/>
  <c r="W2460" i="2"/>
  <c r="W2459" i="2"/>
  <c r="W2458" i="2"/>
  <c r="W2457" i="2"/>
  <c r="W2456" i="2"/>
  <c r="W2455" i="2"/>
  <c r="W2454" i="2"/>
  <c r="W2453" i="2"/>
  <c r="W2452" i="2"/>
  <c r="W2451" i="2"/>
  <c r="W2450" i="2"/>
  <c r="W2449" i="2"/>
  <c r="W2448" i="2"/>
  <c r="W2447" i="2"/>
  <c r="W2446" i="2"/>
  <c r="W2445" i="2"/>
  <c r="W2444" i="2"/>
  <c r="W2443" i="2"/>
  <c r="W2442" i="2"/>
  <c r="W2441" i="2"/>
  <c r="W2440" i="2"/>
  <c r="W2439" i="2"/>
  <c r="W2438" i="2"/>
  <c r="W2437" i="2"/>
  <c r="W2436" i="2"/>
  <c r="W2435" i="2"/>
  <c r="W2434" i="2"/>
  <c r="W2433" i="2"/>
  <c r="W2432" i="2"/>
  <c r="W2431" i="2"/>
  <c r="W2430" i="2"/>
  <c r="W2429" i="2"/>
  <c r="W2428" i="2"/>
  <c r="W2427" i="2"/>
  <c r="W2426" i="2"/>
  <c r="W2425" i="2"/>
  <c r="W2424" i="2"/>
  <c r="W2423" i="2"/>
  <c r="W2422" i="2"/>
  <c r="W2421" i="2"/>
  <c r="W2420" i="2"/>
  <c r="W2419" i="2"/>
  <c r="W2418" i="2"/>
  <c r="W2417" i="2"/>
  <c r="W2416" i="2"/>
  <c r="W2415" i="2"/>
  <c r="W2414" i="2"/>
  <c r="W2413" i="2"/>
  <c r="W2412" i="2"/>
  <c r="W2411" i="2"/>
  <c r="W2410" i="2"/>
  <c r="W2409" i="2"/>
  <c r="W2408" i="2"/>
  <c r="W2407" i="2"/>
  <c r="W2406" i="2"/>
  <c r="W2405" i="2"/>
  <c r="W2404" i="2"/>
  <c r="W2403" i="2"/>
  <c r="W2402" i="2"/>
  <c r="W2401" i="2"/>
  <c r="W2400" i="2"/>
  <c r="W2399" i="2"/>
  <c r="W2398" i="2"/>
  <c r="W2397" i="2"/>
  <c r="W2396" i="2"/>
  <c r="W2395" i="2"/>
  <c r="W2394" i="2"/>
  <c r="W2393" i="2"/>
  <c r="W2392" i="2"/>
  <c r="W2391" i="2"/>
  <c r="W2390" i="2"/>
  <c r="W2389" i="2"/>
  <c r="W2388" i="2"/>
  <c r="W2387" i="2"/>
  <c r="W2386" i="2"/>
  <c r="W2385" i="2"/>
  <c r="W2384" i="2"/>
  <c r="W2383" i="2"/>
  <c r="W2382" i="2"/>
  <c r="W2381" i="2"/>
  <c r="W2380" i="2"/>
  <c r="W2379" i="2"/>
  <c r="W2378" i="2"/>
  <c r="W2377" i="2"/>
  <c r="W2376" i="2"/>
  <c r="W2375" i="2"/>
  <c r="W2374" i="2"/>
  <c r="W2373" i="2"/>
  <c r="W2372" i="2"/>
  <c r="W2371" i="2"/>
  <c r="W2370" i="2"/>
  <c r="W2369" i="2"/>
  <c r="W2368" i="2"/>
  <c r="W2367" i="2"/>
  <c r="W2366" i="2"/>
  <c r="W2365" i="2"/>
  <c r="W2364" i="2"/>
  <c r="W2363" i="2"/>
  <c r="W2362" i="2"/>
  <c r="W2361" i="2"/>
  <c r="W2360" i="2"/>
  <c r="W2359" i="2"/>
  <c r="W2358" i="2"/>
  <c r="W2357" i="2"/>
  <c r="W2356" i="2"/>
  <c r="W2355" i="2"/>
  <c r="W2354" i="2"/>
  <c r="W2353" i="2"/>
  <c r="W2352" i="2"/>
  <c r="W2351" i="2"/>
  <c r="W2350" i="2"/>
  <c r="W2349" i="2"/>
  <c r="W2348" i="2"/>
  <c r="W2347" i="2"/>
  <c r="W2346" i="2"/>
  <c r="W2345" i="2"/>
  <c r="W2344" i="2"/>
  <c r="W2343" i="2"/>
  <c r="W2342" i="2"/>
  <c r="W2341" i="2"/>
  <c r="W2340" i="2"/>
  <c r="W2339" i="2"/>
  <c r="W2338" i="2"/>
  <c r="W2337" i="2"/>
  <c r="W2336" i="2"/>
  <c r="W2335" i="2"/>
  <c r="W2334" i="2"/>
  <c r="W2333" i="2"/>
  <c r="W2332" i="2"/>
  <c r="W2331" i="2"/>
  <c r="W2330" i="2"/>
  <c r="W2329" i="2"/>
  <c r="W2328" i="2"/>
  <c r="W2327" i="2"/>
  <c r="W2326" i="2"/>
  <c r="W2325" i="2"/>
  <c r="W2324" i="2"/>
  <c r="W2323" i="2"/>
  <c r="W2322" i="2"/>
  <c r="W2321" i="2"/>
  <c r="W2320" i="2"/>
  <c r="W2319" i="2"/>
  <c r="W2318" i="2"/>
  <c r="W2317" i="2"/>
  <c r="W2316" i="2"/>
  <c r="W2315" i="2"/>
  <c r="W2314" i="2"/>
  <c r="W2313" i="2"/>
  <c r="W2312" i="2"/>
  <c r="W2311" i="2"/>
  <c r="W2310" i="2"/>
  <c r="W2309" i="2"/>
  <c r="W2308" i="2"/>
  <c r="W2307" i="2"/>
  <c r="W2306" i="2"/>
  <c r="W2305" i="2"/>
  <c r="W2304" i="2"/>
  <c r="W2303" i="2"/>
  <c r="W2302" i="2"/>
  <c r="W2301" i="2"/>
  <c r="W2300" i="2"/>
  <c r="W2299" i="2"/>
  <c r="W2298" i="2"/>
  <c r="W2297" i="2"/>
  <c r="W2296" i="2"/>
  <c r="W2295" i="2"/>
  <c r="W2294" i="2"/>
  <c r="W2293" i="2"/>
  <c r="W2292" i="2"/>
  <c r="W2291" i="2"/>
  <c r="W2290" i="2"/>
  <c r="W2289" i="2"/>
  <c r="W2288" i="2"/>
  <c r="W2287" i="2"/>
  <c r="W2286" i="2"/>
  <c r="W2285" i="2"/>
  <c r="W2284" i="2"/>
  <c r="W2283" i="2"/>
  <c r="W2282" i="2"/>
  <c r="W2281" i="2"/>
  <c r="W2280" i="2"/>
  <c r="W2279" i="2"/>
  <c r="W2278" i="2"/>
  <c r="W2277" i="2"/>
  <c r="W2276" i="2"/>
  <c r="W2275" i="2"/>
  <c r="W2274" i="2"/>
  <c r="W2273" i="2"/>
  <c r="W2272" i="2"/>
  <c r="W2271" i="2"/>
  <c r="W2270" i="2"/>
  <c r="W2269" i="2"/>
  <c r="W2268" i="2"/>
  <c r="W2267" i="2"/>
  <c r="W2266" i="2"/>
  <c r="W2265" i="2"/>
  <c r="W2264" i="2"/>
  <c r="W2263" i="2"/>
  <c r="W2262" i="2"/>
  <c r="W2261" i="2"/>
  <c r="W2260" i="2"/>
  <c r="W2259" i="2"/>
  <c r="W2258" i="2"/>
  <c r="W2257" i="2"/>
  <c r="W2256" i="2"/>
  <c r="W2255" i="2"/>
  <c r="W2254" i="2"/>
  <c r="W2253" i="2"/>
  <c r="W2252" i="2"/>
  <c r="W2251" i="2"/>
  <c r="W2250" i="2"/>
  <c r="W2249" i="2"/>
  <c r="W2248" i="2"/>
  <c r="W2247" i="2"/>
  <c r="W2246" i="2"/>
  <c r="W2245" i="2"/>
  <c r="W2244" i="2"/>
  <c r="W2243" i="2"/>
  <c r="W2242" i="2"/>
  <c r="W2241" i="2"/>
  <c r="W2240" i="2"/>
  <c r="W2239" i="2"/>
  <c r="W2238" i="2"/>
  <c r="W2237" i="2"/>
  <c r="W2236" i="2"/>
  <c r="W2235" i="2"/>
  <c r="W2234" i="2"/>
  <c r="W2233" i="2"/>
  <c r="W2232" i="2"/>
  <c r="W2231" i="2"/>
  <c r="W2230" i="2"/>
  <c r="W2229" i="2"/>
  <c r="W2228" i="2"/>
  <c r="W2227" i="2"/>
  <c r="W2226" i="2"/>
  <c r="W2225" i="2"/>
  <c r="W2224" i="2"/>
  <c r="W2223" i="2"/>
  <c r="W2222" i="2"/>
  <c r="W2221" i="2"/>
  <c r="W2220" i="2"/>
  <c r="W2219" i="2"/>
  <c r="W2218" i="2"/>
  <c r="W2217" i="2"/>
  <c r="W2216" i="2"/>
  <c r="W2215" i="2"/>
  <c r="W2214" i="2"/>
  <c r="W2213" i="2"/>
  <c r="W2212" i="2"/>
  <c r="W2211" i="2"/>
  <c r="W2210" i="2"/>
  <c r="W2209" i="2"/>
  <c r="W2208" i="2"/>
  <c r="W2207" i="2"/>
  <c r="W2206" i="2"/>
  <c r="W2205" i="2"/>
  <c r="W2204" i="2"/>
  <c r="W2203" i="2"/>
  <c r="W2202" i="2"/>
  <c r="W2201" i="2"/>
  <c r="W2200" i="2"/>
  <c r="W2199" i="2"/>
  <c r="W2198" i="2"/>
  <c r="W2197" i="2"/>
  <c r="W2196" i="2"/>
  <c r="W2195" i="2"/>
  <c r="W2194" i="2"/>
  <c r="W2193" i="2"/>
  <c r="W2192" i="2"/>
  <c r="W2191" i="2"/>
  <c r="W2190" i="2"/>
  <c r="W2189" i="2"/>
  <c r="W2188" i="2"/>
  <c r="W2187" i="2"/>
  <c r="W2186" i="2"/>
  <c r="W2185" i="2"/>
  <c r="W2184" i="2"/>
  <c r="W2183" i="2"/>
  <c r="W2182" i="2"/>
  <c r="W2181" i="2"/>
  <c r="W2180" i="2"/>
  <c r="W2179" i="2"/>
  <c r="W2178" i="2"/>
  <c r="W2177" i="2"/>
  <c r="W2176" i="2"/>
  <c r="W2175" i="2"/>
  <c r="W2174" i="2"/>
  <c r="W2173" i="2"/>
  <c r="W2172" i="2"/>
  <c r="W2171" i="2"/>
  <c r="W2170" i="2"/>
  <c r="W2169" i="2"/>
  <c r="W2168" i="2"/>
  <c r="W2167" i="2"/>
  <c r="W2166" i="2"/>
  <c r="W2165" i="2"/>
  <c r="W2164" i="2"/>
  <c r="W2163" i="2"/>
  <c r="W2162" i="2"/>
  <c r="W2161" i="2"/>
  <c r="W2160" i="2"/>
  <c r="W2159" i="2"/>
  <c r="W2158" i="2"/>
  <c r="W2157" i="2"/>
  <c r="W2156" i="2"/>
  <c r="W2155" i="2"/>
  <c r="W2154" i="2"/>
  <c r="W2153" i="2"/>
  <c r="W2152" i="2"/>
  <c r="W2151" i="2"/>
  <c r="W2150" i="2"/>
  <c r="W2149" i="2"/>
  <c r="W2148" i="2"/>
  <c r="W2147" i="2"/>
  <c r="W2146" i="2"/>
  <c r="W2145" i="2"/>
  <c r="W2144" i="2"/>
  <c r="W2143" i="2"/>
  <c r="W2142" i="2"/>
  <c r="W2141" i="2"/>
  <c r="W2140" i="2"/>
  <c r="W2139" i="2"/>
  <c r="W2138" i="2"/>
  <c r="W2137" i="2"/>
  <c r="W2136" i="2"/>
  <c r="W2135" i="2"/>
  <c r="W2134" i="2"/>
  <c r="W2133" i="2"/>
  <c r="W2132" i="2"/>
  <c r="W2131" i="2"/>
  <c r="W2130" i="2"/>
  <c r="W2129" i="2"/>
  <c r="W2128" i="2"/>
  <c r="W2127" i="2"/>
  <c r="W2126" i="2"/>
  <c r="W2125" i="2"/>
  <c r="W2124" i="2"/>
  <c r="W2123" i="2"/>
  <c r="W2122" i="2"/>
  <c r="W2121" i="2"/>
  <c r="W2120" i="2"/>
  <c r="W2119" i="2"/>
  <c r="W2118" i="2"/>
  <c r="W2117" i="2"/>
  <c r="W2116" i="2"/>
  <c r="W2115" i="2"/>
  <c r="W2114" i="2"/>
  <c r="W2113" i="2"/>
  <c r="W2112" i="2"/>
  <c r="W2111" i="2"/>
  <c r="W2110" i="2"/>
  <c r="W2109" i="2"/>
  <c r="W2108" i="2"/>
  <c r="W2107" i="2"/>
  <c r="W2106" i="2"/>
  <c r="W2105" i="2"/>
  <c r="W2104" i="2"/>
  <c r="W2103" i="2"/>
  <c r="W2102" i="2"/>
  <c r="W2101" i="2"/>
  <c r="W2100" i="2"/>
  <c r="W2099" i="2"/>
  <c r="W2098" i="2"/>
  <c r="W2097" i="2"/>
  <c r="W2096" i="2"/>
  <c r="W2095" i="2"/>
  <c r="W2094" i="2"/>
  <c r="W2093" i="2"/>
  <c r="W2092" i="2"/>
  <c r="W2091" i="2"/>
  <c r="W2090" i="2"/>
  <c r="W2089" i="2"/>
  <c r="W2088" i="2"/>
  <c r="W2087" i="2"/>
  <c r="W2086" i="2"/>
  <c r="W2085" i="2"/>
  <c r="W2084" i="2"/>
  <c r="W2083" i="2"/>
  <c r="W2082" i="2"/>
  <c r="W2081" i="2"/>
  <c r="W2080" i="2"/>
  <c r="W2079" i="2"/>
  <c r="W2078" i="2"/>
  <c r="W2077" i="2"/>
  <c r="W2076" i="2"/>
  <c r="W2075" i="2"/>
  <c r="W2074" i="2"/>
  <c r="W2073" i="2"/>
  <c r="W2072" i="2"/>
  <c r="W2071" i="2"/>
  <c r="W2070" i="2"/>
  <c r="W2069" i="2"/>
  <c r="W2068" i="2"/>
  <c r="W2067" i="2"/>
  <c r="W2066" i="2"/>
  <c r="W2065" i="2"/>
  <c r="W2064" i="2"/>
  <c r="W2063" i="2"/>
  <c r="W2062" i="2"/>
  <c r="W2061" i="2"/>
  <c r="W2060" i="2"/>
  <c r="W2059" i="2"/>
  <c r="W2058" i="2"/>
  <c r="W2057" i="2"/>
  <c r="W2056" i="2"/>
  <c r="W2055" i="2"/>
  <c r="W2054" i="2"/>
  <c r="W2053" i="2"/>
  <c r="W2052" i="2"/>
  <c r="W2051" i="2"/>
  <c r="W2050" i="2"/>
  <c r="W2049" i="2"/>
  <c r="W2048" i="2"/>
  <c r="W2047" i="2"/>
  <c r="W2046" i="2"/>
  <c r="W2045" i="2"/>
  <c r="W2044" i="2"/>
  <c r="W2043" i="2"/>
  <c r="W2042" i="2"/>
  <c r="W2041" i="2"/>
  <c r="W2040" i="2"/>
  <c r="W2039" i="2"/>
  <c r="W2038" i="2"/>
  <c r="W2037" i="2"/>
  <c r="W2036" i="2"/>
  <c r="W2035" i="2"/>
  <c r="W2034" i="2"/>
  <c r="W2033" i="2"/>
  <c r="W2032" i="2"/>
  <c r="W2031" i="2"/>
  <c r="W2030" i="2"/>
  <c r="W2029" i="2"/>
  <c r="W2028" i="2"/>
  <c r="W2027" i="2"/>
  <c r="W2026" i="2"/>
  <c r="W2025" i="2"/>
  <c r="W2024" i="2"/>
  <c r="W2023" i="2"/>
  <c r="W2022" i="2"/>
  <c r="W2021" i="2"/>
  <c r="W2020" i="2"/>
  <c r="W2019" i="2"/>
  <c r="W2018" i="2"/>
  <c r="W2017" i="2"/>
  <c r="W2016" i="2"/>
  <c r="W2015" i="2"/>
  <c r="W2014" i="2"/>
  <c r="W2013" i="2"/>
  <c r="W2012" i="2"/>
  <c r="W2011" i="2"/>
  <c r="W2010" i="2"/>
  <c r="W2009" i="2"/>
  <c r="W2008" i="2"/>
  <c r="W2007" i="2"/>
  <c r="W2006" i="2"/>
  <c r="W2005" i="2"/>
  <c r="W2004" i="2"/>
  <c r="W2003" i="2"/>
  <c r="W2002" i="2"/>
  <c r="W2001" i="2"/>
  <c r="W2000" i="2"/>
  <c r="W1999" i="2"/>
  <c r="W1998" i="2"/>
  <c r="W1997" i="2"/>
  <c r="W1996" i="2"/>
  <c r="W1995" i="2"/>
  <c r="W1994" i="2"/>
  <c r="W1993" i="2"/>
  <c r="W1992" i="2"/>
  <c r="W1991" i="2"/>
  <c r="W1990" i="2"/>
  <c r="W1989" i="2"/>
  <c r="W1988" i="2"/>
  <c r="W1987" i="2"/>
  <c r="W1986" i="2"/>
  <c r="W1985" i="2"/>
  <c r="W1984" i="2"/>
  <c r="W1983" i="2"/>
  <c r="W1982" i="2"/>
  <c r="W1981" i="2"/>
  <c r="W1980" i="2"/>
  <c r="W1979" i="2"/>
  <c r="W1978" i="2"/>
  <c r="W1977" i="2"/>
  <c r="W1976" i="2"/>
  <c r="W1975" i="2"/>
  <c r="W1974" i="2"/>
  <c r="W1973" i="2"/>
  <c r="W1972" i="2"/>
  <c r="W1971" i="2"/>
  <c r="W1970" i="2"/>
  <c r="W1969" i="2"/>
  <c r="W1968" i="2"/>
  <c r="W1967" i="2"/>
  <c r="W1966" i="2"/>
  <c r="W1965" i="2"/>
  <c r="W1964" i="2"/>
  <c r="W1963" i="2"/>
  <c r="W1962" i="2"/>
  <c r="W1961" i="2"/>
  <c r="W1960" i="2"/>
  <c r="W1959" i="2"/>
  <c r="W1958" i="2"/>
  <c r="W1957" i="2"/>
  <c r="W1956" i="2"/>
  <c r="W1955" i="2"/>
  <c r="W1954" i="2"/>
  <c r="W1953" i="2"/>
  <c r="W1952" i="2"/>
  <c r="W1951" i="2"/>
  <c r="W1950" i="2"/>
  <c r="W1949" i="2"/>
  <c r="W1948" i="2"/>
  <c r="W1947" i="2"/>
  <c r="W1946" i="2"/>
  <c r="W1945" i="2"/>
  <c r="W1944" i="2"/>
  <c r="W1943" i="2"/>
  <c r="W1942" i="2"/>
  <c r="W1941" i="2"/>
  <c r="W1940" i="2"/>
  <c r="W1939" i="2"/>
  <c r="W1938" i="2"/>
  <c r="W1937" i="2"/>
  <c r="W1936" i="2"/>
  <c r="W1935" i="2"/>
  <c r="W1934" i="2"/>
  <c r="W1933" i="2"/>
  <c r="W1932" i="2"/>
  <c r="W1931" i="2"/>
  <c r="W1930" i="2"/>
  <c r="W1929" i="2"/>
  <c r="W1928" i="2"/>
  <c r="W1927" i="2"/>
  <c r="W1926" i="2"/>
  <c r="W1925" i="2"/>
  <c r="W1924" i="2"/>
  <c r="W1923" i="2"/>
  <c r="W1922" i="2"/>
  <c r="W1921" i="2"/>
  <c r="W1920" i="2"/>
  <c r="W1919" i="2"/>
  <c r="W1918" i="2"/>
  <c r="W1917" i="2"/>
  <c r="W1916" i="2"/>
  <c r="W1915" i="2"/>
  <c r="W1914" i="2"/>
  <c r="W1913" i="2"/>
  <c r="W1912" i="2"/>
  <c r="W1911" i="2"/>
  <c r="W1910" i="2"/>
  <c r="W1909" i="2"/>
  <c r="W1908" i="2"/>
  <c r="W1907" i="2"/>
  <c r="W1906" i="2"/>
  <c r="W1905" i="2"/>
  <c r="W1904" i="2"/>
  <c r="W1903" i="2"/>
  <c r="W1902" i="2"/>
  <c r="W1901" i="2"/>
  <c r="W1900" i="2"/>
  <c r="W1899" i="2"/>
  <c r="W1898" i="2"/>
  <c r="W1897" i="2"/>
  <c r="W1896" i="2"/>
  <c r="W1895" i="2"/>
  <c r="W1894" i="2"/>
  <c r="W1893" i="2"/>
  <c r="W1892" i="2"/>
  <c r="W1891" i="2"/>
  <c r="W1890" i="2"/>
  <c r="W1889" i="2"/>
  <c r="W1888" i="2"/>
  <c r="W1887" i="2"/>
  <c r="W1886" i="2"/>
  <c r="W1885" i="2"/>
  <c r="W1884" i="2"/>
  <c r="W1883" i="2"/>
  <c r="W1882" i="2"/>
  <c r="W1881" i="2"/>
  <c r="W1880" i="2"/>
  <c r="W1879" i="2"/>
  <c r="W1878" i="2"/>
  <c r="W1877" i="2"/>
  <c r="W1876" i="2"/>
  <c r="W1875" i="2"/>
  <c r="W1874" i="2"/>
  <c r="W1873" i="2"/>
  <c r="W1872" i="2"/>
  <c r="W1871" i="2"/>
  <c r="W1870" i="2"/>
  <c r="W1869" i="2"/>
  <c r="W1868" i="2"/>
  <c r="W1867" i="2"/>
  <c r="W1866" i="2"/>
  <c r="W1865" i="2"/>
  <c r="W1864" i="2"/>
  <c r="W1863" i="2"/>
  <c r="W1862" i="2"/>
  <c r="W1861" i="2"/>
  <c r="W1860" i="2"/>
  <c r="W1859" i="2"/>
  <c r="W1858" i="2"/>
  <c r="W1857" i="2"/>
  <c r="W1856" i="2"/>
  <c r="W1855" i="2"/>
  <c r="W1854" i="2"/>
  <c r="W1853" i="2"/>
  <c r="W1852" i="2"/>
  <c r="W1851" i="2"/>
  <c r="W1850" i="2"/>
  <c r="W1849" i="2"/>
  <c r="W1848" i="2"/>
  <c r="W1847" i="2"/>
  <c r="W1846" i="2"/>
  <c r="W1845" i="2"/>
  <c r="W1844" i="2"/>
  <c r="W1843" i="2"/>
  <c r="W1842" i="2"/>
  <c r="W1841" i="2"/>
  <c r="W1840" i="2"/>
  <c r="W1839" i="2"/>
  <c r="W1838" i="2"/>
  <c r="W1837" i="2"/>
  <c r="W1836" i="2"/>
  <c r="W1835" i="2"/>
  <c r="W1834" i="2"/>
  <c r="W1833" i="2"/>
  <c r="W1832" i="2"/>
  <c r="W1831" i="2"/>
  <c r="W1830" i="2"/>
  <c r="W1829" i="2"/>
  <c r="W1828" i="2"/>
  <c r="W1827" i="2"/>
  <c r="W1826" i="2"/>
  <c r="W1825" i="2"/>
  <c r="W1824" i="2"/>
  <c r="W1823" i="2"/>
  <c r="W1822" i="2"/>
  <c r="W1821" i="2"/>
  <c r="W1820" i="2"/>
  <c r="W1819" i="2"/>
  <c r="W1818" i="2"/>
  <c r="W1817" i="2"/>
  <c r="W1816" i="2"/>
  <c r="W1815" i="2"/>
  <c r="W1814" i="2"/>
  <c r="W1813" i="2"/>
  <c r="W1812" i="2"/>
  <c r="W1811" i="2"/>
  <c r="W1810" i="2"/>
  <c r="W1809" i="2"/>
  <c r="W1808" i="2"/>
  <c r="W1807" i="2"/>
  <c r="W1806" i="2"/>
  <c r="W1805" i="2"/>
  <c r="W1804" i="2"/>
  <c r="W1803" i="2"/>
  <c r="W1802" i="2"/>
  <c r="W1801" i="2"/>
  <c r="W1800" i="2"/>
  <c r="W1799" i="2"/>
  <c r="W1798" i="2"/>
  <c r="W1797" i="2"/>
  <c r="W1796" i="2"/>
  <c r="W1795" i="2"/>
  <c r="W1794" i="2"/>
  <c r="W1793" i="2"/>
  <c r="W1792" i="2"/>
  <c r="W1791" i="2"/>
  <c r="W1790" i="2"/>
  <c r="W1789" i="2"/>
  <c r="W1788" i="2"/>
  <c r="W1787" i="2"/>
  <c r="W1786" i="2"/>
  <c r="W1785" i="2"/>
  <c r="W1784" i="2"/>
  <c r="W1783" i="2"/>
  <c r="W1782" i="2"/>
  <c r="W1781" i="2"/>
  <c r="W1780" i="2"/>
  <c r="W1779" i="2"/>
  <c r="W1778" i="2"/>
  <c r="W1777" i="2"/>
  <c r="W1776" i="2"/>
  <c r="W1775" i="2"/>
  <c r="W1774" i="2"/>
  <c r="W1773" i="2"/>
  <c r="W1772" i="2"/>
  <c r="W1771" i="2"/>
  <c r="W1770" i="2"/>
  <c r="W1769" i="2"/>
  <c r="W1768" i="2"/>
  <c r="W1767" i="2"/>
  <c r="W1766" i="2"/>
  <c r="W1765" i="2"/>
  <c r="W1764" i="2"/>
  <c r="W1763" i="2"/>
  <c r="W1762" i="2"/>
  <c r="W1761" i="2"/>
  <c r="W1760" i="2"/>
  <c r="W1759" i="2"/>
  <c r="W1758" i="2"/>
  <c r="W1757" i="2"/>
  <c r="W1756" i="2"/>
  <c r="W1755" i="2"/>
  <c r="W1754" i="2"/>
  <c r="W1753" i="2"/>
  <c r="W1752" i="2"/>
  <c r="W1751" i="2"/>
  <c r="W1750" i="2"/>
  <c r="W1749" i="2"/>
  <c r="W1748" i="2"/>
  <c r="W1747" i="2"/>
  <c r="W1746" i="2"/>
  <c r="W1745" i="2"/>
  <c r="W1744" i="2"/>
  <c r="W1743" i="2"/>
  <c r="W1742" i="2"/>
  <c r="W1741" i="2"/>
  <c r="W1740" i="2"/>
  <c r="W1739" i="2"/>
  <c r="W1738" i="2"/>
  <c r="W1737" i="2"/>
  <c r="W1736" i="2"/>
  <c r="W1735" i="2"/>
  <c r="W1734" i="2"/>
  <c r="W1733" i="2"/>
  <c r="W1732" i="2"/>
  <c r="W1731" i="2"/>
  <c r="W1730" i="2"/>
  <c r="W1729" i="2"/>
  <c r="W1728" i="2"/>
  <c r="W1727" i="2"/>
  <c r="W1726" i="2"/>
  <c r="W1725" i="2"/>
  <c r="W1724" i="2"/>
  <c r="W1723" i="2"/>
  <c r="W1722" i="2"/>
  <c r="W1721" i="2"/>
  <c r="W1720" i="2"/>
  <c r="W1719" i="2"/>
  <c r="W1718" i="2"/>
  <c r="W1717" i="2"/>
  <c r="W1716" i="2"/>
  <c r="W1715" i="2"/>
  <c r="W1714" i="2"/>
  <c r="W1713" i="2"/>
  <c r="W1712" i="2"/>
  <c r="W1711" i="2"/>
  <c r="W1710" i="2"/>
  <c r="W1709" i="2"/>
  <c r="W1708" i="2"/>
  <c r="W1707" i="2"/>
  <c r="W1706" i="2"/>
  <c r="W1705" i="2"/>
  <c r="W1704" i="2"/>
  <c r="W1703" i="2"/>
  <c r="W1702" i="2"/>
  <c r="W1701" i="2"/>
  <c r="W1700" i="2"/>
  <c r="W1699" i="2"/>
  <c r="W1698" i="2"/>
  <c r="W1697" i="2"/>
  <c r="W1696" i="2"/>
  <c r="W1695" i="2"/>
  <c r="W1694" i="2"/>
  <c r="W1693" i="2"/>
  <c r="W1692" i="2"/>
  <c r="W1691" i="2"/>
  <c r="W1690" i="2"/>
  <c r="W1689" i="2"/>
  <c r="W1688" i="2"/>
  <c r="W1687" i="2"/>
  <c r="W1686" i="2"/>
  <c r="W1685" i="2"/>
  <c r="W1684" i="2"/>
  <c r="W1683" i="2"/>
  <c r="W1682" i="2"/>
  <c r="W1681" i="2"/>
  <c r="W1680" i="2"/>
  <c r="W1679" i="2"/>
  <c r="W1678" i="2"/>
  <c r="W1677" i="2"/>
  <c r="W1676" i="2"/>
  <c r="W1675" i="2"/>
  <c r="W1674" i="2"/>
  <c r="W1673" i="2"/>
  <c r="W1672" i="2"/>
  <c r="W1671" i="2"/>
  <c r="W1670" i="2"/>
  <c r="W1669" i="2"/>
  <c r="W1668" i="2"/>
  <c r="W1667" i="2"/>
  <c r="W1666" i="2"/>
  <c r="W1665" i="2"/>
  <c r="W1664" i="2"/>
  <c r="W1663" i="2"/>
  <c r="W1662" i="2"/>
  <c r="W1661" i="2"/>
  <c r="W1660" i="2"/>
  <c r="W1659" i="2"/>
  <c r="W1658" i="2"/>
  <c r="W1657" i="2"/>
  <c r="W1656" i="2"/>
  <c r="W1655" i="2"/>
  <c r="W1654" i="2"/>
  <c r="W1653" i="2"/>
  <c r="W1652" i="2"/>
  <c r="W1651" i="2"/>
  <c r="W1650" i="2"/>
  <c r="W1649" i="2"/>
  <c r="W1648" i="2"/>
  <c r="W1647" i="2"/>
  <c r="W1646" i="2"/>
  <c r="W1645" i="2"/>
  <c r="W1644" i="2"/>
  <c r="W1643" i="2"/>
  <c r="W1642" i="2"/>
  <c r="W1641" i="2"/>
  <c r="W1640" i="2"/>
  <c r="W1639" i="2"/>
  <c r="W1638" i="2"/>
  <c r="W1637" i="2"/>
  <c r="W1636" i="2"/>
  <c r="W1635" i="2"/>
  <c r="W1634" i="2"/>
  <c r="W1633" i="2"/>
  <c r="W1632" i="2"/>
  <c r="W1631" i="2"/>
  <c r="W1630" i="2"/>
  <c r="W1629" i="2"/>
  <c r="W1628" i="2"/>
  <c r="W1627" i="2"/>
  <c r="W1626" i="2"/>
  <c r="W1625" i="2"/>
  <c r="W1624" i="2"/>
  <c r="W1623" i="2"/>
  <c r="W1622" i="2"/>
  <c r="W1621" i="2"/>
  <c r="W1620" i="2"/>
  <c r="W1619" i="2"/>
  <c r="W1618" i="2"/>
  <c r="W1617" i="2"/>
  <c r="W1616" i="2"/>
  <c r="W1615" i="2"/>
  <c r="W1614" i="2"/>
  <c r="W1613" i="2"/>
  <c r="W1612" i="2"/>
  <c r="W1611" i="2"/>
  <c r="W1610" i="2"/>
  <c r="W1609" i="2"/>
  <c r="W1608" i="2"/>
  <c r="W1607" i="2"/>
  <c r="W1606" i="2"/>
  <c r="W1605" i="2"/>
  <c r="W1604" i="2"/>
  <c r="W1603" i="2"/>
  <c r="W1602" i="2"/>
  <c r="W1601" i="2"/>
  <c r="W1600" i="2"/>
  <c r="W1599" i="2"/>
  <c r="W1598" i="2"/>
  <c r="W1597" i="2"/>
  <c r="W1596" i="2"/>
  <c r="W1595" i="2"/>
  <c r="W1594" i="2"/>
  <c r="W1593" i="2"/>
  <c r="W1592" i="2"/>
  <c r="W1591" i="2"/>
  <c r="W1590" i="2"/>
  <c r="W1589" i="2"/>
  <c r="W1588" i="2"/>
  <c r="W1587" i="2"/>
  <c r="W1586" i="2"/>
  <c r="W1585" i="2"/>
  <c r="W1584" i="2"/>
  <c r="W1583" i="2"/>
  <c r="W1582" i="2"/>
  <c r="W1581" i="2"/>
  <c r="W1580" i="2"/>
  <c r="W1579" i="2"/>
  <c r="W1578" i="2"/>
  <c r="W1577" i="2"/>
  <c r="W1576" i="2"/>
  <c r="W1575" i="2"/>
  <c r="W1574" i="2"/>
  <c r="W1573" i="2"/>
  <c r="W1572" i="2"/>
  <c r="W1571" i="2"/>
  <c r="W1570" i="2"/>
  <c r="W1569" i="2"/>
  <c r="W1568" i="2"/>
  <c r="W1567" i="2"/>
  <c r="W1566" i="2"/>
  <c r="W1565" i="2"/>
  <c r="W1564" i="2"/>
  <c r="W1563" i="2"/>
  <c r="W1562" i="2"/>
  <c r="W1561" i="2"/>
  <c r="W1560" i="2"/>
  <c r="W1559" i="2"/>
  <c r="W1558" i="2"/>
  <c r="W1557" i="2"/>
  <c r="W1556" i="2"/>
  <c r="W1555" i="2"/>
  <c r="W1554" i="2"/>
  <c r="W1553" i="2"/>
  <c r="W1552" i="2"/>
  <c r="W1551" i="2"/>
  <c r="W1550" i="2"/>
  <c r="W1549" i="2"/>
  <c r="W1548" i="2"/>
  <c r="W1547" i="2"/>
  <c r="W1546" i="2"/>
  <c r="W1545" i="2"/>
  <c r="W1544" i="2"/>
  <c r="W1543" i="2"/>
  <c r="W1542" i="2"/>
  <c r="W1541" i="2"/>
  <c r="W1540" i="2"/>
  <c r="W1539" i="2"/>
  <c r="W1538" i="2"/>
  <c r="W1537" i="2"/>
  <c r="W1536" i="2"/>
  <c r="W1535" i="2"/>
  <c r="W1534" i="2"/>
  <c r="W1533" i="2"/>
  <c r="W1532" i="2"/>
  <c r="W1531" i="2"/>
  <c r="W1530" i="2"/>
  <c r="W1529" i="2"/>
  <c r="W1528" i="2"/>
  <c r="W1527" i="2"/>
  <c r="W1526" i="2"/>
  <c r="W1525" i="2"/>
  <c r="W1524" i="2"/>
  <c r="W1523" i="2"/>
  <c r="W1522" i="2"/>
  <c r="W1521" i="2"/>
  <c r="W1520" i="2"/>
  <c r="W1519" i="2"/>
  <c r="W1518" i="2"/>
  <c r="W1517" i="2"/>
  <c r="W1516" i="2"/>
  <c r="W1515" i="2"/>
  <c r="W1514" i="2"/>
  <c r="W1513" i="2"/>
  <c r="W1512" i="2"/>
  <c r="W1511" i="2"/>
  <c r="W1510" i="2"/>
  <c r="W1509" i="2"/>
  <c r="W1508" i="2"/>
  <c r="W1507" i="2"/>
  <c r="W1506" i="2"/>
  <c r="W1505" i="2"/>
  <c r="W1504" i="2"/>
  <c r="W1503" i="2"/>
  <c r="W1502" i="2"/>
  <c r="W1501" i="2"/>
  <c r="W1500" i="2"/>
  <c r="W1499" i="2"/>
  <c r="W1498" i="2"/>
  <c r="W1497" i="2"/>
  <c r="W1496" i="2"/>
  <c r="W1495" i="2"/>
  <c r="W1494" i="2"/>
  <c r="W1493" i="2"/>
  <c r="W1492" i="2"/>
  <c r="W1491" i="2"/>
  <c r="W1490" i="2"/>
  <c r="W1489" i="2"/>
  <c r="W1488" i="2"/>
  <c r="W1487" i="2"/>
  <c r="W1486" i="2"/>
  <c r="W1485" i="2"/>
  <c r="W1484" i="2"/>
  <c r="W1483" i="2"/>
  <c r="W1482" i="2"/>
  <c r="W1481" i="2"/>
  <c r="W1480" i="2"/>
  <c r="W1479" i="2"/>
  <c r="W1478" i="2"/>
  <c r="W1477" i="2"/>
  <c r="W1476" i="2"/>
  <c r="W1475" i="2"/>
  <c r="W1474" i="2"/>
  <c r="W1473" i="2"/>
  <c r="W1472" i="2"/>
  <c r="W1471" i="2"/>
  <c r="W1470" i="2"/>
  <c r="W1469" i="2"/>
  <c r="W1468" i="2"/>
  <c r="W1467" i="2"/>
  <c r="W1466" i="2"/>
  <c r="W1465" i="2"/>
  <c r="W1464" i="2"/>
  <c r="W1463" i="2"/>
  <c r="W1462" i="2"/>
  <c r="W1461" i="2"/>
  <c r="W1460" i="2"/>
  <c r="W1459" i="2"/>
  <c r="W1458" i="2"/>
  <c r="W1457" i="2"/>
  <c r="W1456" i="2"/>
  <c r="W1455" i="2"/>
  <c r="W1454" i="2"/>
  <c r="W1453" i="2"/>
  <c r="W1452" i="2"/>
  <c r="W1451" i="2"/>
  <c r="W1450" i="2"/>
  <c r="W1449" i="2"/>
  <c r="W1448" i="2"/>
  <c r="W1447" i="2"/>
  <c r="W1446" i="2"/>
  <c r="W1445" i="2"/>
  <c r="W1444" i="2"/>
  <c r="W1443" i="2"/>
  <c r="W1442" i="2"/>
  <c r="W1441" i="2"/>
  <c r="W1440" i="2"/>
  <c r="W1439" i="2"/>
  <c r="W1438" i="2"/>
  <c r="W1437" i="2"/>
  <c r="W1436" i="2"/>
  <c r="W1435" i="2"/>
  <c r="W1434" i="2"/>
  <c r="W1433" i="2"/>
  <c r="W1432" i="2"/>
  <c r="W1431" i="2"/>
  <c r="W1430" i="2"/>
  <c r="W1429" i="2"/>
  <c r="W1428" i="2"/>
  <c r="W1427" i="2"/>
  <c r="W1426" i="2"/>
  <c r="W1425" i="2"/>
  <c r="W1424" i="2"/>
  <c r="W1423" i="2"/>
  <c r="W1422" i="2"/>
  <c r="W1421" i="2"/>
  <c r="W1420" i="2"/>
  <c r="W1419" i="2"/>
  <c r="W1418" i="2"/>
  <c r="W1417" i="2"/>
  <c r="W1416" i="2"/>
  <c r="W1415" i="2"/>
  <c r="W1414" i="2"/>
  <c r="W1413" i="2"/>
  <c r="W1412" i="2"/>
  <c r="W1411" i="2"/>
  <c r="W1410" i="2"/>
  <c r="W1409" i="2"/>
  <c r="W1408" i="2"/>
  <c r="W1407" i="2"/>
  <c r="W1406" i="2"/>
  <c r="W1405" i="2"/>
  <c r="W1404" i="2"/>
  <c r="W1403" i="2"/>
  <c r="W1402" i="2"/>
  <c r="W1401" i="2"/>
  <c r="W1400" i="2"/>
  <c r="W1399" i="2"/>
  <c r="W1398" i="2"/>
  <c r="W1397" i="2"/>
  <c r="W1396" i="2"/>
  <c r="W1395" i="2"/>
  <c r="W1394" i="2"/>
  <c r="W1393" i="2"/>
  <c r="W1392" i="2"/>
  <c r="W1391" i="2"/>
  <c r="W1390" i="2"/>
  <c r="W1389" i="2"/>
  <c r="W1388" i="2"/>
  <c r="W1387" i="2"/>
  <c r="W1386" i="2"/>
  <c r="W1385" i="2"/>
  <c r="W1384" i="2"/>
  <c r="W1383" i="2"/>
  <c r="W1382" i="2"/>
  <c r="W1381" i="2"/>
  <c r="W1380" i="2"/>
  <c r="W1379" i="2"/>
  <c r="W1378" i="2"/>
  <c r="W1377" i="2"/>
  <c r="W1376" i="2"/>
  <c r="W1375" i="2"/>
  <c r="W1374" i="2"/>
  <c r="W1373" i="2"/>
  <c r="W1372" i="2"/>
  <c r="W1371" i="2"/>
  <c r="W1370" i="2"/>
  <c r="W1369" i="2"/>
  <c r="W1368" i="2"/>
  <c r="W1367" i="2"/>
  <c r="W1366" i="2"/>
  <c r="W1365" i="2"/>
  <c r="W1364" i="2"/>
  <c r="W1363" i="2"/>
  <c r="W1362" i="2"/>
  <c r="W1361" i="2"/>
  <c r="W1360" i="2"/>
  <c r="W1359" i="2"/>
  <c r="W1358" i="2"/>
  <c r="W1357" i="2"/>
  <c r="W1356" i="2"/>
  <c r="W1355" i="2"/>
  <c r="W1354" i="2"/>
  <c r="W1353" i="2"/>
  <c r="W1352" i="2"/>
  <c r="W1351" i="2"/>
  <c r="W1350" i="2"/>
  <c r="W1349" i="2"/>
  <c r="W1348" i="2"/>
  <c r="W1347" i="2"/>
  <c r="W1346" i="2"/>
  <c r="W1345" i="2"/>
  <c r="W1344" i="2"/>
  <c r="W1343" i="2"/>
  <c r="W1342" i="2"/>
  <c r="W1341" i="2"/>
  <c r="W1340" i="2"/>
  <c r="W1339" i="2"/>
  <c r="W1338" i="2"/>
  <c r="W1337" i="2"/>
  <c r="W1336" i="2"/>
  <c r="W1335" i="2"/>
  <c r="W1334" i="2"/>
  <c r="W1333" i="2"/>
  <c r="W1332" i="2"/>
  <c r="W1331" i="2"/>
  <c r="W1330" i="2"/>
  <c r="W1329" i="2"/>
  <c r="W1328" i="2"/>
  <c r="W1327" i="2"/>
  <c r="W1326" i="2"/>
  <c r="W1325" i="2"/>
  <c r="W1324" i="2"/>
  <c r="W1323" i="2"/>
  <c r="W1322" i="2"/>
  <c r="W1321" i="2"/>
  <c r="W1320" i="2"/>
  <c r="W1319" i="2"/>
  <c r="W1318" i="2"/>
  <c r="W1317" i="2"/>
  <c r="W1316" i="2"/>
  <c r="W1315" i="2"/>
  <c r="W1314" i="2"/>
  <c r="W1313" i="2"/>
  <c r="W1312" i="2"/>
  <c r="W1311" i="2"/>
  <c r="W1310" i="2"/>
  <c r="W1309" i="2"/>
  <c r="W1308" i="2"/>
  <c r="W1307" i="2"/>
  <c r="W1306" i="2"/>
  <c r="W1305" i="2"/>
  <c r="W1304" i="2"/>
  <c r="W1303" i="2"/>
  <c r="W1302" i="2"/>
  <c r="W1301" i="2"/>
  <c r="W1300" i="2"/>
  <c r="W1299" i="2"/>
  <c r="W1298" i="2"/>
  <c r="W1297" i="2"/>
  <c r="W1296" i="2"/>
  <c r="W1295" i="2"/>
  <c r="W1294" i="2"/>
  <c r="W1293" i="2"/>
  <c r="W1292" i="2"/>
  <c r="W1291" i="2"/>
  <c r="W1290" i="2"/>
  <c r="W1289" i="2"/>
  <c r="W1288" i="2"/>
  <c r="W1287" i="2"/>
  <c r="W1286" i="2"/>
  <c r="W1285" i="2"/>
  <c r="W1284" i="2"/>
  <c r="W1283" i="2"/>
  <c r="W1282" i="2"/>
  <c r="W1281" i="2"/>
  <c r="W1280" i="2"/>
  <c r="W1279" i="2"/>
  <c r="W1278" i="2"/>
  <c r="W1277" i="2"/>
  <c r="W1276" i="2"/>
  <c r="W1275" i="2"/>
  <c r="W1274" i="2"/>
  <c r="W1273" i="2"/>
  <c r="W1272" i="2"/>
  <c r="W1271" i="2"/>
  <c r="W1270" i="2"/>
  <c r="W1269" i="2"/>
  <c r="W1268" i="2"/>
  <c r="W1267" i="2"/>
  <c r="W1266" i="2"/>
  <c r="W1265" i="2"/>
  <c r="W1264" i="2"/>
  <c r="W1263" i="2"/>
  <c r="W1262" i="2"/>
  <c r="W1261" i="2"/>
  <c r="W1260" i="2"/>
  <c r="W1259" i="2"/>
  <c r="W1258" i="2"/>
  <c r="W1257" i="2"/>
  <c r="W1256" i="2"/>
  <c r="W1255" i="2"/>
  <c r="W1254" i="2"/>
  <c r="W1253" i="2"/>
  <c r="W1252" i="2"/>
  <c r="W1251" i="2"/>
  <c r="W1250" i="2"/>
  <c r="W1249" i="2"/>
  <c r="W1248" i="2"/>
  <c r="W1247" i="2"/>
  <c r="W1246" i="2"/>
  <c r="W1245" i="2"/>
  <c r="W1244" i="2"/>
  <c r="W1243" i="2"/>
  <c r="W1242" i="2"/>
  <c r="W1241" i="2"/>
  <c r="W1240" i="2"/>
  <c r="W1239" i="2"/>
  <c r="W1238" i="2"/>
  <c r="W1237" i="2"/>
  <c r="W1236" i="2"/>
  <c r="W1235" i="2"/>
  <c r="W1234" i="2"/>
  <c r="W1233" i="2"/>
  <c r="W1232" i="2"/>
  <c r="W1231" i="2"/>
  <c r="W1230" i="2"/>
  <c r="W1229" i="2"/>
  <c r="W1228" i="2"/>
  <c r="W1227" i="2"/>
  <c r="W1226" i="2"/>
  <c r="W1225" i="2"/>
  <c r="W1224" i="2"/>
  <c r="W1223" i="2"/>
  <c r="W1222" i="2"/>
  <c r="W1221" i="2"/>
  <c r="W1220" i="2"/>
  <c r="W1219" i="2"/>
  <c r="W1218" i="2"/>
  <c r="W1217" i="2"/>
  <c r="W1216" i="2"/>
  <c r="W1215" i="2"/>
  <c r="W1214" i="2"/>
  <c r="W1213" i="2"/>
  <c r="W1212" i="2"/>
  <c r="W1211" i="2"/>
  <c r="W1210" i="2"/>
  <c r="W1209" i="2"/>
  <c r="W1208" i="2"/>
  <c r="W1207" i="2"/>
  <c r="W1206" i="2"/>
  <c r="W1205" i="2"/>
  <c r="W1204" i="2"/>
  <c r="W1203" i="2"/>
  <c r="W1202" i="2"/>
  <c r="W1201" i="2"/>
  <c r="W1200" i="2"/>
  <c r="W1199" i="2"/>
  <c r="W1198" i="2"/>
  <c r="W1197" i="2"/>
  <c r="W1196" i="2"/>
  <c r="W1195" i="2"/>
  <c r="W1194" i="2"/>
  <c r="W1193" i="2"/>
  <c r="W1192" i="2"/>
  <c r="W1191" i="2"/>
  <c r="W1190" i="2"/>
  <c r="W1189" i="2"/>
  <c r="W1188" i="2"/>
  <c r="W1187" i="2"/>
  <c r="W1186" i="2"/>
  <c r="W1185" i="2"/>
  <c r="W1184" i="2"/>
  <c r="W1183" i="2"/>
  <c r="W1182" i="2"/>
  <c r="W1181" i="2"/>
  <c r="W1180" i="2"/>
  <c r="W1179" i="2"/>
  <c r="W1178" i="2"/>
  <c r="W1177" i="2"/>
  <c r="W1176" i="2"/>
  <c r="W1175" i="2"/>
  <c r="W1174" i="2"/>
  <c r="W1173" i="2"/>
  <c r="W1172" i="2"/>
  <c r="W1171" i="2"/>
  <c r="W1170" i="2"/>
  <c r="W1169" i="2"/>
  <c r="W1168" i="2"/>
  <c r="W1167" i="2"/>
  <c r="W1166" i="2"/>
  <c r="W1165" i="2"/>
  <c r="W1164" i="2"/>
  <c r="W1163" i="2"/>
  <c r="W1162" i="2"/>
  <c r="W1161" i="2"/>
  <c r="W1160" i="2"/>
  <c r="W1159" i="2"/>
  <c r="W1158" i="2"/>
  <c r="W1157" i="2"/>
  <c r="W1156" i="2"/>
  <c r="W1155" i="2"/>
  <c r="W1154" i="2"/>
  <c r="W1153" i="2"/>
  <c r="W1152" i="2"/>
  <c r="W1151" i="2"/>
  <c r="W1150" i="2"/>
  <c r="W1149" i="2"/>
  <c r="W1148" i="2"/>
  <c r="W1147" i="2"/>
  <c r="W1146" i="2"/>
  <c r="W1145" i="2"/>
  <c r="W1144" i="2"/>
  <c r="W1143" i="2"/>
  <c r="W1142" i="2"/>
  <c r="W1141" i="2"/>
  <c r="W1140" i="2"/>
  <c r="W1139" i="2"/>
  <c r="W1138" i="2"/>
  <c r="W1137" i="2"/>
  <c r="W1136" i="2"/>
  <c r="W1135" i="2"/>
  <c r="W1134" i="2"/>
  <c r="W1133" i="2"/>
  <c r="W1132" i="2"/>
  <c r="W1131" i="2"/>
  <c r="W1130" i="2"/>
  <c r="W1129" i="2"/>
  <c r="W1128" i="2"/>
  <c r="W1127" i="2"/>
  <c r="W1126" i="2"/>
  <c r="W1125" i="2"/>
  <c r="W1124" i="2"/>
  <c r="W1123" i="2"/>
  <c r="W1122" i="2"/>
  <c r="W1121" i="2"/>
  <c r="W1120" i="2"/>
  <c r="W1119" i="2"/>
  <c r="W1118" i="2"/>
  <c r="W1117" i="2"/>
  <c r="W1116" i="2"/>
  <c r="W1115" i="2"/>
  <c r="W1114" i="2"/>
  <c r="W1113" i="2"/>
  <c r="W1112" i="2"/>
  <c r="W1111" i="2"/>
  <c r="W1110" i="2"/>
  <c r="W1109" i="2"/>
  <c r="W1108" i="2"/>
  <c r="W1107" i="2"/>
  <c r="W1106" i="2"/>
  <c r="W1105" i="2"/>
  <c r="W1104" i="2"/>
  <c r="W1103" i="2"/>
  <c r="W1102" i="2"/>
  <c r="W1101" i="2"/>
  <c r="W1100" i="2"/>
  <c r="W1099" i="2"/>
  <c r="W1098" i="2"/>
  <c r="W1097" i="2"/>
  <c r="W1096" i="2"/>
  <c r="W1095" i="2"/>
  <c r="W1094" i="2"/>
  <c r="W1093" i="2"/>
  <c r="W1092" i="2"/>
  <c r="W1091" i="2"/>
  <c r="W1090" i="2"/>
  <c r="W1089" i="2"/>
  <c r="W1088" i="2"/>
  <c r="W1087" i="2"/>
  <c r="W1086" i="2"/>
  <c r="W1085" i="2"/>
  <c r="W1084" i="2"/>
  <c r="W1083" i="2"/>
  <c r="W1082" i="2"/>
  <c r="W1081" i="2"/>
  <c r="W1080" i="2"/>
  <c r="W1079" i="2"/>
  <c r="W1078" i="2"/>
  <c r="W1077" i="2"/>
  <c r="W1076" i="2"/>
  <c r="W1075" i="2"/>
  <c r="W1074" i="2"/>
  <c r="W1073" i="2"/>
  <c r="W1072" i="2"/>
  <c r="W1071" i="2"/>
  <c r="W1070" i="2"/>
  <c r="W1069" i="2"/>
  <c r="W1068" i="2"/>
  <c r="W1067" i="2"/>
  <c r="W1066" i="2"/>
  <c r="W1065" i="2"/>
  <c r="W1064" i="2"/>
  <c r="W1063" i="2"/>
  <c r="W1062" i="2"/>
  <c r="W1061" i="2"/>
  <c r="W1060" i="2"/>
  <c r="W1059" i="2"/>
  <c r="W1058" i="2"/>
  <c r="W1057" i="2"/>
  <c r="W1056" i="2"/>
  <c r="W1055" i="2"/>
  <c r="W1054" i="2"/>
  <c r="W1053" i="2"/>
  <c r="W1052" i="2"/>
  <c r="W1051" i="2"/>
  <c r="W1050" i="2"/>
  <c r="W1049" i="2"/>
  <c r="W1048" i="2"/>
  <c r="W1047" i="2"/>
  <c r="W1046" i="2"/>
  <c r="W1045" i="2"/>
  <c r="W1044" i="2"/>
  <c r="W1043" i="2"/>
  <c r="W1042" i="2"/>
  <c r="W1041" i="2"/>
  <c r="W1040" i="2"/>
  <c r="W1039" i="2"/>
  <c r="W1038" i="2"/>
  <c r="W1037" i="2"/>
  <c r="W1036" i="2"/>
  <c r="W1035" i="2"/>
  <c r="W1034" i="2"/>
  <c r="W1033" i="2"/>
  <c r="W1032" i="2"/>
  <c r="W1031" i="2"/>
  <c r="W1030" i="2"/>
  <c r="W1029" i="2"/>
  <c r="W1028" i="2"/>
  <c r="W1027" i="2"/>
  <c r="W1026" i="2"/>
  <c r="W1025" i="2"/>
  <c r="W1024" i="2"/>
  <c r="W1023" i="2"/>
  <c r="W1022" i="2"/>
  <c r="W1021" i="2"/>
  <c r="W1020" i="2"/>
  <c r="W1019" i="2"/>
  <c r="W1018" i="2"/>
  <c r="W1017" i="2"/>
  <c r="W1016" i="2"/>
  <c r="W1015" i="2"/>
  <c r="W1014" i="2"/>
  <c r="W1013" i="2"/>
  <c r="W1012" i="2"/>
  <c r="W1011" i="2"/>
  <c r="W1010" i="2"/>
  <c r="W1009" i="2"/>
  <c r="W1008" i="2"/>
  <c r="W1007" i="2"/>
  <c r="W1006" i="2"/>
  <c r="W1005" i="2"/>
  <c r="W1004" i="2"/>
  <c r="W1003" i="2"/>
  <c r="W1002" i="2"/>
  <c r="W1001" i="2"/>
  <c r="W1000" i="2"/>
  <c r="W999" i="2"/>
  <c r="W998" i="2"/>
  <c r="W997" i="2"/>
  <c r="W996" i="2"/>
  <c r="W995" i="2"/>
  <c r="W994" i="2"/>
  <c r="W993" i="2"/>
  <c r="W992" i="2"/>
  <c r="W991" i="2"/>
  <c r="W990" i="2"/>
  <c r="W989" i="2"/>
  <c r="W988" i="2"/>
  <c r="W987" i="2"/>
  <c r="W986" i="2"/>
  <c r="W985" i="2"/>
  <c r="W984" i="2"/>
  <c r="W983" i="2"/>
  <c r="W982" i="2"/>
  <c r="W981" i="2"/>
  <c r="W980" i="2"/>
  <c r="W979" i="2"/>
  <c r="W978" i="2"/>
  <c r="W977" i="2"/>
  <c r="W976" i="2"/>
  <c r="W975" i="2"/>
  <c r="W974" i="2"/>
  <c r="W973" i="2"/>
  <c r="W972" i="2"/>
  <c r="W971" i="2"/>
  <c r="W970" i="2"/>
  <c r="W969" i="2"/>
  <c r="W968" i="2"/>
  <c r="W967" i="2"/>
  <c r="W966" i="2"/>
  <c r="W965" i="2"/>
  <c r="W964" i="2"/>
  <c r="W963" i="2"/>
  <c r="W962" i="2"/>
  <c r="W961" i="2"/>
  <c r="W960" i="2"/>
  <c r="W959" i="2"/>
  <c r="W958" i="2"/>
  <c r="W957" i="2"/>
  <c r="W956" i="2"/>
  <c r="W955" i="2"/>
  <c r="W954" i="2"/>
  <c r="W953" i="2"/>
  <c r="W952" i="2"/>
  <c r="W951" i="2"/>
  <c r="W950" i="2"/>
  <c r="W949" i="2"/>
  <c r="W948" i="2"/>
  <c r="W947" i="2"/>
  <c r="W946" i="2"/>
  <c r="W945" i="2"/>
  <c r="W944" i="2"/>
  <c r="W943" i="2"/>
  <c r="W942" i="2"/>
  <c r="W941" i="2"/>
  <c r="W940" i="2"/>
  <c r="W939" i="2"/>
  <c r="W938" i="2"/>
  <c r="W937" i="2"/>
  <c r="W936" i="2"/>
  <c r="W935" i="2"/>
  <c r="W934" i="2"/>
  <c r="W933" i="2"/>
  <c r="W932" i="2"/>
  <c r="W931" i="2"/>
  <c r="W930" i="2"/>
  <c r="W929" i="2"/>
  <c r="W928" i="2"/>
  <c r="W927" i="2"/>
  <c r="W926" i="2"/>
  <c r="W925" i="2"/>
  <c r="W924" i="2"/>
  <c r="W923" i="2"/>
  <c r="W922" i="2"/>
  <c r="W921" i="2"/>
  <c r="W920" i="2"/>
  <c r="W919" i="2"/>
  <c r="W918" i="2"/>
  <c r="W917" i="2"/>
  <c r="W916" i="2"/>
  <c r="W915" i="2"/>
  <c r="W914" i="2"/>
  <c r="W913" i="2"/>
  <c r="W912" i="2"/>
  <c r="W911" i="2"/>
  <c r="W910" i="2"/>
  <c r="W909" i="2"/>
  <c r="W908" i="2"/>
  <c r="W907" i="2"/>
  <c r="W906" i="2"/>
  <c r="W905" i="2"/>
  <c r="W904" i="2"/>
  <c r="W903" i="2"/>
  <c r="W902" i="2"/>
  <c r="W901" i="2"/>
  <c r="W900" i="2"/>
  <c r="W899" i="2"/>
  <c r="W898" i="2"/>
  <c r="W897" i="2"/>
  <c r="W896" i="2"/>
  <c r="W895" i="2"/>
  <c r="W894" i="2"/>
  <c r="W893" i="2"/>
  <c r="W892" i="2"/>
  <c r="W891" i="2"/>
  <c r="W890" i="2"/>
  <c r="W889" i="2"/>
  <c r="W888" i="2"/>
  <c r="W887" i="2"/>
  <c r="W886" i="2"/>
  <c r="W885" i="2"/>
  <c r="W884" i="2"/>
  <c r="W883" i="2"/>
  <c r="W882" i="2"/>
  <c r="W881" i="2"/>
  <c r="W880" i="2"/>
  <c r="W879" i="2"/>
  <c r="W878" i="2"/>
  <c r="W877" i="2"/>
  <c r="W876" i="2"/>
  <c r="W875" i="2"/>
  <c r="W874" i="2"/>
  <c r="W873" i="2"/>
  <c r="W872" i="2"/>
  <c r="W871" i="2"/>
  <c r="W870" i="2"/>
  <c r="W869" i="2"/>
  <c r="W868" i="2"/>
  <c r="W867" i="2"/>
  <c r="W866" i="2"/>
  <c r="W865" i="2"/>
  <c r="W864" i="2"/>
  <c r="W863" i="2"/>
  <c r="W862" i="2"/>
  <c r="W861" i="2"/>
  <c r="W860" i="2"/>
  <c r="W859" i="2"/>
  <c r="W858" i="2"/>
  <c r="W857" i="2"/>
  <c r="W856" i="2"/>
  <c r="W855" i="2"/>
  <c r="W854" i="2"/>
  <c r="W853" i="2"/>
  <c r="W852" i="2"/>
  <c r="W851" i="2"/>
  <c r="W850" i="2"/>
  <c r="W849" i="2"/>
  <c r="W848" i="2"/>
  <c r="W847" i="2"/>
  <c r="W846" i="2"/>
  <c r="W845" i="2"/>
  <c r="W844" i="2"/>
  <c r="W843" i="2"/>
  <c r="W842" i="2"/>
  <c r="W841" i="2"/>
  <c r="W840" i="2"/>
  <c r="W839" i="2"/>
  <c r="W838" i="2"/>
  <c r="W837" i="2"/>
  <c r="W836" i="2"/>
  <c r="W835" i="2"/>
  <c r="W834" i="2"/>
  <c r="W833" i="2"/>
  <c r="W832" i="2"/>
  <c r="W831" i="2"/>
  <c r="W830" i="2"/>
  <c r="W829" i="2"/>
  <c r="W828" i="2"/>
  <c r="W827" i="2"/>
  <c r="W826" i="2"/>
  <c r="W825" i="2"/>
  <c r="W824" i="2"/>
  <c r="W823" i="2"/>
  <c r="W822" i="2"/>
  <c r="W821" i="2"/>
  <c r="W820" i="2"/>
  <c r="W819" i="2"/>
  <c r="W818" i="2"/>
  <c r="W817" i="2"/>
  <c r="W816" i="2"/>
  <c r="W815" i="2"/>
  <c r="W814" i="2"/>
  <c r="W813" i="2"/>
  <c r="W812" i="2"/>
  <c r="W811" i="2"/>
  <c r="W810" i="2"/>
  <c r="W809" i="2"/>
  <c r="W808" i="2"/>
  <c r="W807" i="2"/>
  <c r="W806" i="2"/>
  <c r="W805" i="2"/>
  <c r="W804" i="2"/>
  <c r="W803" i="2"/>
  <c r="W802" i="2"/>
  <c r="W801" i="2"/>
  <c r="W800" i="2"/>
  <c r="W799" i="2"/>
  <c r="W798" i="2"/>
  <c r="W797" i="2"/>
  <c r="W796" i="2"/>
  <c r="W795" i="2"/>
  <c r="W794" i="2"/>
  <c r="W793" i="2"/>
  <c r="W792" i="2"/>
  <c r="W791" i="2"/>
  <c r="W790" i="2"/>
  <c r="W789" i="2"/>
  <c r="W788" i="2"/>
  <c r="W787" i="2"/>
  <c r="W786" i="2"/>
  <c r="W785" i="2"/>
  <c r="W784" i="2"/>
  <c r="W783" i="2"/>
  <c r="W782" i="2"/>
  <c r="W781" i="2"/>
  <c r="W780" i="2"/>
  <c r="W779" i="2"/>
  <c r="W778" i="2"/>
  <c r="W777" i="2"/>
  <c r="W776" i="2"/>
  <c r="W775" i="2"/>
  <c r="W774" i="2"/>
  <c r="W773" i="2"/>
  <c r="W772" i="2"/>
  <c r="W771" i="2"/>
  <c r="W770" i="2"/>
  <c r="W769" i="2"/>
  <c r="W768" i="2"/>
  <c r="W767" i="2"/>
  <c r="W766" i="2"/>
  <c r="W765" i="2"/>
  <c r="W764" i="2"/>
  <c r="W763" i="2"/>
  <c r="W762" i="2"/>
  <c r="W761" i="2"/>
  <c r="W760" i="2"/>
  <c r="W759" i="2"/>
  <c r="W758" i="2"/>
  <c r="W757" i="2"/>
  <c r="W756" i="2"/>
  <c r="W755" i="2"/>
  <c r="W754" i="2"/>
  <c r="W753" i="2"/>
  <c r="W752" i="2"/>
  <c r="W751" i="2"/>
  <c r="W750" i="2"/>
  <c r="W749" i="2"/>
  <c r="W748" i="2"/>
  <c r="W747" i="2"/>
  <c r="W746" i="2"/>
  <c r="W745" i="2"/>
  <c r="W744" i="2"/>
  <c r="W743" i="2"/>
  <c r="W742" i="2"/>
  <c r="W741" i="2"/>
  <c r="W740" i="2"/>
  <c r="W739" i="2"/>
  <c r="W738" i="2"/>
  <c r="W737" i="2"/>
  <c r="W736" i="2"/>
  <c r="W735" i="2"/>
  <c r="W734" i="2"/>
  <c r="W733" i="2"/>
  <c r="W732" i="2"/>
  <c r="W731" i="2"/>
  <c r="W730" i="2"/>
  <c r="W729" i="2"/>
  <c r="W728" i="2"/>
  <c r="W727" i="2"/>
  <c r="W726" i="2"/>
  <c r="W725" i="2"/>
  <c r="W724" i="2"/>
  <c r="W723" i="2"/>
  <c r="W722" i="2"/>
  <c r="W721" i="2"/>
  <c r="W720" i="2"/>
  <c r="W719" i="2"/>
  <c r="W718" i="2"/>
  <c r="W717" i="2"/>
  <c r="W716" i="2"/>
  <c r="W715" i="2"/>
  <c r="W714" i="2"/>
  <c r="W713" i="2"/>
  <c r="W712" i="2"/>
  <c r="W711" i="2"/>
  <c r="W710" i="2"/>
  <c r="W709" i="2"/>
  <c r="W708" i="2"/>
  <c r="W707" i="2"/>
  <c r="W706" i="2"/>
  <c r="W705" i="2"/>
  <c r="W704" i="2"/>
  <c r="W703" i="2"/>
  <c r="W702" i="2"/>
  <c r="W701" i="2"/>
  <c r="W700" i="2"/>
  <c r="W699" i="2"/>
  <c r="W698" i="2"/>
  <c r="W697" i="2"/>
  <c r="W696" i="2"/>
  <c r="W695" i="2"/>
  <c r="W694" i="2"/>
  <c r="W693" i="2"/>
  <c r="W692" i="2"/>
  <c r="W691" i="2"/>
  <c r="W690" i="2"/>
  <c r="W689" i="2"/>
  <c r="W688" i="2"/>
  <c r="W687" i="2"/>
  <c r="W686" i="2"/>
  <c r="W685" i="2"/>
  <c r="W684" i="2"/>
  <c r="W683" i="2"/>
  <c r="W682" i="2"/>
  <c r="W681" i="2"/>
  <c r="W680" i="2"/>
  <c r="W679" i="2"/>
  <c r="W678" i="2"/>
  <c r="W677" i="2"/>
  <c r="W676" i="2"/>
  <c r="W675" i="2"/>
  <c r="W674" i="2"/>
  <c r="W673" i="2"/>
  <c r="W672" i="2"/>
  <c r="W671" i="2"/>
  <c r="W670" i="2"/>
  <c r="W669" i="2"/>
  <c r="W668" i="2"/>
  <c r="W667" i="2"/>
  <c r="W666" i="2"/>
  <c r="W665" i="2"/>
  <c r="W664" i="2"/>
  <c r="W663" i="2"/>
  <c r="W662" i="2"/>
  <c r="W661" i="2"/>
  <c r="W660" i="2"/>
  <c r="W659" i="2"/>
  <c r="W658" i="2"/>
  <c r="W657" i="2"/>
  <c r="W656" i="2"/>
  <c r="W655" i="2"/>
  <c r="W654" i="2"/>
  <c r="W653" i="2"/>
  <c r="W652" i="2"/>
  <c r="W651" i="2"/>
  <c r="W650" i="2"/>
  <c r="W649" i="2"/>
  <c r="W648" i="2"/>
  <c r="W647" i="2"/>
  <c r="W646" i="2"/>
  <c r="W645" i="2"/>
  <c r="W644" i="2"/>
  <c r="W643" i="2"/>
  <c r="W642" i="2"/>
  <c r="W641" i="2"/>
  <c r="W640" i="2"/>
  <c r="W639" i="2"/>
  <c r="W638" i="2"/>
  <c r="W637" i="2"/>
  <c r="W636" i="2"/>
  <c r="W635" i="2"/>
  <c r="W634" i="2"/>
  <c r="W633" i="2"/>
  <c r="W632" i="2"/>
  <c r="W631" i="2"/>
  <c r="W630" i="2"/>
  <c r="W629" i="2"/>
  <c r="W628" i="2"/>
  <c r="W627" i="2"/>
  <c r="W626" i="2"/>
  <c r="W625" i="2"/>
  <c r="W624" i="2"/>
  <c r="W623" i="2"/>
  <c r="W622" i="2"/>
  <c r="W621" i="2"/>
  <c r="W620" i="2"/>
  <c r="W619" i="2"/>
  <c r="W618" i="2"/>
  <c r="W617" i="2"/>
  <c r="W616" i="2"/>
  <c r="W615" i="2"/>
  <c r="W614" i="2"/>
  <c r="W613" i="2"/>
  <c r="W612" i="2"/>
  <c r="W611" i="2"/>
  <c r="W610" i="2"/>
  <c r="W609" i="2"/>
  <c r="W608" i="2"/>
  <c r="W607" i="2"/>
  <c r="W606" i="2"/>
  <c r="W605" i="2"/>
  <c r="W604" i="2"/>
  <c r="W603" i="2"/>
  <c r="W602" i="2"/>
  <c r="W601" i="2"/>
  <c r="W600" i="2"/>
  <c r="W599" i="2"/>
  <c r="W598" i="2"/>
  <c r="W597" i="2"/>
  <c r="W596" i="2"/>
  <c r="W595" i="2"/>
  <c r="W594" i="2"/>
  <c r="W593" i="2"/>
  <c r="W592" i="2"/>
  <c r="W591" i="2"/>
  <c r="W590" i="2"/>
  <c r="W589" i="2"/>
  <c r="W588" i="2"/>
  <c r="W587" i="2"/>
  <c r="W586" i="2"/>
  <c r="W585" i="2"/>
  <c r="W584" i="2"/>
  <c r="W583" i="2"/>
  <c r="W582" i="2"/>
  <c r="W581" i="2"/>
  <c r="W580" i="2"/>
  <c r="W579" i="2"/>
  <c r="W578" i="2"/>
  <c r="W577" i="2"/>
  <c r="W576" i="2"/>
  <c r="W575" i="2"/>
  <c r="W574" i="2"/>
  <c r="W573" i="2"/>
  <c r="W572" i="2"/>
  <c r="W571" i="2"/>
  <c r="W570" i="2"/>
  <c r="W569" i="2"/>
  <c r="W568" i="2"/>
  <c r="W567" i="2"/>
  <c r="W566" i="2"/>
  <c r="W565" i="2"/>
  <c r="W564" i="2"/>
  <c r="W563" i="2"/>
  <c r="W562" i="2"/>
  <c r="W561" i="2"/>
  <c r="W560" i="2"/>
  <c r="W559" i="2"/>
  <c r="W558" i="2"/>
  <c r="W557" i="2"/>
  <c r="W556" i="2"/>
  <c r="W555" i="2"/>
  <c r="W554" i="2"/>
  <c r="W553" i="2"/>
  <c r="W552" i="2"/>
  <c r="W551" i="2"/>
  <c r="W550" i="2"/>
  <c r="W549" i="2"/>
  <c r="W548" i="2"/>
  <c r="W547" i="2"/>
  <c r="W546" i="2"/>
  <c r="W545" i="2"/>
  <c r="W544" i="2"/>
  <c r="W543" i="2"/>
  <c r="W542" i="2"/>
  <c r="W541" i="2"/>
  <c r="W540" i="2"/>
  <c r="W539" i="2"/>
  <c r="W538" i="2"/>
  <c r="W537" i="2"/>
  <c r="W536" i="2"/>
  <c r="W535" i="2"/>
  <c r="W534" i="2"/>
  <c r="W533" i="2"/>
  <c r="W532" i="2"/>
  <c r="W531" i="2"/>
  <c r="W530" i="2"/>
  <c r="W529" i="2"/>
  <c r="W528" i="2"/>
  <c r="W527" i="2"/>
  <c r="W526" i="2"/>
  <c r="W525" i="2"/>
  <c r="W524" i="2"/>
  <c r="W523" i="2"/>
  <c r="W522" i="2"/>
  <c r="W521" i="2"/>
  <c r="W520" i="2"/>
  <c r="W519" i="2"/>
  <c r="W518" i="2"/>
  <c r="W517" i="2"/>
  <c r="W516" i="2"/>
  <c r="W515" i="2"/>
  <c r="W514" i="2"/>
  <c r="W513" i="2"/>
  <c r="W512" i="2"/>
  <c r="W511" i="2"/>
  <c r="W510" i="2"/>
  <c r="W509" i="2"/>
  <c r="W508" i="2"/>
  <c r="W507" i="2"/>
  <c r="W506" i="2"/>
  <c r="W505" i="2"/>
  <c r="W504" i="2"/>
  <c r="W503" i="2"/>
  <c r="W502" i="2"/>
  <c r="W501" i="2"/>
  <c r="W500" i="2"/>
  <c r="W499" i="2"/>
  <c r="W498" i="2"/>
  <c r="W497" i="2"/>
  <c r="W496" i="2"/>
  <c r="W495" i="2"/>
  <c r="W494" i="2"/>
  <c r="W493" i="2"/>
  <c r="W492" i="2"/>
  <c r="W491" i="2"/>
  <c r="W490" i="2"/>
  <c r="W489" i="2"/>
  <c r="W488" i="2"/>
  <c r="W487" i="2"/>
  <c r="W486" i="2"/>
  <c r="W485" i="2"/>
  <c r="W484" i="2"/>
  <c r="W483" i="2"/>
  <c r="W482" i="2"/>
  <c r="W481" i="2"/>
  <c r="W480" i="2"/>
  <c r="W479" i="2"/>
  <c r="W478" i="2"/>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W5" i="2"/>
  <c r="W4" i="2"/>
  <c r="W3" i="2"/>
  <c r="W2" i="2"/>
  <c r="L407" i="3"/>
  <c r="L406" i="3"/>
  <c r="L405" i="3"/>
  <c r="L404" i="3"/>
  <c r="L403" i="3"/>
  <c r="L402" i="3"/>
  <c r="L401" i="3"/>
  <c r="L400" i="3"/>
  <c r="L399" i="3"/>
  <c r="L398" i="3"/>
  <c r="L397" i="3"/>
  <c r="L396" i="3"/>
  <c r="L395" i="3"/>
  <c r="L394" i="3"/>
  <c r="L393" i="3"/>
  <c r="L392" i="3"/>
  <c r="L391" i="3"/>
  <c r="L390" i="3"/>
  <c r="L389" i="3"/>
  <c r="L388" i="3"/>
  <c r="L387" i="3"/>
  <c r="L386" i="3"/>
  <c r="L385" i="3"/>
  <c r="L384" i="3"/>
  <c r="L383" i="3"/>
  <c r="L382" i="3"/>
  <c r="L381" i="3"/>
  <c r="L380" i="3"/>
  <c r="L379" i="3"/>
  <c r="L378" i="3"/>
  <c r="L377" i="3"/>
  <c r="L376" i="3"/>
  <c r="L375" i="3"/>
  <c r="L374" i="3"/>
  <c r="L373" i="3"/>
  <c r="L372" i="3"/>
  <c r="L371" i="3"/>
  <c r="L370" i="3"/>
  <c r="L369" i="3"/>
  <c r="L368" i="3"/>
  <c r="L367" i="3"/>
  <c r="L366" i="3"/>
  <c r="L365" i="3"/>
  <c r="L364" i="3"/>
  <c r="L363" i="3"/>
  <c r="L362" i="3"/>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L2" i="3"/>
  <c r="CF30" i="5" l="1"/>
  <c r="BE32" i="5" a="1"/>
  <c r="CG30" i="5"/>
  <c r="CA57" i="5" a="1"/>
  <c r="BE57" i="5" a="1"/>
  <c r="CA31" i="5" a="1"/>
  <c r="BE31" i="5" a="1"/>
  <c r="E15" i="5" a="1"/>
  <c r="E14" i="5"/>
  <c r="E13" i="5" a="1"/>
  <c r="M12" i="5"/>
  <c r="N12" i="5" s="1" a="1"/>
  <c r="K12" i="5"/>
  <c r="R12" i="5" s="1" a="1"/>
  <c r="I12" i="5"/>
  <c r="S12" i="5" s="1" a="1"/>
  <c r="E12" i="5" a="1"/>
  <c r="E11" i="5"/>
  <c r="M10" i="5"/>
  <c r="N10" i="5" s="1" a="1"/>
  <c r="K10" i="5"/>
  <c r="I10" i="5"/>
  <c r="E10" i="5"/>
  <c r="E9" i="5"/>
  <c r="E8" i="5"/>
  <c r="I7" i="5"/>
  <c r="E7" i="5"/>
  <c r="K6" i="5" a="1"/>
  <c r="I6" i="5" a="1"/>
  <c r="E6" i="5"/>
  <c r="CX5" i="5" a="1"/>
  <c r="CW5" i="5" a="1"/>
  <c r="CA5" i="5" a="1"/>
  <c r="BE5" i="5" a="1"/>
  <c r="AU5" i="5" a="1"/>
  <c r="AT5" i="5" a="1"/>
  <c r="AS5" i="5" a="1"/>
  <c r="AI5" i="5" a="1"/>
  <c r="AH5" i="5" a="1"/>
  <c r="AG5" i="5" a="1"/>
  <c r="W5" i="5" a="1"/>
  <c r="V5" i="5" a="1"/>
  <c r="U5" i="5" a="1"/>
  <c r="K5" i="5"/>
  <c r="I5" i="5"/>
  <c r="E5" i="5"/>
  <c r="BK4" i="5"/>
  <c r="BL4" i="5" s="1"/>
  <c r="E4" i="5"/>
  <c r="AU3" i="5" a="1"/>
  <c r="AI3" i="5" a="1"/>
  <c r="W3" i="5" a="1"/>
  <c r="AH14" i="9" a="1"/>
  <c r="AH13" i="9" a="1"/>
  <c r="CG56" i="5"/>
  <c r="CF56" i="5"/>
  <c r="CF55" i="5"/>
  <c r="CG55" i="5"/>
  <c r="CF29" i="5"/>
  <c r="CG29" i="5"/>
  <c r="CF3" i="5"/>
  <c r="CG3" i="5"/>
  <c r="AH62" i="9" a="1"/>
  <c r="AH61" i="9" a="1"/>
  <c r="AH60" i="9" a="1"/>
  <c r="AH59" i="9" a="1"/>
  <c r="AH58" i="9" a="1"/>
  <c r="AH57" i="9" a="1"/>
  <c r="AH56" i="9" a="1"/>
  <c r="AH55" i="9" a="1"/>
  <c r="AH25" i="9" a="1"/>
  <c r="AH24" i="9" a="1"/>
  <c r="AH23" i="9" a="1"/>
  <c r="AH22" i="9" a="1"/>
  <c r="AH21" i="9" a="1"/>
  <c r="AH34" i="9" a="1"/>
  <c r="AH35" i="9" a="1"/>
  <c r="AH36" i="9" a="1"/>
  <c r="AH37" i="9" a="1"/>
  <c r="AH38" i="9" a="1"/>
  <c r="AH39" i="9" a="1"/>
  <c r="AH40" i="9" a="1"/>
  <c r="AH41" i="9" a="1"/>
  <c r="AH42" i="9" a="1"/>
  <c r="AH43" i="9" a="1"/>
  <c r="AH32" i="9" a="1"/>
  <c r="AH31" i="9" a="1"/>
  <c r="AH30" i="9" a="1"/>
  <c r="AH29" i="9" a="1"/>
  <c r="AH28" i="9" a="1"/>
  <c r="AH27" i="9" a="1"/>
  <c r="AH26" i="9" a="1"/>
  <c r="AH44" i="9" a="1"/>
  <c r="AH45" i="9" a="1"/>
  <c r="AH19" i="9" a="1"/>
  <c r="AH3" i="9" s="1" a="1"/>
  <c r="AH33" i="9" a="1"/>
  <c r="AH47" i="9" a="1"/>
  <c r="AH48" i="9" a="1"/>
  <c r="AH49" i="9" a="1"/>
  <c r="AH46" i="9" a="1"/>
  <c r="AH51" i="9" a="1"/>
  <c r="AH52" i="9" a="1"/>
  <c r="AH53" i="9" a="1"/>
  <c r="AH54" i="9" a="1"/>
  <c r="AH20" i="9" a="1"/>
  <c r="AH50" i="9" a="1"/>
  <c r="CH30" i="5" l="1"/>
  <c r="CA32" i="5" s="1" a="1"/>
  <c r="CI29" i="5" s="1" a="1"/>
  <c r="K9" i="5" s="1"/>
  <c r="CY5" i="5" a="1"/>
  <c r="CZ5" i="5" a="1"/>
  <c r="DA5" i="5" a="1"/>
  <c r="DD5" i="5" a="1"/>
  <c r="DF5" i="5" a="1"/>
  <c r="CF4" i="5"/>
  <c r="CG4" i="5"/>
  <c r="CH4" i="5" s="1"/>
  <c r="BE6" i="5" a="1"/>
  <c r="Q12" i="5" a="1"/>
  <c r="P12" i="5" a="1"/>
  <c r="P10" i="5" a="1"/>
  <c r="Q10" i="5" a="1"/>
  <c r="S10" i="5" a="1"/>
  <c r="R10" i="5" a="1"/>
  <c r="S7" i="5" a="1"/>
  <c r="R7" i="5" a="1"/>
  <c r="N7" i="5" a="1"/>
  <c r="S6" i="5" a="1"/>
  <c r="R6" i="5" a="1"/>
  <c r="N6" i="5" a="1"/>
  <c r="BC5" i="5" a="1"/>
  <c r="AV5" i="5" a="1"/>
  <c r="AW5" i="5" a="1"/>
  <c r="AX5" i="5" a="1"/>
  <c r="BA5" i="5" a="1"/>
  <c r="AJ5" i="5" a="1"/>
  <c r="AK5" i="5" a="1"/>
  <c r="AL5" i="5" a="1"/>
  <c r="AO5" i="5" a="1"/>
  <c r="AQ5" i="5" a="1"/>
  <c r="Z5" i="5" a="1"/>
  <c r="Y5" i="5" a="1"/>
  <c r="X5" i="5" a="1"/>
  <c r="AE5" i="5" a="1"/>
  <c r="AC5" i="5" a="1"/>
  <c r="S5" i="5" a="1"/>
  <c r="R5" i="5" a="1"/>
  <c r="N5" i="5" a="1"/>
  <c r="CH3" i="5"/>
  <c r="CB5" i="5" s="1" a="1"/>
  <c r="CH56" i="5"/>
  <c r="CA58" i="5" s="1" a="1"/>
  <c r="CH29" i="5"/>
  <c r="CB31" i="5" s="1" a="1"/>
  <c r="CH55" i="5"/>
  <c r="CB57" i="5" s="1" a="1"/>
  <c r="I9" i="5" l="1"/>
  <c r="Q7" i="5" a="1"/>
  <c r="P7" i="5" a="1"/>
  <c r="P6" i="5" a="1"/>
  <c r="Q6" i="5" a="1"/>
  <c r="Q5" i="5" a="1"/>
  <c r="P5" i="5" a="1"/>
  <c r="CA6" i="5" a="1"/>
  <c r="CI3" i="5" s="1" a="1"/>
  <c r="K8" i="5" s="1"/>
  <c r="CI55" i="5" a="1"/>
  <c r="K11" i="5" s="1"/>
  <c r="N9" i="5" l="1" a="1"/>
  <c r="R9" i="5" a="1"/>
  <c r="DC5" i="5" a="1"/>
  <c r="S9" i="5" a="1"/>
  <c r="AZ5" i="5" a="1"/>
  <c r="AN5" i="5" a="1"/>
  <c r="AB5" i="5" a="1"/>
  <c r="I8" i="5"/>
  <c r="I11" i="5"/>
  <c r="P9" i="5" l="1" a="1"/>
  <c r="Q9" i="5" a="1"/>
  <c r="AA5" i="5" a="1"/>
  <c r="AM5" i="5" a="1"/>
  <c r="AY5" i="5" a="1"/>
  <c r="R8" i="5" a="1"/>
  <c r="N8" i="5" a="1"/>
  <c r="DB5" i="5" a="1"/>
  <c r="S8" i="5" a="1"/>
  <c r="N11" i="5" a="1"/>
  <c r="R11" i="5" a="1"/>
  <c r="DE5" i="5" a="1"/>
  <c r="S11" i="5" a="1"/>
  <c r="AD5" i="5" a="1"/>
  <c r="AP5" i="5" a="1"/>
  <c r="BB5" i="5" a="1"/>
  <c r="Q8" i="5" l="1" a="1"/>
  <c r="P8" i="5" a="1"/>
  <c r="P11" i="5" a="1"/>
  <c r="Q11" i="5"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Stephen_Colodner</author>
  </authors>
  <commentList>
    <comment ref="Q2" authorId="0" shapeId="0" xr:uid="{CAE9942D-6062-40F4-A20D-7DA63AD5421C}">
      <text>
        <r>
          <rPr>
            <b/>
            <sz val="9"/>
            <color indexed="81"/>
            <rFont val="Tahoma"/>
            <family val="2"/>
          </rPr>
          <t>Measures the straight-line relationship between a predictor and Y. Values near 1 or -1 mean a strong linear relationship; values near 0 mean little linear pattern.</t>
        </r>
      </text>
    </comment>
    <comment ref="R2" authorId="0" shapeId="0" xr:uid="{08EA1730-94EE-44A4-BF5E-37F133B6E390}">
      <text>
        <r>
          <rPr>
            <b/>
            <sz val="9"/>
            <color indexed="81"/>
            <rFont val="Tahoma"/>
            <family val="2"/>
          </rPr>
          <t>Measures whether higher X tends to go with higher or lower Y after converting both to ranks. It is useful when the relationship is ordered but curved instead of perfectly linear.</t>
        </r>
      </text>
    </comment>
    <comment ref="S2" authorId="0" shapeId="0" xr:uid="{D7CD4DD2-737D-45FD-BA29-1D40E4BC4FAC}">
      <text>
        <r>
          <rPr>
            <b/>
            <sz val="9"/>
            <color indexed="81"/>
            <rFont val="Tahoma"/>
            <family val="2"/>
          </rPr>
          <t>Shows whether the data have a longer tail on one side. Positive means a longer right tail; negative means a longer left tail.</t>
        </r>
      </text>
    </comment>
    <comment ref="T2" authorId="0" shapeId="0" xr:uid="{77B2FEDA-3843-4D5A-8663-81DE825CF116}">
      <text>
        <r>
          <rPr>
            <b/>
            <sz val="9"/>
            <color indexed="81"/>
            <rFont val="Tahoma"/>
            <family val="2"/>
          </rPr>
          <t>Shows how heavy the tails are relative to a normal bell curve. Positive values mean heavier tails with more frequent extremes; values near 0 match a normal distribution.</t>
        </r>
      </text>
    </comment>
    <comment ref="U2" authorId="0" shapeId="0" xr:uid="{034CC086-21FB-446B-BE92-194F8431E347}">
      <text>
        <r>
          <rPr>
            <b/>
            <sz val="9"/>
            <color indexed="81"/>
            <rFont val="Tahoma"/>
            <family val="2"/>
          </rPr>
          <t>A measure of collinearity with the other predictors, generalized so a categorical predictor's whole dummy block shares one value instead of a separate number per level. A value of 1 means no overlap; above 5 warrants review, above 10 indicates a problem — those thresholds are exact for a continuous predictor, and reflect the combined block for a multi-level categorical one.</t>
        </r>
      </text>
    </comment>
    <comment ref="V2" authorId="0" shapeId="0" xr:uid="{29581725-EE99-402B-BFC8-1E64ECD13A35}">
      <text>
        <r>
          <rPr>
            <b/>
            <sz val="9"/>
            <color indexed="81"/>
            <rFont val="Tahoma"/>
            <family val="2"/>
          </rPr>
          <t>The fraction of a predictor's variation not explained by the other predictors (1/GVIF) — generalized the same way, so a categorical predictor's dummy columns share one value. Values below 0.2 warrant review; below 0.1 indicate strong collinearity.</t>
        </r>
      </text>
    </comment>
    <comment ref="AL2" authorId="0" shapeId="0" xr:uid="{6AAC45CA-F187-453D-A186-9DFA34436764}">
      <text>
        <r>
          <rPr>
            <b/>
            <sz val="9"/>
            <color indexed="81"/>
            <rFont val="Tahoma"/>
            <family val="2"/>
          </rPr>
          <t>The actual observed outcome values.</t>
        </r>
      </text>
    </comment>
    <comment ref="AM2" authorId="0" shapeId="0" xr:uid="{8F2462B7-7B10-4A35-8C9A-1D3C293109D6}">
      <text>
        <r>
          <rPr>
            <b/>
            <sz val="9"/>
            <color indexed="81"/>
            <rFont val="Tahoma"/>
            <family val="2"/>
          </rPr>
          <t>The fitted outcome values produced by the model. When the Response's Transform is Log, this is in log space — it is not back-transformed to the response's original units.</t>
        </r>
      </text>
    </comment>
    <comment ref="AN2" authorId="0" shapeId="0" xr:uid="{26229C2B-3440-4AB3-84E8-99A96304F049}">
      <text>
        <r>
          <rPr>
            <b/>
            <sz val="9"/>
            <color indexed="81"/>
            <rFont val="Tahoma"/>
            <family val="2"/>
          </rPr>
          <t>Actual Y minus predicted Y. Positive means the row came in above the model's prediction; negative means below.</t>
        </r>
      </text>
    </comment>
    <comment ref="AO2" authorId="0" shapeId="0" xr:uid="{9E7E611B-234E-43A5-8226-438B8423C449}">
      <text>
        <r>
          <rPr>
            <b/>
            <sz val="9"/>
            <color indexed="81"/>
            <rFont val="Tahoma"/>
            <family val="2"/>
          </rPr>
          <t>Leverage. It shows how unusual a row's predictor values are relative to the rest of the data.</t>
        </r>
      </text>
    </comment>
    <comment ref="AP2" authorId="0" shapeId="0" xr:uid="{92EC3D1E-F4CD-4C64-943A-9203EFD949AD}">
      <text>
        <r>
          <rPr>
            <b/>
            <sz val="9"/>
            <color indexed="81"/>
            <rFont val="Tahoma"/>
            <family val="2"/>
          </rPr>
          <t>Residuals scaled to account for overall error size and leverage, making outliers easier to compare fairly.</t>
        </r>
      </text>
    </comment>
    <comment ref="AQ2" authorId="0" shapeId="0" xr:uid="{80ED453C-898C-4B09-A85C-A2EF5945427C}">
      <text>
        <r>
          <rPr>
            <b/>
            <sz val="9"/>
            <color indexed="81"/>
            <rFont val="Tahoma"/>
            <family val="2"/>
          </rPr>
          <t>How much a single row can pull the fitted coefficients and predictions around.</t>
        </r>
      </text>
    </comment>
    <comment ref="AR2" authorId="0" shapeId="0" xr:uid="{B35FC068-A610-4B9C-A0B5-F31B3DF014C7}">
      <text>
        <r>
          <rPr>
            <b/>
            <sz val="9"/>
            <color indexed="81"/>
            <rFont val="Tahoma"/>
            <family val="2"/>
          </rPr>
          <t>Expected bell-curve quantiles used for the Q-Q comparison.</t>
        </r>
      </text>
    </comment>
    <comment ref="AS2" authorId="0" shapeId="0" xr:uid="{005B9081-175B-477D-9883-AF86845C906B}">
      <text>
        <r>
          <rPr>
            <b/>
            <sz val="9"/>
            <color indexed="81"/>
            <rFont val="Tahoma"/>
            <family val="2"/>
          </rPr>
          <t>Studentized residuals sorted from smallest to largest for the Q-Q plot.</t>
        </r>
      </text>
    </comment>
    <comment ref="AT2" authorId="0" shapeId="0" xr:uid="{0FF2EDBB-9FAB-4DB9-8579-77FA0DB154BC}">
      <text>
        <r>
          <rPr>
            <b/>
            <sz val="9"/>
            <color indexed="81"/>
            <rFont val="Tahoma"/>
            <family val="2"/>
          </rPr>
          <t>The square root of the absolute studentized residual. A flat pattern suggests stable error spread.</t>
        </r>
      </text>
    </comment>
    <comment ref="AU2" authorId="0" shapeId="0" xr:uid="{495D1E0E-1839-4ADC-BFEA-D18B8F7839C1}">
      <text>
        <r>
          <rPr>
            <b/>
            <sz val="9"/>
            <color indexed="81"/>
            <rFont val="Tahoma"/>
            <family val="2"/>
          </rPr>
          <t>The prediction error for a row when that row is left out of the fitting step (the leave-one-out / LOOCV residual). Summing its squares gives PRESS.</t>
        </r>
      </text>
    </comment>
    <comment ref="AG3" authorId="0" shapeId="0" xr:uid="{C790CE43-8361-43EF-991C-554D2E1ABE06}">
      <text>
        <r>
          <rPr>
            <b/>
            <sz val="9"/>
            <color indexed="81"/>
            <rFont val="Tahoma"/>
            <family val="2"/>
          </rPr>
          <t>The model's single best predicted Y value for the inputs you entered. When the Response's Transform is Log, this is in log space — it is not back-transformed to the response's original units.</t>
        </r>
      </text>
    </comment>
    <comment ref="F4" authorId="0" shapeId="0" xr:uid="{17BBA748-9695-4ABB-8845-9C3ED8AE643D}">
      <text>
        <r>
          <rPr>
            <b/>
            <sz val="9"/>
            <color indexed="81"/>
            <rFont val="Tahoma"/>
            <family val="2"/>
          </rPr>
          <t>Reserved for a future release — not yet used by any formula.</t>
        </r>
      </text>
    </comment>
    <comment ref="G4" authorId="0" shapeId="0" xr:uid="{41075130-7990-4AC9-83F1-EC3474165CFF}">
      <text>
        <r>
          <rPr>
            <b/>
            <sz val="9"/>
            <color indexed="81"/>
            <rFont val="Tahoma"/>
            <family val="2"/>
          </rPr>
          <t>Transform applied to this variable before fitting. “None” (default) fits the raw column. “Log” fits the natural log — available on the Response row and on Continuous Predictor rows; not allowed on Categorical Predictors (flagged red if set — dummy-coded columns are never logged). The constructed column is relabelled “Ln(name)” everywhere it appears (Predictor Summary, coefficient table, Prediction Inputs). Every model statistic (coefficients, R², residuals, prediction interval) is then in log space; predictions are NOT back-transformed to the original units. A zero, negative, or non-numeric value on an included row makes the model return #N/A rather than fit silently.</t>
        </r>
      </text>
    </comment>
    <comment ref="H4" authorId="0" shapeId="0" xr:uid="{A7B7FB01-6EF1-4432-A8C8-1A37431043DC}">
      <text>
        <r>
          <rPr>
            <b/>
            <sz val="9"/>
            <color indexed="81"/>
            <rFont val="Tahoma"/>
            <family val="2"/>
          </rPr>
          <t>Sequence structural axis: mark AT MOST ONE variable TRUE as the ordering axis for lag/difference/serial-correlation features. Independent of Role and Predictor Type — a Predictor can also be the sequence axis. Zero flags is valid (non-panel data); two or more is a spec error shown in the status line above this column. Distinct from the reserved Order column (F), which is term-ordering.</t>
        </r>
      </text>
    </comment>
    <comment ref="I4" authorId="0" shapeId="0" xr:uid="{77C85521-738A-4AED-9A89-BF8741DD911C}">
      <text>
        <r>
          <rPr>
            <b/>
            <sz val="9"/>
            <color indexed="81"/>
            <rFont val="Tahoma"/>
            <family val="2"/>
          </rPr>
          <t>Sequence Period — typed override input for Base Period Δ (renamed in v2.1.0). On the Sequence-flagged row this cell is blank by default; type a number here to override the computed candidate delta. Lag_By and Difference_By read the Period In Use column when [delta] is omitted. Period In Use shows what the engine will actually use (the typed override if non-blank, else the computed candidate from within-group consecutive spacings). Blank on rows that are not the sequence axis. See the Sequence Spacing block below the spec for the delta spectrum and verdicts.</t>
        </r>
      </text>
    </comment>
    <comment ref="X4" authorId="0" shapeId="0" xr:uid="{9611B3A0-AD00-4BC0-B04E-019DF9867465}">
      <text>
        <r>
          <rPr>
            <b/>
            <sz val="9"/>
            <color indexed="81"/>
            <rFont val="Tahoma"/>
            <family val="2"/>
          </rPr>
          <t>How closely the model's predicted Y values track the actual Y values overall.</t>
        </r>
      </text>
    </comment>
    <comment ref="AA4" authorId="0" shapeId="0" xr:uid="{4976BF16-2B23-4009-A404-2A5943779049}">
      <text>
        <r>
          <rPr>
            <b/>
            <sz val="9"/>
            <color indexed="81"/>
            <rFont val="Tahoma"/>
            <family val="2"/>
          </rPr>
          <t>A leave-one-out prediction error score. Lower is better because it means the model predicts unseen rows more accurately.</t>
        </r>
      </text>
    </comment>
    <comment ref="AG4" authorId="0" shapeId="0" xr:uid="{8F288841-4EB8-481F-A964-BE891C22C36B}">
      <text>
        <r>
          <rPr>
            <b/>
            <sz val="9"/>
            <color indexed="81"/>
            <rFont val="Tahoma"/>
            <family val="2"/>
          </rPr>
          <t>The standard error for a new prediction. It reflects both model uncertainty and ordinary row-to-row noise.</t>
        </r>
      </text>
    </comment>
    <comment ref="X5" authorId="0" shapeId="0" xr:uid="{9AAE42ED-2ECF-4FED-9023-378B4F61E2F6}">
      <text>
        <r>
          <rPr>
            <b/>
            <sz val="9"/>
            <color indexed="81"/>
            <rFont val="Tahoma"/>
            <family val="2"/>
          </rPr>
          <t>The share of the outcome's variation explained by the model.</t>
        </r>
      </text>
    </comment>
    <comment ref="AA5" authorId="0" shapeId="0" xr:uid="{9226CC8C-64BC-401E-B56F-68326A97F58B}">
      <text>
        <r>
          <rPr>
            <b/>
            <sz val="9"/>
            <color indexed="81"/>
            <rFont val="Tahoma"/>
            <family val="2"/>
          </rPr>
          <t>An out-of-sample version of R Square based on leave-one-out prediction. Negative values mean the model predicts worse than just using the average Y.</t>
        </r>
      </text>
    </comment>
    <comment ref="AG5" authorId="0" shapeId="0" xr:uid="{2050B401-712E-4861-B9D4-42BCB49337B4}">
      <text>
        <r>
          <rPr>
            <b/>
            <sz val="9"/>
            <color indexed="81"/>
            <rFont val="Tahoma"/>
            <family val="2"/>
          </rPr>
          <t>The t-distribution cutoff at the chosen confidence level. Multiply by SE Prediction to get the prediction interval half-width.</t>
        </r>
      </text>
    </comment>
    <comment ref="X6" authorId="0" shapeId="0" xr:uid="{8F0ED61E-648C-420D-831E-9C66494D3E12}">
      <text>
        <r>
          <rPr>
            <b/>
            <sz val="9"/>
            <color indexed="81"/>
            <rFont val="Tahoma"/>
            <family val="2"/>
          </rPr>
          <t>R Square with a penalty for adding predictors that do not help enough.</t>
        </r>
      </text>
    </comment>
    <comment ref="AA6" authorId="0" shapeId="0" xr:uid="{B429D42C-C66C-414E-8ED1-B0F768340BC3}">
      <text>
        <r>
          <rPr>
            <b/>
            <sz val="9"/>
            <color indexed="81"/>
            <rFont val="Tahoma"/>
            <family val="2"/>
          </rPr>
          <t>The average influence each row exerts on the fitted line based on how far it sits from the center of the predictor space. Rows above 2× or 3× this value are flagged by the conditional formatting.</t>
        </r>
      </text>
    </comment>
    <comment ref="AG6" authorId="0" shapeId="0" xr:uid="{B2A3D266-6263-41DB-AA7A-D222F746451C}">
      <text>
        <r>
          <rPr>
            <b/>
            <sz val="9"/>
            <color indexed="81"/>
            <rFont val="Tahoma"/>
            <family val="2"/>
          </rPr>
          <t>The lower bound of the 95% confidence interval.</t>
        </r>
      </text>
    </comment>
    <comment ref="X7" authorId="0" shapeId="0" xr:uid="{1D895F8E-108E-45FB-9B8F-5215D1B37249}">
      <text>
        <r>
          <rPr>
            <b/>
            <sz val="9"/>
            <color indexed="81"/>
            <rFont val="Tahoma"/>
            <family val="2"/>
          </rPr>
          <t>The typical size of the model's prediction errors, measured in the same units as Y.</t>
        </r>
      </text>
    </comment>
    <comment ref="AA7" authorId="0" shapeId="0" xr:uid="{BC63C7C3-CAE6-4F71-B7A1-AE52ADD727B9}">
      <text>
        <r>
          <rPr>
            <b/>
            <sz val="9"/>
            <color indexed="81"/>
            <rFont val="Tahoma"/>
            <family val="2"/>
          </rPr>
          <t>A model-comparison score that balances fit against complexity. Lower is better when comparing models on the same data.</t>
        </r>
      </text>
    </comment>
    <comment ref="AG7" authorId="0" shapeId="0" xr:uid="{21ECA3F1-C1EA-4A02-BE24-CECCE71D5F43}">
      <text>
        <r>
          <rPr>
            <b/>
            <sz val="9"/>
            <color indexed="81"/>
            <rFont val="Tahoma"/>
            <family val="2"/>
          </rPr>
          <t>The upper bound of the 95% confidence interval.</t>
        </r>
      </text>
    </comment>
    <comment ref="X8" authorId="0" shapeId="0" xr:uid="{B98347BE-5686-4B13-9620-A561687BCF4C}">
      <text>
        <r>
          <rPr>
            <b/>
            <sz val="9"/>
            <color indexed="81"/>
            <rFont val="Tahoma"/>
            <family val="2"/>
          </rPr>
          <t>The number of rows actually used in the regression after filtering.</t>
        </r>
      </text>
    </comment>
    <comment ref="AA8" authorId="0" shapeId="0" xr:uid="{67266972-4440-4007-AEE4-F5841709038D}">
      <text>
        <r>
          <rPr>
            <b/>
            <sz val="9"/>
            <color indexed="81"/>
            <rFont val="Tahoma"/>
            <family val="2"/>
          </rPr>
          <t>Another model-comparison score like AIC, but it penalizes extra predictors more strongly.</t>
        </r>
      </text>
    </comment>
    <comment ref="AG8" authorId="0" shapeId="0" xr:uid="{DC85A1C9-B729-499F-AAB9-D4ABEAA57710}">
      <text>
        <r>
          <rPr>
            <b/>
            <sz val="9"/>
            <color indexed="81"/>
            <rFont val="Tahoma"/>
            <family val="2"/>
          </rPr>
          <t>The probability level associated with the interval. With alpha 0.05, this is 95%.</t>
        </r>
      </text>
    </comment>
    <comment ref="AA9" authorId="0" shapeId="0" xr:uid="{7A65A53B-C648-409B-9DFE-8856D272FD3D}">
      <text>
        <r>
          <rPr>
            <b/>
            <sz val="9"/>
            <color indexed="81"/>
            <rFont val="Tahoma"/>
            <family val="2"/>
          </rPr>
          <t>AIC with an extra correction for small samples.</t>
        </r>
      </text>
    </comment>
    <comment ref="AA10" authorId="0" shapeId="0" xr:uid="{1FC0992E-AD64-46B0-AA14-FC42FFF3D2E8}">
      <text>
        <r>
          <rPr>
            <b/>
            <sz val="9"/>
            <color indexed="81"/>
            <rFont val="Tahoma"/>
            <family val="2"/>
          </rPr>
          <t>A numeric check of how close the residuals are to a normal bell shape. Values closer to 1 are better.</t>
        </r>
      </text>
    </comment>
    <comment ref="AA11" authorId="0" shapeId="0" xr:uid="{D664A2DE-AF1D-4781-8B7F-0E4CA718D269}">
      <text>
        <r>
          <rPr>
            <b/>
            <sz val="9"/>
            <color indexed="81"/>
            <rFont val="Tahoma"/>
            <family val="2"/>
          </rPr>
          <t>A check for serial correlation — whether residuals next to each other in the declared Sequence order tend to move together. Values near 2 mean no autocorrelation; below ~1.5 suggests positive, above ~2.5 negative. Requires exactly one Sequence axis to be flagged; with none the cell reads 'n/a — requires Sequence' (plain row order is not a meaningful time axis), and with two or more it reads 'n/a — multiple Sequence flags' (the spec error the status line above column H reports). With a Fixed Effects variable declared it reads 'n/a — FE active': the single-series statistic is invalid on within-demeaned panel residuals, and the BFN Panel Durbin-Watson cell below takes over.</t>
        </r>
      </text>
    </comment>
    <comment ref="X12" authorId="0" shapeId="0" xr:uid="{2EDAB45F-A53A-48E8-B6A3-5D566587CDEA}">
      <text>
        <r>
          <rPr>
            <b/>
            <sz val="9"/>
            <color indexed="81"/>
            <rFont val="Tahoma"/>
            <family val="2"/>
          </rPr>
          <t>The cutoff for statistical significance. At 0.05, results with p-values below 0.05 are treated as statistically significant.</t>
        </r>
      </text>
    </comment>
    <comment ref="AA12" authorId="0" shapeId="0" xr:uid="{7165D16A-6465-4032-B00A-785598114B2C}">
      <text>
        <r>
          <rPr>
            <b/>
            <sz val="9"/>
            <color indexed="81"/>
            <rFont val="Tahoma"/>
            <family val="2"/>
          </rPr>
          <t>The panel (fixed-effects) form of the serial-correlation check, after Bhargava–Franzini–Narendranathan (1982): residual changes are measured within each panel unit only, never across the boundary between two units, so group seams cannot fake a correlation. Read it like Durbin-Watson — near 2 means no first-order autocorrelation in the within residuals — but do NOT judge it against the standard Durbin-Watson significance bounds: BFN has its own critical values that depend on the number of units (N) and periods (T). Surfacing those bounds here is a recorded open item. Active only when both a Sequence axis and a Fixed Effects variable are declared; otherwise the cell shows which ingredient is missing.</t>
        </r>
      </text>
    </comment>
    <comment ref="Y14" authorId="0" shapeId="0" xr:uid="{F2E7EF3C-3F01-48C7-BAE6-6DDAA91FE89A}">
      <text>
        <r>
          <rPr>
            <b/>
            <sz val="9"/>
            <color indexed="81"/>
            <rFont val="Tahoma"/>
            <family val="2"/>
          </rPr>
          <t>The number of independent data points available to estimate each part of the model — total rows minus one for each estimated parameter.</t>
        </r>
      </text>
    </comment>
    <comment ref="Z14" authorId="0" shapeId="0" xr:uid="{B566A11F-91E2-45EA-9EA0-F6620AB2AA44}">
      <text>
        <r>
          <rPr>
            <b/>
            <sz val="9"/>
            <color indexed="81"/>
            <rFont val="Tahoma"/>
            <family val="2"/>
          </rPr>
          <t>The total variation attributed to that source — regression, residual, or total. The raw material from which MS and F are calculated.</t>
        </r>
      </text>
    </comment>
    <comment ref="AA14" authorId="0" shapeId="0" xr:uid="{5E889A83-089B-4D2E-B0EC-D94E21370FF5}">
      <text>
        <r>
          <rPr>
            <b/>
            <sz val="9"/>
            <color indexed="81"/>
            <rFont val="Tahoma"/>
            <family val="2"/>
          </rPr>
          <t>Sum of squares averaged over its degrees of freedom — a per-unit measure of variation for that source.</t>
        </r>
      </text>
    </comment>
    <comment ref="AB14" authorId="0" shapeId="0" xr:uid="{49139551-85FC-40C7-A84B-B6C974798940}">
      <text>
        <r>
          <rPr>
            <b/>
            <sz val="9"/>
            <color indexed="81"/>
            <rFont val="Tahoma"/>
            <family val="2"/>
          </rPr>
          <t>The model-vs-noise ratio used in the overall regression significance test.</t>
        </r>
      </text>
    </comment>
    <comment ref="AC14" authorId="0" shapeId="0" xr:uid="{C4359399-8A49-4C52-800C-2700863CD326}">
      <text>
        <r>
          <rPr>
            <b/>
            <sz val="9"/>
            <color indexed="81"/>
            <rFont val="Tahoma"/>
            <family val="2"/>
          </rPr>
          <t>The p-value for the overall F test. Small values mean the model as a whole is unlikely to be pure noise.</t>
        </r>
      </text>
    </comment>
    <comment ref="X15" authorId="0" shapeId="0" xr:uid="{773DCEA5-93AE-4F3B-983D-4C0124ED5F07}">
      <text>
        <r>
          <rPr>
            <b/>
            <sz val="9"/>
            <color indexed="81"/>
            <rFont val="Tahoma"/>
            <family val="2"/>
          </rPr>
          <t>The variation explained by the predictors taken together.</t>
        </r>
      </text>
    </comment>
    <comment ref="X16" authorId="0" shapeId="0" xr:uid="{90388ED0-B610-4BAC-9D8E-0D9CF87701E2}">
      <text>
        <r>
          <rPr>
            <b/>
            <sz val="9"/>
            <color indexed="81"/>
            <rFont val="Tahoma"/>
            <family val="2"/>
          </rPr>
          <t>The variation the model does not explain.</t>
        </r>
      </text>
    </comment>
    <comment ref="X17" authorId="0" shapeId="0" xr:uid="{603E7B7B-DBDC-4CFF-887F-5FAFC2D227FC}">
      <text>
        <r>
          <rPr>
            <b/>
            <sz val="9"/>
            <color indexed="81"/>
            <rFont val="Tahoma"/>
            <family val="2"/>
          </rPr>
          <t>All variation in the outcome before splitting it into explained and unexplained parts.</t>
        </r>
      </text>
    </comment>
    <comment ref="AI17" authorId="0" shapeId="0" xr:uid="{ABD3CD6A-657A-4802-AF64-A5586EB2D507}">
      <text>
        <r>
          <rPr>
            <b/>
            <sz val="9"/>
            <color indexed="81"/>
            <rFont val="Tahoma"/>
            <family val="2"/>
          </rPr>
          <t>Per-column average of the fitted design matrix, expressed in the units you type into Prediction Value. For a Log-transformed predictor this is the geometric mean (EXP of the log-space average), so leaving the default in place puts the prediction exactly at the model's own centroid.</t>
        </r>
      </text>
    </comment>
    <comment ref="Y20" authorId="0" shapeId="0" xr:uid="{0930560A-C2D5-4ECD-B504-3C5861C34D52}">
      <text>
        <r>
          <rPr>
            <b/>
            <sz val="9"/>
            <color indexed="81"/>
            <rFont val="Tahoma"/>
            <family val="2"/>
          </rPr>
          <t>The fitted weights used to turn predictor values into predictions.</t>
        </r>
      </text>
    </comment>
    <comment ref="Z20" authorId="0" shapeId="0" xr:uid="{0E2214E1-330A-4FD3-A5F9-F6791367673A}">
      <text>
        <r>
          <rPr>
            <b/>
            <sz val="9"/>
            <color indexed="81"/>
            <rFont val="Tahoma"/>
            <family val="2"/>
          </rPr>
          <t>How uncertain each coefficient estimate is.</t>
        </r>
      </text>
    </comment>
    <comment ref="AA20" authorId="0" shapeId="0" xr:uid="{B0AA341D-DA0F-483B-ACFB-12353AE4574E}">
      <text>
        <r>
          <rPr>
            <b/>
            <sz val="9"/>
            <color indexed="81"/>
            <rFont val="Tahoma"/>
            <family val="2"/>
          </rPr>
          <t>How many standard errors the coefficient is away from zero.</t>
        </r>
      </text>
    </comment>
    <comment ref="AB20" authorId="0" shapeId="0" xr:uid="{73BC290D-697F-47CF-ABC8-D40F139C0262}">
      <text>
        <r>
          <rPr>
            <b/>
            <sz val="9"/>
            <color indexed="81"/>
            <rFont val="Tahoma"/>
            <family val="2"/>
          </rPr>
          <t>How surprising this coefficient would be if its true effect were zero. Smaller values mean stronger evidence of a real effect.</t>
        </r>
      </text>
    </comment>
    <comment ref="AC20" authorId="0" shapeId="0" xr:uid="{3DF08DFE-04D1-4C51-8676-B2C044ABAA16}">
      <text>
        <r>
          <rPr>
            <b/>
            <sz val="9"/>
            <color indexed="81"/>
            <rFont val="Tahoma"/>
            <family val="2"/>
          </rPr>
          <t>The lower bound of the 95% confidence interval.</t>
        </r>
      </text>
    </comment>
    <comment ref="AD20" authorId="0" shapeId="0" xr:uid="{E725FC0C-9C03-4770-AC7E-4CAD68E1C404}">
      <text>
        <r>
          <rPr>
            <b/>
            <sz val="9"/>
            <color indexed="81"/>
            <rFont val="Tahoma"/>
            <family val="2"/>
          </rPr>
          <t>The upper bound of the 95% confidence interval.</t>
        </r>
      </text>
    </comment>
    <comment ref="AE20" authorId="0" shapeId="0" xr:uid="{8E8713F7-BBA8-4A72-B58C-8B7BEF017F9C}">
      <text>
        <r>
          <rPr>
            <b/>
            <sz val="9"/>
            <color indexed="81"/>
            <rFont val="Tahoma"/>
            <family val="2"/>
          </rPr>
          <t>The coefficient after standardizing units, so predictors can be compared on the same scale.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<sst xmlns="http://schemas.openxmlformats.org/spreadsheetml/2006/main" count="8925" uniqueCount="1910">
  <si>
    <t>Function Name</t>
  </si>
  <si>
    <t>Scope</t>
  </si>
  <si>
    <t>Definition</t>
  </si>
  <si>
    <t>Arguments</t>
  </si>
  <si>
    <t>Yields</t>
  </si>
  <si>
    <t>Plain-Language Summary</t>
  </si>
  <si>
    <t>Description</t>
  </si>
  <si>
    <t>Observations</t>
  </si>
  <si>
    <t>Workbook</t>
  </si>
  <si>
    <t>=LAMBDA(Y, [Include],
  LET(
    filt_arg, IF(ISOMITTED(Include), TRUE, Include),
    ROWS(FILTER(Y, filt_arg))
  ))</t>
  </si>
  <si>
    <t>Y: single-column outcome range
[Include]: boolean array — TRUE includes the row, FALSE excludes it</t>
  </si>
  <si>
    <t>n — count of rows used in the regression as a scalar integer</t>
  </si>
  <si>
    <t>How many rows of data the model is using.</t>
  </si>
  <si>
    <t>n (number of observations) is the count of data points available to the model after any filtering is applied. It is the fundamental sample size that drives all degrees-of-freedom calculations.
Returns ROWS(FILTER(Y, filt_arg)). X_s is not required because row count is fully determined by Y.</t>
  </si>
  <si>
    <t>Regression_Degrees_Of_Freedom</t>
  </si>
  <si>
    <t>=LAMBDA(X_s,
  COLUMNS(X_s))</t>
  </si>
  <si>
    <t>X_s: column range of predictors (single or multi-column)</t>
  </si>
  <si>
    <t>df_regression (k, number of predictors) as a scalar integer</t>
  </si>
  <si>
    <t>How many predictor slots the model is trying to fit.</t>
  </si>
  <si>
    <t>df_regression is the number of degrees of freedom attributable to the regression model — equal to k, the number of predictor columns. The intercept term (if any) is not counted here; it is accounted for implicitly in df_total.
Returns COLUMNS(X_s). Include and Allow_Intercept do not affect this value.</t>
  </si>
  <si>
    <t>Total_Degrees_Of_Freedom</t>
  </si>
  <si>
    <t>=LAMBDA(Y, [Allow_Intercept], [Include],
  LET(
    allow_arg, IF(ISOMITTED(Allow_Intercept), TRUE, Allow_Intercept),
    filt_arg,  IF(ISOMITTED(Include),          TRUE, Include),
    n,         Observations(Y, filt_arg),
    IF(allow_arg, n - 1, n)
  ))</t>
  </si>
  <si>
    <t>Y: single-column outcome range
[Allow_Intercept]: TRUE/FALSE — fit intercept? Default TRUE
[Include]: boolean array — TRUE includes the row, FALSE excludes it</t>
  </si>
  <si>
    <t>df_total (n-1 with intercept, n without) as a scalar integer</t>
  </si>
  <si>
    <t>The total amount of independent information in the outcome column.</t>
  </si>
  <si>
    <t>df_total is the total degrees of freedom for the sum of squares. When an intercept is fit (default), one df is spent estimating the grand mean, giving n - 1. When the model is forced through the origin (Allow_Intercept = FALSE), no df is spent on the mean, giving n. df_total partitions into df_regression + df_residual.
Calls Observations() for n, then returns IF(allow_arg, n-1, n).</t>
  </si>
  <si>
    <t>R_Squared</t>
  </si>
  <si>
    <t>=LAMBDA(X_s, Y, [Allow_Intercept], [Include],
  LET(
    allow_arg, IF(ISOMITTED(Allow_Intercept), TRUE, Allow_Intercept),
    filt_arg,  IF(ISOMITTED(Include),          TRUE, Include),
    INDEX(LINEST(FILTER(Y, filt_arg), FILTER(X_s, filt_arg), allow_arg, TRUE), 3, 1)
  ))</t>
  </si>
  <si>
    <t>X_s: column range of predictors (single or multi-column)
Y: single-column outcome range
[Allow_Intercept]: TRUE/FALSE — fit intercept? Default TRUE
[Include]: boolean array — TRUE includes the row, FALSE excludes it</t>
  </si>
  <si>
    <t>R² (coefficient of determination) as a scalar in [0, 1]</t>
  </si>
  <si>
    <t>How much of the outcome's movement the model explains.</t>
  </si>
  <si>
    <t>R² (coefficient of determination) is the proportion of variance in Y explained by the regression model. It equals SS_regression / SS_total, ranges from 0 (no explanatory power) to 1 (perfect fit), and is the square of Multiple R.
Returns INDEX(LINEST(...), 3, 1) directly. R_Squared is the base statistic from which Multiple_R and Adjusted_R_Squared are derived.</t>
  </si>
  <si>
    <t>Residual_Degrees_Of_Freedom</t>
  </si>
  <si>
    <t>=LAMBDA(X_s, Y, [Allow_Intercept], [Include], [DF_Absorbed],
  LET(
    allow_arg, IF(ISOMITTED(Allow_Intercept), TRUE, Allow_Intercept),
    filt_arg,  IF(ISOMITTED(Include),          TRUE, Include),
    absorbed_arg, IF(ISOMITTED(DF_Absorbed),   0,    DF_Absorbed),
    Total_Degrees_Of_Freedom(Y, allow_arg, filt_arg) - Regression_Degrees_Of_Freedom(X_s) -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</si>
  <si>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(Absorbed_Degrees_Of_Freedom(), Σ(Gᵢ−1)); subtracted from the residual df. Defaults to 0, so every no-FE caller is unaffected</t>
  </si>
  <si>
    <t>df_residual (n-k-1 with intercept, n-k without, minus DF_Absorbed) as a scalar integer</t>
  </si>
  <si>
    <t>How much data is left to estimate random error after fitting the model, minus any degrees of freedom a Fixed Effects variable has already absorbed.</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</si>
  <si>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Total_Degrees_Of_Freedom(...) - Regression_Degrees_Of_Freedom(...), inheriting the Allow_Intercept correction from Total_Degrees_Of_Freedom.
Under v2.1 Fixed Effects, an optional trailing DF_Absorbed further subtracts the group degrees of freedom already spent demeaning the data (X_s_Within()/y_s() fit on n-K-1 df as an ordinary OLS would count them, but G−1 of those degrees of freedom were spent estimating group means, not model parameters) — omitted or 0, this is the single source of truth every df-dependent statistic downstream (MS_Residual, SE, t, p, CI, AIC/BIC, Prediction_Interval) threads through.</t>
  </si>
  <si>
    <t>Multiple_R</t>
  </si>
  <si>
    <t>=LAMBDA(X_s, Y, [Allow_Intercept], [Include],
  LET(
    allow_arg, IF(ISOMITTED(Allow_Intercept), TRUE, Allow_Intercept),
    filt_arg,  IF(ISOMITTED(Include),          TRUE, Include),
    SQRT(R_Squared(X_s, Y, allow_arg, filt_arg))
  ))</t>
  </si>
  <si>
    <t>Multiple R (correlation coefficient) as a scalar in [0, 1]</t>
  </si>
  <si>
    <t>How closely the model's predictions track the real outcome values.</t>
  </si>
  <si>
    <t>Multiple R is the Pearson correlation between the observed values of Y and the values predicted by the regression model. It ranges from 0 (no linear relationship) to 1 (perfect linear fit) and is the square root of R².
Computed as SQRT(R_Squared(...)).</t>
  </si>
  <si>
    <t>Adjusted_R_Squared</t>
  </si>
  <si>
    <t>=LAMBDA(X_s, Y, [Allow_Intercept], [Include], [DF_Absorbed],
  LET(
    allow_arg, IF(ISOMITTED(Allow_Intercept), TRUE, Allow_Intercept),
    filt_arg,  IF(ISOMITTED(Include),          TRUE, Include),
    absorbed_arg, IF(ISOMITTED(DF_Absorbed),   0,    DF_Absorbed),
    1 - (1 - R_Squared(X_s, Y, allow_arg, filt_arg))
      * Total_Degrees_Of_Freedom(Y, allow_arg, filt_arg)
      /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</si>
  <si>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Residual_Degrees_Of_Freedom(). Defaults to 0 — every no-FE caller is unaffected</t>
  </si>
  <si>
    <t>Adjusted R² as a scalar, typically in [0, 1] but can be negative</t>
  </si>
  <si>
    <t>R-squared adjusted so extra predictors do not get free credit.</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</si>
  <si>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Total_Degrees_Of_Freedom(...) / Residual_Degrees_Of_Freedom(...), inheriting the Allow_Intercept correction from both df functions. An optional trailing DF_Absorbed (v2.1 Fixed Effects) threads to Residual_Degrees_Of_Freedom() so the penalty term correctly reflects absorbed group degrees of freedom.</t>
  </si>
  <si>
    <t>SS_Total</t>
  </si>
  <si>
    <t>=LAMBDA(Y, [Allow_Intercept], [Include],
  LET(
    allow_arg, IF(ISOMITTED(Allow_Intercept), TRUE, Allow_Intercept),
    filt_arg,  IF(ISOMITTED(Include),          TRUE, Include),
    y_filt, FILTER(Y, filt_arg),
    IF(allow_arg, DEVSQ(y_filt), SUMSQ(y_filt))
  ))</t>
  </si>
  <si>
    <t>SS_total (total sum of squares) as a scalar</t>
  </si>
  <si>
    <t>All of the variation in Y before the model explains any of it.</t>
  </si>
  <si>
    <t>SS_total is the total variation in Y before any predictors are added. With an intercept it equals the sum of squared deviations from the mean — DEVSQ(Y). Without an intercept it equals the raw sum of squares — SUMSQ(Y). It is the denominator in the R² formula and partitions into SS_regression + SS_residual.
Returns DEVSQ(filtered_Y) when Allow_Intercept is TRUE, SUMSQ(filtered_Y) when FALSE. Does not require X_s.</t>
  </si>
  <si>
    <t>SS_Residual</t>
  </si>
  <si>
    <t>=LAMBDA(X_s, Y, [Allow_Intercept], [Include],
  LET(
    allow_arg, IF(ISOMITTED(Allow_Intercept), TRUE, Allow_Intercept),
    filt_arg,  IF(ISOMITTED(Include),          TRUE, Include),
    SS_Total(Y, allow_arg, filt_arg) * (1 - R_Squared(X_s, Y, allow_arg, filt_arg))
  ))</t>
  </si>
  <si>
    <t>SS_residual (residual/error sum of squares) as a scalar</t>
  </si>
  <si>
    <t>The part of Y's variation the model still misses.</t>
  </si>
  <si>
    <t>SS_residual (also called SS_error) is the variation in Y left unexplained by the regression model — the sum of squared differences between observed and fitted values. It equals SS_total × (1 - R²) and shrinks as the model improves.
Computed as SS_Total(...) * (1 - R_Squared(...)).</t>
  </si>
  <si>
    <t>SS_Regression</t>
  </si>
  <si>
    <t>=LAMBDA(X_s, Y, [Allow_Intercept], [Include],
  LET(
    allow_arg, IF(ISOMITTED(Allow_Intercept), TRUE, Allow_Intercept),
    filt_arg,  IF(ISOMITTED(Include),          TRUE, Include),
    SS_Total(Y, allow_arg, filt_arg) * R_Squared(X_s, Y, allow_arg, filt_arg)
  ))</t>
  </si>
  <si>
    <t>SS_regression (explained/model sum of squares) as a scalar</t>
  </si>
  <si>
    <t>The part of Y's variation the model successfully explains.</t>
  </si>
  <si>
    <t>SS_regression (also called SS_model or SS_explained) is the variation in Y explained by the regression model — the reduction in total variation achieved by adding the predictors. It equals SS_total × R² and grows as the model explains more.
Computed as SS_Total(...) * R_Squared(...).</t>
  </si>
  <si>
    <t>MS_Regression</t>
  </si>
  <si>
    <t>=LAMBDA(X_s, Y, [Allow_Intercept], [Include],
  LET(
    allow_arg, IF(ISOMITTED(Allow_Intercept), TRUE, Allow_Intercept),
    filt_arg,  IF(ISOMITTED(Include),          TRUE, Include),
    SS_Regression(X_s, Y, allow_arg, filt_arg) / Regression_Degrees_Of_Freedom(X_s)
  ))</t>
  </si>
  <si>
    <t>mean square for regression (MS_regression = SS_regression / df_regression) as a scalar</t>
  </si>
  <si>
    <t>Average explained variation per model degree of freedom.</t>
  </si>
  <si>
    <t>MS_Regression is the mean square for the regression model: SS_Regression divided by df_Regression. It is the numerator of the overall F-statistic and represents the average explained variation per predictor degree of freedom.</t>
  </si>
  <si>
    <t>MS_Residual</t>
  </si>
  <si>
    <t>=LAMBDA(X_s, Y, [Allow_Intercept], [Include], [DF_Absorbed],
  LET(
    allow_arg, IF(ISOMITTED(Allow_Intercept), TRUE, Allow_Intercept),
    filt_arg,  IF(ISOMITTED(Include),          TRUE, Include),
    absorbed_arg, IF(ISOMITTED(DF_Absorbed),   0,    DF_Absorbed),
    SS_Residual(X_s, Y, allow_arg, filt_arg) / Residual_Degrees_Of_Freedom(X_s, Y, allow_arg, filt_arg, absorbed_arg)
  ))</t>
  </si>
  <si>
    <t>mean square for residual error (MS_residual = SS_residual / df_residual) as a scalar</t>
  </si>
  <si>
    <t>Average unexplained variation per residual degree of freedom.</t>
  </si>
  <si>
    <t>MS_Residual is the mean square for residual error: SS_Residual divided by df_Residual. It equals SE_Regression² and is the denominator of the overall F-statistic. It represents the average unexplained variation per residual degree of freedom.
An optional trailing DF_Absorbed (v2.1 Fixed Effects) threads to Residual_Degrees_Of_Freedom() so the divisor correctly reflects absorbed group degrees of freedom.</t>
  </si>
  <si>
    <t>SE_Regression</t>
  </si>
  <si>
    <t>=LAMBDA(X_s, Y, [Allow_Intercept], [Include], [DF_Absorbed],
  LET(
    allow_arg, IF(ISOMITTED(Allow_Intercept), TRUE, Allow_Intercept),
    filt_arg,  IF(ISOMITTED(Include),          TRUE, Include),
    absorbed_arg, IF(ISOMITTED(DF_Absorbed),   0,    DF_Absorbed),
    SQRT(SS_Residual(X_s, Y, allow_arg, filt_arg) / Residual_Degrees_Of_Freedom(X_s, Y, allow_arg, filt_arg, absorbed_arg))
  ))</t>
  </si>
  <si>
    <t>SE_regression (standard error of the regression) as a scalar</t>
  </si>
  <si>
    <t>The typical size of the model's prediction mistakes, in Y units.</t>
  </si>
  <si>
    <t>SE_regression (also called the root mean square error or S) measures the typical distance between observed Y values and the regression line, in the same units as Y. It equals √(SS_residual / df_residual) = √MSE. Smaller values indicate a tighter fit.
Computed as SQRT(SS_Residual(...) / Residual_Degrees_Of_Freedom(...)). An optional trailing DF_Absorbed (v2.1 Fixed Effects) threads through so a Fixed Effects model's typical residual size is computed on the correct (absorbed) df, not an inflated one.</t>
  </si>
  <si>
    <t>PRESS</t>
  </si>
  <si>
    <t>=LAMBDA(X_s, Y, [Allow_Intercept], [Include],
  LET(
    allow_arg, IF(ISOMITTED(Allow_Intercept), TRUE, Allow_Intercept),
    filt_arg,  IF(ISOMITTED(Include),          TRUE, Include),
    SUMSQ(LOOCV_Residual(X_s, Y, allow_arg, filt_arg))
  ))</t>
  </si>
  <si>
    <t>PRESS (Prediction Residual Error Sum of Squares) as a scalar</t>
  </si>
  <si>
    <t>How well the model predicts rows it did not get to train on.</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</si>
  <si>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Computed as SUMSQ(LOOCV_Residual(...)), where LOOCV_Residual returns eᵢ / (1 − hᵢ) using Residuals() and Hat_Diagonal().</t>
  </si>
  <si>
    <t>AIC</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</si>
  <si>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n * LN(ssr / n) + 2 * p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</si>
  <si>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added directly to the parameter count p, since each absorbed group intercept IS an estimated parameter. Defaults to 0 — every no-FE caller is unaffected</t>
  </si>
  <si>
    <t>Akaike Information Criterion (AIC) scalar</t>
  </si>
  <si>
    <t>A score for comparing models that rewards fit but penalizes extra complexity.</t>
  </si>
  <si>
    <t>AIC = n·ln(SSR/n) + 2p, where p = number of regression parameters (predictors + intercept when Allow_Intercept is TRUE). Smaller values indicate better-fitting models; compare across models on the same dataset.
Under v2.1 Fixed Effects, an optional trailing DF_Absorbed adds directly into p: the G−1 group intercepts a Fixed Effects variable absorbs are genuinely estimated parameters even though the within transformation never materializes them as explicit coefficients, so AIC must count them or understate model complexity.</t>
  </si>
  <si>
    <t>BIC</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</si>
  <si>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n * LN(ssr / n) + p * LN(n)
  ))</t>
  </si>
  <si>
    <t>Bayesian Information Criterion (BIC) scalar</t>
  </si>
  <si>
    <t>A model-comparison score that penalizes extra complexity more strongly than AIC.</t>
  </si>
  <si>
    <t>BIC = n·ln(SSR/n) + p·ln(n), where p = number of regression parameters. Applies a heavier penalty than AIC for additional parameters, favouring sparser models in large samples.
Under v2.1 Fixed Effects, an optional trailing DF_Absorbed adds directly into p, the same absorbed-group-intercepts-are-parameters correction AIC applies.</t>
  </si>
  <si>
    <t>AICc</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</si>
  <si>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aic, n * LN(ssr / n) + 2 * p,
    aic + 2 * p * (p + 1) / (n - p - 1)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</si>
  <si>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added directly to the parameter count p (which also appears in the small-sample correction term). Defaults to 0 — every no-FE caller is unaffected</t>
  </si>
  <si>
    <t>Corrected Akaike Information Criterion (AICc) scalar</t>
  </si>
  <si>
    <t>AIC with an extra small-sample penalty.</t>
  </si>
  <si>
    <t>AICc = AIC + 2p(p+1)/(n−p−1). The small-sample correction reduces upward bias in AIC when n/p &lt; 40. Converges to AIC as n → ∞.
Under v2.1 Fixed Effects, an optional trailing DF_Absorbed adds directly into p, propagating into both the AIC term and the small-sample correction term.</t>
  </si>
  <si>
    <t>Durbin_Watson</t>
  </si>
  <si>
    <t>=LAMBDA(X_s, Y, [Allow_Intercept], [Include],
  LET(
    allow_arg, IF(ISOMITTED(Allow_Intercept), TRUE, Allow_Intercept),
    filt_arg,  IF(ISOMITTED(Include),          TRUE, Include),
    e,         Residuals(X_s, Y, allow_arg, filt_arg),
    SUM((DROP(e, 1) - DROP(e, -1))^2) / SUM(e^2)
  ))</t>
  </si>
  <si>
    <t>Durbin-Watson statistic as a scalar</t>
  </si>
  <si>
    <t>Whether nearby residuals tend to move together instead of staying independent.</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</si>
  <si>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</si>
  <si>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Durbin_Watson_By</t>
  </si>
  <si>
    <t>=LAMBDA(X_s, Y, seq, [Allow_Intercept], [Include],
  LET(
    allow_arg, IF(ISOMITTED(Allow_Intercept), TRUE, Allow_Intercept),
    filt_arg,  IF(ISOMITTED(Include),          TRUE, Include),
    e,         Residuals(X_s, Y, allow_arg, filt_arg),
    ord,       FILTER(seq, filt_arg),
    es,        SORTBY(e, ord, 1),
    SUM((DROP(es, 1) - DROP(es, -1))^2) / SUM(es^2)
  ))</t>
  </si>
  <si>
    <t>X_s: column range of predictors (single or multi-column)
Y: single-column outcome range
seq: single-column ordering axis (the declared Sequence column, e.g. Year) — residuals are sorted by this before differencing, so the result does not depend on physical row order
[Allow_Intercept]: TRUE/FALSE — fit intercept? Default TRUE
[Include]: boolean array — TRUE includes the row, FALSE excludes it</t>
  </si>
  <si>
    <t>Durbin-Watson statistic as a scalar, computed along seq order rather than row order</t>
  </si>
  <si>
    <t>The Durbin-Watson autocorrelation check, but measured along a declared time/order column instead of the accidental row order.</t>
  </si>
  <si>
    <t>Durbin_Watson_By is the sequence-aware Durbin-Watson statistic: DW = Σ(eₜ − eₜ₋₁)² / Σeₜ², but with the residuals ordered by a declared sequence axis instead of trusting physical row order.
Why this exists: the ordinary Durbin_Watson differences residuals in the order the rows happen to sit in the sheet. That is only meaningful if row adjacency IS the hypothesized serial axis. On arbitrarily sorted data — e.g. rows sorted by GDP — it silently assumes row order = time order and, under a meaningful non-time sort with mild misspecification, reports strong spurious autocorrelation. This function removes that hazard: it computes residuals, sorts them ascending by seq (SORTBY, all internal — the sort never spills to the sheet), and only then forms consecutive differences.
The result is invariant to how the source rows are physically ordered: shuffling the data and recomputing gives the identical statistic, because adjacency is defined by seq, not by row position. seq should uniquely order the observations of a single series (a proper time index); on a pooled panel where seq repeats across groups (many countries sharing a Year), adjacency along seq alone is not the within-group serial axis — that group-aware, seam-safe case is BFN_Panel_Durbin_Watson, not this function.
Output is always a scalar; the DROP/SORTBY array work stays inside the LAMBDA so no helper column or spill is exposed.</t>
  </si>
  <si>
    <t>BFN_Panel_Durbin_Watson</t>
  </si>
  <si>
    <t>=LAMBDA(X_s, Y, group, seq, [delta], [Allow_Intercept], [Include],
  LET(
    allow_arg, IF(ISOMITTED(Allow_Intercept), TRUE, Allow_Intercept),
    filt_arg,  IF(ISOMITTED(Include),          TRUE, Include),
    step,      IF(ISOMITTED(delta), Base_Period_Delta(), delta),
    e,         Residuals(X_s, Y, allow_arg, filt_arg),
    g_f,       FILTER(group, filt_arg),
    t_f,       FILTER(seq, filt_arg),
    d,         Difference_By(e, g_f, t_f, step),
    n_terms,   SUMPRODUCT(N(ISNUMBER(d))),
    IF(n_terms = 0, NA(),
      SUMPRODUCT(IFERROR(d, 0)^2) / SUMPRODUCT(e^2))
  ))</t>
  </si>
  <si>
    <t>X_s: column range of predictors (single or multi-column)
Y: single-column outcome range
group: single-column panel-unit identifiers (the Fixed Effects variable, e.g. Country) — residual differences never cross a group boundary
seq: single-column numeric time index (the declared Sequence column, e.g. Year) — the within-group lookup key, not the row order
[delta]: base period Δ: differences pair û(i,t) with û(i,t−delta) by exact time value; when omitted, the spec's Base Period Δ (Base_Period_Delta()) is used — never a silent 1
[Allow_Intercept]: TRUE/FALSE — fit intercept? Default TRUE
[Include]: boolean array — TRUE includes the row, FALSE excludes it</t>
  </si>
  <si>
    <t>Bhargava–Franzini–Narendranathan panel Durbin-Watson statistic as a scalar: Σᵢ Σₜ (û(i,t) − û(i,t−Δ))² / Σᵢ Σₜ û(i,t)², with differencing restricted to within-group (group, seq−Δ) pairs</t>
  </si>
  <si>
    <t>The panel version of the Durbin-Watson autocorrelation check — residual changes are measured within each group (country) only, so group boundaries never fake a correlation.</t>
  </si>
  <si>
    <t>BFN_Panel_Durbin_Watson is the Bhargava–Franzini–Narendranathan (1982) panel form of the Durbin-Watson statistic: BFN = Σᵢ Σₜ₌₂ (û(i,t) − û(i,t−Δ))² / Σᵢ Σₜ û(i,t)², where the numerator differences residuals only within a panel unit.
Why this exists: under fixed effects, ordinary Durbin-Watson is invalid twice over — the residuals are within-demeaned, and a panel has no single ordering. Naive row-adjacent differencing manufactures correlation at every group seam (unit A's last period sits next to unit B's first), and even the sequence-sorted Durbin_Watson_By still differences across units that share a time value. BFN restricts the numerator's differencing to within-group pairs, so seams contribute nothing by construction.
The within-group differencing is delegated to Difference_By (one source of truth): the prior residual is the exact-match (group, seq − Δ) lookup, never row arithmetic, so the statistic is invariant to physical row order — permuting whole group blocks leaves it unchanged. Difference_By returns #N/A at each group's first period and across panel gaps (a punched-out year contributes no fabricated difference); the IFERROR(…, 0) mask in the numerator zeroes exactly those terms, locally and visibly, per the consumer-owns-masking rule. The denominator sums every residual's square — first periods and gap rows still count there, as the BFN definition requires. A filtered-in row whose group is blank or whose seq is not numeric is a data defect and surfaces as a visible error rather than being silently dropped.
The mask never turns an error STATE into a number: when not a single difference is computable — every group a singleton, or Δ unresolved (no Base Period Δ declared and delta omitted, so step is #N/A and every lookup misses) — the all-#N/A difference column would otherwise mask to an all-zero numerator and display BFN = 0, a fake strong-negative-autocorrelation reading. The n_terms guard returns a genuine #N/A instead: zero computable differences is an error state, not a statistic.
Interpretation caveat: read it like Durbin-Watson — near 2 means no first-order autocorrelation in the within residuals — but do NOT apply the standard DW significance bounds. BFN has its own critical values that depend on both N (units) and T (periods); Bhargava, Franzini &amp; Narendranathan (1982) tabulate them. Surfacing those bounds on the sheet is a recorded open item.
Output is always a scalar; residual computation, filtering, and differencing stay inside the LAMBDA so no helper column or spill is exposed.</t>
  </si>
  <si>
    <t>QQ_Correlation</t>
  </si>
  <si>
    <t>=LAMBDA(X_s, Y, [Allow_Intercept], [Include], [DF_Absorbed],
  LET(
    allow_arg, IF(ISOMITTED(Allow_Intercept), TRUE, Allow_Intercept),
    filt_arg,  IF(ISOMITTED(Include), TRUE, Include),
    absorbed_arg, IF(ISOMITTED(DF_Absorbed), 0, DF_Absorbed),
    sr,        Scaled_Residuals_Ranked(X_s, Y, allow_arg, filt_arg, absorbed_arg),
    n,         ROWS(sr),
    ns,        NORM.S.INV((SEQUENCE(n) - 0.5) / n),
    CORREL(sr, ns)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</si>
  <si>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Scaled_Residuals_Ranked(). Defaults to 0 — every no-FE caller is unaffected</t>
  </si>
  <si>
    <t>Filliben Q-Q correlation coefficient (normality statistic) scalar</t>
  </si>
  <si>
    <t>How close the residual distribution is to a normal bell shape.</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</si>
  <si>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</si>
  <si>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</si>
  <si>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=LAMBDA(X_s, Y, [Allow_Intercept], [Include],
  LET(
    allow_arg, IF(ISOMITTED(Allow_Intercept), TRUE, Allow_Intercept),
    filt_arg,  IF(ISOMITTED(Include),          TRUE, Include),
    ls,        LINEST(FILTER(Y, filt_arg), FILTER(X_s, filt_arg), allow_arg, FALSE),
    k,         COLUMNS(X_s),
    TRANSPOSE(IF(allow_arg,
      HSTACK(INDEX(ls, 1, k + 1), CHOOSECOLS(ls, SEQUENCE(1, k, k, -1))),
      CHOOSECOLS(ls, SEQUENCE(1, k, k, -1))
    ))
  ))</t>
  </si>
  <si>
    <t>vertical array of fitted OLS coefficients — intercept first (when included), then predictors in input order</t>
  </si>
  <si>
    <t>The fitted intercept and predictor weights used to make predictions.</t>
  </si>
  <si>
    <t>Returns a vertical spill array of the fitted OLS regression coefficients. When Allow_Intercept is TRUE the intercept is the first element, followed by the coefficients for each column of X_s in input order. When Allow_Intercept is FALSE the output contains only the k predictor coefficients.
Uses LINEST with stats=FALSE (row 1 only), then reverses and optionally prepends the intercept to match X_s column order.</t>
  </si>
  <si>
    <t>SE_Coefficients</t>
  </si>
  <si>
    <t>=LAMBDA(X_s, Y, [Allow_Intercept], [Include], [DF_Absorbed],
  LET(
    allow_arg, IF(ISOMITTED(Allow_Intercept), TRUE, Allow_Intercept),
    filt_arg,  IF(ISOMITTED(Include),          TRUE, Include),
    absorbed_arg, IF(ISOMITTED(DF_Absorbed),   0,    DF_Absorbed),
    ls,        LINEST(FILTER(Y, filt_arg), FILTER(X_s, filt_arg), allow_arg, TRUE),
    ses,       INDEX(ls, 2),
    k,         COLUMNS(X_s),
    naive_df,  Residual_Degrees_Of_Freedom(X_s, Y, allow_arg, filt_arg),
    true_df,   naive_df - absorbed_arg,
    scale,     SQRT(naive_df / true_df),
    TRANSPOSE(IF(allow_arg,
      HSTACK(INDEX(ses, 1, k + 1), CHOOSECOLS(ses, SEQUENCE(1, k, k, -1))),
      CHOOSECOLS(ses, SEQUENCE(1, k, k, -1))
    )) * scale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</si>
  <si>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LINEST cannot be told a different df, so this RESCALES its output by SQRT(naive_df / (naive_df − DF_Absorbed)) — exact, since SS_Residual and (X'X)⁻¹ are identical between the two dfs, only the variance scaling differs. Defaults to 0, giving scale = 1 — every no-FE caller is unaffected</t>
  </si>
  <si>
    <t>vertical array of standard errors of the OLS coefficients — same order as Coefficients</t>
  </si>
  <si>
    <t>How uncertain each fitted coefficient is — rescaled under Fixed Effects since Excel's LINEST can't be told about the absorbed groups directly.</t>
  </si>
  <si>
    <t>Returns a vertical spill array of the standard errors of the fitted OLS coefficients, in the same order as Coefficients (intercept first when included).
Uses LINEST with stats=TRUE and extracts row 2 (the standard error row), then applies the same reversal as Coefficients.
Under v2.1 Fixed Effects, LINEST is an Excel built-in that always computes its own SE using its own internal residual df (n−k−intercept) — it cannot be told about degrees of freedom absorbed by an FE group it never sees, since it only sees the already-demeaned X_s_Within()/y_s(). The fix is an exact rescaling, not an approximation: SS_Residual and (X'X)⁻¹ are identical whichever df is used (OLS coefficients and their sum-of-squares don't depend on df, only the variance-to-SE conversion does), so the correct SE is LINEST's SE times SQRT(naive_df / true_df), where naive_df is exactly what LINEST assumed and true_df subtracts DF_Absorbed. With DF_Absorbed omitted or 0, the scale factor is SQRT(naive_df/naive_df) = 1 exactly, so every no-FE caller is bit-identical to before.</t>
  </si>
  <si>
    <t>T_Statistics</t>
  </si>
  <si>
    <t>=LAMBDA(X_s, Y, [Allow_Intercept], [Include], [DF_Absorbed],
  LET(
    allow_arg, IF(ISOMITTED(Allow_Intercept), TRUE, Allow_Intercept),
    filt_arg,  IF(ISOMITTED(Include),          TRUE, Include),
    absorbed_arg, IF(ISOMITTED(DF_Absorbed),   0,    DF_Absorbed),
    Coefficients(X_s, Y, allow_arg, filt_arg) / SE_Coefficients(X_s,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</si>
  <si>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SE_Coefficients() — Coefficients() itself is unaffected by df. Defaults to 0 — every no-FE caller is unaffected</t>
  </si>
  <si>
    <t>vertical array of t-statistics for each coefficient (coefficient / standard error)</t>
  </si>
  <si>
    <t>Each coefficient measured in standard-error units.</t>
  </si>
  <si>
    <t>Returns a vertical spill array of t-statistics for each OLS coefficient. Each element equals the corresponding Coefficients value divided by its SE_Coefficients value.
Computed as Coefficients(...) / SE_Coefficients(...). An optional trailing DF_Absorbed (v2.1 Fixed Effects) threads only to SE_Coefficients() — the coefficient point estimates never depend on df.</t>
  </si>
  <si>
    <t>P_Values</t>
  </si>
  <si>
    <t>=LAMBDA(X_s, Y, [Allow_Intercept], [Include], [DF_Absorbed],
  LET(
    allow_arg, IF(ISOMITTED(Allow_Intercept), TRUE, Allow_Intercept),
    filt_arg,  IF(ISOMITTED(Include),          TRUE, Include),
    absorbed_arg, IF(ISOMITTED(DF_Absorbed),   0,    DF_Absorbed),
    T.DIST.2T(ABS(T_Statistics(X_s, Y, allow_arg, filt_arg, absorbed_arg)),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</si>
  <si>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both T_Statistics() and Residual_Degrees_Of_Freedom(). Defaults to 0 — every no-FE caller is unaffected</t>
  </si>
  <si>
    <t>vertical array of two-tailed p-values for each coefficient</t>
  </si>
  <si>
    <t>How surprising each coefficient would be if its true effect were zero.</t>
  </si>
  <si>
    <t>Returns a vertical spill array of two-tailed p-values for each OLS coefficient, testing the null hypothesis that the true coefficient equals zero.
Computed as T.DIST.2T(ABS(T_Statistics(...)), Residual_Degrees_Of_Freedom(...)). An optional trailing DF_Absorbed (v2.1 Fixed Effects) threads to both — the t-statistic's SE and the distribution's df must use the same corrected residual df.</t>
  </si>
  <si>
    <t>Confidence_Interval_Lower</t>
  </si>
  <si>
    <t>=LAMBDA(X_s, Y, [Allow_Intercept], [Include], [Alpha], [DF_Absorbed],
  LET(
    allow_arg,   IF(ISOMITTED(Allow_Intercept), TRUE, Allow_Intercept),
    filt_arg,    IF(ISOMITTED(Include),          TRUE, Include),
    alpha_arg,   IF(ISOMITTED(Alpha),           0.05, Alpha),
    absorbed_arg, IF(ISOMITTED(DF_Absorbed),    0,    DF_Absorbed),
    Coefficients(X_s, Y, allow_arg, filt_arg)
      - T.INV.2T(alpha_arg, Residual_Degrees_Of_Freedom(X_s, Y, allow_arg, filt_arg, absorbed_arg))
        * SE_Coefficients(X_s, Y, allow_arg, filt_arg, absorbed_arg)
  ))</t>
  </si>
  <si>
    <t>X_s: column range of predictors (single or multi-column)
Y: single-column outcome range
[Allow_Intercept]: TRUE/FALSE — fit intercept? Default TRUE
[Include]: boolean array — TRUE includes the row, FALSE excludes it
[Alpha]: significance level (0–1); default 0.05 yields 95% CIs.
[DF_Absorbed]: degrees of freedom absorbed by declared Fixed Effects groups, threaded to both Residual_Degrees_Of_Freedom() and SE_Coefficients(). Defaults to 0 — every no-FE caller is unaffected</t>
  </si>
  <si>
    <t>vertical array of lower confidence interval bounds for each coefficient</t>
  </si>
  <si>
    <t>The low end of the likely range for each coefficient.</t>
  </si>
  <si>
    <t>Returns a vertical spill array of the lower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</si>
  <si>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Confidence_Interval_Upper</t>
  </si>
  <si>
    <t>=LAMBDA(X_s, Y, [Allow_Intercept], [Include], [Alpha], [DF_Absorbed],
  LET(
    allow_arg,   IF(ISOMITTED(Allow_Intercept), TRUE, Allow_Intercept),
    filt_arg,    IF(ISOMITTED(Include),          TRUE, Include),
    alpha_arg,   IF(ISOMITTED(Alpha),           0.05, Alpha),
    absorbed_arg, IF(ISOMITTED(DF_Absorbed),    0,    DF_Absorbed),
    Coefficients(X_s, Y, allow_arg, filt_arg)
      + T.INV.2T(alpha_arg, Residual_Degrees_Of_Freedom(X_s, Y, allow_arg, filt_arg, absorbed_arg))
        * SE_Coefficients(X_s, Y, allow_arg, filt_arg, absorbed_arg)
  ))</t>
  </si>
  <si>
    <t>vertical array of upper confidence interval bounds for each coefficient</t>
  </si>
  <si>
    <t>The high end of the likely range for each coefficient.</t>
  </si>
  <si>
    <t>Returns a vertical spill array of the upper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</si>
  <si>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Partial_R_Squared</t>
  </si>
  <si>
    <t>=LAMBDA(X_s, Y, [Allow_Intercept], [Include], [DF_Absorbed],
  LET(
    allow_arg, IF(ISOMITTED(Allow_Intercept), TRUE, Allow_Intercept),
    filt_arg,  IF(ISOMITTED(Include),          TRUE, Include),
    absorbed_arg, IF(ISOMITTED(DF_Absorbed),   0,    DF_Absorbed),
    t,         T_Statistics(X_s, Y, allow_arg, filt_arg, absorbed_arg),
    df,        Residual_Degrees_Of_Freedom(X_s, Y, allow_arg, filt_arg, absorbed_arg),
    t^2 / (t^2 + df)
  ))</t>
  </si>
  <si>
    <t>vertical array of partial R² values — same order as Coefficients (intercept first when included)</t>
  </si>
  <si>
    <t>How much unique explanatory value each predictor adds after controlling for the rest.</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</si>
  <si>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T_Statistics² / (T_Statistics² + Residual_Degrees_Of_Freedom), element-wise. The intercept row is included (row 1) for consistency with T_Statistics and P_Values. An optional trailing DF_Absorbed (v2.1 Fixed Effects) threads to both.</t>
  </si>
  <si>
    <t>Partial_Correlation</t>
  </si>
  <si>
    <t>=LAMBDA(X_s, Y, [Allow_Intercept], [Include], [DF_Absorbed],
  LET(
    allow_arg, IF(ISOMITTED(Allow_Intercept), TRUE, Allow_Intercept),
    filt_arg,  IF(ISOMITTED(Include),          TRUE, Include),
    absorbed_arg, IF(ISOMITTED(DF_Absorbed),   0,    DF_Absorbed),
    t,         T_Statistics(X_s, Y, allow_arg, filt_arg, absorbed_arg),
    df,        Residual_Degrees_Of_Freedom(X_s, Y, allow_arg, filt_arg, absorbed_arg),
    t / SQRT(t^2 + df)
  ))</t>
  </si>
  <si>
    <t>vertical array of partial correlation coefficients — same order as Coefficients (intercept first when included)</t>
  </si>
  <si>
    <t>The predictor-outcome relationship left over after accounting for the other predictors.</t>
  </si>
  <si>
    <t>Partial correlation for coefficient j = tⱼ / √(t²ⱼ + df_residual), the sign-preserving linear correlation between Y and Xⱼ after partialling out all other predictors from both Y and Xⱼ. Equals √(Partial_R_Squared) × sign(t).
Computed as T_Statistics / SQRT(T_Statistics² + Residual_Degrees_Of_Freedom), element-wise. Ranges from −1 to +1. An optional trailing DF_Absorbed (v2.1 Fixed Effects) threads to both.</t>
  </si>
  <si>
    <t>Beta_Weights</t>
  </si>
  <si>
    <t>=LAMBDA(X_s, Y, [Allow_Intercept], [Include],
  LET(
    allow_arg,  IF(ISOMITTED(Allow_Intercept), TRUE, Allow_Intercept),
    filt_arg,   IF(ISOMITTED(Include),          TRUE, Include),
    coefs,      Coefficients(X_s, Y, allow_arg, filt_arg),
    pred_coefs, IF(allow_arg, DROP(coefs, 1), coefs),
    sd_y,       STDEV(FILTER(Y, filt_arg)),
    k,          COLUMNS(X_s),
    sd_x,       MAKEARRAY(k, 1, LAMBDA(j, _, STDEV(FILTER(CHOOSECOLS(X_s, j), filt_arg)))),
    pred_coefs * sd_x / sd_y
  ))</t>
  </si>
  <si>
    <t>k×1 column vector of standardized coefficients (Beta weights), one per predictor — intercept row excluded</t>
  </si>
  <si>
    <t>Coefficients rescaled so predictors on different units can be compared fairly.</t>
  </si>
  <si>
    <t>Standardized (Beta) coefficient for predictor j = b_j × std(X_j) / std(Y). Expresses each coefficient in standard-deviation units, making predictors with different scales directly comparable in magnitude. Always returns k values (one per predictor); the intercept has no meaningful standardized counterpart and is excluded.
Computed as Coefficients × column-wise STDEV(X) / STDEV(Y), using filtered rows. Mirrors the output of VIF and Tolerance in returning k rows without an intercept entry.</t>
  </si>
  <si>
    <t>VIF</t>
  </si>
  <si>
    <t>=LAMBDA(X_s, [Allow_Intercept], [Include],
  LET(
    filt_arg, IF(ISOMITTED(Include), TRUE, Include),
    k,        COLUMNS(X_s),
    IF(k = 1,
      1,
      LET(
        col_idx, SEQUENCE(1, k),
        R2_vec,  MAKEARRAY(k, 1, LAMBDA(j, _,
          R_Squared(
            CHOOSECOLS(X_s, FILTER(col_idx, col_idx &lt;&gt; j)),
            CHOOSECOLS(X_s, j),
            TRUE,
            filt_arg
          )
        )),
        1 / (1 - R2_vec)
      )
    )
  ))</t>
  </si>
  <si>
    <t>X_s: column range of predictors (single or multi-column)
[Allow_Intercept]: TRUE/FALSE — included for interface consistency; VIF always fits intercept in auxiliary regressions
[Include]: boolean array — TRUE includes the row, FALSE excludes it</t>
  </si>
  <si>
    <t>k×1 column vector of VIF values, one per predictor (does not include an intercept row)</t>
  </si>
  <si>
    <t>How much overlap with other predictors is inflating each coefficient's instability.</t>
  </si>
  <si>
    <t>Variance Inflation Factor for each predictor Xⱼ = 1 / (1 − R²ⱼ), where R²ⱼ is the R² from regressing Xⱼ on all other predictors. VIF measures how much the variance of coefficient j is inflated by multicollinearity. VIF = 1 means no collinearity; VIF &gt; 10 (or &gt; 5 by stricter convention) signals a problem.
Auxiliary regressions always include an intercept regardless of the main model's Allow_Intercept setting (standard convention). When k = 1 the function returns 1 (no collinearity possible with a single predictor). Uses MAKEARRAY + FILTER to iterate over column indices without VBA or helper columns.</t>
  </si>
  <si>
    <t>Tolerance</t>
  </si>
  <si>
    <t>=LAMBDA(X_s, [Allow_Intercept], [Include],
  1 / VIF(X_s, Allow_Intercept, Include)
)</t>
  </si>
  <si>
    <t>X_s: column range of predictors (single or multi-column)
[Allow_Intercept]: TRUE/FALSE — passed through to VIF; included for interface consistency
[Include]: boolean array — TRUE includes the row, FALSE excludes it</t>
  </si>
  <si>
    <t>k×1 column vector of Tolerance values (= 1/VIF), one per predictor</t>
  </si>
  <si>
    <t>How much unique information a predictor still has after overlap with the others.</t>
  </si>
  <si>
    <t>Tolerance = 1 − R²ⱼ = 1 / VIF, where R²ⱼ is the coefficient of determination from regressing Xⱼ on all other predictors. Values below 0.1 (VIF &gt; 10) conventionally flag severe multicollinearity; values below 0.2 (VIF &gt; 5) flag moderate concern.
Computed as 1 / VIF(...), forwarding all arguments.</t>
  </si>
  <si>
    <t>GVIF</t>
  </si>
  <si>
    <t>=LAMBDA(X_s, Column_Names, [Allow_Intercept], [Include],
  LET(
    filt_arg, IF(ISOMITTED(Include), TRUE, Include),
    k,        COLUMNS(X_s),
    grp,      IFERROR(LEFT(Column_Names, FIND(": ", Column_Names) - 1), Column_Names),
    IF(COUNTA(UNIQUE(grp, TRUE)) &lt;= 1,
      MAKEARRAY(k, 1, LAMBDA(j, _, 1)),
      LET(
        R,    Correlation_Matrix(X_s, filt_arg),
        detR, MDETERM(R),
        MAKEARRAY(k, 1, LAMBDA(j, _,
          LET(
            g,   INDEX(grp, 1, j),
            own, grp = g,
            R11, FILTER(FILTER(R, TRANSPOSE(own)), own),
            R22, FILTER(FILTER(R, TRANSPOSE(NOT(own))), NOT(own)),
            MDETERM(R11) * MDETERM(R22) / detR
          )
        ))
      )
    )
  ))</t>
  </si>
  <si>
    <t>X_s: column range of predictors (single or multi-column); a categorical predictor contributes a contiguous block of dummy columns
Column_Names: 1×k row vector of column labels aligned with X_s, following the "Header: level" convention (e.g. Constructed_Column_Names()); columns sharing the text before the first ": " are treated as one variable's group
[Allow_Intercept]: TRUE/FALSE — included for interface consistency; the correlation-matrix formula is intercept-invariant
[Include]: boolean array — TRUE includes the row, FALSE excludes it</t>
  </si>
  <si>
    <t>k×1 column vector of GVIF values, one per column of X_s — every dummy column sharing a source variable's group carries the same value</t>
  </si>
  <si>
    <t>How much overlap with the other predictors is inflating a variable's instability — one shared number per variable, even when it spans several dummy columns.</t>
  </si>
  <si>
    <t>Generalized Variance Inflation Factor (Fox &amp; Monette, 1992): GVIF_g = det(R11) * det(R22) / det(R), where R is the k×k correlation matrix of X_s (via Correlation_Matrix), R11 is the submatrix restricted to source-variable g's own columns, and R22 is the submatrix restricted to every other column. Collapses a categorical predictor's whole dummy block into one coding-invariant number instead of L−1 separate, coding-dependent per-dummy VIF values.
Groups are recovered from Column_Names by splitting on the first ": " — the same convention Constructed_Column_Names() already uses to label dummy columns. When a group has exactly one column (an ordinary continuous predictor, or a two-level categorical), GVIF is numerically identical to VIF's own 1/(1−R²ⱼ) — a matrix identity, not an approximation — so the existing 5/10 review thresholds stay valid for those rows. When every column resolves to the same group (only one source variable in the whole matrix) GVIF returns 1 for all columns, the direct generalization of VIF's own k=1 special case.
det(R) appears in every column's denominator, so exact multicollinearity anywhere in X_s (det(R) = 0) produces #DIV/0! for every column, not only the collinear ones — the same all-or-nothing failure mode VIF's own 1/(1−R²ⱼ) already has at R²ⱼ = 1, surfaced once instead of per column.</t>
  </si>
  <si>
    <t>Generalized_Tolerance</t>
  </si>
  <si>
    <t>=LAMBDA(X_s, Column_Names, [Allow_Intercept], [Include],
  1 / GVIF(X_s, Column_Names, Allow_Intercept, Include)
)</t>
  </si>
  <si>
    <t>X_s: column range of predictors (single or multi-column); a categorical predictor contributes a contiguous block of dummy columns
Column_Names: 1×k row vector of column labels aligned with X_s, following the "Header: level" convention (e.g. Constructed_Column_Names())
[Allow_Intercept]: TRUE/FALSE — passed through to GVIF; included for interface consistency
[Include]: boolean array — TRUE includes the row, FALSE excludes it</t>
  </si>
  <si>
    <t>k×1 column vector of Generalized Tolerance values (= 1/GVIF), one per column of X_s</t>
  </si>
  <si>
    <t>How much unique information a variable still has after overlap with the others, generalized to whole categorical predictors.</t>
  </si>
  <si>
    <t>Generalized Tolerance = 1 / GVIF, the reciprocal of the Generalized Variance Inflation Factor. Mirrors Tolerance's own one-line relationship to VIF, forwarding all arguments to GVIF.</t>
  </si>
  <si>
    <t>Prediction_Interval</t>
  </si>
  <si>
    <t>=LAMBDA(X_s, Y, X_new, [Allow_Intercept], [Include], [alpha], [DF_Absorbed],
  LET(
    allow_arg,     IF(ISOMITTED(Allow_Intercept), TRUE, Allow_Intercept),
    filt_arg,      IF(ISOMITTED(Include),          TRUE, Include),
    alpha_arg,     IF(ISOMITTED(alpha),           0.05, alpha),
    absorbed_arg,  IF(ISOMITTED(DF_Absorbed),     0,    DF_Absorbed),
    X_design,      Design_Matrix(X_s, allow_arg, filt_arg),
    beta,          Coefficients(X_s, Y, allow_arg, filt_arg),
    s,             SE_Regression(X_s, Y, allow_arg, filt_arg, absorbed_arg),
    df,            Residual_Degrees_Of_Freedom(X_s, Y, allow_arg, filt_arg, absorbed_arg),
    t_crit,        T.INV.2T(alpha_arg, df),
    x_new_aligned, IF(allow_arg,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</si>
  <si>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X_s: column range of predictors (single or multi-column)
Y: single-column outcome range
X_new: column vector of predictor values for the new observation — intercept term first (=1 or 0) when Allow_Intercept is TRUE, matching the layout of pred_input on the Regression sheet
[Allow_Intercept]: TRUE/FALSE — fit intercept? Default TRUE
[Include]: boolean array — TRUE includes the row, FALSE excludes it
[alpha]: significance level (0–1); default 0.05 yields 95% prediction intervals
[DF_Absorbed]: degrees of freedom absorbed by declared Fixed Effects groups, threaded to both SE_Regression() and Residual_Degrees_Of_Freedom(). Defaults to 0 — every no-FE caller is unaffected</t>
  </si>
  <si>
    <t>6-element vertical array: [Point Estimate, SE Prediction, t Critical, Lower bound, Upper bound, Confidence Level]</t>
  </si>
  <si>
    <t>A predicted outcome plus the range a new real-world observation is likely to fall in.</t>
  </si>
  <si>
    <t>Returns a 6-element VSTACK: (1) point estimate = x_new · beta, (2) SE of prediction = s √(1 + x_new'(X'X)⁻¹x_new), (3) t critical value at alpha, (4) lower prediction bound, (5) upper prediction bound, (6) confidence level = 1 − alpha.
When Allow_Intercept is FALSE the first element of X_new (the intercept placeholder) is dropped before the dot product and leverage calculation to align dimensions with the k-column design matrix. Leverage h_new is computed as x_new'(X'X)⁻¹x_new using Gram_Inverse(X_design) and MMULT.
An optional trailing DF_Absorbed (v2.1 Fixed Effects) threads to both s and df, so the t-critical value and the prediction SE reflect the correct absorbed-group residual df. This function alone still assumes x_new lives in the same raw covariate space as X_s — it is not a well-defined FE prediction on its own under Fixed Effects; Group_Prediction_Interval is the group-mean-relative sibling that adds the ȳᵢ/x̄ᵢ recovery machinery.</t>
  </si>
  <si>
    <t>Group_Prediction_Interval</t>
  </si>
  <si>
    <t>=LAMBDA(X_s, Y, X_new, group, selected_group, [Allow_Intercept], [Include], [alpha], [DF_Absorbed],
  LET(
    allow_arg,    IF(ISOMITTED(Allow_Intercept), TRUE, Allow_Intercept),
    filt_arg,     IF(ISOMITTED(Include),          TRUE, Include),
    alpha_arg,    IF(ISOMITTED(alpha),            0.05, alpha),
    absorbed_arg, IF(ISOMITTED(DF_Absorbed),      0,    DF_Absorbed),
    x_within,     LET(
                      n_x,   COLUMNS(X_s),
                      seed,  SEQUENCE(ROWS(X_s), 1, 0, 0),
                      built, REDUCE(seed, SEQUENCE(n_x), LAMBDA(acc, j,
                          HSTACK(acc, Demean_By(INDEX(X_s, 0, j), group, filt_arg))
                      )),
                      DROP(built, , 1)
                  ),
    y_within,     Demean_By(Y, group, filt_arg),
    beta_full,    Coefficients(x_within, y_within, allow_arg, filt_arg),
    beta,         IF(allow_arg, DROP(beta_full, 1), beta_full),
    s,            SE_Regression(x_within, y_within, allow_arg, filt_arg, absorbed_arg),
    df,           Residual_Degrees_Of_Freedom(x_within, y_within, allow_arg, filt_arg, absorbed_arg),
    t_crit,       T.INV.2T(alpha_arg, df),
    X_design,     Design_Matrix(x_within, FALSE, filt_arg),
    XtX_inv,      Gram_Inverse(X_design),
    xbar_i,       TRANSPOSE(BYCOL(X_s, LAMBDA(col, Group_Mean_At(col, group, selected_group, filt_arg)))),
    ybar_i,       Group_Mean_At(Y, group, selected_group, filt_arg),
    T_i,          Group_Count_At(group, selected_group, filt_arg),
    deviation,    X_new - xbar_i,
    quad,         MMULT(MMULT(TRANSPOSE(deviation), XtX_inv), deviation),
    point_est,    ybar_i + SUMPRODUCT(deviation, beta),
    se_mean,      s * SQRT(1 / T_i + quad),
    se_new,       s * SQRT(1 + 1 / T_i + quad),
    margin_mean,  t_crit * se_mean,
    margin_new,   t_crit * se_new,
    VSTACK(
      point_est,
      se_mean,
      se_new,
      t_crit,
      point_est - margin_mean,
      point_est + margin_mean,
      point_est - margin_new,
      point_est + margin_new,
      1 - alpha_arg
    )
  ))</t>
  </si>
  <si>
    <t>X_s: column range of predictors, raw (not pre-demeaned) — single or multi-column
Y: single-column outcome range, raw (not pre-demeaned)
X_new: column vector of raw predictor values for the new observation, k rows matching COLUMNS(X_s) — no intercept placeholder (group-mean recovery never uses one)
group: single-column grouping key (Prediction_Group_Column(): the Fixed Effects column, or a constant single group when none is declared)
selected_group: the one group value to predict for (a dropdown-selected panel unit, or the constant "(all)" sentinel when no Fixed Effects row is declared)
[Allow_Intercept]: TRUE/FALSE — fit intercept in the within regression? Default TRUE. Does not change the point estimate (an intercept fit on group-demeaned data is always exactly 0), only how Coefficients()'s output is sliced
[Include]: boolean array — TRUE includes the row, FALSE excludes it
[alpha]: significance level (0–1); default 0.05 yields 95% intervals
[DF_Absorbed]: degrees of freedom absorbed by declared Fixed Effects groups, threaded to SE_Regression() and Residual_Degrees_Of_Freedom(). Defaults to 0</t>
  </si>
  <si>
    <t>9-element vertical array: [Point Estimate, SE (mean), SE (new obs), t Critical, CI Lower, CI Upper, PI Lower, PI Upper, Confidence Level]</t>
  </si>
  <si>
    <t>Predicts for a specific group (e.g. one Facility) using that group's own average as the baseline, adjusted for how the new inputs differ from that group's typical values — with both a mean-response interval and a wider individual-observation interval.</t>
  </si>
  <si>
    <t>Group_Prediction_Interval is the v2.1 group-mean-recovery prediction: ŷ = ȳᵢ + (x_new − x̄ᵢ)′β̂, the algebraic identity that recovers the group-specific intercept an LSDV fit would have materialized (α̂ᵢ = ȳᵢ − x̄ᵢ′β̂) without ever fitting G−1 group dummies. Surfaces BOTH intervals DECISIONS.md calls for: a mean-response CI (Var = σ²/Tᵢ + (x_new−x̄ᵢ)′V_β(x_new−x̄ᵢ)) and a new-observation PI (the same quadratic term plus σ²), same center, same t-critical, differing by exactly one variance term — reusing the existing leverage quadratic-form machinery (Gram_Inverse, Design_Matrix) fed the *deviation* (x_new−x̄ᵢ) instead of raw x_new.
Re-demeans X_s/Y internally via Demean_By(·, group, include) rather than accepting pre-demeaned X_s_Within()/y_s(): those return the RAW X_s()/Response_Column() unchanged when no Fixed Effects row is declared (preserving the v2.0 model's own intercept exactly), which is correct for the Coefficients/ANOVA/Diagnostics reporting chain but wrong for this function's quadratic-form term, which needs a properly (grand-mean-)centered matrix regardless of FE status. Passing Prediction_Group_Column() as group makes this re-demeaning reduce to the real Fixed_Effects_Column() when FE is active, or to plain grand-mean centering (the standard textbook regression-prediction-variance decomposition) when it is not — an intercept fit on top of either is always mathematically inert (the coefficient is exactly 0 by construction, confirmed independently), so beta only needs the slope rows, never the intercept row, regardless of Allow_Intercept.
Degenerate collapse (DECISIONS.md's 'build it once'): with group = Prediction_Group_Column()'s constant "(all)" fallback (G=1, whole sample is the group), ȳᵢ/x̄ᵢ/Tᵢ become the grand mean/grand mean/full count, and this function's point estimate and PI reduce EXACTLY to Prediction_Interval()'s own numbers — verified to floating-point precision, not merely close. Predicting at the selected group's own centroid (x_new = x̄ᵢ) kills the quadratic term and the mean-CI collapses to t·√(σ²/Tᵢ), the standard error of ȳᵢ — the DECISIONS.md sanity check.
Scope, per DECISIONS.md: one-way FE only, iid errors, existing groups only (selected_group must be an observed level — Group_Mean_At/Group_Count_At return #N/A/0 rather than fabricating statistics for an unobserved group). Categorical-predictor × FE input encoding (forming X_new/x̄ᵢ in constructed design-matrix space when a non-FE Categorical Predictor coexists with Fixed Effects) is explicitly DEFERRED — this function's X_new is continuous-predictor space only.</t>
  </si>
  <si>
    <t>Observation_Number</t>
  </si>
  <si>
    <t>=LAMBDA(Y, [Include],
  SEQUENCE(ROWS(FILTER(Y, IF(ISOMITTED(Include), TRUE, Include))))
)</t>
  </si>
  <si>
    <t>1..n observation index as a spilled vector</t>
  </si>
  <si>
    <t>A simple 1-to-n row counter for the filtered data.</t>
  </si>
  <si>
    <t>Spills 1..n, where n is the number of filtered observations.</t>
  </si>
  <si>
    <t>Rank_Fraction</t>
  </si>
  <si>
    <t>=LAMBDA(Y, [Include],
  LET(
    filtered, FILTER(Y, IF(ISOMITTED(Include), TRUE, Include)),
    n,        ROWS(filtered),
    BYROW(filtered, LAMBDA(v, SUMPRODUCT((filtered &lt;= v) * 1))) / n
  ))</t>
  </si>
  <si>
    <t>empirical-CDF fractions as a spilled vector, in original data order</t>
  </si>
  <si>
    <t>Each row's percentile-style position within the filtered outcome values.</t>
  </si>
  <si>
    <t>Empirical CDF: fraction of filtered observations with value &lt;= each observation. Equivalent to SUMPRODUCT((filtered&lt;=v)*1)/n for each v. Output is in original data order.</t>
  </si>
  <si>
    <t>Y_Ranked</t>
  </si>
  <si>
    <t>=LAMBDA(Y, [Include],
  SORT(FILTER(Y, IF(ISOMITTED(Include), TRUE, Include)))
)</t>
  </si>
  <si>
    <t>sorted filtered Y values as a spilled vector</t>
  </si>
  <si>
    <t>The filtered outcome values sorted from low to high.</t>
  </si>
  <si>
    <t>Useful for empirical distribution/probability plots of the response variable.</t>
  </si>
  <si>
    <t>Dependent_Variable</t>
  </si>
  <si>
    <t>=LAMBDA(Y, [Include],
  FILTER(Y, IF(ISOMITTED(Include), TRUE, Include))
)</t>
  </si>
  <si>
    <t>filtered dependent variable vector (all rows when Include is omitted)</t>
  </si>
  <si>
    <t>The filtered outcome column in the order the model uses it.</t>
  </si>
  <si>
    <t>Returns the dependent-variable vector used by residual and diagnostic outputs.</t>
  </si>
  <si>
    <t>Normal_Scores</t>
  </si>
  <si>
    <t>=LAMBDA(Y, [Include],
  LET(
    filtered, FILTER(Y, IF(ISOMITTED(Include), TRUE, Include)),
    n,        ROWS(filtered),
    NORM.S.INV(
      (BYROW(filtered, LAMBDA(v, SUMPRODUCT((filtered &lt; v) * 1))) + 0.5) / n
    )
  ))</t>
  </si>
  <si>
    <t>theoretical standard-normal scores as a spilled vector</t>
  </si>
  <si>
    <t>The bell-curve quantiles used to build a Q-Q plot.</t>
  </si>
  <si>
    <t>Intended for normal probability plot x-values.</t>
  </si>
  <si>
    <t>Design_Matrix</t>
  </si>
  <si>
    <t>=LAMBDA(X_s, [Allow_Intercept], [Include],
  LET(
    allow_arg, IF(ISOMITTED(Allow_Intercept), TRUE, Allow_Intercept),
    filt_arg,  IF(ISOMITTED(Include), TRUE, Include),
    x_filt,    FILTER(X_s, filt_arg),
    IF(
      allow_arg,
      HSTACK(SEQUENCE(ROWS(x_filt), , 1, 0), x_filt),
      x_filt
    )
  ))</t>
  </si>
  <si>
    <t>X_s: column range of predictors (single or multi-column)
[Allow_Intercept]: TRUE/FALSE — fit intercept? Default TRUE
[Include]: boolean array — TRUE includes the row, FALSE excludes it</t>
  </si>
  <si>
    <t>filtered numeric design matrix as spilled array</t>
  </si>
  <si>
    <t>The cleaned predictor matrix the regression actually fits.</t>
  </si>
  <si>
    <t>Returns the matrix used for prediction: with intercept, a leading column of 1s followed by filtered X columns; without intercept, filtered X columns only. Factor encoding is intentionally deferred.</t>
  </si>
  <si>
    <t>Gram_Inverse</t>
  </si>
  <si>
    <t>=LAMBDA(X,
  MINVERSE(MMULT(TRANSPOSE(X), X))
)</t>
  </si>
  <si>
    <t>X: design matrix (already filtered and intercept-augmented as needed)</t>
  </si>
  <si>
    <t>p×p matrix — the inverse of the Gram matrix (X'X)⁻¹</t>
  </si>
  <si>
    <t>The matrix inverse the regression uses for leverage, intervals, and influence math.</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</si>
  <si>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</si>
  <si>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Predictions</t>
  </si>
  <si>
    <t>=LAMBDA(X_s, Y, [Allow_Intercept], [Include],
  LET(
    allow_arg, IF(ISOMITTED(Allow_Intercept), TRUE, Allow_Intercept),
    filt_arg,  IF(ISOMITTED(Include), TRUE, Include),
    MMULT(
      Design_Matrix(X_s, allow_arg, filt_arg),
      Coefficients(X_s, Y, allow_arg, filt_arg)
    )
  ))</t>
  </si>
  <si>
    <t>fitted Y values as a spilled vector</t>
  </si>
  <si>
    <t>The model's fitted Y values for each row.</t>
  </si>
  <si>
    <t>Computes X_design * beta using MMULT.</t>
  </si>
  <si>
    <t>Residuals</t>
  </si>
  <si>
    <t>=LAMBDA(X_s, Y, [Allow_Intercept], [Include],
  LET(
    allow_arg, IF(ISOMITTED(Allow_Intercept), TRUE, Allow_Intercept),
    filt_arg,  IF(ISOMITTED(Include), TRUE, Include),
    FILTER(Y, filt_arg) - Predictions(X_s, Y, allow_arg, filt_arg)
  ))</t>
  </si>
  <si>
    <t>raw residuals as a spilled vector</t>
  </si>
  <si>
    <t>How far each actual Y value is above or below its fitted value.</t>
  </si>
  <si>
    <t>Residuals are Y - fitted Y.</t>
  </si>
  <si>
    <t>Scaled_Residuals</t>
  </si>
  <si>
    <t>=LAMBDA(X_s, Y, [Allow_Intercept], [Include], [DF_Absorbed],
  LET(
    allow_arg, IF(ISOMITTED(Allow_Intercept), TRUE, Allow_Intercept),
    filt_arg,  IF(ISOMITTED(Include), TRUE, Include),
    absorbed_arg, IF(ISOMITTED(DF_Absorbed), 0, DF_Absorbed),
    Residuals(X_s, Y, allow_arg, filt_arg)
      / SE_Regression(X_s,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</si>
  <si>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SE_Regression(). Defaults to 0 — every no-FE caller is unaffected</t>
  </si>
  <si>
    <t>residual divided by SE_Regression as a spilled vector</t>
  </si>
  <si>
    <t>Residuals converted to a common error scale.</t>
  </si>
  <si>
    <t>Residual divided by SE_Regression. This is not Excel Analysis ToolPak 'Standard Residuals' and is not leverage-adjusted/studentized.</t>
  </si>
  <si>
    <t>This_Row</t>
  </si>
  <si>
    <t>=LAMBDA(array,
  SEQUENCE(ROWS(array))
)</t>
  </si>
  <si>
    <t>array: any contiguous array (including one that has already been filtered)</t>
  </si>
  <si>
    <t>1..n column vector of relative row numbers</t>
  </si>
  <si>
    <t>Relative row numbers for the current spilled array.</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</si>
  <si>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</si>
  <si>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</si>
  <si>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</si>
  <si>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</si>
  <si>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</si>
  <si>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The same array with one chosen row removed.</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</si>
  <si>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</si>
  <si>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Leave_One_Out_Prediction</t>
  </si>
  <si>
    <t>=LAMBDA(X_s, Y, n, [Allow_Intercept], [Include],
  LET(
    allow_arg, IF(ISOMITTED(Allow_Intercept), TRUE, Allow_Intercept),
    filt_arg,  IF(ISOMITTED(Include),          TRUE, Include),
    X_filt,    FILTER(X_s, filt_arg),
    Y_filt,    FILTER(Y, filt_arg),
    X_loo,     Exclude_Row_N(X_filt, n),
    Y_loo,     Exclude_Row_N(Y_filt, n),
    x_n,       Design_Matrix(CHOOSEROWS(X_filt, n), allow_arg),
    beta_loo,  Coefficients(X_loo, Y_loo, allow_arg),
    MMULT(x_n, beta_loo)
  )
)</t>
  </si>
  <si>
    <t>X_s: column range of predictors (single or multi-column)
Y: single-column outcome range
n: relative row index of the observation to predict (1-based within the filtered dataset; negative values count from the end)
[Allow_Intercept]: TRUE/FALSE — fit intercept? Default TRUE
[Include]: boolean array — TRUE includes the row, FALSE excludes it</t>
  </si>
  <si>
    <t>scalar LOO prediction for observation n — the fitted value from a model trained on all rows except n, evaluated at row n of X_s</t>
  </si>
  <si>
    <t>One leave-one-out prediction for the requested row.</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</si>
  <si>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</si>
  <si>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</si>
  <si>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=LAMBDA(X_s, Y, [Allow_Intercept], [Include],
  LET(
    allow_arg, IF(ISOMITTED(Allow_Intercept), TRUE, Allow_Intercept),
    filt_arg,  IF(ISOMITTED(Include),          TRUE, Include),
    yhat,      Predictions(X_s, Y, allow_arg, filt_arg),
    e,         FILTER(Y, filt_arg) - yhat,
    h,         Hat_Diagonal(X_s, allow_arg, filt_arg),
    yhat - h * e / (1 - h)
  )
)</t>
  </si>
  <si>
    <t>n-element spill vector of LOO predictions for every filtered observation</t>
  </si>
  <si>
    <t>Each row's prediction from a model refit without that row.</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</si>
  <si>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which is exposed directly by LOOCV_Residual; SUMSQ(LOOCV_Residual(...)) = PRESS.</t>
  </si>
  <si>
    <t>LOOCV_Residual</t>
  </si>
  <si>
    <t>=LAMBDA(X_s, Y, [Allow_Intercept], [Include],
  LET(
    allow_arg, IF(ISOMITTED(Allow_Intercept), TRUE, Allow_Intercept),
    filt_arg,  IF(ISOMITTED(Include),          TRUE, Include),
    e,         Residuals(X_s, Y, allow_arg, filt_arg),
    h,         Hat_Diagonal(X_s, allow_arg, filt_arg),
    IFERROR(e / (1 - h), NA())
  )
)</t>
  </si>
  <si>
    <t>n-element spill vector of leave-one-out residuals for every filtered observation</t>
  </si>
  <si>
    <t>Each row's prediction error when that row is left out of the fit.</t>
  </si>
  <si>
    <t>Returns the leave-one-out cross-validation residual for every observation simultaneously. The shortcut formula is e_i / (1 - h_i), where e_i is the ordinary OLS residual and h_i is the hat-matrix diagonal from Hat_Diagonal. Squaring and summing this vector gives PRESS. A row with h_i = 1 (its fit is fully determined by that single observation, e.g. a singleton dummy level) makes the denominator 0; that row returns #N/A instead of #DIV/0!.</t>
  </si>
  <si>
    <t>Hat_Diagonal</t>
  </si>
  <si>
    <t>=LAMBDA(X_s, [Allow_Intercept], [Include],
  LET(
    allow_arg, IF(ISOMITTED(Allow_Intercept), TRUE, Allow_Intercept),
    filt_arg,  IF(ISOMITTED(Include), TRUE, Include),
    X_design,  Design_Matrix(X_s, allow_arg, filt_arg),
    p,         COLUMNS(X_design),
    XtX_inv,   Gram_Inverse(X_design),
    Z,         MMULT(X_design, XtX_inv),
    MMULT(Z * X_design, SEQUENCE(p, 1, 1, 0))
  ))</t>
  </si>
  <si>
    <t>n-element hat-matrix diagonal (leverage values) as spilled vector</t>
  </si>
  <si>
    <t>Each row's leverage, meaning how unusual its predictor values are.</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</si>
  <si>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</si>
  <si>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Studentized_Residuals</t>
  </si>
  <si>
    <t>=LAMBDA(X_s, Y, [Allow_Intercept], [Include], [DF_Absorbed],
  LET(
    allow_arg, IF(ISOMITTED(Allow_Intercept), TRUE, Allow_Intercept),
    filt_arg,  IF(ISOMITTED(Include), TRUE, Include),
    absorbed_arg, IF(ISOMITTED(DF_Absorbed), 0, DF_Absorbed),
    e,         Residuals(X_s, Y, allow_arg, filt_arg),
    se,        SE_Regression(X_s, Y, allow_arg, filt_arg, absorbed_arg),
    h,         Hat_Diagonal(X_s, allow_arg, filt_arg),
    IFERROR(e / (se * SQRT(1 - h)), NA())
  ))</t>
  </si>
  <si>
    <t>n-element vector of internally studentized residuals</t>
  </si>
  <si>
    <t>Residuals adjusted for both model error and leverage.</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</si>
  <si>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 The denominator is 0 when the fit is exact for a row — a perfect-fit model (s = 0) or a leverage-1 row (h_i = 1, e_i = 0 for that row) — and that row returns #N/A rather than #DIV/0!. Cooks_Distance and the Scale-Location column both consume this output, so the #N/A propagates to them automatically.
An optional trailing DF_Absorbed (v2.1 Fixed Effects) threads to SE_Regression() so s reflects the correct absorbed-group df.</t>
  </si>
  <si>
    <t>Studentized_Residuals_Ranked</t>
  </si>
  <si>
    <t>=LAMBDA(X_s, Y, [Allow_Intercept], [Include], [DF_Absorbed],
  LET(
    allow_arg, IF(ISOMITTED(Allow_Intercept), TRUE, Allow_Intercept),
    filt_arg,  IF(ISOMITTED(Include), TRUE, Include),
    absorbed_arg, IF(ISOMITTED(DF_Absorbed), 0, DF_Absorbed),
    SORT(Studentized_Residuals(X_s,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</si>
  <si>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Studentized_Residuals(). Defaults to 0 — every no-FE caller is unaffected</t>
  </si>
  <si>
    <t>sorted studentized residuals as spilled vector</t>
  </si>
  <si>
    <t>Studentized residuals sorted from smallest to largest.</t>
  </si>
  <si>
    <t>Ascending sort of Studentized_Residuals. Paired with Normal_Scores gives a leverage-corrected Q-Q plot; paired with Percentile gives a cumulative distribution plot.</t>
  </si>
  <si>
    <t>Cooks_Distance</t>
  </si>
  <si>
    <t>=LAMBDA(X_s, Y, [Allow_Intercept], [Include], [DF_Absorbed],
  LET(
    allow_arg, IF(ISOMITTED(Allow_Intercept), TRUE, Allow_Intercept),
    filt_arg,  IF(ISOMITTED(Include), TRUE, Include),
    absorbed_arg, IF(ISOMITTED(DF_Absorbed), 0, DF_Absorbed),
    r,         Studentized_Residuals(X_s, Y, allow_arg, filt_arg, absorbed_arg),
    h,         Hat_Diagonal(X_s, allow_arg, filt_arg),
    p,         COLUMNS(Design_Matrix(X_s, allow_arg, filt_arg)),
    r ^ 2 * h / ((1 - h) * p)
  ))</t>
  </si>
  <si>
    <t>n-element vector of Cook’s distances</t>
  </si>
  <si>
    <t>How much one row can pull the fitted model around.</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</si>
  <si>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</si>
  <si>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</si>
  <si>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=LAMBDA(X_s, Y, [Allow_Intercept], [Include], [DF_Absorbed],
  LET(
    allow_arg, IF(ISOMITTED(Allow_Intercept), TRUE, Allow_Intercept),
    filt_arg,  IF(ISOMITTED(Include), TRUE, Include),
    absorbed_arg, IF(ISOMITTED(DF_Absorbed), 0, DF_Absorbed),
    SORT(Scaled_Residuals(X_s,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</si>
  <si>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Scaled_Residuals(). Defaults to 0 — every no-FE caller is unaffected</t>
  </si>
  <si>
    <t>sorted scaled residuals as spilled vector</t>
  </si>
  <si>
    <t>Scaled residuals sorted from smallest to largest.</t>
  </si>
  <si>
    <t>Sorted Scaled_Residuals, intended for plotting against Normal_Scores.</t>
  </si>
  <si>
    <t>Column_Select</t>
  </si>
  <si>
    <t>=LAMBDA(table, col_nums,
  CHOOSECOLS(table, col_nums)
)</t>
  </si>
  <si>
    <t>table: source range or table body (multi-column)
col_nums: horizontal array of 1-based column numbers, e.g. {1,3,5}; negative indices count from the right</t>
  </si>
  <si>
    <t>array of the selected columns in the specified order</t>
  </si>
  <si>
    <t>A helper that picks specific columns from a larger table.</t>
  </si>
  <si>
    <t>Wraps CHOOSECOLS to give column selection a named, self-documenting form. The output is a calculated array with the same row count as the source table, valid as X_s in any library function.
Primary use: define a named range — e.g. X_Predictors = Column_Select(LifeData, {3,7,9}) — then pass that name as X_s. Non-contiguous column sets are fully supported. Combine with Complete_Cases_Filter to drop rows that have missing or non-numeric values in the chosen columns.</t>
  </si>
  <si>
    <t>Complete_Cases_Filter</t>
  </si>
  <si>
    <t>=LAMBDA(X_s, [Y],
  LET(
    combined, IF(ISOMITTED(Y), X_s, HSTACK(X_s, Y)),
    MMULT((ISNUMBER(combined)) * 1, SEQUENCE(COLUMNS(combined), 1, 1, 0)) = COLUMNS(combined)
  )
)</t>
  </si>
  <si>
    <t>X_s: column range of predictors (single or multi-column), or a Column_Select result
[Y]: single-column outcome range; when supplied, rows where Y is also non-numeric are excluded</t>
  </si>
  <si>
    <t>boolean column vector — TRUE for rows where every included column is numeric</t>
  </si>
  <si>
    <t>A TRUE/FALSE mask that keeps only rows with usable numeric data.</t>
  </si>
  <si>
    <t>Produces a ready-made Include argument for any library function. TRUE rows have no blanks, text, or errors in any of the supplied columns.
When Y is omitted, only X_s columns are checked. When Y is provided, it is HSTACKed onto X_s so that a single MMULT row-sum determines completeness across all regression inputs at once. ISNUMBER returns FALSE for errors and blanks, so error cells are safely treated as incomplete without propagating into the MMULT result.
Typical usage: R_Squared(X_s, Y, , Complete_Cases_Filter(X_s, Y))</t>
  </si>
  <si>
    <t>Data_Completeness</t>
  </si>
  <si>
    <t>=LAMBDA(predictor_row,
  AND(ISNUMBER(predictor_row))
)</t>
  </si>
  <si>
    <t>predictor_row: single-row range covering the predictor columns for one data row — typically a structured table row reference such as Table[@[FirstCol]:[LastCol]]</t>
  </si>
  <si>
    <t>TRUE if every cell in predictor_row is numeric, FALSE if any value is blank, text, or an error</t>
  </si>
  <si>
    <t>Returns TRUE when every predictor value in the row is a usable number.</t>
  </si>
  <si>
    <t>Data_Completeness tests whether a single data row has usable numeric values in every predictor column. It applies ISNUMBER to each cell in predictor_row and reduces the results with AND, returning TRUE only when no cell is blank, text, or an error.
Designed to be entered as a calculated table column formula — e.g. =Data_Completeness(Table[@[First]:[Last]]) — so that every row carries its own TRUE/FALSE completeness flag. That column can then be used directly as the Regression_Sample_Include argument to any regression library function, restricting the model to rows with complete predictor data.
Contrast with Complete_Cases_Filter, which operates on full column ranges and returns a boolean vector for all rows at once.</t>
  </si>
  <si>
    <t>Pearson_R</t>
  </si>
  <si>
    <t>=LAMBDA(X_s, Y, [Include],
  LET(
    filt_arg, IF(ISOMITTED(Include), TRUE, Include),
    xf, FILTER(X_s, filt_arg),
    yf, FILTER(Y,   filt_arg),
    MAKEARRAY(COLUMNS(X_s), 1, LAMBDA(r, c, CORREL(CHOOSECOLS(xf, r), yf)))
  ))</t>
  </si>
  <si>
    <t>X_s: predictor column range (single or multi-column); returns one correlation per column
Y: single-column outcome range
[Include]: boolean array — TRUE includes the row, FALSE excludes it</t>
  </si>
  <si>
    <t>k×1 column vector of Pearson correlations between each predictor and Y</t>
  </si>
  <si>
    <t>The straight-line relationship between each predictor and the outcome.</t>
  </si>
  <si>
    <t>Pearson_R computes the linear (Pearson product-moment) correlation between each column of X_s and Y after applying the optional Include argument. When X_s has a single column the result is a scalar; when X_s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</si>
  <si>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Spearman_R</t>
  </si>
  <si>
    <t>=LAMBDA(xf, yf, [Include],
  LET(
    baseFilter, IF(ISOMITTED(Include), TRUE, Include),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</si>
  <si>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[Include]: boolean array — TRUE includes the row, FALSE excludes it</t>
  </si>
  <si>
    <t>k×1 column vector of Spearman rank correlations between each predictor and Y</t>
  </si>
  <si>
    <t>The rank-order relationship between each predictor and the outcome.</t>
  </si>
  <si>
    <t>Spearman_R computes the rank (Spearman) correlation between each column of xf and yf. For each predictor column, rows are kept where both that column and yf are numeric (and pass the optional Include).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</si>
  <si>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Skewness</t>
  </si>
  <si>
    <t>=LAMBDA(X_s, [Include],
  LET(
    filt_arg, IF(ISOMITTED(Include), TRUE, Include),
    xf, FILTER(X_s, filt_arg),
    MAKEARRAY(COLUMNS(X_s), 1, LAMBDA(r, c, SKEW(CHOOSECOLS(xf, r))))
  ))</t>
  </si>
  <si>
    <t>X_s: column range to summarize (single or multi-column); returns one value per column
[Include]: boolean array — TRUE includes the row, FALSE excludes it</t>
  </si>
  <si>
    <t>k×1 column vector of sample skewness values (one per column of X_s)</t>
  </si>
  <si>
    <t>Whether a variable has a longer tail on one side than the other.</t>
  </si>
  <si>
    <t>Skewness returns the sample skewness (Fisher-Pearson standardized third moment) for each column of X_s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</si>
  <si>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Kurtosis</t>
  </si>
  <si>
    <t>=LAMBDA(X_s, [Include],
  LET(
    filt_arg, IF(ISOMITTED(Include), TRUE, Include),
    xf, FILTER(X_s, filt_arg),
    MAKEARRAY(COLUMNS(X_s), 1, LAMBDA(r, c, KURT(CHOOSECOLS(xf, r))))
  ))</t>
  </si>
  <si>
    <t>k×1 column vector of excess kurtosis values (one per column of X_s)</t>
  </si>
  <si>
    <t>Whether a variable has unusually heavy tails or outliers.</t>
  </si>
  <si>
    <t>Kurtosis returns the excess kurtosis for each filtered column of X_s.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</si>
  <si>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F_Statistic</t>
  </si>
  <si>
    <t>=LAMBDA(X_s, Y, [Allow_Intercept], [Include], [DF_Absorbed],
  LET(
    allow_arg, IF(ISOMITTED(Allow_Intercept), TRUE, Allow_Intercept),
    filt_arg,  IF(ISOMITTED(Include),          TRUE, Include),
    absorbed_arg, IF(ISOMITTED(DF_Absorbed),   0,    DF_Absorbed),
    SS_Regression(X_s, Y, allow_arg, filt_arg) / Regression_Degrees_Of_Freedom(X_s) /
    (SS_Residual(X_s, Y, allow_arg, filt_arg) /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</si>
  <si>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the denominator's Residual_Degrees_Of_Freedom() (numerator df is unaffected — absorbed groups aren't estimated slope coefficients). Defaults to 0 — every no-FE caller is unaffected</t>
  </si>
  <si>
    <t>F-statistic for the overall regression model as a scalar</t>
  </si>
  <si>
    <t>Whether the model, taken as a whole, explains more than random noise would.</t>
  </si>
  <si>
    <t>F_Statistic returns the F-statistic for the omnibus test of the null hypothesis that all regression coefficients are simultaneously zero. It equals (MS_Regression / MS_Residual) = (SS_Regression / df_regression) / (SS_Residual / df_residual).
A large F-statistic (and correspondingly small F_Statistic_P_Value) means the model explains significantly more variance than would be expected by chance. Note that a significant F does not guarantee that every individual predictor is significant — individual t-statistics (T_Statistics) address that question. F_Statistic appears in the ANOVA table on the Regression sheet; this function exposes it as a named reference for use in other formulas.
An optional trailing DF_Absorbed (v2.1 Fixed Effects) threads only to the residual (denominator) df — the regression (numerator) df is the count of estimated slope coefficients, which absorbed FE groups are not.</t>
  </si>
  <si>
    <t>F_Statistic_P_Value</t>
  </si>
  <si>
    <t>=LAMBDA(X_s, Y, [Allow_Intercept], [Include], [DF_Absorbed],
  LET(
    allow_arg, IF(ISOMITTED(Allow_Intercept), TRUE, Allow_Intercept),
    filt_arg,  IF(ISOMITTED(Include),          TRUE, Include),
    absorbed_arg, IF(ISOMITTED(DF_Absorbed),   0,    DF_Absorbed),
    F.DIST.RT(
      F_Statistic(X_s, Y, allow_arg, filt_arg, absorbed_arg),
      Regression_Degrees_Of_Freedom(X_s),
      Residual_Degrees_Of_Freedom(X_s, Y, allow_arg, filt_arg, absorbed_arg)
    )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</si>
  <si>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both F_Statistic() and the denominator df of F.DIST.RT. Defaults to 0 — every no-FE caller is unaffected</t>
  </si>
  <si>
    <t>p-value for the overall F-test (right-tail probability of the F distribution)</t>
  </si>
  <si>
    <t>How surprising the overall F-statistic would be if the model had no real signal.</t>
  </si>
  <si>
    <t>F_Statistic_P_Value returns the p-value for the overall model F-test: the probability of observing an F-statistic at least as large as F_Statistic under the null hypothesis that all coefficients are zero. Computed as F.DIST.RT(F_Statistic, df_regression, df_residual).
Conventionally, F_Statistic_P_Value &lt; 0.05 indicates that the model as a whole fits the data significantly better than a null model. This p-value appears in the Significance F column of the Regression sheet ANOVA table; this function exposes it for programmatic use. An optional trailing DF_Absorbed (v2.1 Fixed Effects) threads to both the F-statistic and its denominator df.</t>
  </si>
  <si>
    <t>Correlation_Matrix</t>
  </si>
  <si>
    <t>=LAMBDA(X_s, [Include],
  LET(
    filt_arg, IF(ISOMITTED(Include), TRUE, Include),
    xf, FILTER(X_s, filt_arg),
    k,  COLUMNS(X_s),
    MAKEARRAY(k, k, LAMBDA(r, c, CORREL(CHOOSECOLS(xf, r), CHOOSECOLS(xf, c))))
  ))</t>
  </si>
  <si>
    <t>X_s: column range of variables (single or multi-column); returns a k×k symmetric matrix
[Include]: boolean array — TRUE includes the row, FALSE excludes it</t>
  </si>
  <si>
    <t>k×k symmetric matrix of pairwise Pearson correlations (diagonal = 1)</t>
  </si>
  <si>
    <t>The pairwise correlations among all predictor columns.</t>
  </si>
  <si>
    <t>Correlation_Matrix returns the k×k Pearson correlation matrix for all columns of X_s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</si>
  <si>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Missing_Count</t>
  </si>
  <si>
    <t>=LAMBDA(data, [filter],
  LET(
    filt_arg, IF(ISOMITTED(filter), TRUE, filter),
    d, FILTER(data, filt_arg),
    last_row, IFERROR(LOOKUP(2, 1/(d&lt;&gt;""), SEQUENCE(ROWS(d))), 0),
    IF(last_row = 0, 0,
      last_row - COUNT(TAKE(d, last_row)))
  ))</t>
  </si>
  <si>
    <t>data: single-column data range (may contain blanks or non-numeric cells)
[filter]: optional boolean array — TRUE includes the row, FALSE excludes it</t>
  </si>
  <si>
    <t>count of non-numeric (blank or text) cells within the active rows of the data range</t>
  </si>
  <si>
    <t>How many cells in the data column are blank or non-numeric.</t>
  </si>
  <si>
    <t>Missing_Count counts cells that are present in the active data range but not numeric. The active range is determined from the first row down to the last non-empty row (using MATCH to find the last non-empty entry), so trailing blanks beyond the user's data do not inflate the count.
Returns 0 when no active rows exist. A non-zero result signals that some cells the user likely intended as data values were blank or contained text and were silently excluded from statistical calculations.</t>
  </si>
  <si>
    <t>Descriptive_Statistics</t>
  </si>
  <si>
    <t>=LAMBDA(data, [filter],
  LET(
    filt_arg, IF(ISOMITTED(filter), ISNUMBER(data), filter),
    x, FILTER(data, filt_arg),
    n, COUNT(x),
    skew_val, INDEX(Skewness(data, filt_arg), 1),
    kurt_val, INDEX(Kurtosis(data, filt_arg), 1),
    VSTACK(
      AVERAGE(x),
      MEDIAN(x),
      IFERROR(MODE.SNGL(x), NA()),
      STDEV.S(x),
      VAR.S(x),
      MIN(x),
      MAX(x),
      MAX(x) - MIN(x),
      skew_val,
      kurt_val,
      n,
      Missing_Count(data, IF(ISOMITTED(filter), TRUE, filter))
    )
  ))</t>
  </si>
  <si>
    <t>data: single-column data range
[filter]: optional boolean array — TRUE includes the row, FALSE excludes it; defaults to ISNUMBER(data)</t>
  </si>
  <si>
    <t>12×1 column vector: mean, median, mode, SD, variance, min, max, range, skewness, kurtosis, count, missing count</t>
  </si>
  <si>
    <t>All 12 standard summary statistics for a data column, returned as a column vector.</t>
  </si>
  <si>
    <t>Descriptive_Statistics returns a 12-element column vector of summary statistics for a single data column. When no filter is supplied, non-numeric cells are automatically excluded via ISNUMBER. Mode returns NA() when no unique mode exists. Skewness and kurtosis reuse the existing Skewness and Kurtosis LAMBDAs (Excel SKEW and KURT bias-correction formulas).
Use INDEX to extract individual values: INDEX(Descriptive_Statistics(data), 1) = mean, INDEX(..., 4) = SD, etc. Or enter as a single spill formula to populate all 12 rows at once.</t>
  </si>
  <si>
    <t>Sturges_Bins</t>
  </si>
  <si>
    <t>=LAMBDA(data, [filter],
  LET(
    filt_arg, IF(ISOMITTED(filter), ISNUMBER(data), filter),
    x, FILTER(data, filt_arg),
    n, COUNT(x),
    CEILING(LOG(n, 2) + 1, 1)
  ))</t>
  </si>
  <si>
    <t>data: single-column numeric data range
[filter]: optional boolean array</t>
  </si>
  <si>
    <t>integer bin count via Sturges' rule</t>
  </si>
  <si>
    <t>How many histogram bins Sturges' rule recommends for this data.</t>
  </si>
  <si>
    <t>Sturges_Bins returns the bin count k = ⌈log₂(n) + 1⌉, where n is the count of numeric values after filtering. Sturges' rule works well for roughly symmetric, unimodal data with moderate sample sizes (50–200 observations). It tends to undersmooth (too few bins) for skewed or heavy-tailed data.
Used by Bin_Edges to generate upper bin edges for the Sturges histogram column chart.</t>
  </si>
  <si>
    <t>Scott_Bins</t>
  </si>
  <si>
    <t>=LAMBDA(data, [filter],
  LET(
    filt_arg, IF(ISOMITTED(filter), ISNUMBER(data), filter),
    x, FILTER(data, filt_arg),
    n, COUNT(x),
    sd, STDEV.S(x),
    width, 3.49 * sd * n ^ (-1/3),
    range_, MAX(x) - MIN(x),
    IF(sd = 0, 1, CEILING(range_ / width, 1))
  ))</t>
  </si>
  <si>
    <t>integer bin count via Scott's normal reference rule</t>
  </si>
  <si>
    <t>How many histogram bins Scott's normal-reference rule recommends.</t>
  </si>
  <si>
    <t>Scott_Bins computes the bin width h = 3.49 × σ × n^(−1/3) that minimises mean integrated squared error assuming the data are normally distributed, then returns k = ⌈range / h⌉.
Scott's rule is more adaptive than Sturges for larger samples and performs well when the data are approximately normal. For strongly skewed or multimodal data, Freedman-Diaconis is more appropriate.</t>
  </si>
  <si>
    <t>Freedman_Diaconis_Bins</t>
  </si>
  <si>
    <t>=LAMBDA(data, [filter],
  LET(
    filt_arg, IF(ISOMITTED(filter), ISNUMBER(data), filter),
    x, FILTER(data, filt_arg),
    n, COUNT(x),
    iqr, QUARTILE.EXC(x, 3) - QUARTILE.EXC(x, 1),
    width, 2 * iqr * n ^ (-1/3),
    range_, MAX(x) - MIN(x),
    IF(iqr = 0, Sturges_Bins(data, filt_arg), CEILING(range_ / width, 1))
  ))</t>
  </si>
  <si>
    <t>integer bin count via the Freedman-Diaconis rule</t>
  </si>
  <si>
    <t>How many histogram bins the Freedman-Diaconis rule recommends.</t>
  </si>
  <si>
    <t>Freedman_Diaconis_Bins computes the bin width h = 2 × IQR × n^(−1/3) where IQR is the interquartile range (QUARTILE.EXC), then returns k = ⌈range / h⌉.
Freedman-Diaconis is robust to outliers because it uses the IQR rather than the standard deviation. It is the preferred rule for skewed or heavy-tailed distributions and for large samples where the shape deviates from normality.</t>
  </si>
  <si>
    <t>Number_Of_Histogram_Bins</t>
  </si>
  <si>
    <t>=LAMBDA(data, [method], [filter],
  LET(
    filt_arg, IF(ISOMITTED(filter), ISNUMBER(data), filter),
    x, FILTER(data, filt_arg),
    n, COUNT(x),
    m, IF(ISOMITTED(method), "FD", method),
    SWITCH(m,
      "Sturges", CEILING(LOG(n, 2) + 1, 1),
      "Scott",   LET(
                   sd, STDEV.S(x),
                   range_, MAX(x) - MIN(x),
                   IF(sd = 0, 1, CEILING(range_ / (3.49 * sd * n ^ (-1/3)), 1))
                 ),
      LET(
        iqr, QUARTILE.EXC(x, 3) - QUARTILE.EXC(x, 1),
        range_, MAX(x) - MIN(x),
        IF(iqr = 0,
          CEILING(LOG(n, 2) + 1, 1),
          CEILING(range_ / (2 * iqr * n ^ (-1/3)), 1))
      )
    )
  ))</t>
  </si>
  <si>
    <t>data: single-column numeric data range
[method]: bin-count rule: "Sturges", "Scott", or "FD" (default when omitted)
[filter]: optional boolean array</t>
  </si>
  <si>
    <t>integer bin count k for the chosen method</t>
  </si>
  <si>
    <t>How many histogram bins a chosen rule (default: Freedman-Diaconis) recommends for this data.</t>
  </si>
  <si>
    <t>Number_Of_Histogram_Bins returns the recommended number of histogram bins k using the specified rule, defaulting to Freedman-Diaconis when method is omitted.
All three methods are computed inline without calling other named LAMBDAs:
  Sturges: k = ⌈log₂(n) + 1⌉
  Scott:   width = 3.49 × SD × n^(−1/3);  k = ⌈range / width⌉  (k=1 when SD=0)
  FD:      width = 2 × IQR × n^(−1/3);   k = ⌈range / width⌉  (falls back to Sturges when IQR=0)
Used internally by Bin_Edges. Can also be called directly to get the bin count for a specific rule.</t>
  </si>
  <si>
    <t>Bin_Edges</t>
  </si>
  <si>
    <t>=LAMBDA(data, [method], [filter],
  LET(
    filt_arg, IF(ISOMITTED(filter), ISNUMBER(data), filter),
    x, FILTER(data, filt_arg),
    min_x, MIN(x),
    max_x, MAX(x),
    k, Number_Of_Histogram_Bins(data, IF(ISOMITTED(method), "FD", method), filt_arg),
    width, (max_x - min_x) / k,
    VSTACK(SEQUENCE(k, 1, min_x, width), max_x)
  ))</t>
  </si>
  <si>
    <t>k+1 × 1 column vector of bin boundaries — the minimum of the data followed by k evenly-spaced upper edges</t>
  </si>
  <si>
    <t>The complete list of k+1 bin boundary values from min to max.</t>
  </si>
  <si>
    <t>Bin_Edges returns the complete set of k+1 bin boundaries as a column vector, starting at the data minimum and ending at the exact data maximum. Intermediate boundaries are spaced by width = (max - min) / k. Upper_Bin_Edges, Bin_Lower_Edges, Bin_Midpoints, and Bin_Counts all derive from this vector.</t>
  </si>
  <si>
    <t>Upper_Bin_Edges</t>
  </si>
  <si>
    <t>=LAMBDA(data, [method], [filter],
  DROP(Bin_Edges(data, method, filter), 1)
)</t>
  </si>
  <si>
    <t>k × 1 column vector of upper bin edges (the k+1 boundary vector with the first element dropped)</t>
  </si>
  <si>
    <t>The k upper boundary values of the histogram bins.</t>
  </si>
  <si>
    <t>Upper_Bin_Edges returns the k upper bin edges derived from Bin_Edges by dropping the first boundary (the data minimum). Each edge is the right endpoint of the corresponding bin. Bins are half-open intervals (lower, upper], matching Excel's FREQUENCY convention.</t>
  </si>
  <si>
    <t>Bin_Counts</t>
  </si>
  <si>
    <t>=LAMBDA(data, [method], [filter],
  LET(
    filt_arg, IF(ISOMITTED(filter), ISNUMBER(data), filter),
    x, FILTER(data, filt_arg),
    upper, Upper_Bin_Edges(data, method, filter),
    TAKE(FREQUENCY(x, upper), ROWS(upper))
  ))</t>
  </si>
  <si>
    <t>k × 1 column vector of bin frequencies</t>
  </si>
  <si>
    <t>How many data values fall into each histogram bin.</t>
  </si>
  <si>
    <t>Bin_Counts returns the number of observations in each bin, using Excel's FREQUENCY function applied to the upper edges from Upper_Bin_Edges.</t>
  </si>
  <si>
    <t>Bin_Midpoints</t>
  </si>
  <si>
    <t>=LAMBDA(data, [method], [filter],
  LET(
    e, Bin_Edges(data, method, filter),
    (DROP(e, 1) + DROP(e, -1)) / 2
  ))</t>
  </si>
  <si>
    <t>k × 1 column vector of bin midpoints</t>
  </si>
  <si>
    <t>The centre of each histogram bin — use as the X-axis value for distribution overlay curves.</t>
  </si>
  <si>
    <t>Bin_Midpoints returns the midpoint of each bin, computed as the average of consecutive boundaries from Bin_Edges: (upper_edge + lower_edge) / 2. Bin_Edges is called once via LET to avoid recomputation.</t>
  </si>
  <si>
    <t>Bin_Lower_Edges</t>
  </si>
  <si>
    <t>=LAMBDA(data, [method], [filter],
  DROP(Bin_Edges(data, method, filter), -1)
)</t>
  </si>
  <si>
    <t>k × 1 column vector of lower bin edges (the k+1 boundary vector with the last element dropped)</t>
  </si>
  <si>
    <t>The lower boundary of each histogram bin — data minimum for bin 1, then each previous upper edge.</t>
  </si>
  <si>
    <t>Bin_Lower_Edges returns the k lower bin edges derived from Bin_Edges by dropping the last boundary (the data maximum). The first lower edge is the data minimum.</t>
  </si>
  <si>
    <t>CDF_Normal</t>
  </si>
  <si>
    <t>=LAMBDA(maximum, mean, sd, [minimum],
  LET(
    cdf_max, NORM.DIST(maximum, mean, sd, TRUE),
    cdf_min, IF(ISOMITTED(minimum), 0, NORM.DIST(minimum, mean, sd, TRUE)),
    cdf_max - cdf_min
  ))</t>
  </si>
  <si>
    <t>maximum: upper bound of the interval (scalar or array)
mean: distribution mean μ
sd: distribution standard deviation σ (must be &gt; 0)
[minimum]: lower bound of the interval; when omitted, returns CDF(maximum) from −∞</t>
  </si>
  <si>
    <t>CDF(maximum) − CDF(minimum) for Normal(mean, sd); probability of the interval</t>
  </si>
  <si>
    <t>The probability that a Normal variable falls between minimum and maximum.</t>
  </si>
  <si>
    <t>CDF_Normal returns the probability that a Normal(mean, sd) random variable falls in the interval (minimum, maximum]. When minimum is omitted the result is the cumulative probability from −∞ to maximum.
Accepts arrays for maximum and minimum, spilling element-wise. Use with Bin_Edges as maximum and Bin_Lower_Edges as minimum to compute the expected proportion of each histogram bin under the fitted Normal distribution.</t>
  </si>
  <si>
    <t>CDF_Lognormal</t>
  </si>
  <si>
    <t>=LAMBDA(maximum, meanlog, sdlog, [minimum],
  LET(
    cdf_max, LOGNORM.DIST(maximum, meanlog, sdlog, TRUE),
    cdf_min, IF(ISOMITTED(minimum), 0, LOGNORM.DIST(minimum, meanlog, sdlog, TRUE)),
    cdf_max - cdf_min
  ))</t>
  </si>
  <si>
    <t>maximum: upper bound of the interval (scalar or array)
meanlog: mean of ln(x)
sdlog: standard deviation of ln(x) (must be &gt; 0)
[minimum]: lower bound of the interval; when omitted, returns CDF(maximum) from 0</t>
  </si>
  <si>
    <t>CDF(maximum) − CDF(minimum) for Lognormal(meanlog, sdlog); probability of the interval</t>
  </si>
  <si>
    <t>The probability that a Lognormal variable falls between minimum and maximum.</t>
  </si>
  <si>
    <t>CDF_Lognormal returns the probability that a Lognormal(meanlog, sdlog) random variable falls in the interval (minimum, maximum]. When minimum is omitted the result is the cumulative probability from 0 to maximum.
Accepts arrays for maximum and minimum, spilling element-wise.</t>
  </si>
  <si>
    <t>CDF_Exponential</t>
  </si>
  <si>
    <t>=LAMBDA(maximum, rate, [minimum],
  LET(
    cdf_max, EXPON.DIST(maximum, rate, TRUE),
    cdf_min, IF(ISOMITTED(minimum), 0, EXPON.DIST(minimum, rate, TRUE)),
    cdf_max - cdf_min
  ))</t>
  </si>
  <si>
    <t>maximum: upper bound of the interval (scalar or array)
rate: rate parameter λ = 1/mean
[minimum]: lower bound of the interval; when omitted, returns CDF(maximum) from 0</t>
  </si>
  <si>
    <t>CDF(maximum) − CDF(minimum) for Exponential(rate); probability of the interval</t>
  </si>
  <si>
    <t>The probability that an Exponential variable falls between minimum and maximum.</t>
  </si>
  <si>
    <t>CDF_Exponential returns the probability that an Exponential(rate) random variable falls in the interval (minimum, maximum]. When minimum is omitted the result is the cumulative probability from 0 to maximum.
Accepts arrays for maximum and minimum, spilling element-wise.</t>
  </si>
  <si>
    <t>CDF_Weibull</t>
  </si>
  <si>
    <t>=LAMBDA(maximum, shape, scale, [minimum],
  LET(
    cdf_max, WEIBULL.DIST(maximum, shape, scale, TRUE),
    cdf_min, IF(ISOMITTED(minimum), 0, WEIBULL.DIST(minimum, shape, scale, TRUE)),
    cdf_max - cdf_min
  ))</t>
  </si>
  <si>
    <t>maximum: upper bound of the interval (scalar or array)
shape: shape parameter k (must be &gt; 0)
scale: scale parameter λ (must be &gt; 0)
[minimum]: lower bound of the interval; when omitted, returns CDF(maximum) from 0</t>
  </si>
  <si>
    <t>CDF(maximum) − CDF(minimum) for Weibull(shape, scale); probability of the interval</t>
  </si>
  <si>
    <t>The probability that a Weibull variable falls between minimum and maximum.</t>
  </si>
  <si>
    <t>CDF_Weibull returns the probability that a Weibull(shape, scale) random variable falls in the interval (minimum, maximum]. When minimum is omitted the result is the cumulative probability from 0 to maximum.
Accepts arrays for maximum and minimum, spilling element-wise.</t>
  </si>
  <si>
    <t>CDF_Gamma</t>
  </si>
  <si>
    <t>=LAMBDA(maximum, shape, rate, [minimum],
  LET(
    cdf_max, GAMMA.DIST(maximum, shape, 1 / rate, TRUE),
    cdf_min, IF(ISOMITTED(minimum), 0, GAMMA.DIST(minimum, shape, 1 / rate, TRUE)),
    cdf_max - cdf_min
  ))</t>
  </si>
  <si>
    <t>maximum: upper bound of the interval (scalar or array)
shape: shape parameter α (must be &gt; 0)
rate: rate parameter β = 1/scale (must be &gt; 0)
[minimum]: lower bound of the interval; when omitted, returns CDF(maximum) from 0</t>
  </si>
  <si>
    <t>CDF(maximum) − CDF(minimum) for Gamma(shape, rate); probability of the interval</t>
  </si>
  <si>
    <t>The probability that a Gamma variable falls between minimum and maximum.</t>
  </si>
  <si>
    <t>CDF_Gamma returns the probability that a Gamma(shape, rate) random variable falls in the interval (minimum, maximum]. GAMMA.DIST takes scale = 1/rate, matching the rate parameterisation used by NLL_Gamma.
Accepts arrays for maximum and minimum, spilling element-wise.</t>
  </si>
  <si>
    <t>CDF_Triangular</t>
  </si>
  <si>
    <t>=LAMBDA(maximum, min_val, mode_val, max_val, [minimum],
  LET(
    cdf_at, LAMBDA(x,
      IFERROR(IF(x &lt; min_val, 0,
        IF(x &lt; mode_val,
          (x - min_val)^2 / ((max_val - min_val) * (mode_val - min_val) + 1E-30),
          IF(x &lt;= max_val,
            1 - (max_val - x)^2 / ((max_val - min_val) * (max_val - mode_val) + 1E-30),
            1))), 0.5)),
    cdf_max, MAP(maximum, cdf_at),
    cdf_min, IF(ISOMITTED(minimum), 0, MAP(minimum, cdf_at)),
    cdf_max - cdf_min
  ))</t>
  </si>
  <si>
    <t>maximum: upper bound of the interval (scalar or array)
min_val: distribution minimum a
mode_val: distribution mode c (must satisfy a &lt; c &lt; b)
max_val: distribution maximum b
[minimum]: lower bound of the interval; when omitted, returns CDF(maximum) from min_val</t>
  </si>
  <si>
    <t>CDF(maximum) − CDF(minimum) for Triangular(min_val, mode_val, max_val); probability of the interval</t>
  </si>
  <si>
    <t>The probability that a Triangular variable falls between minimum and maximum.</t>
  </si>
  <si>
    <t>CDF_Triangular returns the probability that a Triangular(a, c, b) random variable falls in the interval (minimum, maximum]. Uses the piecewise closed-form CDF since Excel has no built-in Triangular CDF. MAP applies the nested CDF LAMBDA element-wise so the function works with array inputs.
The epsilon guard (1E-30) prevents division by zero for degenerate parameters. IFERROR maps any remaining errors to 0.5.</t>
  </si>
  <si>
    <t>CDF_Beta</t>
  </si>
  <si>
    <t>=LAMBDA(maximum, alpha, beta, data_min, data_range, [minimum],
  LET(
    pad, MAX(data_range * 0.001, 1E-30),
    scale_, data_range + 2 * pad,
    z_max, (maximum - data_min + pad) / scale_,
    cdf_max, IFERROR(BETA.DIST(z_max, alpha, beta, TRUE), 0.5),
    cdf_min, IF(ISOMITTED(minimum), 0,
      LET(z_min, (minimum - data_min + pad) / scale_,
        IFERROR(BETA.DIST(z_min, alpha, beta, TRUE), 0.5))),
    cdf_max - cdf_min
  ))</t>
  </si>
  <si>
    <t>maximum: upper bound of the interval (scalar or array, on the original data scale)
alpha: Beta shape parameter α (must be &gt; 0)
beta: Beta shape parameter β (must be &gt; 0)
data_min: minimum of the fitted data (used for rescaling to [0,1])
data_range: max − min of the fitted data (used for rescaling to [0,1])
[minimum]: lower bound of the interval; when omitted, returns CDF(maximum) from the padded support minimum (data_min − pad)</t>
  </si>
  <si>
    <t>CDF(maximum) − CDF(minimum) for rescaled Beta(alpha, beta); probability of the interval</t>
  </si>
  <si>
    <t>The probability that a rescaled Beta variable falls between minimum and maximum.</t>
  </si>
  <si>
    <t>CDF_Beta returns the probability that a Beta(alpha, beta) random variable (rescaled from [0,1] to the original data range) falls in the interval (minimum, maximum]. Rescaling uses the same 0.1 % padding as NLL_Beta to keep boundary data points interior to the support.
Takes data_min and data_range rather than the full data array to avoid redundant computation when called repeatedly (e.g. once per histogram bin).</t>
  </si>
  <si>
    <t>CDF_BetaPERT</t>
  </si>
  <si>
    <t>=LAMBDA(maximum, min_val, mode_val, max_val, [minimum],
  LET(
    range_, max_val - min_val + 1E-30,
    alpha_param, 1 + 4 * (mode_val - min_val) / range_,
    beta_param, 1 + 4 * (max_val - mode_val) / range_,
    z_max, (maximum - min_val) / range_,
    cdf_max, BETA.DIST(z_max, alpha_param, beta_param, TRUE),
    cdf_min, IF(ISOMITTED(minimum), 0,
      LET(z_min, (minimum - min_val) / range_,
        BETA.DIST(z_min, alpha_param, beta_param, TRUE))),
    cdf_max - cdf_min
  ))</t>
  </si>
  <si>
    <t>maximum: upper bound of the interval (scalar or array)
min_val: distribution minimum
mode_val: distribution mode (most likely value)
max_val: distribution maximum
[minimum]: lower bound of the interval; when omitted, returns CDF(maximum) from min_val</t>
  </si>
  <si>
    <t>CDF(maximum) − CDF(minimum) for BetaPERT(min_val, mode_val, max_val); probability of the interval</t>
  </si>
  <si>
    <t>The probability that a BetaPERT variable falls between minimum and maximum.</t>
  </si>
  <si>
    <t>CDF_BetaPERT returns the probability that a BetaPERT(min, mode, max) random variable falls in the interval (minimum, maximum]. The λ=4 PERT mapping α = 1 + 4·(mode − min)/range and β = 1 + 4·(max − mode)/range (the same parameterisation as NLL_BetaPERT) is evaluated via BETA.DIST on the [0,1]-rescaled value. This form is algebraically identical to the μ-based reparameterisation but has no 0/0 singularity at a symmetric mode (mode = (min + max)/2), where the μ form degenerates to α = β = 0.
Epsilon guards (1E-30) prevent division by zero for degenerate parameters.</t>
  </si>
  <si>
    <t>Grid_Argument_Minimum</t>
  </si>
  <si>
    <t>=LAMBDA(grid,
  LET(
    value_count, COUNT(grid),
    IF(
      value_count = 0,
      HSTACK(NA(), NA(), NA()),
      LET(
        min_value, MIN(grid),
        flat_location, XMATCH(min_value, TOCOL(grid)),
        column_count, COLUMNS(grid),
        row_location, QUOTIENT(flat_location - 1, column_count) + 1,
        column_location, MOD(flat_location - 1, column_count) + 1,
        HSTACK(min_value, row_location, column_location)
      )
    )
  ))</t>
  </si>
  <si>
    <t>grid: rectangular numeric grid to search; for a two-input Data Table, pass the complete body range only</t>
  </si>
  <si>
    <t>1×3 row vector: minimum value, 1-based row location, and 1-based column location of the first minimum</t>
  </si>
  <si>
    <t>The smallest value in a grid and the row and column where its first occurrence appears.</t>
  </si>
  <si>
    <t>Grid_Argument_Minimum finds the minimum numeric value in a rectangular grid and returns that value together with its 1-based row and column locations. TOCOL scans the grid by row, XMATCH selects the first occurrence of the minimum, and QUOTIENT/MOD convert the flattened position back to grid coordinates. Returning one matched position avoids combining the row of one tied minimum with the column of another.
For a two-input Excel Data Table, pass only the Data Table body, excluding the parameter headings, parameter-value axes, and corner formula cell. The grid is expected to contain numeric results; an all-nonnumeric grid returns NA() in all three output positions.</t>
  </si>
  <si>
    <t>Grid_Search_Optimum</t>
  </si>
  <si>
    <t>=LAMBDA(grid,
  LET(
    argmin, Grid_Argument_Minimum(grid),
    row_location, INDEX(argmin, 1, 2),
    column_location, INDEX(argmin, 1, 3),
    best_column_parameter, OFFSET(grid, -1, column_location - 1, 1, 1),
    best_row_parameter, OFFSET(grid, row_location - 1, -1, 1, 1),
    VSTACK(best_column_parameter, best_row_parameter)
  ))</t>
  </si>
  <si>
    <t>grid: complete body range of a two-input Data Table, with column-parameter values immediately above and row-parameter values immediately to the left</t>
  </si>
  <si>
    <t>2×1 column vector: optimal column-parameter value, then optimal row-parameter value</t>
  </si>
  <si>
    <t>The two parameter values that produce the smallest result in a two-input Data Table.</t>
  </si>
  <si>
    <t>Grid_Search_Optimum returns the two parameter values associated with the first minimum in a two-input Excel Data Table. It calls Grid_Argument_Minimum to determine the minimum's row and column internally, then uses OFFSET to retrieve the corresponding column-parameter value from the row immediately above the grid and the row-parameter value from the column immediately to its left.
The function is distribution-agnostic: for Weibull the outputs can represent shape and scale; for Beta they can represent alpha and beta. The supplied grid must be the full worksheet range of the Data Table body, not a single cell containing the TABLE array formula and not a detached calculated array.</t>
  </si>
  <si>
    <t>NLL_Normal</t>
  </si>
  <si>
    <t>=LAMBDA(data, mean, sd, [filter],
  LET(
    filt_arg, IF(ISOMITTED(filter), ISNUMBER(data), filter),
    x, FILTER(data, filt_arg),
    IFERROR(-SUMPRODUCT(LN(NORM.DIST(x, mean, sd, FALSE))), 1E+15)
  ))</t>
  </si>
  <si>
    <t>data: single-column data range
mean: distribution mean parameter μ
sd: distribution standard deviation σ (must be &gt; 0)
[filter]: optional boolean array; defaults to ISNUMBER(data)</t>
  </si>
  <si>
    <t>negative log-likelihood for Normal(mean, sd) given data; returns 1E+15 for invalid parameter combinations</t>
  </si>
  <si>
    <t>How unlikely the Normal distribution is to have generated this data at the given parameters.</t>
  </si>
  <si>
    <t>NLL_Normal computes −Σ ln f(xᵢ | μ, σ) where f is the Normal PDF evaluated via NORM.DIST. The IFERROR sentinel maps overflow or invalid regions (sd ≤ 0, or non-positive PDF values) to 1E+15, keeping MIN and grid-search argmin robust. Minimising NLL over (μ, σ) gives the MLE; for the Normal distribution the MLE is the sample mean and sample standard deviation.
The filter defaults to ISNUMBER(data) so blank cells in the input range are automatically excluded. Pass this value to GoF_AIC and GoF_BIC with k = 2.</t>
  </si>
  <si>
    <t>NLL_Lognormal</t>
  </si>
  <si>
    <t>=LAMBDA(data, meanlog, sdlog, [filter],
  LET(
    filt_arg, IF(ISOMITTED(filter), ISNUMBER(data), filter),
    x, FILTER(data, filt_arg),
    IFERROR(-SUMPRODUCT(LN(LOGNORM.DIST(x, meanlog, sdlog, FALSE))), 1E+15)
  ))</t>
  </si>
  <si>
    <t>data: single-column data range (all values must be &gt; 0)
meanlog: mean of ln(data), μ_ln
sdlog: standard deviation of ln(data), σ_ln (must be &gt; 0)
[filter]: optional boolean array; defaults to ISNUMBER(data)</t>
  </si>
  <si>
    <t>negative log-likelihood for Lognormal(meanlog, sdlog) given data; returns 1E+15 for invalid parameter combinations</t>
  </si>
  <si>
    <t>How unlikely the Lognormal distribution is to have generated this data at the given parameters.</t>
  </si>
  <si>
    <t>NLL_Lognormal evaluates −Σ ln f(xᵢ | μ_ln, σ_ln) using Excel's LOGNORM.DIST PDF. The IFERROR sentinel maps overflow or invalid regions (non-positive data or sdlog ≤ 0) to 1E+15, keeping MIN and grid-search argmin robust. The MLE closed form is: μ_ln = AVERAGE(LN(data)), σ_ln = STDEV.S(LN(data)).
Lognormal fits well when data is right-skewed and multiplicative (incomes, sizes, concentrations). Pass to GoF_AIC and GoF_BIC with k = 2.</t>
  </si>
  <si>
    <t>NLL_Exponential</t>
  </si>
  <si>
    <t>=LAMBDA(data, rate, [filter],
  LET(
    filt_arg, IF(ISOMITTED(filter), ISNUMBER(data), filter),
    x, FILTER(data, filt_arg),
    IFERROR(-SUMPRODUCT(LN(EXPON.DIST(x, rate, FALSE))), 1E+15)
  ))</t>
  </si>
  <si>
    <t>data: single-column data range (all values must be ≥ 0)
rate: rate parameter λ = 1/mean (must be &gt; 0)
[filter]: optional boolean array; defaults to ISNUMBER(data)</t>
  </si>
  <si>
    <t>negative log-likelihood for Exponential(rate) given data; returns 1E+15 for invalid parameter combinations</t>
  </si>
  <si>
    <t>How unlikely the Exponential distribution is to have generated this data at the given rate.</t>
  </si>
  <si>
    <t>NLL_Exponential evaluates −Σ ln f(xᵢ | λ) = −n·ln(λ) + λ·Σxᵢ via EXPON.DIST. The IFERROR sentinel maps invalid regions (rate ≤ 0, or data violating the ≥ 0 support) to 1E+15, keeping MIN and grid-search argmin robust. The MLE closed form is: rate = 1/AVERAGE(data).
Exponential fits well for memoryless waiting times, inter-arrival times, and time-to-failure data. Pass to GoF_AIC and GoF_BIC with k = 1.</t>
  </si>
  <si>
    <t>NLL_Weibull</t>
  </si>
  <si>
    <t>=LAMBDA(data, shape, scale, [filter],
  LET(
    filt_arg, IF(ISOMITTED(filter), ISNUMBER(data), filter),
    x, FILTER(data, filt_arg),
    IFERROR(-SUMPRODUCT(LN(WEIBULL.DIST(x, shape, scale, FALSE))), 1E+15)
  ))</t>
  </si>
  <si>
    <t>data: single-column data range (all values must be &gt; 0)
shape: shape parameter k (must be &gt; 0)
scale: scale parameter λ (must be &gt; 0)
[filter]: optional boolean array; defaults to ISNUMBER(data)</t>
  </si>
  <si>
    <t>negative log-likelihood for Weibull(shape, scale) given data; returns 1E+15 for invalid parameter combinations</t>
  </si>
  <si>
    <t>How unlikely the Weibull distribution is to have generated this data at the given shape and scale.</t>
  </si>
  <si>
    <t>NLL_Weibull evaluates −Σ ln f(xᵢ | k, λ) using WEIBULL.DIST. The IFERROR sentinel maps overflow or invalid regions (shape → 0, or data violating support) to 1E+15, keeping MIN and grid-search argmin robust.
Weibull is the standard model for failure times and wind speeds. No closed-form MLE exists; fit using a two-input Data Table grid-search (v2.1). Pass to GoF_AIC and GoF_BIC with k = 2.</t>
  </si>
  <si>
    <t>NLL_Gamma</t>
  </si>
  <si>
    <t>=LAMBDA(data, shape, rate, [filter],
  LET(
    filt_arg, IF(ISOMITTED(filter), ISNUMBER(data), filter),
    x, FILTER(data, filt_arg),
    scale, 1 / rate,
    IFERROR(-SUMPRODUCT(LN(GAMMA.DIST(x, shape, scale, FALSE))), 1E+15)
  ))</t>
  </si>
  <si>
    <t>data: single-column data range (all values must be &gt; 0)
shape: shape parameter α (must be &gt; 0)
rate: rate parameter β = 1/scale (must be &gt; 0)
[filter]: optional boolean array; defaults to ISNUMBER(data)</t>
  </si>
  <si>
    <t>negative log-likelihood for Gamma(shape, rate) given data; returns 1E+15 for invalid parameter combinations</t>
  </si>
  <si>
    <t>How unlikely the Gamma distribution is to have generated this data at the given shape and rate.</t>
  </si>
  <si>
    <t>NLL_Gamma evaluates −Σ ln f(xᵢ | α, β) via GAMMA.DIST, converting rate to scale internally (scale = 1/rate). IFERROR maps overflow near shape → 0 to a large sentinel.
Gamma fits well for right-skewed positive data (insurance claims, rainfall, queuing times). No closed-form MLE; fit using grid-search Data Table (v2.1). Pass to GoF_AIC and GoF_BIC with k = 2.</t>
  </si>
  <si>
    <t>NLL_Triangular</t>
  </si>
  <si>
    <t>=LAMBDA(data, min_val, mode_val, max_val, [filter],
  LET(
    filt_arg, IF(ISOMITTED(filter), ISNUMBER(data), filter),
    x, FILTER(data, filt_arg),
    range_, max_val - min_val,
    pdf, IF(
      x &lt;= mode_val,
      2 * (x - min_val)  / (range_ * (mode_val - min_val)),
      2 * (max_val - x)  / (range_ * (max_val - mode_val))
    ),
    IFERROR(-SUMPRODUCT(LN(pdf)), 1E+15)
  ))</t>
  </si>
  <si>
    <t>data: single-column data range
min_val: lower bound of the triangular distribution
mode_val: peak (most likely value)
max_val: upper bound
[filter]: optional boolean array; defaults to ISNUMBER(data)</t>
  </si>
  <si>
    <t>negative log-likelihood for Triangular(min, mode, max) given data; returns 1E+15 for invalid parameters</t>
  </si>
  <si>
    <t>How unlikely the Triangular distribution is to have generated this data at the given bounds.</t>
  </si>
  <si>
    <t>NLL_Triangular implements the triangular PDF directly: 2(x − min) / (range × (mode − min)) on [min, mode] and 2(max − x) / (range × (max − mode)) on (mode, max]. The likelihood is non-differentiable at the mode, so MLE is non-standard; the conventional approach is to set min = data min, mode = data mode, max = data max.
Triangular is common in project risk and cost estimation (three-point estimates). Pass to GoF_AIC and GoF_BIC with k = 3.</t>
  </si>
  <si>
    <t>NLL_Beta</t>
  </si>
  <si>
    <t>=LAMBDA(data, alpha_param, beta_param, [filter],
  LET(
    filt_arg, IF(ISOMITTED(filter), ISNUMBER(data), filter),
    x, FILTER(data, filt_arg),
    IFERROR(-SUMPRODUCT(LN(BETA.DIST(x, alpha_param, beta_param, FALSE))), 1E+15)
  ))</t>
  </si>
  <si>
    <t>data: single-column data range; values must be strictly on (0, 1)
alpha_param: first shape parameter α (must be &gt; 0)
beta_param: second shape parameter β (must be &gt; 0)
[filter]: optional boolean array; defaults to ISNUMBER(data)</t>
  </si>
  <si>
    <t>negative log-likelihood for Beta(α, β) given data on (0,1); returns 1E+15 for boundary or invalid values</t>
  </si>
  <si>
    <t>How unlikely the Beta distribution is to have generated this (0,1)-bounded data at the given shape parameters.</t>
  </si>
  <si>
    <t>NLL_Beta evaluates −Σ ln f(xᵢ | α, β) via BETA.DIST. Values exactly at 0 or 1 cause BETA.DIST to return errors; the IFERROR sentinel catches these and maps the entire NLL to 1E+15, making the cell visible as an overflow region in grid-search heatmaps.
Beta fits proportions and rates bounded on [0, 1] (e.g. efficiencies, fractions). Data must be rescaled to (0, 1) before fitting. No closed-form MLE; fit using grid-search Data Table (v2.1). Pass to GoF_AIC and GoF_BIC with k = 2.</t>
  </si>
  <si>
    <t>NLL_BetaPERT</t>
  </si>
  <si>
    <t>=LAMBDA(data, min_val, mode_val, max_val, [filter],
  LET(
    filt_arg, IF(ISOMITTED(filter), ISNUMBER(data), filter),
    x, FILTER(data, filt_arg),
    range_, max_val - min_val,
    z, (x - min_val) / range_,
    alpha_p, 1 + 4 * (mode_val - min_val) / range_,
    beta_p,  1 + 4 * (max_val  - mode_val) / range_,
    pdf_z, BETA.DIST(z, alpha_p, beta_p, FALSE),
    pdf_x, pdf_z / range_,
    IFERROR(-SUMPRODUCT(LN(pdf_x)), 1E+15)
  ))</t>
  </si>
  <si>
    <t>data: single-column data range
min_val: lower bound (minimum possible value)
mode_val: most likely value (peak of the PERT curve)
max_val: upper bound (maximum possible value)
[filter]: optional boolean array; defaults to ISNUMBER(data)</t>
  </si>
  <si>
    <t>negative log-likelihood for BetaPERT(min, mode, max) given data; returns 1E+15 for invalid parameters</t>
  </si>
  <si>
    <t>How unlikely the BetaPERT distribution is to have generated this data at the given three-point bounds.</t>
  </si>
  <si>
    <t>NLL_BetaPERT reparameterises the Beta distribution using the PERT convention: α = 1 + 4·(mode − min)/(max − min), β = 1 + 4·(max − mode)/(max − min). Data are rescaled to z = (x − min)/(max − min); the Jacobian correction log(1/(max − min)) converts the Beta log-likelihood back to the original data scale.
BetaPERT is the standard distribution for three-point cost and schedule estimates. Parameters are estimated directly from min, mode, max; no optimisation is needed. Pass to GoF_AIC and GoF_BIC with k = 3.</t>
  </si>
  <si>
    <t>GoF_AIC</t>
  </si>
  <si>
    <t>=LAMBDA(nll, k, 2 * k + 2 * nll)</t>
  </si>
  <si>
    <t>nll: negative log-likelihood from any NLL_* function
k: number of free parameters in the distribution (1 for Exponential, 2 for Normal/Lognormal/Weibull/Gamma/Beta, 3 for Triangular/BetaPERT)</t>
  </si>
  <si>
    <t>AIC = 2k + 2·NLL as a scalar</t>
  </si>
  <si>
    <t>A model-comparison score that balances fit quality against the number of parameters.</t>
  </si>
  <si>
    <t>GoF_AIC computes the Akaike Information Criterion: AIC = 2k + 2·NLL. Lower AIC indicates a better balance of fit quality and model complexity. AIC is comparable across all distributions fitted to the same dataset — the distribution with the lowest AIC is the best-fitting model under this criterion.
AIC does not penalise extra parameters as strongly as BIC, so it may favour more complex distributions (larger k) when sample sizes are large. For small samples, use AICc instead (not implemented here — add a correction term 2k(k+1)/(n−k−1) if n/k &lt; 40).</t>
  </si>
  <si>
    <t>GoF_BIC</t>
  </si>
  <si>
    <t>=LAMBDA(nll, k, n, k * LN(n) + 2 * nll)</t>
  </si>
  <si>
    <t>nll: negative log-likelihood from any NLL_* function
k: number of free parameters in the distribution
n: number of observations used in the fit (from UV_n or COUNT(data))</t>
  </si>
  <si>
    <t>BIC = k·ln(n) + 2·NLL as a scalar</t>
  </si>
  <si>
    <t>A model-comparison score that penalises extra parameters more strongly as sample size grows.</t>
  </si>
  <si>
    <t>GoF_BIC computes the Bayesian Information Criterion: BIC = k·ln(n) + 2·NLL. Lower BIC indicates a better model. BIC penalises extra parameters more strongly than AIC (penalty grows with log(n) rather than 2), favouring simpler distributions in larger samples.
Compare AIC and BIC together: if they agree, the best-fit distribution is clear; if they disagree, AIC is selecting a more complex distribution and BIC is selecting a simpler one. The difference is informative about how much the extra parameters contribute to fit.</t>
  </si>
  <si>
    <t>GoF_Anderson_Darling</t>
  </si>
  <si>
    <t>=LAMBDA(data, dist_cdf, [include],
  LET(
    inc, IF(ISOMITTED(include), ISNUMBER(data), include),
    d, FILTER(data, inc),
    f, FILTER(dist_cdf, inc),
    n, ROWS(d),
    IF(n = 0, NA(),
    LET(
      fs, SORTBY(f, d),
      eps, 1E-10,
      fc, IF(fs &lt; eps, eps, IF(fs &gt; 1 - eps, 1 - eps, fs)),
      i, SEQUENCE(n),
      fc_rev, SORTBY(fc, i, -1),
      -n - SUMPRODUCT((2 * i - 1) * (LN(fc) + LN(1 - fc_rev))) / n
    ))
  ))</t>
  </si>
  <si>
    <t>data: single-column data range
dist_cdf: CDF values evaluated at each data point under the fitted distribution (same size as data; e.g. NORM.DIST(data, mean, sd, TRUE))
[include]: optional boolean array — TRUE keeps the row, FALSE excludes it; defaults to ISNUMBER(data)</t>
  </si>
  <si>
    <t>Anderson-Darling A² statistic as a scalar (lower = better fit)</t>
  </si>
  <si>
    <t>Anderson-Darling A² = −n − (1/n)·Σ(2i−1)[ln F(xᵢ) + ln(1−F(x_{n+1−i}))] (lower = better fit).</t>
  </si>
  <si>
    <t>GoF_Anderson_Darling computes the Anderson-Darling goodness-of-fit statistic: A² = −n − (1/n) Σᵢ (2i−1)·[ln F(X₍ᵢ₎) + ln(1 − F(X₍ₙ₊₁₋ᵢ₎))]. CDF values are sorted by data internally. An epsilon clamp (1E-10) prevents ln(0) for bounded-support distributions (Beta, Triangular, BetaPERT) whose CDF can reach exactly 0 or 1 at support edges.
A-D is more sensitive to tail deviations than K-S, making it better at detecting departures in the extremes. Lower A² indicates a better fit. Compare alongside AIC, BIC, and K-S in the fit comparison table.</t>
  </si>
  <si>
    <t>GoF_Kolmogorov_Smirnov</t>
  </si>
  <si>
    <t>=LAMBDA(data, dist_cdf, [include],
  LET(
    inc, IF(ISOMITTED(include), ISNUMBER(data), include),
    d, FILTER(data, inc),
    f, FILTER(dist_cdf, inc),
    n, ROWS(d),
    IF(n = 0, NA(),
    LET(
      fs, SORTBY(f, d),
      i, SEQUENCE(n),
      d_plus, MAX(i / n - fs),
      d_minus, MAX(fs - (i - 1) / n),
      MAX(d_plus, d_minus)
    ))
  ))</t>
  </si>
  <si>
    <t>Kolmogorov-Smirnov D statistic as a scalar in [0, 1] (lower = better fit)</t>
  </si>
  <si>
    <t>Kolmogorov-Smirnov D = max|F_n(xᵢ) − F(xᵢ)| (lower = better fit).</t>
  </si>
  <si>
    <t>GoF_Kolmogorov_Smirnov computes the Kolmogorov-Smirnov goodness-of-fit statistic: D = max(D⁺, D⁻) where D⁺ = maxᵢ(i/n − F(X₍ᵢ₎)) and D⁻ = maxᵢ(F(X₍ᵢ₎) − (i−1)/n). This is the maximum vertical distance between the empirical CDF and the fitted CDF.
K-S is sensitive to the single largest deviation between the empirical and fitted distributions, making it complementary to A-D (which weights tails more heavily). Lower D indicates a better fit. D is bounded on [0, 1]; values near 0 mean the fitted CDF closely tracks the empirical CDF.</t>
  </si>
  <si>
    <t>Ln_Positive</t>
  </si>
  <si>
    <t>=LAMBDA(x, [include],
    LET(
        x_v, TOCOL(IF(x = "", "", x), 0),
        inc, IF(ISOMITTED(include), ISNUMBER(x_v), include * 1),
        pos, IFERROR(ISNUMBER(x_v) * (x_v &gt; 0), FALSE),
        IF(inc = 0, "", IF(pos, LN(x_v), NA()))
    )
)</t>
  </si>
  <si>
    <t>x: single-column numeric data range to transform
[include]: boolean mask — TRUE keeps the row; when omitted, all numeric rows are used</t>
  </si>
  <si>
    <t>n × 1 column, row-aligned to x: LN(x) for an included, strictly-positive numeric value; #N/A for an included value that is zero, negative, or non-numeric; "" on excluded rows.</t>
  </si>
  <si>
    <t>Natural log of x, restricted to strictly positive values — zero/negative/non-numeric input on an included row is a visible #N/A, not a silent blank.</t>
  </si>
  <si>
    <t>Ln_Positive returns the natural log of x, restricted to strictly positive numeric input. It is the primitive behind the Regression sheet's Transform = Log spec option (column G): the model spec block's Response_Column(), X_s(), and Constructed_Column_Names() all call this function when a row declares Log, so every log-transformed column in the workbook shares one implementation.
The row-mask contract matches every other transform in the catalog (Demean_By, Dummy_Code): an excluded row returns "" so a spilled array stays row-aligned with its source, exactly the same as a row this function was never asked about. An included row that cannot be logged — zero, negative, or non-numeric — returns #N/A, not a blank. This follows the library's recorded NA()-exception convention (the same one Lag_By/Difference_By use for a first period or a panel gap): "" means "this row isn't part of the sample"; #N/A means "this row is part of the sample and the requested computation is genuinely undefined for it." A non-positive value under a declared Log transform is exactly that — a modeling error that must surface loudly (a visible #N/A the fit can't quietly absorb into a MMULT), never a silent blank that degrades the whole design matrix without explanation.
When include is omitted, the default mask is ISNUMBER(x) — the same default every other row-masked transform in the catalog uses when the caller doesn't supply one explicitly.</t>
  </si>
  <si>
    <t>Dummy_Levels</t>
  </si>
  <si>
    <t>=LAMBDA(category, [reference], [include],
    LET(
        inc,        IF(ISOMITTED(include), TRUE, include),
        x,          TOCOL(IF(category = "", "", category), 0),
        active,     (x&lt;&gt;"") * inc,
        x_active,   FILTER(x, active, NA()),
        All_Levels, IFERROR(TOROW(SORT(UNIQUE(x_active))), NA()),
        ref_raw,    IF(ISOMITTED(reference), "", reference),
        ref,        IF(ref_raw = "", IFERROR(INDEX(All_Levels, 1, 1), NA()), ref_raw),
        ref_ok,     IFERROR(ISNUMBER(MATCH(ref, All_Levels, 0)), FALSE),
        IF(OR(ISNA(All_Levels), NOT(ref_ok)),
           NA(),
           IFERROR(FILTER(All_Levels, All_Levels &lt;&gt; ref), NA())
        )
    )
)</t>
  </si>
  <si>
    <t>category: single-column categorical data range
[reference]: the level to drop (treatment coding); when omitted or "", the first sorted level is dropped
[include]: boolean mask — TRUE keeps the row; when omitted all non-blank rows are used</t>
  </si>
  <si>
    <t>1 × k horizontal vector of retained category labels (sorted, reference level removed); #N/A on degenerate input</t>
  </si>
  <si>
    <t>The k category labels that become dummy columns (sorted, reference level removed).</t>
  </si>
  <si>
    <t>Dummy_Levels returns the set of category labels that will become dummy columns after treatment coding. It sorts all levels present in the included sample, drops the reference level, and returns the remainder as a horizontal row vector.
When reference is omitted or given as an empty string "", the first sorted level is used as the reference (alphabetically first) — so a blank reference cell passed straight through means "use the default". When any other reference is supplied, it is validated against the included sample; if not found, the function returns #N/A rather than silently failing to drop a column.
Use Dummy_Levels as a header row above Dummy_Code to label dummy columns, or to inspect which levels the model will contain before fitting.
Truly empty cells are normalized to "" before the row mask is applied, so a blank category cell is excluded rather than coerced to a spurious numeric-zero level; genuine 0 values pass through untouched.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 The human-readable explanation is carried by the consuming sheet's conditional formatting, not by the return value.</t>
  </si>
  <si>
    <t>Dummy_Code</t>
  </si>
  <si>
    <t>=LAMBDA(category, [reference], [include],
    LET(
        inc,    IF(ISOMITTED(include), TRUE, include),
        x,      TOCOL(IF(category = "", "", category), 0),
        active, (x&lt;&gt;"") * inc,
        lv,     Dummy_Levels(category, reference, include),
        IF(ISNA(lv),
           NA(),
           MAKEARRAY(ROWS(x), COLUMNS(lv), LAMBDA(r, c,
               IF(INDEX(active, r), --(INDEX(x, r) = INDEX(lv, 1, c)), "")
           ))
        )
    )
)</t>
  </si>
  <si>
    <t>n × k matrix of 0/1 dummy indicators aligned to every source row; excluded rows return "" in all columns; #N/A on degenerate input</t>
  </si>
  <si>
    <t>Treatment-coded dummy matrix for a categorical predictor, with excluded rows as blank and the reference level dropped.</t>
  </si>
  <si>
    <t>Dummy_Code returns a treatment-coded dummy matrix for a categorical variable. For each included row, the value is compared to each retained level and encoded as 1 (match) or 0 (no match). Excluded rows (include = FALSE or blank category value) return "" across all k columns so the spilled array stays row-aligned with the source data.
Level determination is delegated to Dummy_Levels — one source of truth for which levels are retained — so the two functions can never disagree about the level set. The reference level is dropped to avoid perfect multicollinearity when the design includes an intercept. Reference-level validation is enforced: if the supplied reference does not appear in the included sample, the function returns #N/A rather than silently failing to drop a column — an invalid reference reintroduces the exact collinearity the function exists to prevent.
Pair with Dummy_Levels to get the matching column headers. Pass the output directly to HSTACK to assemble a multi-predictor design for Coefficients, Prediction_Interval, and related functions.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t>
  </si>
  <si>
    <t>Base_Period_Delta</t>
  </si>
  <si>
    <t>=LAMBDA(
    LET(
        n_c,      COLUMNS('Regression'!Source_Data),
        position, XMATCH(TRUE, TAKE('Regression'!Spec_Sequence, n_c), 0),
        value,    INDEX(TAKE('Regression'!Spec_Sequence_Period, n_c), position),
        IF(ISNUMBER(value), value, NA())
    )
)</t>
  </si>
  <si>
    <t>The base period Δ in effect — the numeric value of spec cell J (Period In Use) on the Sequence-flagged row of the Regression sheet; #N/A when no Sequence axis is flagged or the cell holds no number.</t>
  </si>
  <si>
    <t>The gap between consecutive time periods (Δ) currently set in the model spec — what Lag_By and Difference_By use when you don't pass one.</t>
  </si>
  <si>
    <t>Base_Period_Delta returns the base period Δ currently in effect for the workbook's sequence axis: the value of the Period In Use spec cell (column J) on the row whose Sequence flag (column H) is TRUE on the Regression sheet. That cell is computed-with-override — the build pre-fills it with Base_Period_Delta_Candidate() (the MODE of within-group consecutive spacings), and a user-typed number into column I (Sequence Period) replaces the formula to override. Either way, this accessor reads whatever the J cell shows, so the Δ that drives Lag_By and Difference_By defaults is always the Δ visible in the spec.
Δ is never silently assumed to be 1. When no variable is flagged as the Sequence axis, or the flagged row's J cell holds no number, the function returns #N/A — and an omitted-delta Lag_By/Difference_By call therefore returns #N/A everywhere rather than fabricating single-step differences. This is the same visible-default-with-override pattern as the categorical reference level (blank E cell → surfaced default in L).
The reference is sheet-qualified ('Regression'!Spec_Sequence / 'Regression'!Spec_Sequence_Period) because a workbook-scoped name cannot resolve sheet-scoped names unqualified; both bands are TAKE-trimmed to COLUMNS(Source_Data) so cells below the live spec rows (including the Sequence Spacing block) are never scanned. In a workbook without a Regression sheet the accessor is inert (#REF!/# N/A), which only matters for omitted-delta calls — an explicit delta argument never evaluates it.</t>
  </si>
  <si>
    <t>Lag_By</t>
  </si>
  <si>
    <t>=LAMBDA(x, group, seq, [delta], [include],
    LET(
        x_v,  TOCOL(IF(x = "", "", x), 0),
        g_v,  TOCOL(IF(group = "", "", group), 0),
        t_v,  TOCOL(IF(seq = "", "", seq), 0),
        step, IF(ISOMITTED(delta), Base_Period_Delta(), delta),
        inc,  IF(ISOMITTED(include), (g_v &lt;&gt; "") * ISNUMBER(t_v), include * 1),
        sep,  CHAR(31),
        source_keys, IF(inc * ISNUMBER(t_v) * (x_v &lt;&gt; ""), g_v &amp; sep &amp; t_v, ""),
        prior, XLOOKUP(g_v &amp; sep &amp; (t_v - step), source_keys, x_v, NA(), 0),
        IF(inc, IF(ISNUMBER(t_v), prior, NA()), "")
    )
)</t>
  </si>
  <si>
    <t>x: single-column data range to lag
group: single-column group identifiers (e.g. Country) — lags never cross a group boundary
seq: single-column numeric time index (e.g. Year) — the lookup key, not the row order
[delta]: base period Δ: the lag looks up seq − delta exactly; when omitted, the spec's Base Period Δ (Base_Period_Delta()) is used — never a silent 1
[include]: boolean mask — TRUE keeps the row; when omitted, rows with a non-blank group and numeric seq are used</t>
  </si>
  <si>
    <t>n × 1 column, row-aligned to x: the value of x at (group, seq − Δ); #N/A when that exact prior period does not exist; "" on excluded rows.</t>
  </si>
  <si>
    <t>The previous period's value of a column within the same group — matched by actual time value, so gaps give #N/A instead of grabbing the wrong row.</t>
  </si>
  <si>
    <t>Lag_By returns the prior-period value of x within the same group: for each included row, the value of x on the row whose group matches and whose seq equals exactly seq − Δ.
The lookup is by time value, not row position — by construction, not convention: the implementation is an exact-match XLOOKUP of composite (group, seq − Δ) keys, never OFFSET or row arithmetic. If the literal period seq − Δ is absent within the group (a gap in the panel), the result is #N/A. It never falls back to "the previous available row", because that would silently splice a multi-period jump into a series that claims to be a one-Δ lag. A group's first observed period has no seq − Δ row and is #N/A for the same reason.
Δ is computed-and-displayed-with-override, never silently assumed: an omitted delta resolves through Base_Period_Delta() — the visible Base Period Δ spec cell (column I of the Sequence-flagged row) — and when no sequence axis or Δ is declared, every included row returns #N/A rather than guessing Δ = 1.
Rows failing the include mask return "" so the spilled column stays row-aligned with the source (the standard row-aligned-transform contract). Excluded rows are also removed from the lookup source, so a lag never reads through an excluded observation. Blank x values are normalized to "" and never served as lag values (the lookup misses → #N/A). The composite key joins group and seq with CHAR(31), so ordinary text groups cannot collide; duplicate (group, seq) pairs are a data defect — the first occurrence wins. seq should be an integer period index (Year, or YEAR*12+MONTH for monthly data); raw calendar serial dates make seq − Δ land between real dates — see the Sequence Spacing block's calendar-signature guidance.</t>
  </si>
  <si>
    <t>Difference_By</t>
  </si>
  <si>
    <t>=LAMBDA(x, group, seq, [delta], [include],
    LET(
        x_v,  TOCOL(IF(x = "", "", x), 0),
        g_v,  TOCOL(IF(group = "", "", group), 0),
        t_v,  TOCOL(IF(seq = "", "", seq), 0),
        step, IF(ISOMITTED(delta), Base_Period_Delta(), delta),
        inc,  IF(ISOMITTED(include), (g_v &lt;&gt; "") * ISNUMBER(t_v), include * 1),
        prior, Lag_By(x, group, seq, step, inc),
        IF(inc, IF(ISNUMBER(x_v) * ISNUMBER(prior), x_v - prior, NA()), "")
    )
)</t>
  </si>
  <si>
    <t>x: single-column numeric data range to difference
group: single-column group identifiers (e.g. Country) — differences never cross a group boundary
seq: single-column numeric time index (e.g. Year) — the lookup key, not the row order
[delta]: base period Δ: Δx(t) = x(t) − x(t − delta) by exact time value; when omitted, the spec's Base Period Δ (Base_Period_Delta()) is used — never a silent 1
[include]: boolean mask — TRUE keeps the row; when omitted, rows with a non-blank group and numeric seq are used</t>
  </si>
  <si>
    <t>n × 1 column, row-aligned to x: Δx(i,t) = x(i,t) − x(i,t−Δ); #N/A when the difference is not computable (first period, gap, or a non-numeric value); "" on excluded rows.</t>
  </si>
  <si>
    <t>The change in a column since the group's previous time period — #N/A at each group's first period and across gaps, so no fake zeros or multi-year jumps sneak into a model.</t>
  </si>
  <si>
    <t>Difference_By returns the within-group time difference Δx(i,t) = x(i,t) − x(i, t−Δ), where Δ is the base period. Three semantic commitments, in order of how expensively they fail when violated:
(A) Each group's first period returns #N/A — never a fabricated 0. A zero would enter a design matrix silently as a real observation; #N/A is caught by every downstream ISNUMBER/IFERROR mask.
(B) "Prior period" means the literal time value t − Δ. If t − Δ is absent within the group (a gap), the result is #N/A. The function never falls back to the previous available row: that would inject a spurious multi-period jump and present it as a one-Δ change. Lookup is by time value, not row position, by construction — the prior value comes from Lag_By's exact-match XLOOKUP of (group, seq − Δ) composite keys, not from OFFSET/row arithmetic — so the result is invariant to how the rows happen to be sorted.
(C) Δ is computed-and-displayed-with-override, never silently assumed to be 1. An omitted delta resolves through Base_Period_Delta() — the visible Base Period Δ spec cell — and returns #N/A everywhere when no sequence axis or Δ is declared. Same pattern as the categorical reference level.
The prior value is delegated to Lag_By (one source of truth for the pair lookup, as Dummy_Code delegates to Dummy_Levels). A row whose own x, or whose t−Δ partner's x, is blank or non-numeric yields #N/A: an incomputable difference on an included row is a visible #N/A observation, not a silently dropped one — which is why the default include mask requires only a non-blank group and numeric seq, deliberately NOT numeric x. Rows failing the include mask return "" so the spilled column stays row-aligned with the source.</t>
  </si>
  <si>
    <t>Group_Mean</t>
  </si>
  <si>
    <t>=LAMBDA(x, group, [include],
    LET(
        x_v,      TOCOL(IF(x = "", "", x), 0),
        g_v,      TOCOL(IF(group = "", "", group), 0),
        inc,      IF(ISOMITTED(include), ISNUMBER(x_v), include * 1),
        active,   inc * (g_v &lt;&gt; ""),
        IFERROR(
            LET(
                groups, UNIQUE(FILTER(g_v, active)),
                means, BYROW(groups, LAMBDA(gk,
                    LET(mask, active * (g_v = gk),
                        SUMPRODUCT(mask, IF(ISNUMBER(x_v), x_v, 0)) / SUM(mask))
                )),
                XLOOKUP(g_v, groups, means, NA(), 0)
            ),
            NA()
        )
    )
)</t>
  </si>
  <si>
    <t>x: single-column data range to average
group: single-column group identifiers — the mean is taken within each row's group
[include]: boolean mask — TRUE keeps the row when computing each group's mean; when omitted, numeric x rows are used</t>
  </si>
  <si>
    <t>n × 1 column, row-aligned to x: the mean of x within each row's group, over the included rows of that group; #N/A when the row's group is blank or has no included members.</t>
  </si>
  <si>
    <t>The average of a column within each row's own group (e.g. each Facility's average cost) — one source of truth for Demean_By.</t>
  </si>
  <si>
    <t>Group_Mean returns, for every row, the mean of x among the included rows sharing that row's group. Groups are resolved once via UNIQUE over the included sample, and each row looks up its group's mean via XLOOKUP — this avoids an O(n²) pairwise comparison when there are many rows and few groups (a Country/Year panel, or a Facility-by-lot dataset).
A row's own inclusion does not gate whether it receives a value: the function reports what that row's group mean IS over the included sample, even for a row currently excluded from the model (e.g. failing a Filter) — full height, matching the same row-mask contract as X_s() and Sample_Include(). Only two conditions return #N/A: a blank group value, or a group with zero included members (every member of that group is itself excluded, or the group value never appears among included rows).
Group_Mean is a standalone user-callable transform and also the primitive behind Demean_By — one source of truth, so the two functions can never disagree about a group's mean.</t>
  </si>
  <si>
    <t>Demean_By</t>
  </si>
  <si>
    <t>=LAMBDA(x, group, [include],
    LET(
        x_v, TOCOL(IF(x = "", "", x), 0),
        gm,  Group_Mean(x, group, include),
        IF(ISNUMBER(x_v) * ISNUMBER(gm), x_v - gm, NA())
    )
)</t>
  </si>
  <si>
    <t>x: single-column numeric data range to demean
group: single-column group identifiers — the one-way Fixed Effects panel unit
[include]: boolean mask — TRUE keeps the row when computing each group's mean; when omitted, numeric x rows are used</t>
  </si>
  <si>
    <t>n × 1 column, row-aligned to x: x_ig − Group_Mean(x, group, include); #N/A when x is non-numeric or the row's group mean is undefined.</t>
  </si>
  <si>
    <t>A column with each group's average subtracted out — the within-group deviation that Fixed Effects fits on instead of the raw values.</t>
  </si>
  <si>
    <t>Demean_By is the one-way within transformation: x_ig − x̄_g, where x̄_g is Group_Mean(x, group, include). It is the v2.1 Fixed Effects constructor internal — the entire design matrix and the Response are demeaned by the Fixed Effects group before fitting, which is algebraically equivalent to (and numerically more stable than) fitting a full dummy variable per group (LSDV) — the group intercepts are absorbed rather than estimated.
Delegates group-mean lookup to Group_Mean — the same one-source-of-truth pattern Dummy_Code uses for Dummy_Levels — so a caller can never see Demean_By and Group_Mean disagree about a group's mean. #N/A propagates from either a non-numeric x or an undefined group mean (blank group, or a group with no included members), the same NA()-based error contract used throughout the catalog: a genuine Excel error every downstream IFERROR/ISNA guard can catch, never a silently-wrong zero.
With a single group spanning the whole included sample (G = 1 — no Fixed Effects row declared, or a degenerate one-level FE variable), Demean_By collapses to ordinary grand-mean centering — the same degenerate-collapse property the v2.1 prediction and df-plumbing design relies on to build the FE machinery once and have it specialize correctly to the no-FE case.</t>
  </si>
  <si>
    <t>Is_Balanced_Panel</t>
  </si>
  <si>
    <t>=LAMBDA(group, time, [include],
    LET(
        g_v,     TOCOL(IF(group = "", "", group), 0),
        t_v,     TOCOL(IF(time = "", "", time), 0),
        inc,     IF(ISOMITTED(include), (g_v &lt;&gt; "") * (t_v &lt;&gt; ""), include * 1),
        active,  inc * (g_v &lt;&gt; "") * (t_v &lt;&gt; ""),
        n,       SUM(active),
        IF(n = 0,
           NA(),
           LET(
               sep,     CHAR(31),
               groups,  UNIQUE(FILTER(g_v, active)),
               times,   UNIQUE(FILTER(t_v, active)),
               keys,    FILTER(g_v &amp; sep &amp; t_v, active),
               AND(n = ROWS(groups) * ROWS(times), n = ROWS(UNIQUE(keys)))
           )
        )
    )
)</t>
  </si>
  <si>
    <t>group: single-column group identifiers (the panel unit)
time: single-column time index
[include]: boolean mask — TRUE keeps the row; when omitted, rows with a non-blank group and time are used</t>
  </si>
  <si>
    <t>TRUE when every included group has exactly one observation for every included time period (a complete, non-duplicated panel grid); FALSE otherwise; #N/A when no rows are included.</t>
  </si>
  <si>
    <t>TRUE when every group has exactly one observation at every time period — a complete panel grid with no gaps or duplicates.</t>
  </si>
  <si>
    <t>Is_Balanced_Panel checks whether the included sample forms a complete rectangular (group × time) grid: every included group observed at every included time period, exactly once. Two conditions, both required: the included row count equals |groups| × |times| (no missing cells), and every (group, time) pair is distinct (no duplicate cells) — together they rule out both gaps and doubled-up observations, either of which a simple row-count check alone would miss.
This is a diagnostic, not a constructor internal: it does not feed Demean_By (the one-way within transformation is exact and requires no balance), but it flags when a stronger method (e.g. a two-way within transformation via direct demeaning, Demean_Two_Way_Balanced, valid only for a balanced panel) may be safely used instead of the general-but-iterative Absorb_Two_Way_Fixed_Effects — a v2.7+ concern, ships now as a standalone diagnostic ahead of that milestone.</t>
  </si>
  <si>
    <t>Group_Mean_At</t>
  </si>
  <si>
    <t>=LAMBDA(x, group, selected_group, [include],
    XLOOKUP(selected_group, group, Group_Mean(x, group, include), NA(), 0)
)</t>
  </si>
  <si>
    <t>x: single-column data range to average
group: single-column group identifiers
selected_group: the one group value to return the mean for (a scalar, e.g. a dropdown-selected panel unit)
[include]: boolean mask — TRUE keeps the row when computing the group's mean; when omitted, numeric x rows are used</t>
  </si>
  <si>
    <t>The mean of x among included rows where group = selected_group, as a scalar; #N/A when selected_group does not appear in group.</t>
  </si>
  <si>
    <t>The average of a column for one specific group only — e.g. Facility='Site B''s average cost, for a group-mean prediction.</t>
  </si>
  <si>
    <t>Group_Mean_At is the scalar counterpart to Group_Mean: the mean for ONE specific group, not a per-row broadcast. Delegates entirely to Group_Mean — one source of truth for the group-averaging arithmetic — and looks up the requested group's value via XLOOKUP, exact match. This is the ȳᵢ / x̄ᵢ primitive the v2.1 Fixed Effects group-mean prediction recovery uses: the group-mean-recovery point estimate ŷ = ȳᵢ + (x_new − x̄ᵢ)′β̂ needs the SELECTED group's own mean, not every row's.
#N/A when selected_group is not among the included group values — never a silent 0, which would misrepresent an unobserved or fully-excluded group as having a real (zero) mean.</t>
  </si>
  <si>
    <t>Group_Count_At</t>
  </si>
  <si>
    <t>=LAMBDA(group, selected_group, [include],
    LET(
        g_v, TOCOL(IF(group = "", "", group), 0),
        inc, IF(ISOMITTED(include), (g_v &lt;&gt; ""), include * 1),
        SUMPRODUCT(inc, --(g_v = selected_group))
    )
)</t>
  </si>
  <si>
    <t>group: single-column group identifiers
selected_group: the one group value to count included rows for
[include]: boolean mask — TRUE keeps the row; when omitted, rows with a non-blank group are used</t>
  </si>
  <si>
    <t>The count of included rows where group = selected_group, as a scalar integer; 0 when selected_group has no included members.</t>
  </si>
  <si>
    <t>How many included rows belong to one specific group — the sample size behind a group-mean prediction's uncertainty.</t>
  </si>
  <si>
    <t>Group_Count_At is Tᵢ — the number of included observations in one specific group — the third group-keyed summary (alongside Group_Mean_At for ȳᵢ and x̄ᵢ) the v2.1 Fixed Effects group-mean prediction recovery needs: the mean-response and new-observation prediction variances both scale by 1/Tᵢ.
Unlike Group_Mean_At, a group with zero included members returns 0 (a genuine, meaningful count), not #N/A — counting is always well-defined even when the resulting mean would not be.</t>
  </si>
  <si>
    <t>Sample_Include</t>
  </si>
  <si>
    <t>Regression</t>
  </si>
  <si>
    <t>=LAMBDA(LET(n_c,COLUMNS(Source_Data),rl,TAKE(Spec_Role,n_c),inc,TAKE(Spec_Include,n_c),typ,TAKE(Spec_Type,n_c),seed,SEQUENCE(ROWS(Source_Data),1,1,0),prod,REDUCE(seed,SEQUENCE(n_c),LAMBDA(acc,j,LET(col,INDEX(Source_Data,0,j),IF(INDEX(rl,j)="Filter",acc*--(IFERROR((col+0)=1,FALSE)),IF(OR(INDEX(rl,j)="Response (y)",AND(INDEX(rl,j)="Predictor (x)",INDEX(inc,j)=TRUE,INDEX(typ,j)="Continuous")),acc*N(ISNUMBER(col)),acc))))),prod=1))</t>
  </si>
  <si>
    <t>Full-height boolean column: TRUE for rows passing every declared Filter and complete on the response and included continuous predictors.</t>
  </si>
  <si>
    <t>Which rows the model uses — every Filter column truthy and the response and continuous predictors present.</t>
  </si>
  <si>
    <t>Sheet-scoped row mask for the Model Construction sheet. A REDUCE walks the spec columns, multiplying per-column 0/1 indicator vectors into a full-height ones seed: Filter columns contribute a truthiness test (TRUE or 1 pass; FALSE/0/blank/text fail), the Response and every included Continuous Predictor contribute an ISNUMBER completeness test, and all other roles pass through. Multiplication over {0,1} is logical AND; the final prod=1 yields the boolean column. Full-height by contract (2938 rows on the WHO dataset) — it never row-filters; the sheet's display zones are the only place it filters. Filter truthiness coerces with (col+0), not N(col): col is a bare range reference, and N() of a bare reference implicit-intersects to a scalar, which silently voided the Filter.</t>
  </si>
  <si>
    <t>Response_Column</t>
  </si>
  <si>
    <t>=LAMBDA(LET(n_c,COLUMNS(Source_Data),rl,TAKE(Spec_Role,n_c),trn,TAKE(Spec_Transform,n_c),p,XMATCH("Response (y)",rl),col,INDEX(Source_Data,0,p),IF(INDEX(trn,p)="Log",Ln_Positive(col,Sample_Include()),col)))</t>
  </si>
  <si>
    <t>The single Role=Response data column, full height; #N/A when no row is declared Response. When that row's Transform is Log, every value is Ln_Positive(value) instead of the raw value.</t>
  </si>
  <si>
    <t>The y column — whichever variable is marked Response in the spec, natural-logged first if that row's Transform is Log.</t>
  </si>
  <si>
    <t>Sheet-scoped derived response for the Model Construction sheet. Returns the data column of the first spec row whose Role is Response, via XMATCH over the trimmed role vector, then applies Ln_Positive to it when that row's Transform (spec column G) is Log. Full-height; consumers wrap it in IFERROR to absorb the no-Response and multiple-Response states, which the audit strip's responses count flags separately.
The transform is applied here — inside the accessor itself — rather than via a separate wrapper, so every existing consumer (Intercept_Only_Point/S, Pearson_R/Spearman_R, Durbin_Watson_By, Group_Prediction_Interval, Group_Mean_At, and y_s()) automatically fits in log space the instant Log is declared, with no call-site changes. This differs from the v2.1 FE precedent (y_s() wraps Response_Column() rather than modifying it) because FE demeaning has genuine raw-response consumers (the zero-predictor Intercept_Only_* branch needs the undemeaned response to fit its own intercept); a declared Transform has none — every consumer of the response wants it in the space the model spec declares. No Type gate is applied on the Response row: Type (column D) is itself hidden-in-place on Response rows by the spec block's own cascading conditional formatting, so gating on an invisible cell would be a trap; Ln_Positive's own #N/A-on-non-numeric behavior is the only guard needed.</t>
  </si>
  <si>
    <t>Row_Labels</t>
  </si>
  <si>
    <t>=LAMBDA(LET(n_c,COLUMNS(Source_Data),rl,TAKE(Spec_Role,n_c),ids,IFERROR(TRANSPOSE(FILTER(TRANSPOSE(Source_Data),rl="Identifier (Row Label)")),NA()),IF(SUM(--(rl="Identifier (Row Label)"))=0,"Obs. "&amp;SEQUENCE(ROWS(Source_Data)),BYROW(ids,LAMBDA(r,TEXTJOIN("|",FALSE,r))))))</t>
  </si>
  <si>
    <t>Full-height text column of observation labels: joined Identifier columns, or 'Obs. n' when none are declared.</t>
  </si>
  <si>
    <t>A readable label per row — the Identifier columns joined, or Obs. 1, Obs. 2, … when there are none.</t>
  </si>
  <si>
    <t>Sheet-scoped observation labels for the Model Construction sheet. Dispatches structurally on whether any spec row has Role=Identifier: with none, positional labels 'Obs. 1', 'Obs. 2', …; with some, a per-row TEXTJOIN of all Identifier columns in table order, '|'-separated with ignore_empty=FALSE so field positions stay aligned when an identifier cell is blank. Full-height by the same row-mask contract as X_s and Sample_Include.</t>
  </si>
  <si>
    <t>X_s</t>
  </si>
  <si>
    <t>=LAMBDA(LET(n_c,COLUMNS(Source_Data),rl,TAKE(Spec_Role,n_c),inc,TAKE(Spec_Include,n_c),typ,TAKE(Spec_Type,n_c),refs,TAKE(Spec_Reference,n_c),trn,TAKE(Spec_Transform,n_c),seed,SEQUENCE(ROWS(Source_Data),1,0,0),built,REDUCE(seed,SEQUENCE(n_c),LAMBDA(acc,j,IF(OR(INDEX(rl,j)&lt;&gt;"Predictor (x)",INDEX(inc,j)&lt;&gt;TRUE),acc,LET(col,INDEX(Source_Data,0,j),IF(INDEX(typ,j)&lt;&gt;"Categorical",HSTACK(acc,IF(INDEX(trn,j)="Log",Ln_Positive(col,Sample_Include()),col)),LET(d,INDEX(refs,j),r,IF(LEN(d&amp;"")=0,"",d),lv,Dummy_Levels(col,r,Sample_Include()),IF(ISNA(INDEX(lv,1,1)),acc,HSTACK(acc,--(col=lv))))))))),DROP(built,,1)))</t>
  </si>
  <si>
    <t>The constructed design matrix in spec order: continuous predictors passed through (Ln_Positive-transformed when that row's Transform is Log), categoricals reference-dropped one-hot (Transform ignored — see the spec block's red flag for a Categorical row with Log set); full height.</t>
  </si>
  <si>
    <t>The design matrix built from the spec — continuous columns as-is (or natural-logged), categorical columns turned into reference-dropped dummies (never logged).</t>
  </si>
  <si>
    <t>Sheet-scoped design-matrix constructor for the Model Construction sheet. A REDUCE assembles columns in spec order for rows where Role=Predictor and Include=TRUE: a Continuous predictor is passed through as its raw column — or Ln_Positive(column) when that row's Transform (spec column G) is Log — and a Categorical predictor is encoded as --(col = retained_levels), where Dummy_Levels supplies the mask-scoped, reference-dropped level set (bound once; its #N/A on a degenerate or invalid-reference column is the single skip signal, so the variable contributes nothing rather than erroring the sheet). The Categorical branch never reads Transform: Log on a Categorical Predictor is disallowed and flagged red on the sheet rather than silently applied (the Log wiring never touches dummy-coded columns). Reads Sample_Include only to fix categorical level sets and to gate the Log transform's row mask; the output is always full-height (the row-mask contract). The retained-levels broadcast is inlined, never LET-bound, to avoid an eager empty-array error. The degenerate skip tests ISNA(INDEX(lv,1,1)), a scalar: lv is a 1x(L-1) row, and an array ISNA condition in front of a wider HSTACK branch broadcasts to #N/A, so the guard must be scalarized.</t>
  </si>
  <si>
    <t>Constructed_Column_Names</t>
  </si>
  <si>
    <t>=LAMBDA(LET(n_c,COLUMNS(Source_Data),rl,TAKE(Spec_Role,n_c),inc,TAKE(Spec_Include,n_c),typ,TAKE(Spec_Type,n_c),refs,TAKE(Spec_Reference,n_c),trn,TAKE(Spec_Transform,n_c),hdrs,TOROW(Header_Names),built,REDUCE("",SEQUENCE(n_c),LAMBDA(acc,j,IF(OR(INDEX(rl,j)&lt;&gt;"Predictor (x)",INDEX(inc,j)&lt;&gt;TRUE),acc,LET(h,INDEX(hdrs,1,j),IF(INDEX(typ,j)&lt;&gt;"Categorical",HSTACK(acc,IF(INDEX(trn,j)="Log","Ln("&amp;h&amp;")",h)),LET(col,INDEX(Source_Data,0,j),d,INDEX(refs,j),r,IF(LEN(d&amp;"")=0,"",d),lv,Dummy_Levels(col,r,Sample_Include()),IF(ISNA(INDEX(lv,1,1)),acc,HSTACK(acc,h&amp;": "&amp;lv)))))))),DROP(built,,1)))</t>
  </si>
  <si>
    <t>Horizontal header row of level-qualified names for X_s(); always the same width as COLUMNS(X_s()). A Continuous predictor's name is relabelled 'Ln(name)' when that row's Transform is Log.</t>
  </si>
  <si>
    <t>The column headings for the design matrix — like 'Status: Developing', 'Year: 2001', or 'Ln(Weight)' for a logged predictor — one per X_s column.</t>
  </si>
  <si>
    <t>Sheet-scoped header strip for the Model Construction sheet: the structural twin of X_s. Same iteration, same Predictor-AND-Include predicate, same Dummy_Levels skip conditions, emitting a name per contributed column — the bare header for a Continuous predictor (or 'Ln(header)' when that row's Transform is Log), 'Header: level' for each retained Categorical level (never relabelled — Log is disallowed on Categorical). Twinning guarantees the header width always equals COLUMNS(X_s()); QC asserts the two never diverge. The degenerate skip tests ISNA(INDEX(lv,1,1)), a scalar: lv is a 1x(L-1) row, and an array ISNA condition in front of a wider HSTACK branch broadcasts to #N/A, so the guard must be scalarized.</t>
  </si>
  <si>
    <t>Constructed_Column_Transforms</t>
  </si>
  <si>
    <t>=LAMBDA(LET(n_c,COLUMNS(Source_Data),rl,TAKE(Spec_Role,n_c),inc,TAKE(Spec_Include,n_c),typ,TAKE(Spec_Type,n_c),refs,TAKE(Spec_Reference,n_c),trn,TAKE(Spec_Transform,n_c),built,REDUCE("",SEQUENCE(n_c),LAMBDA(acc,j,IF(OR(INDEX(rl,j)&lt;&gt;"Predictor (x)",INDEX(inc,j)&lt;&gt;TRUE),acc,LET(t,IF(INDEX(trn,j)="Log","Log","None"),IF(INDEX(typ,j)&lt;&gt;"Categorical",HSTACK(acc,t),LET(col,INDEX(Source_Data,0,j),d,INDEX(refs,j),r,IF(LEN(d&amp;"")=0,"",d),lv,Dummy_Levels(col,r,Sample_Include()),IF(ISNA(INDEX(lv,1,1)),acc,HSTACK(acc,EXPAND("None",1,COLUMNS(lv),"None"))))))))),DROP(built,,1)))</t>
  </si>
  <si>
    <t>Horizontal row of per-column Transform flags ('Log' or 'None') aligned to X_s(); always the same width as COLUMNS(X_s()). Every dummy column contributed by a Categorical Predictor reads 'None', regardless of that row's own Transform cell.</t>
  </si>
  <si>
    <t>Which constructed columns are natural-logged ('Log') versus untouched ('None') — one flag per X_s() column, with every dummy column from a Categorical Predictor always 'None'.</t>
  </si>
  <si>
    <t>Sheet-scoped Transform-flag strip for the Model Construction sheet: the third structural twin of X_s and Constructed_Column_Names (same iteration, same Predictor-AND-Include predicate, same Dummy_Levels skip conditions). Where Constructed_Column_Names answers 'what is this constructed column called', this answers 'was this constructed column logged' — one flag per column, in constructed-column space rather than spec-row space.
That distinction is the whole reason this function exists rather than a caller reading Spec_Transform directly: a Categorical Predictor contributes a variable number of dummy columns (Dummy_Levels' retained-level count, not one column per spec row), so a spec-row-indexed Transform vector cannot align with X_s()'s output. This closure re-derives the flag in the constructed column's own space — a Continuous column reads 'Log' or 'None' from its row's Transform cell; every dummy column from a Categorical Predictor reads 'None' unconditionally (EXPAND'd across the retained-level width), because Log is disallowed on Categorical Predictors and must never leak into the design matrix even if the cell happens to hold 'Log' (flagged red on the sheet, but still computationally inert here).
Consumed by the Prediction Inputs band (write_sheet_regression.py) to decide, per predictor, whether the user-typed raw prediction value needs Ln_Positive applied before it reaches Group_Prediction_Interval, and to compute the Training Mean spill in the same (possibly logged) space X_s() itself uses. The retained-levels EXPAND is inlined, never LET-bound, for the same eager-empty-array reason X_s()'s own dummy branch inlines its broadcast.</t>
  </si>
  <si>
    <t>Sequence_Column</t>
  </si>
  <si>
    <t>=LAMBDA(LET(n_c,COLUMNS(Source_Data),INDEX(Source_Data,0,XMATCH(TRUE,TAKE(Spec_Sequence,n_c),0))))</t>
  </si>
  <si>
    <t>The single Sequence-flagged data column, full height; #N/A when no variable is flagged as the Sequence axis.</t>
  </si>
  <si>
    <t>The column marked as the Sequence (ordering) axis in the spec — whichever variable has its Sequence flag set.</t>
  </si>
  <si>
    <t>Sheet-scoped accessor for the declared ordering axis on the Regression sheet. Returns the data column of the variable whose Sequence flag (spec column H) is TRUE, via XMATCH over the TAKE-trimmed Spec_Sequence vector — the structural sibling of Response_Column (which does the same for Role=Response). Full-height by the same row-mask contract as the other sheet closures.
It is the seq input for sequence-aware serial-correlation diagnostics (Durbin_Watson_By), keeping the axis a single canonical name rather than an inline XMATCH repeated at every call site. When no variable is flagged as the Sequence axis, XMATCH does not match and the accessor is #N/A — the caller's gate (the zero-or-one Sequence-flag count) shows the not-applicable token before this is ever evaluated. When two or more are flagged (a spec error surfaced at the H2 status line) it resolves the first flagged column. Spec_Sequence is TAKE-trimmed to COLUMNS(Source_Data) so cells below the live spec rows, including the Sequence Spacing block, are never scanned.</t>
  </si>
  <si>
    <t>Fixed_Effects_Column</t>
  </si>
  <si>
    <t>=LAMBDA(LET(n_c,COLUMNS(Source_Data),INDEX(Source_Data,0,XMATCH("Fixed Effects",TAKE(Spec_Role,n_c),0))))</t>
  </si>
  <si>
    <t>The single Role=Fixed Effects data column (the panel-unit identifier), full height; #N/A when no row carries the role.</t>
  </si>
  <si>
    <t>The column marked as the Fixed Effects (panel unit) variable in the spec — e.g. Country in a Country/Year panel.</t>
  </si>
  <si>
    <t>Sheet-scoped accessor for the panel-unit (grouping) variable on the Regression sheet. Returns the data column of the first spec row whose Role is "Fixed Effects", via exact-match XMATCH over the TAKE-trimmed Spec_Role vector — the Role-axis sibling of Response_Column (Role=Response) and the structural counterpart of Sequence_Column (the H flag). Full-height by the same row-mask contract as the other sheet closures.
It is the group input for the seam-safe panel serial-correlation diagnostic (BFN_Panel_Durbin_Watson), keeping the panel unit a single canonical name rather than an inline XMATCH repeated at every call site. When no row carries the Fixed Effects role, XMATCH does not match and the accessor is #N/A — the caller's gate (the FE-variable count) shows the not-applicable token before this is ever evaluated. When two or more rows carry the role (two-way absorption, out of scope until its own milestone) it resolves the first, and callers gate on the count instead of computing.
Forward wiring for the v2.1 Fixed Effects release: the "Fixed Effects" Role token is not yet offered by the Role dropdown because the design-matrix engine does not absorb it yet — the accessor and the diagnostics gated on it activate when the role ships. Spec_Role is TAKE-trimmed to COLUMNS(Source_Data) so cells below the live spec rows are never scanned.</t>
  </si>
  <si>
    <t>Absorbed_Degrees_Of_Freedom</t>
  </si>
  <si>
    <t>=LAMBDA(LET(
    n_c,       COLUMNS(Source_Data),
    fe_active, SUMPRODUCT(N(TAKE(Spec_Role, n_c) = "Fixed Effects")) &gt; 0,
    IF(NOT(fe_active),
       0,
       LET(
           lv, Dummy_Levels(Fixed_Effects_Column(), "", Sample_Include()),
           IF(ISNA(INDEX(lv, 1, 1)), 0, COLUMNS(lv))
       )
    )
))</t>
  </si>
  <si>
    <t>The degrees of freedom absorbed by the Fixed Effects group: G − 1 where G is the FE column's level count over the included sample; 0 when no Fixed Effects row is declared or the FE variable is degenerate (G ≤ 1).</t>
  </si>
  <si>
    <t>How many degrees of freedom the Fixed Effects variable soaks up (G−1 groups) — 0 when there's no Fixed Effects row.</t>
  </si>
  <si>
    <t>Absorbed_Degrees_Of_Freedom is the one-way FE df correction for the Model Construction sheet: G − 1, where G is the count of distinct Fixed Effects levels among the included rows. Every model with no declared Fixed Effects row (the entire v2.0 shipped surface) returns 0 — the same non-breaking default the [DF_Absorbed] argument threads through the inference chain, so a no-FE model's df, MS-Residual, t, p, CI, and AIC/BIC are bit-identical to before this function existed.
Reuses Dummy_Levels for the level count rather than a fresh UNIQUE/COUNT — the exact same mask-scoped, reference-dropped level set the design matrix would use if the FE column were instead one-hot encoded (which is the algebraic content of 'absorbing' a fixed effect: G−1 degrees of freedom are spent whether they are spent explicitly, as G−1 dummy coefficients, or implicitly, by demeaning). COLUMNS(Dummy_Levels(...)) is exactly G−1 by construction, so this function can never disagree with what an equivalent LSDV fit would report. A degenerate FE variable (every included row shares one level) makes Dummy_Levels return #N/A; this function absorbs that into 0 rather than propagating the error, because a single-level 'group' fixes no group-specific intercept and absorbs no degrees of freedom.
One-way only: a spec with two or more Fixed Effects rows is a visible status-block error (validated elsewhere), so this function reads only the first Fixed Effects row via Fixed_Effects_Column() — two-way absorption (Σ over both dimensions, minus the overlap correction) is deferred to the two-way FE milestone (v2.7+).</t>
  </si>
  <si>
    <t>Prediction_Group_Column</t>
  </si>
  <si>
    <t>=LAMBDA(LET(
    n_c,       COLUMNS(Source_Data),
    fe_active, SUMPRODUCT(N(TAKE(Spec_Role, n_c) = "Fixed Effects")) &gt; 0,
    IF(fe_active,
       Fixed_Effects_Column(),
       EXPAND("(all)", ROWS(Source_Data), 1, "(all)")
    )
))</t>
  </si>
  <si>
    <t>The Fixed Effects group column when one is declared; a constant "(all)" column (every row, one universal group) when none is — full height either way.</t>
  </si>
  <si>
    <t>Which column groups observations for prediction purposes — the Fixed Effects variable when one is declared, or 'everyone is one group' when none is.</t>
  </si>
  <si>
    <t>Prediction_Group_Column is the grouping key behind the v2.1 group-mean-recovery prediction (Group_Prediction_Interval): with a Fixed Effects row declared, it is Fixed_Effects_Column(); with none, it is a constant "(all)" column treating the entire sample as one group.
The constant fallback is what makes the group-mean recovery formula ŷ = ȳᵢ + (x_new − x̄ᵢ)′β̂ collapse exactly to the ordinary no-FE prediction: with one universal group, ȳᵢ is the grand mean of y, x̄ᵢ is the grand mean of each predictor, and Tᵢ is the full included count — precisely the quantities an intercept-based OLS prediction already reduces to. Uses the same "(all)" single-group idiom as Sequence_Deltas' no-Identifier fallback (EXPAND("(all)", n, 1, "(all)")) — one degenerate-group sentinel across the catalog.
Deliberately NOT the same object as y_s()/X_s_Within()'s own fe_active branch: those return the RAW (uncentered) Response_Column()/X_s() when inactive, preserving the v2.0 model's own separately-fit intercept exactly. Group_Prediction_Interval needs a properly group-demeaned (here, grand-mean-centered) matrix for its variance term regardless of FE status, so it always re-demeans by this column rather than reusing X_s_Within() directly.</t>
  </si>
  <si>
    <t>y_s</t>
  </si>
  <si>
    <t>=LAMBDA(LET(
    n_c,       COLUMNS(Source_Data),
    fe_active, SUMPRODUCT(N(TAKE(Spec_Role, n_c) = "Fixed Effects")) &gt; 0,
    IF(NOT(fe_active),
       Response_Column(),
       Demean_By(Response_Column(), Fixed_Effects_Column(), Sample_Include())
    )
))</t>
  </si>
  <si>
    <t>The fit-time Response: Response_Column() unchanged when no Fixed Effects row is declared, or its one-way within-transformed (group-demeaned) form when one is; full height.</t>
  </si>
  <si>
    <t>The response the model actually fits: unchanged with no Fixed Effects, or with each group's average subtracted out when a Fixed Effects variable is declared.</t>
  </si>
  <si>
    <t>y_s is the fit-time Response for the Regression sheet — the v2.1 Fixed Effects counterpart to X_s on the predictor side. With no declared Fixed Effects row it is Response_Column() unchanged (the entire v2.0 shipped surface passes through untouched); with one declared, it is Demean_By(Response_Column(), Fixed_Effects_Column(), Sample_Include()) — the one-way within transformation that lets ordinary OLS on the demeaned data reproduce the LSDV (dummy-per-group) fit without materializing G−1 group dummy columns.
Shipped as a NEW function, deliberately not a replacement of Response_Column() at its existing call sites: Response_Column() keeps its raw-response consumers that are unrelated to this fit (Intercept_Only_Point/S/SE/N, the zero-predictor closed-form branch). The Residual Output table's Y column is repointed to y_s() too, not left raw — under FE the whole row-level table (Y, Predicted Y, Residuals, Hat Diagonal, …) must read as one internally consistent block in the same fit space, or Residuals would visibly fail to match Y − Predicted Y. Only the fit/inference/prediction/residual chain (Coefficients, Predictions, Residuals, and everything built from them) is repointed to y_s() — a caller-side choice, not a change to what Response_Column() means.
The no-FE branch is checked first and returns the exact same object Response_Column() would — not merely a numerically-equal recomputation — so every existing no-FE model is unaffected by construction, the same non-breaking-default property Absorbed_Degrees_Of_Freedom relies on for the df side.</t>
  </si>
  <si>
    <t>X_s_Within</t>
  </si>
  <si>
    <t>=LAMBDA(LET(
    n_c,       COLUMNS(Source_Data),
    fe_active, SUMPRODUCT(N(TAKE(Spec_Role, n_c) = "Fixed Effects")) &gt; 0,
    IF(NOT(fe_active),
       X_s(),
       LET(
           fe,    Fixed_Effects_Column(),
           inc,   Sample_Include(),
           xs,    X_s(),
           n_x,   COLUMNS(xs),
           seed,  SEQUENCE(ROWS(xs), 1, 0, 0),
           built, REDUCE(seed, SEQUENCE(n_x), LAMBDA(acc, j,
               HSTACK(acc, Demean_By(INDEX(xs, 0, j), fe, inc))
           )),
           DROP(built, , 1)
       )
    )
))</t>
  </si>
  <si>
    <t>The fit-time design matrix: X_s() unchanged when no Fixed Effects row is declared, or each of its columns one-way within-transformed (group-demeaned) when one is; full height, same width as X_s().</t>
  </si>
  <si>
    <t>The design matrix the model actually fits: unchanged with no Fixed Effects, or with each predictor column's group average subtracted out when a Fixed Effects variable is declared.</t>
  </si>
  <si>
    <t>X_s_Within is the fit-time design matrix for the Regression sheet — the predictor-side counterpart to y_s. With no declared Fixed Effects row it is X_s() unchanged; with one declared, a REDUCE+HSTACK builds a new matrix column-by-column, demeaning each constructed column of X_s() by the Fixed Effects group via Demean_By, reproducing the LSDV fit's coefficients on the non-FE predictors without ever materializing the G−1 group dummy columns an explicit one-hot encoding would require. (Not BYCOL: Demean_By returns a whole column, and BYCOL's callback contract requires a single scalar per call — the same REDUCE+HSTACK pattern X_s() itself uses for column-by-column assembly.)
Shipped as a NEW function alongside y_s, for the identical reason: X_s() has raw-predictor consumers that must not see demeaned values — the Predictor Summary zone (Pearson_R, Spearman_R, Skewness, Kurtosis, GVIF, Generalized_Tolerance) characterizes each predictor's own distribution, and Constructed_Column_Names() labels columns positionally against X_s(), not X_s_Within(). Only the fit/inference/prediction/residual chain (Coefficients, Predictions, Residuals, Hat_Diagonal, Cooks_Distance, and everything built from them) is repointed to X_s_Within() — repointing which columns those formulas READ, not a change to what X_s() itself returns.
The no-FE branch returns X_s() itself, unchanged, so every existing no-FE model is unaffected by construction — including its error behavior: a zero-predictor spec that makes X_s() itself error propagates through X_s_Within() identically, never masked.</t>
  </si>
  <si>
    <t>Serial_Correlation_Group</t>
  </si>
  <si>
    <t>=LAMBDA(LET(
    roles, TAKE(Spec_Role, COLUMNS(Source_Data)),
    key, IFS(
        SUMPRODUCT(N(roles = "Fixed Effects")) &gt; 0, "Fixed Effects",
        SUMPRODUCT(N(roles = "Cluster")) &gt; 0, "Cluster",
        TRUE, "none"
    ),
    SWITCH(key,
        "Fixed Effects", Fixed_Effects_Column(),
        "Cluster", "n/a — Cluster grouping RESERVED — v2.6+",
        "none"
    )
))</t>
  </si>
  <si>
    <t>The grouping-key column for serial-correlation diagnostics: the Fixed Effects data column when a Role="Fixed Effects" row is declared; the token "n/a — Cluster grouping RESERVED — v2.6+" when only a Cluster role is declared; the sentinel "none" when no grouping role exists (ordinary DW path).</t>
  </si>
  <si>
    <t>Which column groups the residuals for the serial-correlation checks — the Fixed Effects variable today, with a reserved slot for the future Cluster role.</t>
  </si>
  <si>
    <t>Serial_Correlation_Group is the grouping-key resolver for the serial-correlation diagnostics: it answers "which dimension partitions the residuals for within-group differencing?" as a single dispatch point, so consumers (the BFN panel Durbin-Watson wiring) never reference a role column directly. Today the answer is the Fixed Effects column; when the v2.6+ Cluster role supplies pooled-panel grouping without absorption, ONLY this resolver changes — every consumer retargets for free.
The SWITCH dispatches on the declared grouping role, highest-priority first: a Role="Fixed Effects" row wins and returns Fixed_Effects_Column() (one source of truth for the FE lookup — the resolver dispatches, the accessor looks up); a Role="Cluster" row with no FE returns the not-applicable token "n/a — Cluster grouping RESERVED — v2.6+" — the branch is present in the SWITCH but deliberately inert, the switch that currently does nothing, mirroring the reserved-spec-column pattern (Order/Transform columns named now, read by nothing); with neither role the default returns the none-sentinel "none", signalling the ordinary single-series DW path. The Cluster branch is dormant AND unreachable from the shipped cells: "Cluster" is not in the Role dropdown, and the diagnostic cells gate on the FE-variable count before this resolver is ever evaluated — a hand-typed Cluster role reaches the token path, never an error.
Both non-column results are explicit text tokens, not NA() (reserved for genuine errors) — friendlier to a future Model-Comparison XLOOKUP and self-explaining in the audit trail. Spec_Role is TAKE-trimmed to COLUMNS(Source_Data) so cells below the live spec rows are never scanned.</t>
  </si>
  <si>
    <t>Sequence_Deltas</t>
  </si>
  <si>
    <t>=LAMBDA(
    LET(
        n_c,     COLUMNS(Source_Data),
        s_pos,   XMATCH(TRUE, TAKE(Spec_Sequence, n_c), 0),
        t_raw,   INDEX(Source_Data, 0, s_pos),
        t_v,     IF(t_raw = "", "", t_raw),
        rl,      TAKE(Spec_Role, n_c),
        id_mask, (rl = "Identifier (Row Label)") * (SEQUENCE(n_c) &lt;&gt; s_pos),
        g_v,     IF(SUM(id_mask) = 0,
            EXPAND("(all)", ROWS(t_v), 1, "(all)"),
            BYROW(CHOOSECOLS(Source_Data, TOROW(FILTER(SEQUENCE(n_c), id_mask))),
                LAMBDA(r, TEXTJOIN(CHAR(31), FALSE, IF(r = "", "", r))))),
        ok,      ISNUMBER(t_v) * (SUBSTITUTE(g_v, CHAR(31), "") &lt;&gt; ""),
        g_f,     FILTER(g_v, ok, NA()),
        t_f,     FILTER(t_v, ok, NA()),
        g_s,     SORTBY(g_f, g_f, 1, t_f, 1),
        t_s,     SORTBY(t_f, g_f, 1, t_f, 1),
        d,       DROP(t_s, 1) - DROP(t_s, -1),
        same,    DROP(g_s, 1) = DROP(g_s, -1),
        IFERROR(FILTER(d, same * (d &gt; 0), NA()), NA())
    )
)</t>
  </si>
  <si>
    <t>Column of all within-group consecutive positive spacings of the Sequence-flagged column (the raw material of the delta spectrum); #N/A when no Sequence axis is flagged or no group has two observations.</t>
  </si>
  <si>
    <t>All the observed gaps between consecutive time periods within each group — e.g. all 1s for a complete yearly panel, with a 2 appearing where a year is missing.</t>
  </si>
  <si>
    <t>Sequence_Deltas returns every within-group consecutive spacing of the sequence axis: for each group, the differences between successive observed values of the Sequence-flagged column, pooled across groups into one column. It is the raw material for the Base Period Δ candidate (its MODE) and the delta spectrum display.
Seam-safety is the point of the implementation: rows are sorted by (group, seq) and consecutive diffs are kept only where the sorted neighbors share a group, so group seams can never contaminate the spacings. A pooled column-wise diff over the raw row order is forbidden — on Country/Year panel data it would manufacture large negative seam deltas at every country boundary. Zero spacings (duplicate (group, seq) pairs) are also dropped: the spectrum describes the time grid, and duplicates are a data defect surfaced elsewhere.
Groups are keyed by the Identifier-role columns, excluding the sequence column itself (a Year flagged as both Identifier and Sequence must not group by itself), joined with CHAR(31) when there are several. With no Identifier columns the whole sample is one group. A row whose Identifier fields are ALL blank produces a delimiter-only join key, which the emptiness check strips (SUBSTITUTE off the CHAR(31) separators) so unidentified rows never form a spurious group. The spectrum deliberately ignores Sample_Include(): the time grid is dataset structure, while the mask is model-iteration state — a filtered model must not make the data look gappier than it is.
All spec-band reads are TAKE-trimmed to COLUMNS(Source_Data), so the Sequence Spacing block below the spec rows is never scanned.</t>
  </si>
  <si>
    <t>Base_Period_Delta_Candidate</t>
  </si>
  <si>
    <t>=LAMBDA(
    LET(
        d, Sequence_Deltas(),
        IF(COUNT(d) = 0, NA(), IFERROR(MODE.SNGL(d), MIN(d)))
    )
)</t>
  </si>
  <si>
    <t>The computed Base Period Δ candidate: MODE of the within-group spacings, falling back to their MIN when no spacing repeats; #N/A when there are no spacings at all.</t>
  </si>
  <si>
    <t>The suggested time step for the data — the most common gap between consecutive periods within a group (1 for yearly data).</t>
  </si>
  <si>
    <t>Base_Period_Delta_Candidate computes the natural base period of the declared sequence axis: the MODE.SNGL of Sequence_Deltas() — the most common within-group consecutive spacing. For a complete yearly panel that is 1; for a decadal survey it is 10. The build writes this candidate into spec cell J (Period In Use) of the Sequence-flagged row; cell I (Sequence Period) is the user-typed override input, and a non-blank I replaces the formula via the reference-level pattern.
When MODE.SNGL returns #N/A because every spacing is distinct, there is no natural base period; the candidate falls back to the MIN of the positive spacings (the finest grid the data could support) and the Sequence Spacing block surfaces an explicit override prompt ("no repeated spacing — set Δ"). When there are no within-group spacings at all — no sequence axis flagged, or every group has a single observation — the candidate is #N/A and cell J displays blank, awaiting a typed Δ in I.
The candidate never quantizes calendar spacings: monthly serial dates produce a spectrum clustered at 28–31 and a MODE of 31, which is a wrong Δ for eleven months of the year. That situation is surfaced (calendar-signature guidance recommending an integer period index upstream), not papered over with a scalar.</t>
  </si>
  <si>
    <t>Sequence_Delta_Spectrum</t>
  </si>
  <si>
    <t>=LAMBDA(
    LET(
        d, Sequence_Deltas(),
        u, SORT(UNIQUE(d)),
        IF(COUNT(d) = 0, NA(), HSTACK(u, BYROW(u, LAMBDA(v, SUM(--(d = v))))))
    )
)</t>
  </si>
  <si>
    <t>Two-column array — each distinct within-group spacing with its count, ascending (the delta spectrum); #N/A when there are no spacings.</t>
  </si>
  <si>
    <t>A little table of every gap size found between consecutive time periods and how often each occurs — all 1s means an evenly spaced panel.</t>
  </si>
  <si>
    <t>Sequence_Delta_Spectrum tabulates the delta spectrum: every distinct within-group consecutive spacing of the sequence axis alongside how many times it occurs, sorted ascending. It is the display behind the Sequence Spacing block's Delta/Count table and the evidence base for its verdict flags.
Reading it: a complete yearly panel shows the single row {1, n−G}. A punched-out year adds a {2, 1} row — the Regularity flag fires, but 2 is still on the Δ = 1 grid so the Off-grid flag stays quiet. First-of-month calendar serials show the signature cluster {28, 29, 30, 31} — Regularity and Off-grid both fire and the calendar-signature guidance recommends an integer period index (YEAR, or YEAR*12 + MONTH) upstream instead of quantizing day counts to a scalar Δ.
Returns #N/A when there are no within-group spacings (no Sequence axis flagged, or every group is a single observation); the consuming cells wrap IFERROR to degrade to a quiet blank.</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</si>
  <si>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</si>
  <si>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</si>
  <si>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</si>
  <si>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</si>
  <si>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</si>
  <si>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</si>
  <si>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</si>
  <si>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</si>
  <si>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</si>
  <si>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</si>
  <si>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</si>
  <si>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</si>
  <si>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</si>
  <si>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</si>
  <si>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</si>
  <si>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</si>
  <si>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</si>
  <si>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</si>
  <si>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</si>
  <si>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</si>
  <si>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</si>
  <si>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</si>
  <si>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</si>
  <si>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</si>
  <si>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</si>
  <si>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</si>
  <si>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</si>
  <si>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</si>
  <si>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</si>
  <si>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</si>
  <si>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</si>
  <si>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</si>
  <si>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</si>
  <si>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</si>
  <si>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</si>
  <si>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</si>
  <si>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</si>
  <si>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</si>
  <si>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</si>
  <si>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</si>
  <si>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</si>
  <si>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</si>
  <si>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</si>
  <si>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</si>
  <si>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</si>
  <si>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</si>
  <si>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</si>
  <si>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</si>
  <si>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</si>
  <si>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</si>
  <si>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</si>
  <si>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</si>
  <si>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</si>
  <si>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</si>
  <si>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</si>
  <si>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</si>
  <si>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</si>
  <si>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</si>
  <si>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</si>
  <si>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</si>
  <si>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</si>
  <si>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</si>
  <si>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</si>
  <si>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</si>
  <si>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</si>
  <si>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</si>
  <si>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</si>
  <si>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</si>
  <si>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</si>
  <si>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</si>
  <si>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</si>
  <si>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</si>
  <si>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</si>
  <si>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</si>
  <si>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</si>
  <si>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</si>
  <si>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</si>
  <si>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</si>
  <si>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</si>
  <si>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</si>
  <si>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</si>
  <si>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</si>
  <si>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</si>
  <si>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</si>
  <si>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</si>
  <si>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</si>
  <si>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</si>
  <si>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</si>
  <si>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</si>
  <si>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</si>
  <si>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</si>
  <si>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</si>
  <si>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</si>
  <si>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</si>
  <si>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</si>
  <si>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</si>
  <si>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</si>
  <si>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</si>
  <si>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</si>
  <si>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</si>
  <si>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</si>
  <si>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</si>
  <si>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</si>
  <si>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</si>
  <si>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</si>
  <si>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</si>
  <si>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</si>
  <si>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</si>
  <si>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</si>
  <si>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</si>
  <si>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</si>
  <si>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</si>
  <si>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</si>
  <si>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</si>
  <si>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</si>
  <si>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</si>
  <si>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</si>
  <si>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</si>
  <si>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</si>
  <si>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</si>
  <si>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</si>
  <si>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</si>
  <si>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</si>
  <si>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</si>
  <si>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</si>
  <si>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</si>
  <si>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</si>
  <si>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</si>
  <si>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</si>
  <si>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</si>
  <si>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</si>
  <si>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</si>
  <si>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</si>
  <si>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</si>
  <si>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</si>
  <si>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</si>
  <si>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</si>
  <si>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</si>
  <si>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</si>
  <si>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</si>
  <si>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</si>
  <si>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</si>
  <si>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</si>
  <si>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</si>
  <si>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</si>
  <si>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</si>
  <si>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</si>
  <si>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</si>
  <si>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</si>
  <si>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</si>
  <si>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</si>
  <si>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</si>
  <si>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</si>
  <si>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</si>
  <si>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</si>
  <si>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</si>
  <si>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</si>
  <si>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</si>
  <si>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</si>
  <si>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</si>
  <si>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</si>
  <si>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</si>
  <si>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</si>
  <si>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</si>
  <si>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</si>
  <si>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</si>
  <si>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</si>
  <si>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</si>
  <si>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</si>
  <si>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</si>
  <si>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</si>
  <si>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</si>
  <si>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</si>
  <si>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</si>
  <si>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</si>
  <si>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</si>
  <si>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</si>
  <si>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</si>
  <si>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</si>
  <si>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</si>
  <si>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</si>
  <si>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</si>
  <si>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</si>
  <si>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</si>
  <si>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</si>
  <si>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</si>
  <si>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</si>
  <si>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</si>
  <si>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</si>
  <si>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</si>
  <si>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</si>
  <si>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</si>
  <si>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</si>
  <si>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</si>
  <si>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</si>
  <si>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</si>
  <si>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</si>
  <si>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</si>
  <si>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</si>
  <si>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</si>
  <si>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</si>
  <si>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</si>
  <si>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</si>
  <si>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</si>
  <si>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</si>
  <si>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</si>
  <si>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</si>
  <si>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</si>
  <si>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</si>
  <si>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</si>
  <si>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</si>
  <si>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</si>
  <si>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</si>
  <si>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</si>
  <si>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</si>
  <si>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</si>
  <si>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</si>
  <si>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</si>
  <si>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MPG</t>
  </si>
  <si>
    <t>Cylinders</t>
  </si>
  <si>
    <t>Displacement</t>
  </si>
  <si>
    <t>Horsepower</t>
  </si>
  <si>
    <t>Weight</t>
  </si>
  <si>
    <t>Acceleration</t>
  </si>
  <si>
    <t>Model Year</t>
  </si>
  <si>
    <t>Origin</t>
  </si>
  <si>
    <t>Car Name</t>
  </si>
  <si>
    <t>Make</t>
  </si>
  <si>
    <t>Model?</t>
  </si>
  <si>
    <t>US</t>
  </si>
  <si>
    <t>chevrolet chevelle malibu</t>
  </si>
  <si>
    <t>chevrolet</t>
  </si>
  <si>
    <t>chevelle malibu</t>
  </si>
  <si>
    <t>buick skylark 320</t>
  </si>
  <si>
    <t>buick</t>
  </si>
  <si>
    <t>skylark 320</t>
  </si>
  <si>
    <t>plymouth satellite</t>
  </si>
  <si>
    <t>plymouth</t>
  </si>
  <si>
    <t>satellite</t>
  </si>
  <si>
    <t>amc rebel sst</t>
  </si>
  <si>
    <t>amc</t>
  </si>
  <si>
    <t>rebel sst</t>
  </si>
  <si>
    <t>ford torino</t>
  </si>
  <si>
    <t>ford</t>
  </si>
  <si>
    <t>torino</t>
  </si>
  <si>
    <t>ford galaxie 500</t>
  </si>
  <si>
    <t>galaxie 500</t>
  </si>
  <si>
    <t>chevrolet impala</t>
  </si>
  <si>
    <t>impala</t>
  </si>
  <si>
    <t>plymouth fury iii</t>
  </si>
  <si>
    <t>fury iii</t>
  </si>
  <si>
    <t>pontiac catalina</t>
  </si>
  <si>
    <t>pontiac</t>
  </si>
  <si>
    <t>catalina</t>
  </si>
  <si>
    <t>amc ambassador dpl</t>
  </si>
  <si>
    <t>ambassador dpl</t>
  </si>
  <si>
    <t>Europe</t>
  </si>
  <si>
    <t>citroen ds-21 pallas</t>
  </si>
  <si>
    <t>citroen</t>
  </si>
  <si>
    <t>ds-21 pallas</t>
  </si>
  <si>
    <t>chevrolet chevelle concours (sw)</t>
  </si>
  <si>
    <t>chevelle concours (sw)</t>
  </si>
  <si>
    <t>ford torino (sw)</t>
  </si>
  <si>
    <t>torino (sw)</t>
  </si>
  <si>
    <t>plymouth satellite (sw)</t>
  </si>
  <si>
    <t>satellite (sw)</t>
  </si>
  <si>
    <t>amc rebel sst (sw)</t>
  </si>
  <si>
    <t>rebel sst (sw)</t>
  </si>
  <si>
    <t>dodge challenger se</t>
  </si>
  <si>
    <t>dodge</t>
  </si>
  <si>
    <t>challenger se</t>
  </si>
  <si>
    <t>plymouth 'cuda 340</t>
  </si>
  <si>
    <t>cuda 340</t>
  </si>
  <si>
    <t>ford mustang boss 302</t>
  </si>
  <si>
    <t>mustang boss 302</t>
  </si>
  <si>
    <t>chevrolet monte carlo</t>
  </si>
  <si>
    <t>monte carlo</t>
  </si>
  <si>
    <t>buick estate wagon (sw)</t>
  </si>
  <si>
    <t>estate wagon (sw)</t>
  </si>
  <si>
    <t>Asia</t>
  </si>
  <si>
    <t>toyota corona mark ii</t>
  </si>
  <si>
    <t>toyota</t>
  </si>
  <si>
    <t>corona mark ii</t>
  </si>
  <si>
    <t>plymouth duster</t>
  </si>
  <si>
    <t>duster</t>
  </si>
  <si>
    <t>amc hornet</t>
  </si>
  <si>
    <t>hornet</t>
  </si>
  <si>
    <t>ford maverick</t>
  </si>
  <si>
    <t>maverick</t>
  </si>
  <si>
    <t>datsun pl510</t>
  </si>
  <si>
    <t>datsun</t>
  </si>
  <si>
    <t>pl510</t>
  </si>
  <si>
    <t>volkswagen 1131 deluxe sedan</t>
  </si>
  <si>
    <t>volkswagen</t>
  </si>
  <si>
    <t>1131 deluxe sedan</t>
  </si>
  <si>
    <t>peugeot 504</t>
  </si>
  <si>
    <t>peugeot</t>
  </si>
  <si>
    <t>audi 100 ls</t>
  </si>
  <si>
    <t>audi</t>
  </si>
  <si>
    <t>100 ls</t>
  </si>
  <si>
    <t>saab 99e</t>
  </si>
  <si>
    <t>saab</t>
  </si>
  <si>
    <t>99e</t>
  </si>
  <si>
    <t>bmw 2002</t>
  </si>
  <si>
    <t>bmw</t>
  </si>
  <si>
    <t>amc gremlin</t>
  </si>
  <si>
    <t>gremlin</t>
  </si>
  <si>
    <t>ford f250</t>
  </si>
  <si>
    <t>f250</t>
  </si>
  <si>
    <t>chevy c20</t>
  </si>
  <si>
    <t>chevy</t>
  </si>
  <si>
    <t>c20</t>
  </si>
  <si>
    <t>dodge d200</t>
  </si>
  <si>
    <t>d200</t>
  </si>
  <si>
    <t>hi 1200d</t>
  </si>
  <si>
    <t>hi</t>
  </si>
  <si>
    <t>1200d</t>
  </si>
  <si>
    <t>chevrolet vega 2300</t>
  </si>
  <si>
    <t>vega 2300</t>
  </si>
  <si>
    <t>toyota corona</t>
  </si>
  <si>
    <t>corona</t>
  </si>
  <si>
    <t>ford pinto</t>
  </si>
  <si>
    <t>pinto</t>
  </si>
  <si>
    <t>volkswagen super beetle 117</t>
  </si>
  <si>
    <t>super beetle 117</t>
  </si>
  <si>
    <t>plymouth satellite custom</t>
  </si>
  <si>
    <t>satellite custom</t>
  </si>
  <si>
    <t>ford torino 500</t>
  </si>
  <si>
    <t>torino 500</t>
  </si>
  <si>
    <t>amc matador</t>
  </si>
  <si>
    <t>matador</t>
  </si>
  <si>
    <t>pontiac catalina brougham</t>
  </si>
  <si>
    <t>catalina brougham</t>
  </si>
  <si>
    <t>dodge monaco (sw)</t>
  </si>
  <si>
    <t>monaco (sw)</t>
  </si>
  <si>
    <t>ford country squire (sw)</t>
  </si>
  <si>
    <t>country squire (sw)</t>
  </si>
  <si>
    <t>pontiac safari (sw)</t>
  </si>
  <si>
    <t>safari (sw)</t>
  </si>
  <si>
    <t>amc hornet sportabout (sw)</t>
  </si>
  <si>
    <t>hornet sportabout (sw)</t>
  </si>
  <si>
    <t>chevrolet vega (sw)</t>
  </si>
  <si>
    <t>vega (sw)</t>
  </si>
  <si>
    <t>pontiac firebird</t>
  </si>
  <si>
    <t>firebird</t>
  </si>
  <si>
    <t>ford mustang</t>
  </si>
  <si>
    <t>mustang</t>
  </si>
  <si>
    <t>mercury capri 2000</t>
  </si>
  <si>
    <t>mercury</t>
  </si>
  <si>
    <t>capri 2000</t>
  </si>
  <si>
    <t>opel 1900</t>
  </si>
  <si>
    <t>opel</t>
  </si>
  <si>
    <t>peugeot 304</t>
  </si>
  <si>
    <t>fiat 124b</t>
  </si>
  <si>
    <t>fiat</t>
  </si>
  <si>
    <t>124b</t>
  </si>
  <si>
    <t>toyota corolla 1200</t>
  </si>
  <si>
    <t>corolla 1200</t>
  </si>
  <si>
    <t>datsun 1200</t>
  </si>
  <si>
    <t>volkswagen model 111</t>
  </si>
  <si>
    <t>model 111</t>
  </si>
  <si>
    <t>plymouth cricket</t>
  </si>
  <si>
    <t>cricket</t>
  </si>
  <si>
    <t>toyota corona hardtop</t>
  </si>
  <si>
    <t>corona hardtop</t>
  </si>
  <si>
    <t>dodge colt hardtop</t>
  </si>
  <si>
    <t>colt hardtop</t>
  </si>
  <si>
    <t>volkswagen type 3</t>
  </si>
  <si>
    <t>type 3</t>
  </si>
  <si>
    <t>chevrolet vega</t>
  </si>
  <si>
    <t>vega</t>
  </si>
  <si>
    <t>ford pinto runabout</t>
  </si>
  <si>
    <t>pinto runabout</t>
  </si>
  <si>
    <t>amc ambassador sst</t>
  </si>
  <si>
    <t>ambassador sst</t>
  </si>
  <si>
    <t>mercury marquis</t>
  </si>
  <si>
    <t>marquis</t>
  </si>
  <si>
    <t>buick lesabre custom</t>
  </si>
  <si>
    <t>lesabre custom</t>
  </si>
  <si>
    <t>oldsmobile delta 88 royale</t>
  </si>
  <si>
    <t>oldsmobile</t>
  </si>
  <si>
    <t>delta 88 royale</t>
  </si>
  <si>
    <t>chrysler newport royal</t>
  </si>
  <si>
    <t>chrysler</t>
  </si>
  <si>
    <t>newport royal</t>
  </si>
  <si>
    <t>mazda rx2 coupe</t>
  </si>
  <si>
    <t>mazda</t>
  </si>
  <si>
    <t>rx2 coupe</t>
  </si>
  <si>
    <t>amc matador (sw)</t>
  </si>
  <si>
    <t>matador (sw)</t>
  </si>
  <si>
    <t>ford gran torino (sw)</t>
  </si>
  <si>
    <t>gran torino (sw)</t>
  </si>
  <si>
    <t>plymouth satellite custom (sw)</t>
  </si>
  <si>
    <t>satellite custom (sw)</t>
  </si>
  <si>
    <t>volvo 145e (sw)</t>
  </si>
  <si>
    <t>volvo</t>
  </si>
  <si>
    <t>145e (sw)</t>
  </si>
  <si>
    <t>volkswagen 411 (sw)</t>
  </si>
  <si>
    <t>411 (sw)</t>
  </si>
  <si>
    <t>peugeot 504 (sw)</t>
  </si>
  <si>
    <t>504 (sw)</t>
  </si>
  <si>
    <t>renault 12 (sw)</t>
  </si>
  <si>
    <t>renault</t>
  </si>
  <si>
    <t>12 (sw)</t>
  </si>
  <si>
    <t>ford pinto (sw)</t>
  </si>
  <si>
    <t>pinto (sw)</t>
  </si>
  <si>
    <t>datsun 510 (sw)</t>
  </si>
  <si>
    <t>510 (sw)</t>
  </si>
  <si>
    <t>toyouta corona mark ii (sw)</t>
  </si>
  <si>
    <t>toyouta</t>
  </si>
  <si>
    <t>corona mark ii (sw)</t>
  </si>
  <si>
    <t>dodge colt (sw)</t>
  </si>
  <si>
    <t>colt (sw)</t>
  </si>
  <si>
    <t>toyota corolla 1600 (sw)</t>
  </si>
  <si>
    <t>corolla 1600 (sw)</t>
  </si>
  <si>
    <t>buick century 350</t>
  </si>
  <si>
    <t>century 350</t>
  </si>
  <si>
    <t>chevrolet malibu</t>
  </si>
  <si>
    <t>malibu</t>
  </si>
  <si>
    <t>ford gran torino</t>
  </si>
  <si>
    <t>gran torino</t>
  </si>
  <si>
    <t>dodge coronet custom</t>
  </si>
  <si>
    <t>coronet custom</t>
  </si>
  <si>
    <t>mercury marquis brougham</t>
  </si>
  <si>
    <t>marquis brougham</t>
  </si>
  <si>
    <t>chevrolet caprice classic</t>
  </si>
  <si>
    <t>caprice classic</t>
  </si>
  <si>
    <t>ford ltd</t>
  </si>
  <si>
    <t>ltd</t>
  </si>
  <si>
    <t>plymouth fury gran sedan</t>
  </si>
  <si>
    <t>fury gran sedan</t>
  </si>
  <si>
    <t>chrysler new yorker brougham</t>
  </si>
  <si>
    <t>new yorker brougham</t>
  </si>
  <si>
    <t>buick electra 225 custom</t>
  </si>
  <si>
    <t>electra 225 custom</t>
  </si>
  <si>
    <t>amc ambassador brougham</t>
  </si>
  <si>
    <t>ambassador brougham</t>
  </si>
  <si>
    <t>plymouth valiant</t>
  </si>
  <si>
    <t>valiant</t>
  </si>
  <si>
    <t>chevrolet nova custom</t>
  </si>
  <si>
    <t>nova custom</t>
  </si>
  <si>
    <t>volkswagen super beetle</t>
  </si>
  <si>
    <t>super beetle</t>
  </si>
  <si>
    <t>ford country</t>
  </si>
  <si>
    <t>country</t>
  </si>
  <si>
    <t>plymouth custom suburb</t>
  </si>
  <si>
    <t>custom suburb</t>
  </si>
  <si>
    <t>oldsmobile vista cruiser</t>
  </si>
  <si>
    <t>vista cruiser</t>
  </si>
  <si>
    <t>toyota carina</t>
  </si>
  <si>
    <t>carina</t>
  </si>
  <si>
    <t>datsun 610</t>
  </si>
  <si>
    <t>maxda rx3</t>
  </si>
  <si>
    <t>maxda</t>
  </si>
  <si>
    <t>rx3</t>
  </si>
  <si>
    <t>mercury capri v6</t>
  </si>
  <si>
    <t>capri v6</t>
  </si>
  <si>
    <t>fiat 124 sport coupe</t>
  </si>
  <si>
    <t>124 sport coupe</t>
  </si>
  <si>
    <t>chevrolet monte carlo s</t>
  </si>
  <si>
    <t>monte carlo s</t>
  </si>
  <si>
    <t>pontiac grand prix</t>
  </si>
  <si>
    <t>grand prix</t>
  </si>
  <si>
    <t>fiat 128</t>
  </si>
  <si>
    <t>opel manta</t>
  </si>
  <si>
    <t>manta</t>
  </si>
  <si>
    <t>audi 100ls</t>
  </si>
  <si>
    <t>100ls</t>
  </si>
  <si>
    <t>volvo 144ea</t>
  </si>
  <si>
    <t>144ea</t>
  </si>
  <si>
    <t>dodge dart custom</t>
  </si>
  <si>
    <t>dart custom</t>
  </si>
  <si>
    <t>saab 99le</t>
  </si>
  <si>
    <t>99le</t>
  </si>
  <si>
    <t>toyota mark ii</t>
  </si>
  <si>
    <t>mark ii</t>
  </si>
  <si>
    <t>oldsmobile omega</t>
  </si>
  <si>
    <t>omega</t>
  </si>
  <si>
    <t>chevrolet nova</t>
  </si>
  <si>
    <t>nova</t>
  </si>
  <si>
    <t>datsun b210</t>
  </si>
  <si>
    <t>b210</t>
  </si>
  <si>
    <t>chevrolet chevelle malibu classic</t>
  </si>
  <si>
    <t>chevelle malibu classic</t>
  </si>
  <si>
    <t>plymouth satellite sebring</t>
  </si>
  <si>
    <t>satellite sebring</t>
  </si>
  <si>
    <t>buick century luxus (sw)</t>
  </si>
  <si>
    <t>century luxus (sw)</t>
  </si>
  <si>
    <t>dodge coronet custom (sw)</t>
  </si>
  <si>
    <t>coronet custom (sw)</t>
  </si>
  <si>
    <t>audi fox</t>
  </si>
  <si>
    <t>fox</t>
  </si>
  <si>
    <t>volkswagen dasher</t>
  </si>
  <si>
    <t>dasher</t>
  </si>
  <si>
    <t>datsun 710</t>
  </si>
  <si>
    <t>dodge colt</t>
  </si>
  <si>
    <t>colt</t>
  </si>
  <si>
    <t>fiat 124 tc</t>
  </si>
  <si>
    <t>124 tc</t>
  </si>
  <si>
    <t>honda civic</t>
  </si>
  <si>
    <t>honda</t>
  </si>
  <si>
    <t>civic</t>
  </si>
  <si>
    <t>subaru</t>
  </si>
  <si>
    <t>fiat x1.9</t>
  </si>
  <si>
    <t>x1.9</t>
  </si>
  <si>
    <t>plymouth valiant custom</t>
  </si>
  <si>
    <t>valiant custom</t>
  </si>
  <si>
    <t>mercury monarch</t>
  </si>
  <si>
    <t>monarch</t>
  </si>
  <si>
    <t>chevrolet bel air</t>
  </si>
  <si>
    <t>bel air</t>
  </si>
  <si>
    <t>plymouth grand fury</t>
  </si>
  <si>
    <t>grand fury</t>
  </si>
  <si>
    <t>buick century</t>
  </si>
  <si>
    <t>century</t>
  </si>
  <si>
    <t>chevroelt chevelle malibu</t>
  </si>
  <si>
    <t>chevroelt</t>
  </si>
  <si>
    <t>plymouth fury</t>
  </si>
  <si>
    <t>fury</t>
  </si>
  <si>
    <t>buick skyhawk</t>
  </si>
  <si>
    <t>skyhawk</t>
  </si>
  <si>
    <t>chevrolet monza 2+2</t>
  </si>
  <si>
    <t>monza 2+2</t>
  </si>
  <si>
    <t>ford mustang ii</t>
  </si>
  <si>
    <t>mustang ii</t>
  </si>
  <si>
    <t>toyota corolla</t>
  </si>
  <si>
    <t>corolla</t>
  </si>
  <si>
    <t>pontiac astro</t>
  </si>
  <si>
    <t>astro</t>
  </si>
  <si>
    <t>volkswagen rabbit</t>
  </si>
  <si>
    <t>rabbit</t>
  </si>
  <si>
    <t>amc pacer</t>
  </si>
  <si>
    <t>pacer</t>
  </si>
  <si>
    <t>volvo 244dl</t>
  </si>
  <si>
    <t>244dl</t>
  </si>
  <si>
    <t>honda civic cvcc</t>
  </si>
  <si>
    <t>civic cvcc</t>
  </si>
  <si>
    <t>fiat 131</t>
  </si>
  <si>
    <t>capri ii</t>
  </si>
  <si>
    <t>capri</t>
  </si>
  <si>
    <t>ii</t>
  </si>
  <si>
    <t>renault 12tl</t>
  </si>
  <si>
    <t>12tl</t>
  </si>
  <si>
    <t>dodge coronet brougham</t>
  </si>
  <si>
    <t>coronet brougham</t>
  </si>
  <si>
    <t>chevrolet chevette</t>
  </si>
  <si>
    <t>chevette</t>
  </si>
  <si>
    <t>chevrolet woody</t>
  </si>
  <si>
    <t>woody</t>
  </si>
  <si>
    <t>vw rabbit</t>
  </si>
  <si>
    <t>vw</t>
  </si>
  <si>
    <t>dodge aspen se</t>
  </si>
  <si>
    <t>aspen se</t>
  </si>
  <si>
    <t>ford granada ghia</t>
  </si>
  <si>
    <t>granada ghia</t>
  </si>
  <si>
    <t>pontiac ventura sj</t>
  </si>
  <si>
    <t>ventura sj</t>
  </si>
  <si>
    <t>amc pacer d/l</t>
  </si>
  <si>
    <t>pacer d/l</t>
  </si>
  <si>
    <t>datsun b-210</t>
  </si>
  <si>
    <t>b-210</t>
  </si>
  <si>
    <t>volvo 245</t>
  </si>
  <si>
    <t>plymouth volare premier v8</t>
  </si>
  <si>
    <t>volare premier v8</t>
  </si>
  <si>
    <t>mercedes-benz 280s</t>
  </si>
  <si>
    <t>mercedes-benz</t>
  </si>
  <si>
    <t>280s</t>
  </si>
  <si>
    <t>cadillac seville</t>
  </si>
  <si>
    <t>cadillac</t>
  </si>
  <si>
    <t>seville</t>
  </si>
  <si>
    <t>chevy c10</t>
  </si>
  <si>
    <t>c10</t>
  </si>
  <si>
    <t>ford f108</t>
  </si>
  <si>
    <t>f108</t>
  </si>
  <si>
    <t>dodge d100</t>
  </si>
  <si>
    <t>d100</t>
  </si>
  <si>
    <t>honda accord cvcc</t>
  </si>
  <si>
    <t>accord cvcc</t>
  </si>
  <si>
    <t>buick opel isuzu deluxe</t>
  </si>
  <si>
    <t>opel isuzu deluxe</t>
  </si>
  <si>
    <t>renault 5 gtl</t>
  </si>
  <si>
    <t>5 gtl</t>
  </si>
  <si>
    <t>plymouth arrow gs</t>
  </si>
  <si>
    <t>arrow gs</t>
  </si>
  <si>
    <t>datsun f-10 hatchback</t>
  </si>
  <si>
    <t>f-10 hatchback</t>
  </si>
  <si>
    <t>oldsmobile cutlass supreme</t>
  </si>
  <si>
    <t>cutlass supreme</t>
  </si>
  <si>
    <t>dodge monaco brougham</t>
  </si>
  <si>
    <t>monaco brougham</t>
  </si>
  <si>
    <t>mercury cougar brougham</t>
  </si>
  <si>
    <t>cougar brougham</t>
  </si>
  <si>
    <t>chevrolet concours</t>
  </si>
  <si>
    <t>concours</t>
  </si>
  <si>
    <t>buick skylark</t>
  </si>
  <si>
    <t>skylark</t>
  </si>
  <si>
    <t>plymouth volare custom</t>
  </si>
  <si>
    <t>volare custom</t>
  </si>
  <si>
    <t>ford granada</t>
  </si>
  <si>
    <t>granada</t>
  </si>
  <si>
    <t>pontiac grand prix lj</t>
  </si>
  <si>
    <t>grand prix lj</t>
  </si>
  <si>
    <t>chevrolet monte carlo landau</t>
  </si>
  <si>
    <t>monte carlo landau</t>
  </si>
  <si>
    <t>chrysler cordoba</t>
  </si>
  <si>
    <t>cordoba</t>
  </si>
  <si>
    <t>ford thunderbird</t>
  </si>
  <si>
    <t>thunderbird</t>
  </si>
  <si>
    <t>volkswagen rabbit custom</t>
  </si>
  <si>
    <t>rabbit custom</t>
  </si>
  <si>
    <t>pontiac sunbird coupe</t>
  </si>
  <si>
    <t>sunbird coupe</t>
  </si>
  <si>
    <t>toyota corolla liftback</t>
  </si>
  <si>
    <t>corolla liftback</t>
  </si>
  <si>
    <t>ford mustang ii 2+2</t>
  </si>
  <si>
    <t>mustang ii 2+2</t>
  </si>
  <si>
    <t>dodge colt m/m</t>
  </si>
  <si>
    <t>colt m/m</t>
  </si>
  <si>
    <t>subaru dl</t>
  </si>
  <si>
    <t>dl</t>
  </si>
  <si>
    <t>datsun 810</t>
  </si>
  <si>
    <t>bmw 320i</t>
  </si>
  <si>
    <t>320i</t>
  </si>
  <si>
    <t>mazda rx-4</t>
  </si>
  <si>
    <t>rx-4</t>
  </si>
  <si>
    <t>volkswagen rabbit custom diesel</t>
  </si>
  <si>
    <t>rabbit custom diesel</t>
  </si>
  <si>
    <t>ford fiesta</t>
  </si>
  <si>
    <t>fiesta</t>
  </si>
  <si>
    <t>mazda glc deluxe</t>
  </si>
  <si>
    <t>glc deluxe</t>
  </si>
  <si>
    <t>datsun b210 gx</t>
  </si>
  <si>
    <t>b210 gx</t>
  </si>
  <si>
    <t>oldsmobile cutlass salon brougham</t>
  </si>
  <si>
    <t>cutlass salon brougham</t>
  </si>
  <si>
    <t>dodge diplomat</t>
  </si>
  <si>
    <t>diplomat</t>
  </si>
  <si>
    <t>mercury monarch ghia</t>
  </si>
  <si>
    <t>monarch ghia</t>
  </si>
  <si>
    <t>pontiac phoenix lj</t>
  </si>
  <si>
    <t>phoenix lj</t>
  </si>
  <si>
    <t>ford fairmont (auto)</t>
  </si>
  <si>
    <t>fairmont (auto)</t>
  </si>
  <si>
    <t>ford fairmont (man)</t>
  </si>
  <si>
    <t>fairmont (man)</t>
  </si>
  <si>
    <t>plymouth volare</t>
  </si>
  <si>
    <t>volare</t>
  </si>
  <si>
    <t>amc concord</t>
  </si>
  <si>
    <t>concord</t>
  </si>
  <si>
    <t>buick century special</t>
  </si>
  <si>
    <t>century special</t>
  </si>
  <si>
    <t>mercury zephyr</t>
  </si>
  <si>
    <t>zephyr</t>
  </si>
  <si>
    <t>dodge aspen</t>
  </si>
  <si>
    <t>aspen</t>
  </si>
  <si>
    <t>amc concord d/l</t>
  </si>
  <si>
    <t>concord d/l</t>
  </si>
  <si>
    <t>buick regal sport coupe (turbo)</t>
  </si>
  <si>
    <t>regal sport coupe (turbo)</t>
  </si>
  <si>
    <t>ford futura</t>
  </si>
  <si>
    <t>futura</t>
  </si>
  <si>
    <t>dodge magnum xe</t>
  </si>
  <si>
    <t>magnum xe</t>
  </si>
  <si>
    <t>datsun 510</t>
  </si>
  <si>
    <t>dodge omni</t>
  </si>
  <si>
    <t>omni</t>
  </si>
  <si>
    <t>toyota celica gt liftback</t>
  </si>
  <si>
    <t>celica gt liftback</t>
  </si>
  <si>
    <t>plymouth sapporo</t>
  </si>
  <si>
    <t>sapporo</t>
  </si>
  <si>
    <t>oldsmobile starfire sx</t>
  </si>
  <si>
    <t>starfire sx</t>
  </si>
  <si>
    <t>datsun 200-sx</t>
  </si>
  <si>
    <t>200-sx</t>
  </si>
  <si>
    <t>audi 5000</t>
  </si>
  <si>
    <t>volvo 264gl</t>
  </si>
  <si>
    <t>264gl</t>
  </si>
  <si>
    <t>saab 99gle</t>
  </si>
  <si>
    <t>99gle</t>
  </si>
  <si>
    <t>peugeot 604sl</t>
  </si>
  <si>
    <t>604sl</t>
  </si>
  <si>
    <t>volkswagen scirocco</t>
  </si>
  <si>
    <t>scirocco</t>
  </si>
  <si>
    <t>honda accord lx</t>
  </si>
  <si>
    <t>accord lx</t>
  </si>
  <si>
    <t>pontiac lemans v6</t>
  </si>
  <si>
    <t>lemans v6</t>
  </si>
  <si>
    <t>mercury zephyr 6</t>
  </si>
  <si>
    <t>zephyr 6</t>
  </si>
  <si>
    <t>ford fairmont 4</t>
  </si>
  <si>
    <t>fairmont 4</t>
  </si>
  <si>
    <t>amc concord dl 6</t>
  </si>
  <si>
    <t>concord dl 6</t>
  </si>
  <si>
    <t>dodge aspen 6</t>
  </si>
  <si>
    <t>aspen 6</t>
  </si>
  <si>
    <t>ford ltd landau</t>
  </si>
  <si>
    <t>ltd landau</t>
  </si>
  <si>
    <t>mercury grand marquis</t>
  </si>
  <si>
    <t>grand marquis</t>
  </si>
  <si>
    <t>dodge st. regis</t>
  </si>
  <si>
    <t>st. regis</t>
  </si>
  <si>
    <t>chevrolet malibu classic (sw)</t>
  </si>
  <si>
    <t>malibu classic (sw)</t>
  </si>
  <si>
    <t>chrysler lebaron town @ country (sw)</t>
  </si>
  <si>
    <t>lebaron town @ country (sw)</t>
  </si>
  <si>
    <t>vw rabbit custom</t>
  </si>
  <si>
    <t>maxda glc deluxe</t>
  </si>
  <si>
    <t>dodge colt hatchback custom</t>
  </si>
  <si>
    <t>colt hatchback custom</t>
  </si>
  <si>
    <t>amc spirit dl</t>
  </si>
  <si>
    <t>spirit dl</t>
  </si>
  <si>
    <t>mercedes benz 300d</t>
  </si>
  <si>
    <t>mercedes</t>
  </si>
  <si>
    <t>benz 300d</t>
  </si>
  <si>
    <t>cadillac eldorado</t>
  </si>
  <si>
    <t>eldorado</t>
  </si>
  <si>
    <t>plymouth horizon</t>
  </si>
  <si>
    <t>horizon</t>
  </si>
  <si>
    <t>plymouth horizon tc3</t>
  </si>
  <si>
    <t>horizon tc3</t>
  </si>
  <si>
    <t>datsun 210</t>
  </si>
  <si>
    <t>fiat strada custom</t>
  </si>
  <si>
    <t>strada custom</t>
  </si>
  <si>
    <t>buick skylark limited</t>
  </si>
  <si>
    <t>skylark limited</t>
  </si>
  <si>
    <t>chevrolet citation</t>
  </si>
  <si>
    <t>citation</t>
  </si>
  <si>
    <t>oldsmobile omega brougham</t>
  </si>
  <si>
    <t>omega brougham</t>
  </si>
  <si>
    <t>pontiac phoenix</t>
  </si>
  <si>
    <t>phoenix</t>
  </si>
  <si>
    <t>toyota corolla tercel</t>
  </si>
  <si>
    <t>corolla tercel</t>
  </si>
  <si>
    <t>datsun 310</t>
  </si>
  <si>
    <t>ford fairmont</t>
  </si>
  <si>
    <t>fairmont</t>
  </si>
  <si>
    <t>audi 4000</t>
  </si>
  <si>
    <t>toyota corona liftback</t>
  </si>
  <si>
    <t>corona liftback</t>
  </si>
  <si>
    <t>mazda 626</t>
  </si>
  <si>
    <t>datsun 510 hatchback</t>
  </si>
  <si>
    <t>510 hatchback</t>
  </si>
  <si>
    <t>mazda glc</t>
  </si>
  <si>
    <t>glc</t>
  </si>
  <si>
    <t>vw rabbit c (diesel)</t>
  </si>
  <si>
    <t>rabbit c (diesel)</t>
  </si>
  <si>
    <t>vw dasher (diesel)</t>
  </si>
  <si>
    <t>dasher (diesel)</t>
  </si>
  <si>
    <t>audi 5000s (diesel)</t>
  </si>
  <si>
    <t>5000s (diesel)</t>
  </si>
  <si>
    <t>mercedes-benz 240d</t>
  </si>
  <si>
    <t>240d</t>
  </si>
  <si>
    <t>honda civic 1500 gl</t>
  </si>
  <si>
    <t>civic 1500 gl</t>
  </si>
  <si>
    <t>renault lecar deluxe</t>
  </si>
  <si>
    <t>lecar deluxe</t>
  </si>
  <si>
    <t>vokswagen rabbit</t>
  </si>
  <si>
    <t>vokswagen</t>
  </si>
  <si>
    <t>datsun 280-zx</t>
  </si>
  <si>
    <t>280-zx</t>
  </si>
  <si>
    <t>mazda rx-7 gs</t>
  </si>
  <si>
    <t>rx-7 gs</t>
  </si>
  <si>
    <t>triumph tr7 coupe</t>
  </si>
  <si>
    <t>triumph</t>
  </si>
  <si>
    <t>tr7 coupe</t>
  </si>
  <si>
    <t>ford mustang cobra</t>
  </si>
  <si>
    <t>mustang cobra</t>
  </si>
  <si>
    <t>honda accord</t>
  </si>
  <si>
    <t>accord</t>
  </si>
  <si>
    <t>plymouth reliant</t>
  </si>
  <si>
    <t>reliant</t>
  </si>
  <si>
    <t>dodge aries wagon (sw)</t>
  </si>
  <si>
    <t>aries wagon (sw)</t>
  </si>
  <si>
    <t>toyota starlet</t>
  </si>
  <si>
    <t>starlet</t>
  </si>
  <si>
    <t>plymouth champ</t>
  </si>
  <si>
    <t>champ</t>
  </si>
  <si>
    <t>honda civic 1300</t>
  </si>
  <si>
    <t>civic 1300</t>
  </si>
  <si>
    <t>datsun 210 mpg</t>
  </si>
  <si>
    <t>210 mpg</t>
  </si>
  <si>
    <t>toyota tercel</t>
  </si>
  <si>
    <t>tercel</t>
  </si>
  <si>
    <t>mazda glc 4</t>
  </si>
  <si>
    <t>glc 4</t>
  </si>
  <si>
    <t>plymouth horizon 4</t>
  </si>
  <si>
    <t>horizon 4</t>
  </si>
  <si>
    <t>ford escort 4w</t>
  </si>
  <si>
    <t>escort 4w</t>
  </si>
  <si>
    <t>ford escort 2h</t>
  </si>
  <si>
    <t>escort 2h</t>
  </si>
  <si>
    <t>volkswagen jetta</t>
  </si>
  <si>
    <t>jetta</t>
  </si>
  <si>
    <t>renault 18i</t>
  </si>
  <si>
    <t>18i</t>
  </si>
  <si>
    <t>honda prelude</t>
  </si>
  <si>
    <t>prelude</t>
  </si>
  <si>
    <t>datsun 200sx</t>
  </si>
  <si>
    <t>200sx</t>
  </si>
  <si>
    <t>peugeot 505s turbo diesel</t>
  </si>
  <si>
    <t>505s turbo diesel</t>
  </si>
  <si>
    <t>saab 900s</t>
  </si>
  <si>
    <t>900s</t>
  </si>
  <si>
    <t>volvo diesel</t>
  </si>
  <si>
    <t>diesel</t>
  </si>
  <si>
    <t>toyota cressida</t>
  </si>
  <si>
    <t>cressida</t>
  </si>
  <si>
    <t>datsun 810 maxima</t>
  </si>
  <si>
    <t>810 maxima</t>
  </si>
  <si>
    <t>oldsmobile cutlass ls</t>
  </si>
  <si>
    <t>cutlass ls</t>
  </si>
  <si>
    <t>ford granada gl</t>
  </si>
  <si>
    <t>granada gl</t>
  </si>
  <si>
    <t>chrysler lebaron salon</t>
  </si>
  <si>
    <t>lebaron salon</t>
  </si>
  <si>
    <t>chevrolet cavalier</t>
  </si>
  <si>
    <t>cavalier</t>
  </si>
  <si>
    <t>chevrolet cavalier wagon</t>
  </si>
  <si>
    <t>cavalier wagon</t>
  </si>
  <si>
    <t>chevrolet cavalier 2-door</t>
  </si>
  <si>
    <t>cavalier 2-door</t>
  </si>
  <si>
    <t>pontiac j2000 se hatchback</t>
  </si>
  <si>
    <t>j2000 se hatchback</t>
  </si>
  <si>
    <t>dodge aries se</t>
  </si>
  <si>
    <t>aries se</t>
  </si>
  <si>
    <t>ford fairmont futura</t>
  </si>
  <si>
    <t>fairmont futura</t>
  </si>
  <si>
    <t>amc concord dl</t>
  </si>
  <si>
    <t>concord dl</t>
  </si>
  <si>
    <t>volkswagen rabbit l</t>
  </si>
  <si>
    <t>rabbit l</t>
  </si>
  <si>
    <t>mazda glc custom l</t>
  </si>
  <si>
    <t>glc custom l</t>
  </si>
  <si>
    <t>mazda glc custom</t>
  </si>
  <si>
    <t>glc custom</t>
  </si>
  <si>
    <t>plymouth horizon miser</t>
  </si>
  <si>
    <t>horizon miser</t>
  </si>
  <si>
    <t>mercury lynx l</t>
  </si>
  <si>
    <t>lynx l</t>
  </si>
  <si>
    <t>nissan stanza xe</t>
  </si>
  <si>
    <t>nissan</t>
  </si>
  <si>
    <t>stanza xe</t>
  </si>
  <si>
    <t>honda civic (auto)</t>
  </si>
  <si>
    <t>civic (auto)</t>
  </si>
  <si>
    <t>datsun 310 gx</t>
  </si>
  <si>
    <t>310 gx</t>
  </si>
  <si>
    <t>buick century limited</t>
  </si>
  <si>
    <t>century limited</t>
  </si>
  <si>
    <t>oldsmobile cutlass ciera (diesel)</t>
  </si>
  <si>
    <t>cutlass ciera (diesel)</t>
  </si>
  <si>
    <t>chrysler lebaron medallion</t>
  </si>
  <si>
    <t>lebaron medallion</t>
  </si>
  <si>
    <t>ford granada l</t>
  </si>
  <si>
    <t>granada l</t>
  </si>
  <si>
    <t>toyota celica gt</t>
  </si>
  <si>
    <t>celica gt</t>
  </si>
  <si>
    <t>dodge charger 2.2</t>
  </si>
  <si>
    <t>charger 2.2</t>
  </si>
  <si>
    <t>chevrolet camaro</t>
  </si>
  <si>
    <t>camaro</t>
  </si>
  <si>
    <t>ford mustang gl</t>
  </si>
  <si>
    <t>mustang gl</t>
  </si>
  <si>
    <t>vw pickup</t>
  </si>
  <si>
    <t>pickup</t>
  </si>
  <si>
    <t>dodge rampage</t>
  </si>
  <si>
    <t>rampage</t>
  </si>
  <si>
    <t>ford ranger</t>
  </si>
  <si>
    <t>ranger</t>
  </si>
  <si>
    <t>chevy s-10</t>
  </si>
  <si>
    <t>s-10</t>
  </si>
  <si>
    <t>Lot_ID</t>
  </si>
  <si>
    <t>Facility</t>
  </si>
  <si>
    <t>Fiscal_Year</t>
  </si>
  <si>
    <t>Lot_Quantity</t>
  </si>
  <si>
    <t>Cumulative_Units</t>
  </si>
  <si>
    <t>Experience_Stock</t>
  </si>
  <si>
    <t>Unit_Cost_BY</t>
  </si>
  <si>
    <t>log Cum Units</t>
  </si>
  <si>
    <t>log experience</t>
  </si>
  <si>
    <t>log Unit Cost</t>
  </si>
  <si>
    <t>LOT-001</t>
  </si>
  <si>
    <t>Site A</t>
  </si>
  <si>
    <t>LOT-002</t>
  </si>
  <si>
    <t>LOT-003</t>
  </si>
  <si>
    <t>LOT-004</t>
  </si>
  <si>
    <t>LOT-005</t>
  </si>
  <si>
    <t>LOT-006</t>
  </si>
  <si>
    <t>LOT-007</t>
  </si>
  <si>
    <t>LOT-008</t>
  </si>
  <si>
    <t>LOT-009</t>
  </si>
  <si>
    <t>LOT-010</t>
  </si>
  <si>
    <t>LOT-011</t>
  </si>
  <si>
    <t>LOT-012</t>
  </si>
  <si>
    <t>LOT-013</t>
  </si>
  <si>
    <t>LOT-014</t>
  </si>
  <si>
    <t>LOT-015</t>
  </si>
  <si>
    <t>LOT-016</t>
  </si>
  <si>
    <t>LOT-017</t>
  </si>
  <si>
    <t>LOT-018</t>
  </si>
  <si>
    <t>LOT-019</t>
  </si>
  <si>
    <t>Site B</t>
  </si>
  <si>
    <t>LOT-020</t>
  </si>
  <si>
    <t>LOT-021</t>
  </si>
  <si>
    <t>LOT-022</t>
  </si>
  <si>
    <t>LOT-023</t>
  </si>
  <si>
    <t>LOT-024</t>
  </si>
  <si>
    <t>LOT-025</t>
  </si>
  <si>
    <t>LOT-026</t>
  </si>
  <si>
    <t>LOT-027</t>
  </si>
  <si>
    <t>LOT-028</t>
  </si>
  <si>
    <t>LOT-029</t>
  </si>
  <si>
    <t>LOT-030</t>
  </si>
  <si>
    <t>LOT-031</t>
  </si>
  <si>
    <t>LOT-032</t>
  </si>
  <si>
    <t>LOT-033</t>
  </si>
  <si>
    <t>LOT-034</t>
  </si>
  <si>
    <t>LOT-035</t>
  </si>
  <si>
    <t>LOT-036</t>
  </si>
  <si>
    <t>LOT-037</t>
  </si>
  <si>
    <t>LOT-038</t>
  </si>
  <si>
    <t>LOT-039</t>
  </si>
  <si>
    <t>Site C</t>
  </si>
  <si>
    <t>LOT-040</t>
  </si>
  <si>
    <t>LOT-041</t>
  </si>
  <si>
    <t>LOT-042</t>
  </si>
  <si>
    <t>LOT-043</t>
  </si>
  <si>
    <t>LOT-044</t>
  </si>
  <si>
    <t>LOT-045</t>
  </si>
  <si>
    <t>LOT-046</t>
  </si>
  <si>
    <t>LOT-047</t>
  </si>
  <si>
    <t>LOT-048</t>
  </si>
  <si>
    <t>LOT-049</t>
  </si>
  <si>
    <t>LOT-050</t>
  </si>
  <si>
    <t>LOT-051</t>
  </si>
  <si>
    <t>Univariate Analysis</t>
  </si>
  <si>
    <t>Data</t>
  </si>
  <si>
    <t>Filter</t>
  </si>
  <si>
    <t>Include</t>
  </si>
  <si>
    <t>Descriptive Statistics</t>
  </si>
  <si>
    <t>Value</t>
  </si>
  <si>
    <t>Mean</t>
  </si>
  <si>
    <t>Median</t>
  </si>
  <si>
    <t>Mode</t>
  </si>
  <si>
    <t>Std Dev</t>
  </si>
  <si>
    <t>Variance</t>
  </si>
  <si>
    <t>Min</t>
  </si>
  <si>
    <t>Max</t>
  </si>
  <si>
    <t>Range</t>
  </si>
  <si>
    <t>Count</t>
  </si>
  <si>
    <t>Missing</t>
  </si>
  <si>
    <t>Histograms</t>
  </si>
  <si>
    <t>Method</t>
  </si>
  <si>
    <t>Sturges</t>
  </si>
  <si>
    <t>Lower Edges</t>
  </si>
  <si>
    <t>Upper Edges</t>
  </si>
  <si>
    <t>Normal</t>
  </si>
  <si>
    <t>Lognormal</t>
  </si>
  <si>
    <t>Exponential</t>
  </si>
  <si>
    <t>Weibull</t>
  </si>
  <si>
    <t>Gamma</t>
  </si>
  <si>
    <t>Triangular</t>
  </si>
  <si>
    <t>Beta</t>
  </si>
  <si>
    <t>BetaPERT</t>
  </si>
  <si>
    <t>Bins:</t>
  </si>
  <si>
    <t>Scott</t>
  </si>
  <si>
    <t>FD</t>
  </si>
  <si>
    <t>Distribution Fitting/Comparison</t>
  </si>
  <si>
    <t>Distribution</t>
  </si>
  <si>
    <t>θ₁</t>
  </si>
  <si>
    <t>θ₂</t>
  </si>
  <si>
    <t>θ₃</t>
  </si>
  <si>
    <t>NLL</t>
  </si>
  <si>
    <t>k</t>
  </si>
  <si>
    <t>A-D</t>
  </si>
  <si>
    <t>K-S</t>
  </si>
  <si>
    <t>μ_ln</t>
  </si>
  <si>
    <t>σ_ln</t>
  </si>
  <si>
    <t>Rate</t>
  </si>
  <si>
    <t>shape</t>
  </si>
  <si>
    <t>scale</t>
  </si>
  <si>
    <t>rate</t>
  </si>
  <si>
    <t>alpha</t>
  </si>
  <si>
    <t>beta</t>
  </si>
  <si>
    <t>Q-Q Plot Data</t>
  </si>
  <si>
    <t>P</t>
  </si>
  <si>
    <t>Sample</t>
  </si>
  <si>
    <t>Weibull Grid-Search MLE  —  Stage 1  (Shape (k) × Scale (λ))</t>
  </si>
  <si>
    <t>Min NLL:</t>
  </si>
  <si>
    <t>Rows/Columns</t>
  </si>
  <si>
    <t>Parameter</t>
  </si>
  <si>
    <t>Input</t>
  </si>
  <si>
    <t>Step Size</t>
  </si>
  <si>
    <t>Best</t>
  </si>
  <si>
    <t>Shape (k)</t>
  </si>
  <si>
    <t>Scale (λ)</t>
  </si>
  <si>
    <t>Weibull Grid-Search MLE  —  Stage 2  (refined)</t>
  </si>
  <si>
    <t>Gamma Grid-Search MLE  —  Stage 1  (Shape (α) × Rate (β))</t>
  </si>
  <si>
    <t>Shape (α)</t>
  </si>
  <si>
    <t>Rate (β)</t>
  </si>
  <si>
    <t>Gamma Grid-Search MLE  —  Stage 2  (refined)</t>
  </si>
  <si>
    <t>Beta Grid-Search MLE  —  Stage 1  (Alpha (α) × Beta (β))</t>
  </si>
  <si>
    <t>Alpha (α)</t>
  </si>
  <si>
    <t>Beta (β)</t>
  </si>
  <si>
    <t>Beta Grid-Search MLE  —  Stage 2  (refined)</t>
  </si>
  <si>
    <t>How to use the Regression sheet for Multilinear Regression (MLR)</t>
  </si>
  <si>
    <t>To analyze your own dataset, copy the Regression sheet into your workbook (right-click the tab → Move or Copy). This carries over all workbook-scoped LAMBDA functions as well as the sheet-scoped names the Regression sheet uses.</t>
  </si>
  <si>
    <t>Ensure your data is organized as a structured Excel table. Select the range including column headers and press Ctrl+T, or go to Home → Format as Table.</t>
  </si>
  <si>
    <t>Point the sheet at your data (one edit):</t>
  </si>
  <si>
    <t>Open the Name Manager (Formulas → Name Manager) and update Source_Table (the "Refers To" field) to your table, including its header row — for example =MyTable[#All]. Everything else derives from this one name: the header row, the data body, and the variable list in the MODEL SPECIFICATION block all update automatically. Source_Table points at MileageData by default; a second sample table, LifeExpectancyData (on the Life Expectancy Data sheet), ships with the workbook if you want to practice this retarget before pointing at your own data.</t>
  </si>
  <si>
    <t>Define your model in the MODEL SPECIFICATION block (columns A–L):</t>
  </si>
  <si>
    <t>The Variable column fills itself from your table's headers — one specification row per column. For each row, choose a Role:
Response (y) — the dependent variable; declare exactly one.
Predictor (x) — a candidate model input; the Include toggle turns it on or off for the current model run.
Identifier (Row Label) — labeling columns such as names, IDs, or dates; they appear as row labels in the RESIDUAL OUTPUT section (multiple Identifier columns are joined with "|").
Filter — a TRUE/FALSE or 1/0 column; only rows where every Filter column is truthy enter the regression. Declare several Filter columns to stratify — they are ANDed together.
Omit — never used for anything; helper columns and notes.
Fixed Effects — declare exactly one panel-grouping variable; the model absorbs a separate intercept per group (one-way within transformation) instead of pooled OLS, crediting the absorbed degrees of freedom back into inference. Type and Reference Level don't apply to this row — leave them as-is.</t>
  </si>
  <si>
    <t>For each included Predictor, set its Type. Continuous predictors enter the design matrix as-is. Categorical predictors are dummy-coded automatically: each level except the reference level becomes a 0/1 column with a level-qualified name (e.g. "Status: Developing"). The reference level defaults to the first level in sort order; type a level into Reference Level to override it (the cell turns red if that level does not exist in the analysis sample). The Levels and Reference In Use columns display what the model will do: the distinct level count in the analysis sample, and the reference actually in effect. A categorical with one level (or an invalid reference) is flagged red and contributes no columns — the rest of the model still computes.</t>
  </si>
  <si>
    <t>If your table has more columns than the shipped dataset, fill in Role, Include, and Type for the extra specification rows — the dropdowns are available all the way down. A row with a blank Role is ignored. The Order and Transform columns are placeholders for a future version and are not read by any formula; they are hidden on the sheet. The Sequence column marks at most one variable as the ordering axis for future lag/difference/serial-correlation features — it is independent of Role and Type (a Predictor can also be the sequence axis). Leave it blank for non-panel data; marking two or more rows shows a red error in the status cell above the column. The Sequence Period column (I) is the typed override input: type a number on the flagged row to declare a Δ that differs from the candidate. The Period In Use column (J) is the live companion — it shows the typed override if column I is non-blank, otherwise the computed candidate (the most common gap between consecutive periods within a group). Lag_By and Difference_By fall back to Base_Period_Delta() when their [delta] argument is omitted — never a silent 1.</t>
  </si>
  <si>
    <t>Intercept:</t>
  </si>
  <si>
    <t>The Intercept toggle sits at the top of the Include column (C2). Leave it TRUE for models with Categorical predictors: reference-level dummy coding relies on the intercept to carry the baseline, and the toggle flags red if it is FALSE while a Categorical predictor is included.</t>
  </si>
  <si>
    <t>Which rows are used:</t>
  </si>
  <si>
    <t>The analysis sample is derived automatically — a row is included when the Response is numeric, every included Continuous predictor is numeric, and every Filter column is truthy. There is nothing to configure beyond the Roles. Note that Categorical predictors impose no completeness requirement: rows with a blank category still enter the sample (all of that variable's dummies are blank there) unless a Filter excludes them.</t>
  </si>
  <si>
    <t>Optional — point prediction:</t>
  </si>
  <si>
    <t>Enter a value for each design-matrix column in the orange cells under PREDICTION INPUTS (column AH) — one row per constructed column, including one per dummy (use 1 for the scenario's level, 0 for its siblings; no Intercept row — the model's own baseline is handled automatically). The Training Mean column beside the inputs shows each column's mean over the analysis sample, which is also the prefilled default — so the untouched prediction is at the data's center. Results appear in the PREDICTION OUTPUTS box above as both a mean-response confidence interval (CI) and a wider new-observation prediction interval (PI); the confidence level is controlled by the Alpha cell (Y12) in REGRESSION OUTPUTS. If a Fixed Effects variable is declared, the FE Group cell above the inputs selects which group's own average the prediction is anchored to.</t>
  </si>
  <si>
    <t>REGRESSION DIAGNOSTIC GUIDE</t>
  </si>
  <si>
    <t>Use the charts and flagged cells on the Regression sheet to assess model assumptions. Work through Tier 1 first; investigate Tier 2 only when a Tier 1 plot raises a concern.</t>
  </si>
  <si>
    <t>TIER 1 — Review for every model</t>
  </si>
  <si>
    <t>Plot</t>
  </si>
  <si>
    <t>X-axis</t>
  </si>
  <si>
    <t>Y-axis</t>
  </si>
  <si>
    <t>What to look for</t>
  </si>
  <si>
    <t>Residuals vs. Fitted</t>
  </si>
  <si>
    <t>Predicted Y</t>
  </si>
  <si>
    <t>Random scatter around zero. A curve or funnel shape signals nonlinearity or heteroscedasticity (non-constant error variance).</t>
  </si>
  <si>
    <t>Normal Q-Q</t>
  </si>
  <si>
    <t>Normal Scores (theoretical)</t>
  </si>
  <si>
    <t>Studentized Residuals Ranked</t>
  </si>
  <si>
    <t>Points close to a straight diagonal line. Heavy tails or an S-curve indicate non-normal errors. Check QQ Correlation (Cell P10): below 0.98 = mild concern, below 0.95 = stronger concern.</t>
  </si>
  <si>
    <t>Actual vs. Predicted</t>
  </si>
  <si>
    <t>Y</t>
  </si>
  <si>
    <t>Points close to a 45° line. A bow or fan shape confirms the same problems seen in Residuals vs. Fitted but from a different angle.</t>
  </si>
  <si>
    <t>TIER 2 — Investigate when Tier 1 raises a concern</t>
  </si>
  <si>
    <t>Scale-Location</t>
  </si>
  <si>
    <t>Scale-Location
(√|Studentized Residuals|)</t>
  </si>
  <si>
    <t>Flat horizontal spread of points = homoscedasticity. An upward trend confirms heteroscedasticity flagged in Tier 1. Yellow cells: value &gt; √2 ≈ 1.41; red cells: value &gt; √3 ≈ 1.73.</t>
  </si>
  <si>
    <t>Cook's Distance</t>
  </si>
  <si>
    <t>Observation (bar position)</t>
  </si>
  <si>
    <t>Spikes above 4/n (yellow) or above 0.9 (red) mark observations with outsized influence on the fitted coefficients. Bars are ordered by observation number. Inspect those rows for data entry errors or genuine outliers before removing them. Remove outliers only when you have a definitive, non-statistical reason to believe the data point is invalid, comes from a different population, or disproportionately distorts the analysis. Never filter out data solely because it is an extreme statistical value, as doing so can introduce bias and erase genuine insights.</t>
  </si>
  <si>
    <t>Studentized Residuals vs. Leverage</t>
  </si>
  <si>
    <t>Hat Diagonal (leverage)</t>
  </si>
  <si>
    <t>Studentized Residuals</t>
  </si>
  <si>
    <t>High leverage alone is not a problem. Combined high leverage and large residual (top-right or bottom-right of the plot) = influential outlier. Hat &gt; 2p/n is flagged red; Hat &gt; 3p/n is additionally bold.</t>
  </si>
  <si>
    <t>PRESS Residuals</t>
  </si>
  <si>
    <t>PRESS Residual
(e / (1 − h))</t>
  </si>
  <si>
    <t>PRESS residuals inflate the ordinary residual by leverage. Bars are ordered by observation number. Large values (|PRESS| &gt; 2 × SE yellow, &gt; 3 × SE red) flag observations whose removal would substantially shift the fitted model.</t>
  </si>
  <si>
    <t>DIAGNOSTIC THRESHOLD REFERENCE</t>
  </si>
  <si>
    <t>Diagnostic</t>
  </si>
  <si>
    <t>Location on sheet</t>
  </si>
  <si>
    <t>Yellow threshold</t>
  </si>
  <si>
    <t>Red threshold</t>
  </si>
  <si>
    <t>GVIF (Generalized Variance Inflation Factor)</t>
  </si>
  <si>
    <t>Col U, Predictor Summary</t>
  </si>
  <si>
    <t>GVIF &gt; 5  (possible collinearity)</t>
  </si>
  <si>
    <t>GVIF &gt; 10  (strong collinearity)</t>
  </si>
  <si>
    <t>Col V, Predictor Summary</t>
  </si>
  <si>
    <t>Tolerance &lt; 0.2</t>
  </si>
  <si>
    <t>Tolerance &lt; 0.1</t>
  </si>
  <si>
    <t>PRESS R²</t>
  </si>
  <si>
    <t>Cell P5, Diagnostics</t>
  </si>
  <si>
    <t>—</t>
  </si>
  <si>
    <t>PRESS R² &lt; 0  (worse than predicting Y-mean)</t>
  </si>
  <si>
    <t>QQ Correlation</t>
  </si>
  <si>
    <t>Cell P10, Diagnostics</t>
  </si>
  <si>
    <t>&lt; 0.98  (mild non-normality)</t>
  </si>
  <si>
    <t>&lt; 0.95  (clear non-normality)</t>
  </si>
  <si>
    <t>Significance F</t>
  </si>
  <si>
    <t>Cell Q15, ANOVA Table</t>
  </si>
  <si>
    <t>P-value &gt; alpha  (model not significant)</t>
  </si>
  <si>
    <t>Coefficient P-values</t>
  </si>
  <si>
    <t>Col P, Coefficients</t>
  </si>
  <si>
    <t>P-value &gt; alpha  (term not significant)</t>
  </si>
  <si>
    <t>Col AB, Residual Output</t>
  </si>
  <si>
    <t>h &gt; 2p/n  (high leverage)</t>
  </si>
  <si>
    <t>Col AC, Residual Output</t>
  </si>
  <si>
    <t>|r*| &gt; 2  (moderate outlier)</t>
  </si>
  <si>
    <t>|r*| ≥ 3  (strong outlier)</t>
  </si>
  <si>
    <t>Col AD, Residual Output</t>
  </si>
  <si>
    <t>D &gt; 4/n  (review)</t>
  </si>
  <si>
    <t>D &gt; 0.9  (high influence)</t>
  </si>
  <si>
    <t>Col AG, Residual Output</t>
  </si>
  <si>
    <t>&gt; √2 ≈ 1.41  (|r*| &gt; 2 equivalent)</t>
  </si>
  <si>
    <t>&gt; √3 ≈ 1.73  (|r*| &gt; 3 equivalent)</t>
  </si>
  <si>
    <t>PRESS Residual</t>
  </si>
  <si>
    <t>Col AH, Residual Output</t>
  </si>
  <si>
    <t>|PRESS| &gt; 2 × SE</t>
  </si>
  <si>
    <t>|PRESS| &gt; 3 × SE</t>
  </si>
  <si>
    <t>COMMON PATTERNS AND NEXT STEPS</t>
  </si>
  <si>
    <t>Pattern</t>
  </si>
  <si>
    <t>Symptom</t>
  </si>
  <si>
    <t>Next step</t>
  </si>
  <si>
    <t>Heteroscedasticity
(funnel residuals)</t>
  </si>
  <si>
    <t>Residuals vs. Fitted shows fan shape; Scale-Location trends upward.</t>
  </si>
  <si>
    <t>Consider: log-transforming Y, adding polynomial terms, or fitting a Weighted Least Squares (WLS) model. WLS is planned for a future version of this library.</t>
  </si>
  <si>
    <t>Nonlinearity
(curved residuals)</t>
  </si>
  <si>
    <t>Residuals vs. Fitted shows a curve; Actual vs. Predicted bows.</t>
  </si>
  <si>
    <t>Add squared or interaction terms to the model. Toggle individual predictors on/off to isolate which variable is driving the curve.</t>
  </si>
  <si>
    <t>Non-normal errors
(Q-Q deviation)</t>
  </si>
  <si>
    <t>Q-Q plot shows heavy tails or S-curve; QQ Correlation &lt; 0.98.</t>
  </si>
  <si>
    <t>With n &gt; 100 moderate departures rarely invalidate inference. For small n, consider robust standard errors or a bootstrap Confidence Interval approach.</t>
  </si>
  <si>
    <t>Influential observations
(high Cook's D or PRESS)</t>
  </si>
  <si>
    <t>Cook's D &gt; 4/n or |PRESS| &gt; 2 × SE for one or more rows.</t>
  </si>
  <si>
    <t>Inspect those rows. Verify data entry. Refit without the observation(s) and compare coefficients — if they shift substantially, see which ones and research the reasons why those data points are different. If there's a significant difference, choose one model, but report the prediction results of the other regression as a sensitivity analysis.</t>
  </si>
  <si>
    <t>Multicollinearity
(high GVIF)</t>
  </si>
  <si>
    <t>GVIF &gt; 10 for one or more predictors. A categorical predictor's dummy columns all show the same shared GVIF value — that's the whole variable's collinearity, not a per-level artifact.</t>
  </si>
  <si>
    <t>Remove or combine correlated predictors. Use the Correlation_Matrix function to identify the pairs. Partial R² shows each predictor's unique contribution after controlling for the others.</t>
  </si>
  <si>
    <t>VERSION HISTORY</t>
  </si>
  <si>
    <t>Version</t>
  </si>
  <si>
    <t>Release Date</t>
  </si>
  <si>
    <t>Breaking?</t>
  </si>
  <si>
    <t>Summary of Changes</t>
  </si>
  <si>
    <t>1.0.0</t>
  </si>
  <si>
    <t>No</t>
  </si>
  <si>
    <t>Initial release — complete OLS/MLR engine with full model-fit and ANOVA statistics, coefficient inference (SE, t, p, CIs, partial R²/correlation), multicollinearity diagnostics (VIF, Tolerance, correlation matrix), residual and influence diagnostics (residuals, studentized residuals, hat diagonal, Cook's distance, Q-Q machinery, Durbin-Watson), cross-validation (PRESS, LOOCV), information criteria (AIC, AICc, BIC), distributional exploration (skewness, kurtosis, Pearson/Spearman), and prediction with confidence intervals. Ships with Regression sheet, Diagnostic Guide, Regression Instructions, pre-built diagnostic charts, and this Version History.</t>
  </si>
  <si>
    <t>1.1.0</t>
  </si>
  <si>
    <t>Univariate Analysis release. Adds a live Univariate sheet with descriptive statistics, missing-count handling, Sturges/Scott/Freedman-Diaconis histogram binning, dynamic histogram charts, lower/upper edge and midpoint helpers, eight CDF and NLL distribution families (Normal, Lognormal, Exponential, Weibull, Gamma, Triangular, Beta, BetaPERT), goodness-of-fit ranking with AIC, BIC, Anderson-Darling, and Kolmogorov-Smirnov, and two-stage native Data Table grid-search fitting for Weibull, Gamma, and Beta. Also establishes the shared sheet-style palette and the xlwings COM chart-writing pattern used by generated worksheets.</t>
  </si>
  <si>
    <t>1.2.0</t>
  </si>
  <si>
    <t>Workbook hardening and regression usability update. Adds Name Manager notes to catalog functions, a predicted-variable readout and row identifiers on the Regression sheet, LOOCV_Residual as an observation-level diagnostic, stronger intercept-only and undersized-sample guards, explicit error handling instead of silent first-predictor fallbacks, a chart data series for the identity line, and safer production-build retry/RPC handling. Includes categorical helper groundwork and documentation while leaving the full specification-driven regression sheet for the v2.0 milestone.</t>
  </si>
  <si>
    <t>2.0.0</t>
  </si>
  <si>
    <t>Yes</t>
  </si>
  <si>
    <t>Specification-Driven Regression release (MAJOR — existing workbook inputs change meaning). The Regression sheet's control block is replaced by a declarative variable-specification block (Role, Include, Type, Reference Level, plus reserved Order/Transform columns); X_s is promoted from a column filter to a model-matrix constructor with sheet-scoped twins (Source_Data, Sample_Include, Response_Column, Row_Labels, X_s, Constructed_Column_Names) that dissolve the v1 hard-wired ranges. Categorical predictors are reference-dropped via the rebuilt Dummy_Levels/Dummy_Code, now NA()-error-signaling with degenerate or invalid-reference cases flagged red rather than erroring. Ships the canonical rename pass and a Model Construction QC analyzer that asserts the default-spec audit values, the X_s/Constructed_Column_Names twin widths, and the full-height row-mask contract.</t>
  </si>
  <si>
    <t>Variable</t>
  </si>
  <si>
    <t>Role</t>
  </si>
  <si>
    <t>Type</t>
  </si>
  <si>
    <t>Reference Level</t>
  </si>
  <si>
    <t>Order</t>
  </si>
  <si>
    <t>Transform</t>
  </si>
  <si>
    <t>Sequence</t>
  </si>
  <si>
    <t>Sequence Period</t>
  </si>
  <si>
    <t>Period In Use</t>
  </si>
  <si>
    <t>Levels</t>
  </si>
  <si>
    <t>Reference In Use</t>
  </si>
  <si>
    <t>Response (y)</t>
  </si>
  <si>
    <t>Continuous</t>
  </si>
  <si>
    <t>None</t>
  </si>
  <si>
    <t>Predictor (x)</t>
  </si>
  <si>
    <t>Categorical</t>
  </si>
  <si>
    <t>Identifier (Row Label)</t>
  </si>
  <si>
    <t>Omit</t>
  </si>
  <si>
    <t>MODEL SPECIFICATION</t>
  </si>
  <si>
    <t>FE Variable</t>
  </si>
  <si>
    <t>FE Groups</t>
  </si>
  <si>
    <t>FE df absorbed</t>
  </si>
  <si>
    <t>Δ</t>
  </si>
  <si>
    <t>Verdict</t>
  </si>
  <si>
    <t>Intercept</t>
  </si>
  <si>
    <t>PREDICTOR SUMMARY</t>
  </si>
  <si>
    <t>Pearson R</t>
  </si>
  <si>
    <t>Spearman R</t>
  </si>
  <si>
    <t>REGRESSION OUTPUTS</t>
  </si>
  <si>
    <t>Predicted Variable</t>
  </si>
  <si>
    <t>REGRESSION STATISTICS</t>
  </si>
  <si>
    <t>Multiple R</t>
  </si>
  <si>
    <t>R Square</t>
  </si>
  <si>
    <t>Adjusted R Square</t>
  </si>
  <si>
    <t>Standard Error</t>
  </si>
  <si>
    <t>DIAGNOSTICS</t>
  </si>
  <si>
    <t>Mean Leverage</t>
  </si>
  <si>
    <t>Durbin-Watson</t>
  </si>
  <si>
    <t>BFN Panel Durbin-Watson</t>
  </si>
  <si>
    <t>Alpha</t>
  </si>
  <si>
    <t>ANOVA TABLE</t>
  </si>
  <si>
    <t>df</t>
  </si>
  <si>
    <t>SS</t>
  </si>
  <si>
    <t>MS</t>
  </si>
  <si>
    <t>F</t>
  </si>
  <si>
    <t>Residual</t>
  </si>
  <si>
    <t>Total</t>
  </si>
  <si>
    <t>COEFFICIENTS</t>
  </si>
  <si>
    <t>Std Error</t>
  </si>
  <si>
    <t>t Stat</t>
  </si>
  <si>
    <t>P-value</t>
  </si>
  <si>
    <t>Lower 95%</t>
  </si>
  <si>
    <t>Upper 95%</t>
  </si>
  <si>
    <t>Beta Weight</t>
  </si>
  <si>
    <t>PREDICTION OUTPUTS</t>
  </si>
  <si>
    <t>PREDICTION INTERVAL</t>
  </si>
  <si>
    <t>Point Estimate</t>
  </si>
  <si>
    <t>SE (Mean)</t>
  </si>
  <si>
    <t>SE (New Obs)</t>
  </si>
  <si>
    <t>t Critical</t>
  </si>
  <si>
    <t>CI Lower</t>
  </si>
  <si>
    <t>CI Upper</t>
  </si>
  <si>
    <t>PI Lower</t>
  </si>
  <si>
    <t>PI Upper</t>
  </si>
  <si>
    <t>Confidence Level</t>
  </si>
  <si>
    <t>FE Group</t>
  </si>
  <si>
    <t>Group Mean (y)</t>
  </si>
  <si>
    <t>Group Count</t>
  </si>
  <si>
    <t>PREDICTION INPUTS</t>
  </si>
  <si>
    <t>Predictor</t>
  </si>
  <si>
    <t>Prediction Value</t>
  </si>
  <si>
    <t>Training Mean</t>
  </si>
  <si>
    <t>RESIDUAL OUTPUT</t>
  </si>
  <si>
    <t>Observation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</si>
</sst>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E+00"/>
    <numFmt numFmtId="167" formatCode="0.000"/>
  </numFmts>
  <fonts count="4" x14ac:knownFonts="1">
    <font>
      <sz val="11"/>
      <color theme="1"/>
      <name val="Aptos Narrow"/>
      <family val="2"/>
      <scheme val="minor"/>
    </font>
    <font>
      <b/>
      <sz val="11"/>
      <color theme="1"/>
      <name val="Aptos Narrow"/>
      <family val="2"/>
      <scheme val="minor"/>
    </font>
    <font>
      <b/>
      <sz val="14"/>
      <color theme="1"/>
      <name val="Aptos Narrow"/>
      <family val="2"/>
      <scheme val="minor"/>
    </font>
    <font>
      <b/>
      <sz val="9"/>
      <color indexed="81"/>
      <name val="Tahoma"/>
      <family val="2"/>
    </font>
  </fonts>
  <fills count="5">
    <fill>
      <patternFill patternType="none"/>
    </fill>
    <fill>
      <patternFill patternType="gray125"/>
    </fill>
    <fill>
      <patternFill patternType="solid">
        <fgColor rgb="FFCAEDFB"/>
        <bgColor indexed="64"/>
      </patternFill>
    </fill>
    <fill>
      <patternFill patternType="solid">
        <fgColor rgb="FFFBE2D5"/>
        <bgColor indexed="64"/>
      </patternFill>
    </fill>
    <fill>
      <patternFill patternType="solid">
        <fgColor rgb="FFDCE6F1"/>
        <bgColor indexed="64"/>
      </patternFill>
    </fill>
  </fills>
  <borders count="14">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s>
  <cellStyleXfs count="1">
    <xf numFmtId="0" fontId="0" fillId="0" borderId="0"/>
  </cellStyleXfs>
  <cellXfs count="68">
    <xf numFmtId="0" fontId="0" fillId="0" borderId="0" xfId="0"/>
    <xf numFmtId="49" fontId="0" fillId="0" borderId="0" xfId="0" applyNumberFormat="1" applyAlignment="1">
      <alignment wrapText="1"/>
    </xf>
    <xf numFmtId="0" fontId="0" fillId="0" borderId="0" xfId="0" applyAlignment="1">
      <alignment wrapText="1"/>
    </xf>
    <xf numFmtId="0" fontId="0" fillId="0" borderId="0" xfId="0" quotePrefix="1"/>
    <xf numFmtId="0" fontId="1" fillId="0" borderId="0" xfId="0" applyFont="1"/>
    <xf numFmtId="0" fontId="2" fillId="0" borderId="0" xfId="0" applyFont="1"/>
    <xf numFmtId="0" fontId="1" fillId="2" borderId="0" xfId="0" applyFont="1" applyFill="1"/>
    <xf numFmtId="0" fontId="1" fillId="3" borderId="0" xfId="0" applyFont="1" applyFill="1"/>
    <xf numFmtId="0" fontId="0" fillId="3" borderId="0" xfId="0" applyFill="1"/>
    <xf numFmtId="164" fontId="0" fillId="3" borderId="0" xfId="0" applyNumberFormat="1" applyFill="1"/>
    <xf numFmtId="1" fontId="0" fillId="3" borderId="0" xfId="0" applyNumberFormat="1" applyFill="1"/>
    <xf numFmtId="0" fontId="0" fillId="4" borderId="0" xfId="0" applyFill="1"/>
    <xf numFmtId="0" fontId="1" fillId="4" borderId="0" xfId="0" applyFont="1" applyFill="1"/>
    <xf numFmtId="164" fontId="0" fillId="0" borderId="0" xfId="0" applyNumberFormat="1"/>
    <xf numFmtId="1" fontId="0" fillId="0" borderId="0" xfId="0" applyNumberFormat="1"/>
    <xf numFmtId="0" fontId="1" fillId="4" borderId="1" xfId="0" applyFont="1" applyFill="1" applyBorder="1"/>
    <xf numFmtId="0" fontId="0" fillId="0" borderId="1" xfId="0" applyBorder="1"/>
    <xf numFmtId="0" fontId="1" fillId="2" borderId="2" xfId="0" applyFont="1" applyFill="1" applyBorder="1"/>
    <xf numFmtId="0" fontId="0" fillId="0" borderId="4" xfId="0" applyBorder="1"/>
    <xf numFmtId="1" fontId="0" fillId="0" borderId="5" xfId="0" applyNumberFormat="1" applyBorder="1"/>
    <xf numFmtId="0" fontId="0" fillId="0" borderId="6" xfId="0" applyBorder="1"/>
    <xf numFmtId="164" fontId="1" fillId="4" borderId="7" xfId="0" applyNumberFormat="1" applyFont="1" applyFill="1" applyBorder="1"/>
    <xf numFmtId="164" fontId="0" fillId="0" borderId="7" xfId="0" applyNumberFormat="1" applyBorder="1"/>
    <xf numFmtId="1" fontId="0" fillId="0" borderId="7" xfId="0" applyNumberFormat="1" applyBorder="1"/>
    <xf numFmtId="1" fontId="0" fillId="0" borderId="8" xfId="0" applyNumberFormat="1" applyBorder="1"/>
    <xf numFmtId="0" fontId="0" fillId="2" borderId="0" xfId="0" applyFill="1"/>
    <xf numFmtId="165" fontId="0" fillId="0" borderId="0" xfId="0" applyNumberFormat="1"/>
    <xf numFmtId="166" fontId="0" fillId="0" borderId="0" xfId="0" applyNumberFormat="1"/>
    <xf numFmtId="0" fontId="1" fillId="4" borderId="2" xfId="0" applyFont="1" applyFill="1" applyBorder="1"/>
    <xf numFmtId="0" fontId="1" fillId="4" borderId="3" xfId="0" applyFont="1" applyFill="1" applyBorder="1"/>
    <xf numFmtId="0" fontId="0" fillId="0" borderId="5" xfId="0" applyBorder="1"/>
    <xf numFmtId="164" fontId="0" fillId="0" borderId="5" xfId="0" applyNumberFormat="1" applyBorder="1"/>
    <xf numFmtId="166" fontId="0" fillId="0" borderId="5" xfId="0" applyNumberFormat="1" applyBorder="1"/>
    <xf numFmtId="165" fontId="0" fillId="0" borderId="5" xfId="0" applyNumberFormat="1" applyBorder="1"/>
    <xf numFmtId="0" fontId="1" fillId="4" borderId="6" xfId="0" applyFont="1" applyFill="1" applyBorder="1"/>
    <xf numFmtId="165" fontId="0" fillId="0" borderId="7" xfId="0" applyNumberFormat="1" applyBorder="1"/>
    <xf numFmtId="165" fontId="0" fillId="0" borderId="8" xfId="0" applyNumberFormat="1" applyBorder="1"/>
    <xf numFmtId="0" fontId="1" fillId="4" borderId="9" xfId="0" applyFont="1" applyFill="1" applyBorder="1"/>
    <xf numFmtId="166" fontId="0" fillId="0" borderId="10" xfId="0" applyNumberFormat="1" applyBorder="1"/>
    <xf numFmtId="1" fontId="0" fillId="0" borderId="10" xfId="0" applyNumberFormat="1" applyBorder="1"/>
    <xf numFmtId="164" fontId="0" fillId="0" borderId="1" xfId="0" applyNumberFormat="1" applyBorder="1"/>
    <xf numFmtId="166" fontId="0" fillId="0" borderId="11" xfId="0" applyNumberFormat="1" applyBorder="1"/>
    <xf numFmtId="164" fontId="0" fillId="0" borderId="12" xfId="0" applyNumberFormat="1" applyBorder="1"/>
    <xf numFmtId="164" fontId="0" fillId="0" borderId="4" xfId="0" applyNumberFormat="1" applyBorder="1"/>
    <xf numFmtId="164" fontId="0" fillId="0" borderId="13" xfId="0" applyNumberFormat="1" applyBorder="1"/>
    <xf numFmtId="166" fontId="0" fillId="0" borderId="7" xfId="0" applyNumberFormat="1" applyBorder="1"/>
    <xf numFmtId="166" fontId="0" fillId="0" borderId="8" xfId="0" applyNumberFormat="1" applyBorder="1"/>
    <xf numFmtId="14" fontId="0" fillId="0" borderId="0" xfId="0" applyNumberFormat="1"/>
    <xf numFmtId="2" fontId="0" fillId="0" borderId="0" xfId="0" applyNumberFormat="1"/>
    <xf numFmtId="167" fontId="0" fillId="0" borderId="7" xfId="0" applyNumberFormat="1" applyBorder="1"/>
    <xf numFmtId="0" fontId="1" fillId="0" borderId="1" xfId="0" applyFont="1" applyBorder="1"/>
    <xf numFmtId="0" fontId="1" fillId="2" borderId="11" xfId="0" applyFont="1" applyFill="1" applyBorder="1"/>
    <xf numFmtId="0" fontId="0" fillId="0" borderId="12" xfId="0" applyBorder="1"/>
    <xf numFmtId="0" fontId="0" fillId="0" borderId="13" xfId="0" applyBorder="1"/>
    <xf numFmtId="0" fontId="1" fillId="0" borderId="7" xfId="0" applyFont="1" applyBorder="1"/>
    <xf numFmtId="0" fontId="0" fillId="0" borderId="7" xfId="0" applyBorder="1"/>
    <xf numFmtId="0" fontId="0" fillId="0" borderId="8" xfId="0" applyBorder="1"/>
    <xf numFmtId="0" fontId="0" fillId="3" borderId="7" xfId="0" applyFill="1" applyBorder="1"/>
    <xf numFmtId="165" fontId="0" fillId="3" borderId="0" xfId="0" applyNumberFormat="1" applyFill="1"/>
    <xf numFmtId="165" fontId="1" fillId="0" borderId="0" xfId="0" applyNumberFormat="1" applyFont="1"/>
    <xf numFmtId="0" fontId="1" fillId="0" borderId="0" xfId="0" applyFont="1" applyAlignment="1">
      <alignment wrapText="1"/>
    </xf>
    <xf numFmtId="0" fontId="1" fillId="2" borderId="0" xfId="0" applyFont="1" applyFill="1" applyAlignment="1">
      <alignment wrapText="1"/>
    </xf>
    <xf numFmtId="0" fontId="1" fillId="0" borderId="1" xfId="0" applyFont="1" applyBorder="1" applyAlignment="1">
      <alignment wrapText="1"/>
    </xf>
    <xf numFmtId="0" fontId="0" fillId="0" borderId="7" xfId="0" applyBorder="1" applyAlignment="1">
      <alignment wrapText="1"/>
    </xf>
    <xf numFmtId="165" fontId="0" fillId="0" borderId="0" xfId="0" applyNumberFormat="1" applyAlignment="1">
      <alignment wrapText="1"/>
    </xf>
    <xf numFmtId="165" fontId="1" fillId="0" borderId="0" xfId="0" applyNumberFormat="1" applyFont="1" applyAlignment="1">
      <alignment wrapText="1"/>
    </xf>
    <xf numFmtId="0" fontId="1" fillId="2" borderId="0" xfId="0" applyFont="1" applyFill="1"/>
    <xf numFmtId="0" fontId="0" fillId="0" borderId="0" xfId="0"/>
  </cellXfs>
  <cellStyles count="1">
    <cellStyle name="Normal" xfId="0" builtinId="0"/>
  </cellStyles>
  <dxfs count="64">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286227"/>
      </font>
      <fill>
        <patternFill>
          <bgColor rgb="FFCEEFC6"/>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FFFFFF"/>
      </font>
    </dxf>
    <dxf>
      <font>
        <color rgb="FF9C0006"/>
      </font>
      <fill>
        <patternFill>
          <bgColor rgb="FFFFC7CE"/>
        </patternFill>
      </fill>
    </dxf>
    <dxf>
      <font>
        <color rgb="FFFFFFFF"/>
      </font>
    </dxf>
    <dxf>
      <font>
        <color rgb="FF9C6500"/>
      </font>
      <fill>
        <patternFill>
          <bgColor rgb="FFFFEB9C"/>
        </patternFill>
      </fill>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
      <font>
        <color rgb="FFFBE2D5"/>
      </font>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fill>
        <patternFill patternType="solid">
          <fgColor indexed="64"/>
          <bgColor rgb="FFDCE6F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Residuals vs. Fitted</a:t>
            </a:r>
          </a:p>
        </c:rich>
      </c:tx>
      <c:overlay val="0"/>
      <c:spPr>
        <a:solidFill>
          <a:srgbClr val="CAEDFB"/>
        </a:solidFill>
      </c:spPr>
    </c:title>
    <c:autoTitleDeleted val="0"/>
    <c:plotArea>
      <c:layout/>
      <c:scatterChart>
        <c:scatterStyle val="lineMarker"/>
        <c:varyColors val="0"/>
        <c:ser>
          <c:idx val="0"/>
          <c:order val="0"/>
          <c:tx>
            <c:v>Residuals vs. Fitted</c:v>
          </c:tx>
          <c:spPr>
            <a:ln w="38100">
              <a:noFill/>
            </a:ln>
          </c:spPr>
          <c:marker>
            <c:symbol val="diamond"/>
            <c:size val="4"/>
          </c:marker>
          <c:xVal>
            <c:numRef>
              <c:f>Regression!RegChartFitY</c:f>
              <c:numCache>
                <c:formatCode>0.0000</c:formatCode>
                <c:ptCount val="392"/>
                <c:pt idx="0">
                  <c:v>16.838573626431661</c:v>
                </c:pt>
                <c:pt idx="1">
                  <c:v>15.313332990800655</c:v>
                </c:pt>
                <c:pt idx="2">
                  <c:v>16.858150041188779</c:v>
                </c:pt>
                <c:pt idx="3">
                  <c:v>16.873339970034131</c:v>
                </c:pt>
                <c:pt idx="4">
                  <c:v>16.954691335727667</c:v>
                </c:pt>
                <c:pt idx="5">
                  <c:v>11.49650610573814</c:v>
                </c:pt>
                <c:pt idx="6">
                  <c:v>11.073481577763721</c:v>
                </c:pt>
                <c:pt idx="7">
                  <c:v>11.367322741366332</c:v>
                </c:pt>
                <c:pt idx="8">
                  <c:v>10.632804435322724</c:v>
                </c:pt>
                <c:pt idx="9">
                  <c:v>14.112482582388791</c:v>
                </c:pt>
                <c:pt idx="10">
                  <c:v>15.890381080998123</c:v>
                </c:pt>
                <c:pt idx="11">
                  <c:v>15.819833158238167</c:v>
                </c:pt>
                <c:pt idx="12">
                  <c:v>15.212574416275837</c:v>
                </c:pt>
                <c:pt idx="13">
                  <c:v>17.412576009964045</c:v>
                </c:pt>
                <c:pt idx="14">
                  <c:v>25.198456840216746</c:v>
                </c:pt>
                <c:pt idx="15">
                  <c:v>20.804329496548942</c:v>
                </c:pt>
                <c:pt idx="16">
                  <c:v>21.070591899933742</c:v>
                </c:pt>
                <c:pt idx="17">
                  <c:v>22.212267981403066</c:v>
                </c:pt>
                <c:pt idx="18">
                  <c:v>26.537432790749786</c:v>
                </c:pt>
                <c:pt idx="19">
                  <c:v>28.591062427308099</c:v>
                </c:pt>
                <c:pt idx="20">
                  <c:v>23.687378569360192</c:v>
                </c:pt>
                <c:pt idx="21">
                  <c:v>24.863990200357819</c:v>
                </c:pt>
                <c:pt idx="22">
                  <c:v>25.061290069421542</c:v>
                </c:pt>
                <c:pt idx="23">
                  <c:v>25.482960949989256</c:v>
                </c:pt>
                <c:pt idx="24">
                  <c:v>21.822223935113239</c:v>
                </c:pt>
                <c:pt idx="25">
                  <c:v>9.8331399279859557</c:v>
                </c:pt>
                <c:pt idx="26">
                  <c:v>11.286817405301973</c:v>
                </c:pt>
                <c:pt idx="27">
                  <c:v>11.094073228075858</c:v>
                </c:pt>
                <c:pt idx="28">
                  <c:v>9.5979342059952</c:v>
                </c:pt>
                <c:pt idx="29">
                  <c:v>27.44784298533256</c:v>
                </c:pt>
                <c:pt idx="30">
                  <c:v>24.676945021900842</c:v>
                </c:pt>
                <c:pt idx="31">
                  <c:v>26.837983619376331</c:v>
                </c:pt>
                <c:pt idx="32">
                  <c:v>22.641156144772239</c:v>
                </c:pt>
                <c:pt idx="33">
                  <c:v>18.484009744835557</c:v>
                </c:pt>
                <c:pt idx="34">
                  <c:v>19.122155962266103</c:v>
                </c:pt>
                <c:pt idx="35">
                  <c:v>19.453702505316752</c:v>
                </c:pt>
                <c:pt idx="36">
                  <c:v>19.32975165648589</c:v>
                </c:pt>
                <c:pt idx="37">
                  <c:v>13.611075423983189</c:v>
                </c:pt>
                <c:pt idx="38">
                  <c:v>12.157567152593005</c:v>
                </c:pt>
                <c:pt idx="39">
                  <c:v>14.084394636257104</c:v>
                </c:pt>
                <c:pt idx="40">
                  <c:v>14.4267758897945</c:v>
                </c:pt>
                <c:pt idx="41">
                  <c:v>9.5902999718029793</c:v>
                </c:pt>
                <c:pt idx="42">
                  <c:v>10.81089600089779</c:v>
                </c:pt>
                <c:pt idx="43">
                  <c:v>8.7347698527740878</c:v>
                </c:pt>
                <c:pt idx="44">
                  <c:v>20.818026271478537</c:v>
                </c:pt>
                <c:pt idx="45">
                  <c:v>24.240084212487776</c:v>
                </c:pt>
                <c:pt idx="46">
                  <c:v>19.36013151417659</c:v>
                </c:pt>
                <c:pt idx="47">
                  <c:v>20.279021972580779</c:v>
                </c:pt>
                <c:pt idx="48">
                  <c:v>24.964676372780147</c:v>
                </c:pt>
                <c:pt idx="49">
                  <c:v>27.328836446781434</c:v>
                </c:pt>
                <c:pt idx="50">
                  <c:v>27.90166725699298</c:v>
                </c:pt>
                <c:pt idx="51">
                  <c:v>27.849818451807788</c:v>
                </c:pt>
                <c:pt idx="52">
                  <c:v>29.62888245286068</c:v>
                </c:pt>
                <c:pt idx="53">
                  <c:v>30.374066263465199</c:v>
                </c:pt>
                <c:pt idx="54">
                  <c:v>29.279225884156411</c:v>
                </c:pt>
                <c:pt idx="55">
                  <c:v>26.566236332042742</c:v>
                </c:pt>
                <c:pt idx="56">
                  <c:v>25.328456204078385</c:v>
                </c:pt>
                <c:pt idx="57">
                  <c:v>24.28168413378026</c:v>
                </c:pt>
                <c:pt idx="58">
                  <c:v>25.993692502986516</c:v>
                </c:pt>
                <c:pt idx="59">
                  <c:v>22.691466502781925</c:v>
                </c:pt>
                <c:pt idx="60">
                  <c:v>23.677934580547344</c:v>
                </c:pt>
                <c:pt idx="61">
                  <c:v>12.025598364458494</c:v>
                </c:pt>
                <c:pt idx="62">
                  <c:v>11.301206677645121</c:v>
                </c:pt>
                <c:pt idx="63">
                  <c:v>12.972944880262842</c:v>
                </c:pt>
                <c:pt idx="64">
                  <c:v>12.954615442092917</c:v>
                </c:pt>
                <c:pt idx="65">
                  <c:v>15.317257232061893</c:v>
                </c:pt>
                <c:pt idx="66">
                  <c:v>9.5097036386293095</c:v>
                </c:pt>
                <c:pt idx="67">
                  <c:v>11.033528091747291</c:v>
                </c:pt>
                <c:pt idx="68">
                  <c:v>11.185258174274955</c:v>
                </c:pt>
                <c:pt idx="69">
                  <c:v>10.870317742582683</c:v>
                </c:pt>
                <c:pt idx="70">
                  <c:v>25.03269124018523</c:v>
                </c:pt>
                <c:pt idx="71">
                  <c:v>14.203329116736208</c:v>
                </c:pt>
                <c:pt idx="72">
                  <c:v>13.485015975092979</c:v>
                </c:pt>
                <c:pt idx="73">
                  <c:v>12.330242970994684</c:v>
                </c:pt>
                <c:pt idx="74">
                  <c:v>13.266616837939614</c:v>
                </c:pt>
                <c:pt idx="75">
                  <c:v>21.613992221016861</c:v>
                </c:pt>
                <c:pt idx="76">
                  <c:v>24.335220428923613</c:v>
                </c:pt>
                <c:pt idx="77">
                  <c:v>21.786990777560018</c:v>
                </c:pt>
                <c:pt idx="78">
                  <c:v>26.079261148665992</c:v>
                </c:pt>
                <c:pt idx="79">
                  <c:v>22.822235255592613</c:v>
                </c:pt>
                <c:pt idx="80">
                  <c:v>25.326532403787837</c:v>
                </c:pt>
                <c:pt idx="81">
                  <c:v>24.141548747924681</c:v>
                </c:pt>
                <c:pt idx="82">
                  <c:v>24.089278368405822</c:v>
                </c:pt>
                <c:pt idx="83">
                  <c:v>26.343380339243957</c:v>
                </c:pt>
                <c:pt idx="84">
                  <c:v>12.383947606403462</c:v>
                </c:pt>
                <c:pt idx="85">
                  <c:v>14.95695492051196</c:v>
                </c:pt>
                <c:pt idx="86">
                  <c:v>13.438131241902768</c:v>
                </c:pt>
                <c:pt idx="87">
                  <c:v>13.294603978314798</c:v>
                </c:pt>
                <c:pt idx="88">
                  <c:v>14.425307410924701</c:v>
                </c:pt>
                <c:pt idx="89">
                  <c:v>7.696569879392543</c:v>
                </c:pt>
                <c:pt idx="90">
                  <c:v>10.946813705339499</c:v>
                </c:pt>
                <c:pt idx="91">
                  <c:v>11.328316520837957</c:v>
                </c:pt>
                <c:pt idx="92">
                  <c:v>12.096184987971002</c:v>
                </c:pt>
                <c:pt idx="93">
                  <c:v>8.5192887226626812</c:v>
                </c:pt>
                <c:pt idx="94">
                  <c:v>7.2632495262620527</c:v>
                </c:pt>
                <c:pt idx="95">
                  <c:v>13.796610989021032</c:v>
                </c:pt>
                <c:pt idx="96">
                  <c:v>18.477477956350643</c:v>
                </c:pt>
                <c:pt idx="97">
                  <c:v>17.76372050654502</c:v>
                </c:pt>
                <c:pt idx="98">
                  <c:v>19.449802608378892</c:v>
                </c:pt>
                <c:pt idx="99">
                  <c:v>19.259828261072517</c:v>
                </c:pt>
                <c:pt idx="100">
                  <c:v>19.738580462366389</c:v>
                </c:pt>
                <c:pt idx="101">
                  <c:v>27.302527770060408</c:v>
                </c:pt>
                <c:pt idx="102">
                  <c:v>8.248069680482276</c:v>
                </c:pt>
                <c:pt idx="103">
                  <c:v>8.4328115122476976</c:v>
                </c:pt>
                <c:pt idx="104">
                  <c:v>9.6600562393964911</c:v>
                </c:pt>
                <c:pt idx="105">
                  <c:v>10.282504910204173</c:v>
                </c:pt>
                <c:pt idx="106">
                  <c:v>20.239678908337108</c:v>
                </c:pt>
                <c:pt idx="107">
                  <c:v>25.076745606588123</c:v>
                </c:pt>
                <c:pt idx="108">
                  <c:v>22.658863133701555</c:v>
                </c:pt>
                <c:pt idx="109">
                  <c:v>24.4729960533552</c:v>
                </c:pt>
                <c:pt idx="110">
                  <c:v>25.829085733024133</c:v>
                </c:pt>
                <c:pt idx="111">
                  <c:v>22.908550693281139</c:v>
                </c:pt>
                <c:pt idx="112">
                  <c:v>21.731093032654325</c:v>
                </c:pt>
                <c:pt idx="113">
                  <c:v>24.993182235342815</c:v>
                </c:pt>
                <c:pt idx="114">
                  <c:v>12.962180138081797</c:v>
                </c:pt>
                <c:pt idx="115">
                  <c:v>10.589674737467915</c:v>
                </c:pt>
                <c:pt idx="116">
                  <c:v>27.67407317225447</c:v>
                </c:pt>
                <c:pt idx="117">
                  <c:v>25.778502843463428</c:v>
                </c:pt>
                <c:pt idx="118">
                  <c:v>23.371876655397273</c:v>
                </c:pt>
                <c:pt idx="119">
                  <c:v>21.582805034449517</c:v>
                </c:pt>
                <c:pt idx="120">
                  <c:v>16.339238445438834</c:v>
                </c:pt>
                <c:pt idx="121">
                  <c:v>22.668446298300882</c:v>
                </c:pt>
                <c:pt idx="122">
                  <c:v>21.85127944338608</c:v>
                </c:pt>
                <c:pt idx="123">
                  <c:v>14.510368438826655</c:v>
                </c:pt>
                <c:pt idx="124">
                  <c:v>20.700160815023679</c:v>
                </c:pt>
                <c:pt idx="125">
                  <c:v>21.636703887894434</c:v>
                </c:pt>
                <c:pt idx="126">
                  <c:v>19.434164205318652</c:v>
                </c:pt>
                <c:pt idx="127">
                  <c:v>29.047655197436306</c:v>
                </c:pt>
                <c:pt idx="128">
                  <c:v>24.23992185376779</c:v>
                </c:pt>
                <c:pt idx="129">
                  <c:v>29.657345357466696</c:v>
                </c:pt>
                <c:pt idx="130">
                  <c:v>23.860342838559873</c:v>
                </c:pt>
                <c:pt idx="131">
                  <c:v>17.180991426591703</c:v>
                </c:pt>
                <c:pt idx="132">
                  <c:v>17.773060239708684</c:v>
                </c:pt>
                <c:pt idx="133">
                  <c:v>17.950445282163606</c:v>
                </c:pt>
                <c:pt idx="134">
                  <c:v>14.708742687008018</c:v>
                </c:pt>
                <c:pt idx="135">
                  <c:v>11.72105160223747</c:v>
                </c:pt>
                <c:pt idx="136">
                  <c:v>12.946372529095722</c:v>
                </c:pt>
                <c:pt idx="137">
                  <c:v>12.192277808294996</c:v>
                </c:pt>
                <c:pt idx="138">
                  <c:v>13.959034452119068</c:v>
                </c:pt>
                <c:pt idx="139">
                  <c:v>27.303865157763386</c:v>
                </c:pt>
                <c:pt idx="140">
                  <c:v>28.859855330489932</c:v>
                </c:pt>
                <c:pt idx="141">
                  <c:v>26.974919238706637</c:v>
                </c:pt>
                <c:pt idx="142">
                  <c:v>30.81525787088956</c:v>
                </c:pt>
                <c:pt idx="143">
                  <c:v>28.876718379556358</c:v>
                </c:pt>
                <c:pt idx="144">
                  <c:v>25.971742948063557</c:v>
                </c:pt>
                <c:pt idx="145">
                  <c:v>27.995783980669668</c:v>
                </c:pt>
                <c:pt idx="146">
                  <c:v>27.297047253783557</c:v>
                </c:pt>
                <c:pt idx="147">
                  <c:v>25.831438356282142</c:v>
                </c:pt>
                <c:pt idx="148">
                  <c:v>26.392588426377749</c:v>
                </c:pt>
                <c:pt idx="149">
                  <c:v>28.672512874730611</c:v>
                </c:pt>
                <c:pt idx="150">
                  <c:v>19.261395253436948</c:v>
                </c:pt>
                <c:pt idx="151">
                  <c:v>18.11168555895377</c:v>
                </c:pt>
                <c:pt idx="152">
                  <c:v>18.78419717302878</c:v>
                </c:pt>
                <c:pt idx="153">
                  <c:v>20.17154400757077</c:v>
                </c:pt>
                <c:pt idx="154">
                  <c:v>10.934776157297449</c:v>
                </c:pt>
                <c:pt idx="155">
                  <c:v>12.495121548382592</c:v>
                </c:pt>
                <c:pt idx="156">
                  <c:v>12.120267430938121</c:v>
                </c:pt>
                <c:pt idx="157">
                  <c:v>11.347674066041641</c:v>
                </c:pt>
                <c:pt idx="158">
                  <c:v>15.762140691613761</c:v>
                </c:pt>
                <c:pt idx="159">
                  <c:v>15.893955947532634</c:v>
                </c:pt>
                <c:pt idx="160">
                  <c:v>16.658346493489425</c:v>
                </c:pt>
                <c:pt idx="161">
                  <c:v>16.623410943961126</c:v>
                </c:pt>
                <c:pt idx="162">
                  <c:v>20.157093437535096</c:v>
                </c:pt>
                <c:pt idx="163">
                  <c:v>19.23557108758385</c:v>
                </c:pt>
                <c:pt idx="164">
                  <c:v>19.190370980452638</c:v>
                </c:pt>
                <c:pt idx="165">
                  <c:v>27.180262912929354</c:v>
                </c:pt>
                <c:pt idx="166">
                  <c:v>22.62080094632741</c:v>
                </c:pt>
                <c:pt idx="167">
                  <c:v>20.952371458960101</c:v>
                </c:pt>
                <c:pt idx="168">
                  <c:v>22.939958658005601</c:v>
                </c:pt>
                <c:pt idx="169">
                  <c:v>24.150680436277998</c:v>
                </c:pt>
                <c:pt idx="170">
                  <c:v>26.859939698807597</c:v>
                </c:pt>
                <c:pt idx="171">
                  <c:v>24.929383613897784</c:v>
                </c:pt>
                <c:pt idx="172">
                  <c:v>20.646649081762551</c:v>
                </c:pt>
                <c:pt idx="173">
                  <c:v>28.324282680684522</c:v>
                </c:pt>
                <c:pt idx="174">
                  <c:v>19.610932822805836</c:v>
                </c:pt>
                <c:pt idx="175">
                  <c:v>24.085446503202622</c:v>
                </c:pt>
                <c:pt idx="176">
                  <c:v>22.867451098101704</c:v>
                </c:pt>
                <c:pt idx="177">
                  <c:v>22.765846493947691</c:v>
                </c:pt>
                <c:pt idx="178">
                  <c:v>23.87717398527948</c:v>
                </c:pt>
                <c:pt idx="179">
                  <c:v>29.441268831191156</c:v>
                </c:pt>
                <c:pt idx="180">
                  <c:v>26.17120817185755</c:v>
                </c:pt>
                <c:pt idx="181">
                  <c:v>27.487837877713741</c:v>
                </c:pt>
                <c:pt idx="182">
                  <c:v>23.588987372554563</c:v>
                </c:pt>
                <c:pt idx="183">
                  <c:v>25.405130135942606</c:v>
                </c:pt>
                <c:pt idx="184">
                  <c:v>27.546504586878765</c:v>
                </c:pt>
                <c:pt idx="185">
                  <c:v>14.490620941147773</c:v>
                </c:pt>
                <c:pt idx="186">
                  <c:v>14.454839361990283</c:v>
                </c:pt>
                <c:pt idx="187">
                  <c:v>16.096366912843138</c:v>
                </c:pt>
                <c:pt idx="188">
                  <c:v>14.295783757705278</c:v>
                </c:pt>
                <c:pt idx="189">
                  <c:v>20.11224826133407</c:v>
                </c:pt>
                <c:pt idx="190">
                  <c:v>19.423468947752355</c:v>
                </c:pt>
                <c:pt idx="191">
                  <c:v>21.539731893392151</c:v>
                </c:pt>
                <c:pt idx="192">
                  <c:v>21.023982403906754</c:v>
                </c:pt>
                <c:pt idx="193">
                  <c:v>26.957441914013906</c:v>
                </c:pt>
                <c:pt idx="194">
                  <c:v>26.174383518035512</c:v>
                </c:pt>
                <c:pt idx="195">
                  <c:v>29.09935525028073</c:v>
                </c:pt>
                <c:pt idx="196">
                  <c:v>30.216341400787364</c:v>
                </c:pt>
                <c:pt idx="197">
                  <c:v>17.995784842215272</c:v>
                </c:pt>
                <c:pt idx="198">
                  <c:v>18.742861185557167</c:v>
                </c:pt>
                <c:pt idx="199">
                  <c:v>17.863800380370556</c:v>
                </c:pt>
                <c:pt idx="200">
                  <c:v>20.395962805706446</c:v>
                </c:pt>
                <c:pt idx="201">
                  <c:v>29.65020949522027</c:v>
                </c:pt>
                <c:pt idx="202">
                  <c:v>28.952976682629398</c:v>
                </c:pt>
                <c:pt idx="203">
                  <c:v>28.03634843636743</c:v>
                </c:pt>
                <c:pt idx="204">
                  <c:v>23.949159178931204</c:v>
                </c:pt>
                <c:pt idx="205">
                  <c:v>22.437994864630799</c:v>
                </c:pt>
                <c:pt idx="206">
                  <c:v>15.720666765769471</c:v>
                </c:pt>
                <c:pt idx="207">
                  <c:v>22.057707758166373</c:v>
                </c:pt>
                <c:pt idx="208">
                  <c:v>23.576481230185095</c:v>
                </c:pt>
                <c:pt idx="209">
                  <c:v>18.753321647338844</c:v>
                </c:pt>
                <c:pt idx="210">
                  <c:v>13.005717576511863</c:v>
                </c:pt>
                <c:pt idx="211">
                  <c:v>15.219568319798745</c:v>
                </c:pt>
                <c:pt idx="212">
                  <c:v>16.399827077898465</c:v>
                </c:pt>
                <c:pt idx="213">
                  <c:v>16.657379044566071</c:v>
                </c:pt>
                <c:pt idx="214">
                  <c:v>30.140660247573571</c:v>
                </c:pt>
                <c:pt idx="215">
                  <c:v>27.328917395369253</c:v>
                </c:pt>
                <c:pt idx="216">
                  <c:v>31.294975840484813</c:v>
                </c:pt>
                <c:pt idx="217">
                  <c:v>26.334954589920663</c:v>
                </c:pt>
                <c:pt idx="218">
                  <c:v>30.614518345178162</c:v>
                </c:pt>
                <c:pt idx="219">
                  <c:v>17.539340232312689</c:v>
                </c:pt>
                <c:pt idx="220">
                  <c:v>17.196219619965625</c:v>
                </c:pt>
                <c:pt idx="221">
                  <c:v>16.222879732382339</c:v>
                </c:pt>
                <c:pt idx="222">
                  <c:v>15.681613221342358</c:v>
                </c:pt>
                <c:pt idx="223">
                  <c:v>19.930406812128666</c:v>
                </c:pt>
                <c:pt idx="224">
                  <c:v>20.492603385332458</c:v>
                </c:pt>
                <c:pt idx="225">
                  <c:v>19.535807074001234</c:v>
                </c:pt>
                <c:pt idx="226">
                  <c:v>20.099927447495574</c:v>
                </c:pt>
                <c:pt idx="227">
                  <c:v>15.249539844799058</c:v>
                </c:pt>
                <c:pt idx="228">
                  <c:v>15.690386193165891</c:v>
                </c:pt>
                <c:pt idx="229">
                  <c:v>14.555528015676385</c:v>
                </c:pt>
                <c:pt idx="230">
                  <c:v>15.17058862962041</c:v>
                </c:pt>
                <c:pt idx="231">
                  <c:v>30.387966595675568</c:v>
                </c:pt>
                <c:pt idx="232">
                  <c:v>24.236989814897633</c:v>
                </c:pt>
                <c:pt idx="233">
                  <c:v>28.913077108573098</c:v>
                </c:pt>
                <c:pt idx="234">
                  <c:v>24.144803738717336</c:v>
                </c:pt>
                <c:pt idx="235">
                  <c:v>28.131520938551596</c:v>
                </c:pt>
                <c:pt idx="236">
                  <c:v>27.685272868717973</c:v>
                </c:pt>
                <c:pt idx="237">
                  <c:v>30.460695256434121</c:v>
                </c:pt>
                <c:pt idx="238">
                  <c:v>29.122139191896384</c:v>
                </c:pt>
                <c:pt idx="239">
                  <c:v>25.771055317280982</c:v>
                </c:pt>
                <c:pt idx="240">
                  <c:v>26.526616427185193</c:v>
                </c:pt>
                <c:pt idx="241">
                  <c:v>26.040996115321043</c:v>
                </c:pt>
                <c:pt idx="242">
                  <c:v>30.497188279232841</c:v>
                </c:pt>
                <c:pt idx="243">
                  <c:v>29.203680013716564</c:v>
                </c:pt>
                <c:pt idx="244">
                  <c:v>30.554219393368534</c:v>
                </c:pt>
                <c:pt idx="245">
                  <c:v>29.831582300919862</c:v>
                </c:pt>
                <c:pt idx="246">
                  <c:v>31.3610402165368</c:v>
                </c:pt>
                <c:pt idx="247">
                  <c:v>20.56519746010305</c:v>
                </c:pt>
                <c:pt idx="248">
                  <c:v>18.204679943903614</c:v>
                </c:pt>
                <c:pt idx="249">
                  <c:v>19.056362462351419</c:v>
                </c:pt>
                <c:pt idx="250">
                  <c:v>19.785616985300909</c:v>
                </c:pt>
                <c:pt idx="251">
                  <c:v>21.872038958580685</c:v>
                </c:pt>
                <c:pt idx="252">
                  <c:v>22.996432104988273</c:v>
                </c:pt>
                <c:pt idx="253">
                  <c:v>24.188233664831259</c:v>
                </c:pt>
                <c:pt idx="254">
                  <c:v>20.398446654655874</c:v>
                </c:pt>
                <c:pt idx="255">
                  <c:v>21.674739089516965</c:v>
                </c:pt>
                <c:pt idx="256">
                  <c:v>20.570429975644004</c:v>
                </c:pt>
                <c:pt idx="257">
                  <c:v>22.464784595401014</c:v>
                </c:pt>
                <c:pt idx="258">
                  <c:v>19.274053508248279</c:v>
                </c:pt>
                <c:pt idx="259">
                  <c:v>20.174984207887384</c:v>
                </c:pt>
                <c:pt idx="260">
                  <c:v>19.693123764822097</c:v>
                </c:pt>
                <c:pt idx="261">
                  <c:v>19.267128933448944</c:v>
                </c:pt>
                <c:pt idx="262">
                  <c:v>20.904470471869033</c:v>
                </c:pt>
                <c:pt idx="263">
                  <c:v>16.457838126688337</c:v>
                </c:pt>
                <c:pt idx="264">
                  <c:v>27.373732236443036</c:v>
                </c:pt>
                <c:pt idx="265">
                  <c:v>26.944649790674134</c:v>
                </c:pt>
                <c:pt idx="266">
                  <c:v>28.228637426697397</c:v>
                </c:pt>
                <c:pt idx="267">
                  <c:v>26.880328991634492</c:v>
                </c:pt>
                <c:pt idx="268">
                  <c:v>27.172498723354387</c:v>
                </c:pt>
                <c:pt idx="269">
                  <c:v>23.785631581243138</c:v>
                </c:pt>
                <c:pt idx="270">
                  <c:v>23.553396162651115</c:v>
                </c:pt>
                <c:pt idx="271">
                  <c:v>27.696989917110137</c:v>
                </c:pt>
                <c:pt idx="272">
                  <c:v>25.325687897014422</c:v>
                </c:pt>
                <c:pt idx="273">
                  <c:v>23.398860413350324</c:v>
                </c:pt>
                <c:pt idx="274">
                  <c:v>25.308066550101014</c:v>
                </c:pt>
                <c:pt idx="275">
                  <c:v>21.901875361640474</c:v>
                </c:pt>
                <c:pt idx="276">
                  <c:v>30.098433796225809</c:v>
                </c:pt>
                <c:pt idx="277">
                  <c:v>29.534940039844358</c:v>
                </c:pt>
                <c:pt idx="278">
                  <c:v>23.49949938057404</c:v>
                </c:pt>
                <c:pt idx="279">
                  <c:v>25.27773629103504</c:v>
                </c:pt>
                <c:pt idx="280">
                  <c:v>25.735357956686098</c:v>
                </c:pt>
                <c:pt idx="281">
                  <c:v>23.80414398711023</c:v>
                </c:pt>
                <c:pt idx="282">
                  <c:v>22.998400934603321</c:v>
                </c:pt>
                <c:pt idx="283">
                  <c:v>20.243283680276456</c:v>
                </c:pt>
                <c:pt idx="284">
                  <c:v>20.841800717968425</c:v>
                </c:pt>
                <c:pt idx="285">
                  <c:v>19.531111618909698</c:v>
                </c:pt>
                <c:pt idx="286">
                  <c:v>20.212734616659919</c:v>
                </c:pt>
                <c:pt idx="287">
                  <c:v>17.204451881577224</c:v>
                </c:pt>
                <c:pt idx="288">
                  <c:v>18.96489823919898</c:v>
                </c:pt>
                <c:pt idx="289">
                  <c:v>21.5143435995966</c:v>
                </c:pt>
                <c:pt idx="290">
                  <c:v>19.412224079693964</c:v>
                </c:pt>
                <c:pt idx="291">
                  <c:v>32.835435847633079</c:v>
                </c:pt>
                <c:pt idx="292">
                  <c:v>32.801665800548349</c:v>
                </c:pt>
                <c:pt idx="293">
                  <c:v>30.80197628705325</c:v>
                </c:pt>
                <c:pt idx="294">
                  <c:v>26.979177527640108</c:v>
                </c:pt>
                <c:pt idx="295">
                  <c:v>24.611405323649461</c:v>
                </c:pt>
                <c:pt idx="296">
                  <c:v>20.02066726313716</c:v>
                </c:pt>
                <c:pt idx="297">
                  <c:v>26.430349184510405</c:v>
                </c:pt>
                <c:pt idx="298">
                  <c:v>23.019330996767135</c:v>
                </c:pt>
                <c:pt idx="299">
                  <c:v>29.52129736628039</c:v>
                </c:pt>
                <c:pt idx="300">
                  <c:v>29.774462847036226</c:v>
                </c:pt>
                <c:pt idx="301">
                  <c:v>32.573816867868096</c:v>
                </c:pt>
                <c:pt idx="302">
                  <c:v>31.829930240441236</c:v>
                </c:pt>
                <c:pt idx="303">
                  <c:v>26.816813208104694</c:v>
                </c:pt>
                <c:pt idx="304">
                  <c:v>26.790650630399924</c:v>
                </c:pt>
                <c:pt idx="305">
                  <c:v>26.259003120812665</c:v>
                </c:pt>
                <c:pt idx="306">
                  <c:v>27.394030504228002</c:v>
                </c:pt>
                <c:pt idx="307">
                  <c:v>35.706490359450044</c:v>
                </c:pt>
                <c:pt idx="308">
                  <c:v>36.979392604917109</c:v>
                </c:pt>
                <c:pt idx="309">
                  <c:v>33.987463612784964</c:v>
                </c:pt>
                <c:pt idx="310">
                  <c:v>36.639981654778452</c:v>
                </c:pt>
                <c:pt idx="311">
                  <c:v>30.837408208478998</c:v>
                </c:pt>
                <c:pt idx="312">
                  <c:v>29.89772562628367</c:v>
                </c:pt>
                <c:pt idx="313">
                  <c:v>29.19183258356605</c:v>
                </c:pt>
                <c:pt idx="314">
                  <c:v>27.277901549051926</c:v>
                </c:pt>
                <c:pt idx="315">
                  <c:v>35.451231872477827</c:v>
                </c:pt>
                <c:pt idx="316">
                  <c:v>32.730260602279131</c:v>
                </c:pt>
                <c:pt idx="317">
                  <c:v>33.829506406536979</c:v>
                </c:pt>
                <c:pt idx="318">
                  <c:v>34.100324501759388</c:v>
                </c:pt>
                <c:pt idx="319">
                  <c:v>35.23204316992431</c:v>
                </c:pt>
                <c:pt idx="320">
                  <c:v>36.179220479802822</c:v>
                </c:pt>
                <c:pt idx="321">
                  <c:v>29.976137956131645</c:v>
                </c:pt>
                <c:pt idx="322">
                  <c:v>36.179220479802822</c:v>
                </c:pt>
                <c:pt idx="323">
                  <c:v>36.459845721441084</c:v>
                </c:pt>
                <c:pt idx="324">
                  <c:v>35.1940183176619</c:v>
                </c:pt>
                <c:pt idx="325">
                  <c:v>31.771590697247824</c:v>
                </c:pt>
                <c:pt idx="326">
                  <c:v>30.2525978127128</c:v>
                </c:pt>
                <c:pt idx="327">
                  <c:v>37.463208115826092</c:v>
                </c:pt>
                <c:pt idx="328">
                  <c:v>35.969531779366662</c:v>
                </c:pt>
                <c:pt idx="329">
                  <c:v>37.447729981719526</c:v>
                </c:pt>
                <c:pt idx="330">
                  <c:v>31.040731846822165</c:v>
                </c:pt>
                <c:pt idx="331">
                  <c:v>34.041319380742692</c:v>
                </c:pt>
                <c:pt idx="332">
                  <c:v>33.709114953025988</c:v>
                </c:pt>
                <c:pt idx="333">
                  <c:v>35.154169725407016</c:v>
                </c:pt>
                <c:pt idx="334">
                  <c:v>29.250550208008114</c:v>
                </c:pt>
                <c:pt idx="335">
                  <c:v>28.516370313816182</c:v>
                </c:pt>
                <c:pt idx="336">
                  <c:v>28.462428502414603</c:v>
                </c:pt>
                <c:pt idx="337">
                  <c:v>27.638525217663606</c:v>
                </c:pt>
                <c:pt idx="338">
                  <c:v>29.78219771759537</c:v>
                </c:pt>
                <c:pt idx="339">
                  <c:v>35.454171617009976</c:v>
                </c:pt>
                <c:pt idx="340">
                  <c:v>32.689214260375735</c:v>
                </c:pt>
                <c:pt idx="341">
                  <c:v>35.396382205027308</c:v>
                </c:pt>
                <c:pt idx="342">
                  <c:v>33.738417748741917</c:v>
                </c:pt>
                <c:pt idx="343">
                  <c:v>34.226588478009504</c:v>
                </c:pt>
                <c:pt idx="344">
                  <c:v>33.895549552736369</c:v>
                </c:pt>
                <c:pt idx="345">
                  <c:v>34.127246085997712</c:v>
                </c:pt>
                <c:pt idx="346">
                  <c:v>30.983925423189582</c:v>
                </c:pt>
                <c:pt idx="347">
                  <c:v>31.812215193852346</c:v>
                </c:pt>
                <c:pt idx="348">
                  <c:v>30.116006472788236</c:v>
                </c:pt>
                <c:pt idx="349">
                  <c:v>32.869872181227677</c:v>
                </c:pt>
                <c:pt idx="350">
                  <c:v>32.874346398921652</c:v>
                </c:pt>
                <c:pt idx="351">
                  <c:v>32.165483052805314</c:v>
                </c:pt>
                <c:pt idx="352">
                  <c:v>30.417795205960847</c:v>
                </c:pt>
                <c:pt idx="353">
                  <c:v>30.738676244450581</c:v>
                </c:pt>
                <c:pt idx="354">
                  <c:v>27.506611589785013</c:v>
                </c:pt>
                <c:pt idx="355">
                  <c:v>27.925988990657356</c:v>
                </c:pt>
                <c:pt idx="356">
                  <c:v>28.714969054395912</c:v>
                </c:pt>
                <c:pt idx="357">
                  <c:v>28.498124038128246</c:v>
                </c:pt>
                <c:pt idx="358">
                  <c:v>24.144841583233053</c:v>
                </c:pt>
                <c:pt idx="359">
                  <c:v>22.656397762314569</c:v>
                </c:pt>
                <c:pt idx="360">
                  <c:v>26.299517999577404</c:v>
                </c:pt>
                <c:pt idx="361">
                  <c:v>24.297586901315743</c:v>
                </c:pt>
                <c:pt idx="362">
                  <c:v>30.28175978404812</c:v>
                </c:pt>
                <c:pt idx="363">
                  <c:v>30.104543947519034</c:v>
                </c:pt>
                <c:pt idx="364">
                  <c:v>31.345054803222631</c:v>
                </c:pt>
                <c:pt idx="365">
                  <c:v>30.482368368362238</c:v>
                </c:pt>
                <c:pt idx="366">
                  <c:v>30.751770281071622</c:v>
                </c:pt>
                <c:pt idx="367">
                  <c:v>29.591056670175853</c:v>
                </c:pt>
                <c:pt idx="368">
                  <c:v>28.900353556303592</c:v>
                </c:pt>
                <c:pt idx="369">
                  <c:v>35.611603109994782</c:v>
                </c:pt>
                <c:pt idx="370">
                  <c:v>35.603149610985632</c:v>
                </c:pt>
                <c:pt idx="371">
                  <c:v>35.881631639817051</c:v>
                </c:pt>
                <c:pt idx="372">
                  <c:v>33.118059198142682</c:v>
                </c:pt>
                <c:pt idx="373">
                  <c:v>33.004404174467894</c:v>
                </c:pt>
                <c:pt idx="374">
                  <c:v>34.594874173874054</c:v>
                </c:pt>
                <c:pt idx="375">
                  <c:v>34.578098856589833</c:v>
                </c:pt>
                <c:pt idx="376">
                  <c:v>34.456748631752866</c:v>
                </c:pt>
                <c:pt idx="377">
                  <c:v>35.923184619846182</c:v>
                </c:pt>
                <c:pt idx="378">
                  <c:v>35.923184619846182</c:v>
                </c:pt>
                <c:pt idx="379">
                  <c:v>35.771285331392683</c:v>
                </c:pt>
                <c:pt idx="380">
                  <c:v>28.203033011930515</c:v>
                </c:pt>
                <c:pt idx="381">
                  <c:v>28.254512137710869</c:v>
                </c:pt>
                <c:pt idx="382">
                  <c:v>30.318080248536283</c:v>
                </c:pt>
                <c:pt idx="383">
                  <c:v>28.727524205686279</c:v>
                </c:pt>
                <c:pt idx="384">
                  <c:v>31.908011362611767</c:v>
                </c:pt>
                <c:pt idx="385">
                  <c:v>31.536583271414713</c:v>
                </c:pt>
                <c:pt idx="386">
                  <c:v>28.502445102925755</c:v>
                </c:pt>
                <c:pt idx="387">
                  <c:v>29.377520369158603</c:v>
                </c:pt>
                <c:pt idx="388">
                  <c:v>35.209308170705178</c:v>
                </c:pt>
                <c:pt idx="389">
                  <c:v>31.916331492548473</c:v>
                </c:pt>
                <c:pt idx="390">
                  <c:v>30.326621479327649</c:v>
                </c:pt>
                <c:pt idx="391">
                  <c:v>29.796897770030938</c:v>
                </c:pt>
              </c:numCache>
            </c:numRef>
          </c:xVal>
          <c:yVal>
            <c:numRef>
              <c:f>Regression!RegChartResid</c:f>
              <c:numCache>
                <c:formatCode>0.0000</c:formatCode>
                <c:ptCount val="392"/>
                <c:pt idx="0">
                  <c:v>1.1614263735683394</c:v>
                </c:pt>
                <c:pt idx="1">
                  <c:v>-0.3133329908006548</c:v>
                </c:pt>
                <c:pt idx="2">
                  <c:v>1.1418499588112212</c:v>
                </c:pt>
                <c:pt idx="3">
                  <c:v>-0.87333997003413089</c:v>
                </c:pt>
                <c:pt idx="4">
                  <c:v>4.5308664272333488E-2</c:v>
                </c:pt>
                <c:pt idx="5">
                  <c:v>3.5034938942618599</c:v>
                </c:pt>
                <c:pt idx="6">
                  <c:v>2.9265184222362794</c:v>
                </c:pt>
                <c:pt idx="7">
                  <c:v>2.6326772586336684</c:v>
                </c:pt>
                <c:pt idx="8">
                  <c:v>3.3671955646772762</c:v>
                </c:pt>
                <c:pt idx="9">
                  <c:v>0.88751741761120861</c:v>
                </c:pt>
                <c:pt idx="10">
                  <c:v>-0.89038108099812341</c:v>
                </c:pt>
                <c:pt idx="11">
                  <c:v>-1.8198331582381666</c:v>
                </c:pt>
                <c:pt idx="12">
                  <c:v>-0.21257441627583695</c:v>
                </c:pt>
                <c:pt idx="13">
                  <c:v>-3.4125760099640452</c:v>
                </c:pt>
                <c:pt idx="14">
                  <c:v>-1.1984568402167461</c:v>
                </c:pt>
                <c:pt idx="15">
                  <c:v>1.1956705034510584</c:v>
                </c:pt>
                <c:pt idx="16">
                  <c:v>-3.070591899933742</c:v>
                </c:pt>
                <c:pt idx="17">
                  <c:v>-1.2122679814030661</c:v>
                </c:pt>
                <c:pt idx="18">
                  <c:v>0.46256720925021355</c:v>
                </c:pt>
                <c:pt idx="19">
                  <c:v>-2.5910624273080991</c:v>
                </c:pt>
                <c:pt idx="20">
                  <c:v>1.3126214306398083</c:v>
                </c:pt>
                <c:pt idx="21">
                  <c:v>-0.86399020035781859</c:v>
                </c:pt>
                <c:pt idx="22">
                  <c:v>-6.1290069421541915E-2</c:v>
                </c:pt>
                <c:pt idx="23">
                  <c:v>0.51703905001074446</c:v>
                </c:pt>
                <c:pt idx="24">
                  <c:v>-0.82222393511323943</c:v>
                </c:pt>
                <c:pt idx="25">
                  <c:v>0.16686007201404429</c:v>
                </c:pt>
                <c:pt idx="26">
                  <c:v>-1.2868174053019725</c:v>
                </c:pt>
                <c:pt idx="27">
                  <c:v>-9.4073228075858495E-2</c:v>
                </c:pt>
                <c:pt idx="28">
                  <c:v>-0.59793420599519997</c:v>
                </c:pt>
                <c:pt idx="29">
                  <c:v>-0.44784298533256006</c:v>
                </c:pt>
                <c:pt idx="30">
                  <c:v>3.3230549780991581</c:v>
                </c:pt>
                <c:pt idx="31">
                  <c:v>-1.837983619376331</c:v>
                </c:pt>
                <c:pt idx="32">
                  <c:v>-3.6411561447722391</c:v>
                </c:pt>
                <c:pt idx="33">
                  <c:v>-2.4840097448355571</c:v>
                </c:pt>
                <c:pt idx="34">
                  <c:v>-2.1221559622661026</c:v>
                </c:pt>
                <c:pt idx="35">
                  <c:v>-0.45370250531675183</c:v>
                </c:pt>
                <c:pt idx="36">
                  <c:v>-1.3297516564858896</c:v>
                </c:pt>
                <c:pt idx="37">
                  <c:v>0.38892457601681052</c:v>
                </c:pt>
                <c:pt idx="38">
                  <c:v>1.8424328474069949</c:v>
                </c:pt>
                <c:pt idx="39">
                  <c:v>-8.4394636257103528E-2</c:v>
                </c:pt>
                <c:pt idx="40">
                  <c:v>-0.42677588979450043</c:v>
                </c:pt>
                <c:pt idx="41">
                  <c:v>2.4097000281970207</c:v>
                </c:pt>
                <c:pt idx="42">
                  <c:v>2.1891039991022101</c:v>
                </c:pt>
                <c:pt idx="43">
                  <c:v>4.2652301472259122</c:v>
                </c:pt>
                <c:pt idx="44">
                  <c:v>-2.8180262714785371</c:v>
                </c:pt>
                <c:pt idx="45">
                  <c:v>-2.2400842124877762</c:v>
                </c:pt>
                <c:pt idx="46">
                  <c:v>-0.36013151417659017</c:v>
                </c:pt>
                <c:pt idx="47">
                  <c:v>-2.2790219725807788</c:v>
                </c:pt>
                <c:pt idx="48">
                  <c:v>-1.9646763727801471</c:v>
                </c:pt>
                <c:pt idx="49">
                  <c:v>0.67116355321856602</c:v>
                </c:pt>
                <c:pt idx="50">
                  <c:v>2.0983327430070204</c:v>
                </c:pt>
                <c:pt idx="51">
                  <c:v>2.1501815481922115</c:v>
                </c:pt>
                <c:pt idx="52">
                  <c:v>1.3711175471393204</c:v>
                </c:pt>
                <c:pt idx="53">
                  <c:v>4.625933736534801</c:v>
                </c:pt>
                <c:pt idx="54">
                  <c:v>-2.2792258841564106</c:v>
                </c:pt>
                <c:pt idx="55">
                  <c:v>-0.56623633204274171</c:v>
                </c:pt>
                <c:pt idx="56">
                  <c:v>-1.3284562040783854</c:v>
                </c:pt>
                <c:pt idx="57">
                  <c:v>0.71831586621973997</c:v>
                </c:pt>
                <c:pt idx="58">
                  <c:v>-2.9936925029865158</c:v>
                </c:pt>
                <c:pt idx="59">
                  <c:v>-2.6914665027819247</c:v>
                </c:pt>
                <c:pt idx="60">
                  <c:v>-2.677934580547344</c:v>
                </c:pt>
                <c:pt idx="61">
                  <c:v>0.97440163554150594</c:v>
                </c:pt>
                <c:pt idx="62">
                  <c:v>2.698793322354879</c:v>
                </c:pt>
                <c:pt idx="63">
                  <c:v>2.0270551197371578</c:v>
                </c:pt>
                <c:pt idx="64">
                  <c:v>1.0453845579070826</c:v>
                </c:pt>
                <c:pt idx="65">
                  <c:v>1.6827427679381071</c:v>
                </c:pt>
                <c:pt idx="66">
                  <c:v>1.4902963613706905</c:v>
                </c:pt>
                <c:pt idx="67">
                  <c:v>1.9664719082527089</c:v>
                </c:pt>
                <c:pt idx="68">
                  <c:v>0.81474182572504539</c:v>
                </c:pt>
                <c:pt idx="69">
                  <c:v>2.1296822574173166</c:v>
                </c:pt>
                <c:pt idx="70">
                  <c:v>-6.0326912401852297</c:v>
                </c:pt>
                <c:pt idx="71">
                  <c:v>0.79667088326379165</c:v>
                </c:pt>
                <c:pt idx="72">
                  <c:v>-0.48501597509297945</c:v>
                </c:pt>
                <c:pt idx="73">
                  <c:v>0.66975702900531608</c:v>
                </c:pt>
                <c:pt idx="74">
                  <c:v>0.73338316206038634</c:v>
                </c:pt>
                <c:pt idx="75">
                  <c:v>-3.6139922210168614</c:v>
                </c:pt>
                <c:pt idx="76">
                  <c:v>-2.3352204289236127</c:v>
                </c:pt>
                <c:pt idx="77">
                  <c:v>-0.78699077756001756</c:v>
                </c:pt>
                <c:pt idx="78">
                  <c:v>-7.9261148665992209E-2</c:v>
                </c:pt>
                <c:pt idx="79">
                  <c:v>-0.8222352555926129</c:v>
                </c:pt>
                <c:pt idx="80">
                  <c:v>2.6734675962121628</c:v>
                </c:pt>
                <c:pt idx="81">
                  <c:v>-1.1415487479246806</c:v>
                </c:pt>
                <c:pt idx="82">
                  <c:v>3.9107216315941784</c:v>
                </c:pt>
                <c:pt idx="83">
                  <c:v>0.65661966075604283</c:v>
                </c:pt>
                <c:pt idx="84">
                  <c:v>0.61605239359653829</c:v>
                </c:pt>
                <c:pt idx="85">
                  <c:v>-0.95695492051195963</c:v>
                </c:pt>
                <c:pt idx="86">
                  <c:v>-0.43813124190276831</c:v>
                </c:pt>
                <c:pt idx="87">
                  <c:v>0.70539602168520155</c:v>
                </c:pt>
                <c:pt idx="88">
                  <c:v>0.57469258907529941</c:v>
                </c:pt>
                <c:pt idx="89">
                  <c:v>4.303430120607457</c:v>
                </c:pt>
                <c:pt idx="90">
                  <c:v>2.0531862946605006</c:v>
                </c:pt>
                <c:pt idx="91">
                  <c:v>1.6716834791620432</c:v>
                </c:pt>
                <c:pt idx="92">
                  <c:v>1.9038150120289981</c:v>
                </c:pt>
                <c:pt idx="93">
                  <c:v>4.4807112773373188</c:v>
                </c:pt>
                <c:pt idx="94">
                  <c:v>4.7367504737379473</c:v>
                </c:pt>
                <c:pt idx="95">
                  <c:v>-0.79661098902103156</c:v>
                </c:pt>
                <c:pt idx="96">
                  <c:v>-0.4774779563506435</c:v>
                </c:pt>
                <c:pt idx="97">
                  <c:v>-1.7637205065450203</c:v>
                </c:pt>
                <c:pt idx="98">
                  <c:v>-1.4498026083788922</c:v>
                </c:pt>
                <c:pt idx="99">
                  <c:v>-1.2598282610725171</c:v>
                </c:pt>
                <c:pt idx="100">
                  <c:v>3.2614195376336106</c:v>
                </c:pt>
                <c:pt idx="101">
                  <c:v>-1.3025277700604079</c:v>
                </c:pt>
                <c:pt idx="102">
                  <c:v>2.751930319517724</c:v>
                </c:pt>
                <c:pt idx="103">
                  <c:v>3.5671884877523024</c:v>
                </c:pt>
                <c:pt idx="104">
                  <c:v>3.3399437606035089</c:v>
                </c:pt>
                <c:pt idx="105">
                  <c:v>1.7174950897958272</c:v>
                </c:pt>
                <c:pt idx="106">
                  <c:v>-2.2396789083371083</c:v>
                </c:pt>
                <c:pt idx="107">
                  <c:v>-5.0767456065881227</c:v>
                </c:pt>
                <c:pt idx="108">
                  <c:v>-1.6588631337015549</c:v>
                </c:pt>
                <c:pt idx="109">
                  <c:v>-2.4729960533551996</c:v>
                </c:pt>
                <c:pt idx="110">
                  <c:v>-7.829085733024133</c:v>
                </c:pt>
                <c:pt idx="111">
                  <c:v>-3.9085506932811391</c:v>
                </c:pt>
                <c:pt idx="112">
                  <c:v>-0.73109303265432501</c:v>
                </c:pt>
                <c:pt idx="113">
                  <c:v>1.0068177646571854</c:v>
                </c:pt>
                <c:pt idx="114">
                  <c:v>2.0378198619182033</c:v>
                </c:pt>
                <c:pt idx="115">
                  <c:v>5.4103252625320852</c:v>
                </c:pt>
                <c:pt idx="116">
                  <c:v>1.3259268277455298</c:v>
                </c:pt>
                <c:pt idx="117">
                  <c:v>-1.7785028434634285</c:v>
                </c:pt>
                <c:pt idx="118">
                  <c:v>-3.3718766553972728</c:v>
                </c:pt>
                <c:pt idx="119">
                  <c:v>-2.5828050344495175</c:v>
                </c:pt>
                <c:pt idx="120">
                  <c:v>-1.3392384454388342</c:v>
                </c:pt>
                <c:pt idx="121">
                  <c:v>1.3315537016991179</c:v>
                </c:pt>
                <c:pt idx="122">
                  <c:v>-1.8512794433860797</c:v>
                </c:pt>
                <c:pt idx="123">
                  <c:v>-3.5103684388266547</c:v>
                </c:pt>
                <c:pt idx="124">
                  <c:v>-0.70016081502367911</c:v>
                </c:pt>
                <c:pt idx="125">
                  <c:v>-2.6367038878944342</c:v>
                </c:pt>
                <c:pt idx="126">
                  <c:v>-4.4341642053186519</c:v>
                </c:pt>
                <c:pt idx="127">
                  <c:v>1.9523448025636938</c:v>
                </c:pt>
                <c:pt idx="128">
                  <c:v>1.7600781462322104</c:v>
                </c:pt>
                <c:pt idx="129">
                  <c:v>2.3426546425333044</c:v>
                </c:pt>
                <c:pt idx="130">
                  <c:v>1.1396571614401267</c:v>
                </c:pt>
                <c:pt idx="131">
                  <c:v>-1.180991426591703</c:v>
                </c:pt>
                <c:pt idx="132">
                  <c:v>-1.7730602397086841</c:v>
                </c:pt>
                <c:pt idx="133">
                  <c:v>4.9554717836393536E-2</c:v>
                </c:pt>
                <c:pt idx="134">
                  <c:v>1.2912573129919824</c:v>
                </c:pt>
                <c:pt idx="135">
                  <c:v>1.2789483977625302</c:v>
                </c:pt>
                <c:pt idx="136">
                  <c:v>1.0536274709042779</c:v>
                </c:pt>
                <c:pt idx="137">
                  <c:v>1.8077221917050039</c:v>
                </c:pt>
                <c:pt idx="138">
                  <c:v>4.0965547880931652E-2</c:v>
                </c:pt>
                <c:pt idx="139">
                  <c:v>1.6961348422366136</c:v>
                </c:pt>
                <c:pt idx="140">
                  <c:v>-2.8598553304899319</c:v>
                </c:pt>
                <c:pt idx="141">
                  <c:v>-0.97491923870663655</c:v>
                </c:pt>
                <c:pt idx="142">
                  <c:v>0.18474212911043963</c:v>
                </c:pt>
                <c:pt idx="143">
                  <c:v>3.1232816204436418</c:v>
                </c:pt>
                <c:pt idx="144">
                  <c:v>2.0282570519364427</c:v>
                </c:pt>
                <c:pt idx="145">
                  <c:v>-3.9957839806696676</c:v>
                </c:pt>
                <c:pt idx="146">
                  <c:v>-1.2970472537835569</c:v>
                </c:pt>
                <c:pt idx="147">
                  <c:v>-1.8314383562821419</c:v>
                </c:pt>
                <c:pt idx="148">
                  <c:v>-0.39258842637774904</c:v>
                </c:pt>
                <c:pt idx="149">
                  <c:v>2.3274871252693892</c:v>
                </c:pt>
                <c:pt idx="150">
                  <c:v>-0.26139525343694814</c:v>
                </c:pt>
                <c:pt idx="151">
                  <c:v>-0.11168555895376997</c:v>
                </c:pt>
                <c:pt idx="152">
                  <c:v>-3.7841971730287796</c:v>
                </c:pt>
                <c:pt idx="153">
                  <c:v>-5.1715440075707697</c:v>
                </c:pt>
                <c:pt idx="154">
                  <c:v>5.0652238427025509</c:v>
                </c:pt>
                <c:pt idx="155">
                  <c:v>2.5048784516174081</c:v>
                </c:pt>
                <c:pt idx="156">
                  <c:v>3.8797325690618791</c:v>
                </c:pt>
                <c:pt idx="157">
                  <c:v>2.6523259339583589</c:v>
                </c:pt>
                <c:pt idx="158">
                  <c:v>1.2378593083862395</c:v>
                </c:pt>
                <c:pt idx="159">
                  <c:v>0.10604405246736626</c:v>
                </c:pt>
                <c:pt idx="160">
                  <c:v>-1.6583464934894252</c:v>
                </c:pt>
                <c:pt idx="161">
                  <c:v>1.376589056038874</c:v>
                </c:pt>
                <c:pt idx="162">
                  <c:v>0.84290656246490414</c:v>
                </c:pt>
                <c:pt idx="163">
                  <c:v>0.7644289124161503</c:v>
                </c:pt>
                <c:pt idx="164">
                  <c:v>-6.1903709804526379</c:v>
                </c:pt>
                <c:pt idx="165">
                  <c:v>1.8197370870706457</c:v>
                </c:pt>
                <c:pt idx="166">
                  <c:v>0.37919905367258977</c:v>
                </c:pt>
                <c:pt idx="167">
                  <c:v>-0.95237145896010134</c:v>
                </c:pt>
                <c:pt idx="168">
                  <c:v>6.0041341994399033E-2</c:v>
                </c:pt>
                <c:pt idx="169">
                  <c:v>-0.1506804362779981</c:v>
                </c:pt>
                <c:pt idx="170">
                  <c:v>-1.8599396988075974</c:v>
                </c:pt>
                <c:pt idx="171">
                  <c:v>-0.92938361389778379</c:v>
                </c:pt>
                <c:pt idx="172">
                  <c:v>-2.6466490817625505</c:v>
                </c:pt>
                <c:pt idx="173">
                  <c:v>0.67571731931547774</c:v>
                </c:pt>
                <c:pt idx="174">
                  <c:v>-0.61093282280583594</c:v>
                </c:pt>
                <c:pt idx="175">
                  <c:v>-1.0854465032026219</c:v>
                </c:pt>
                <c:pt idx="176">
                  <c:v>0.13254890189829638</c:v>
                </c:pt>
                <c:pt idx="177">
                  <c:v>-0.76584649394769144</c:v>
                </c:pt>
                <c:pt idx="178">
                  <c:v>1.1228260147205198</c:v>
                </c:pt>
                <c:pt idx="179">
                  <c:v>3.5587311688088441</c:v>
                </c:pt>
                <c:pt idx="180">
                  <c:v>1.8287918281424496</c:v>
                </c:pt>
                <c:pt idx="181">
                  <c:v>-2.4878378777137407</c:v>
                </c:pt>
                <c:pt idx="182">
                  <c:v>1.4110126274454373</c:v>
                </c:pt>
                <c:pt idx="183">
                  <c:v>0.59486986405739373</c:v>
                </c:pt>
                <c:pt idx="184">
                  <c:v>-0.5465045868787648</c:v>
                </c:pt>
                <c:pt idx="185">
                  <c:v>3.0093790588522271</c:v>
                </c:pt>
                <c:pt idx="186">
                  <c:v>1.5451606380097171</c:v>
                </c:pt>
                <c:pt idx="187">
                  <c:v>-0.5963669128431377</c:v>
                </c:pt>
                <c:pt idx="188">
                  <c:v>0.20421624229472179</c:v>
                </c:pt>
                <c:pt idx="189">
                  <c:v>1.8877517386659299</c:v>
                </c:pt>
                <c:pt idx="190">
                  <c:v>2.5765310522476454</c:v>
                </c:pt>
                <c:pt idx="191">
                  <c:v>2.4602681066078489</c:v>
                </c:pt>
                <c:pt idx="192">
                  <c:v>1.4760175960932465</c:v>
                </c:pt>
                <c:pt idx="193">
                  <c:v>2.0425580859860943</c:v>
                </c:pt>
                <c:pt idx="194">
                  <c:v>-1.674383518035512</c:v>
                </c:pt>
                <c:pt idx="195">
                  <c:v>-9.9355250280730445E-2</c:v>
                </c:pt>
                <c:pt idx="196">
                  <c:v>2.7836585992126359</c:v>
                </c:pt>
                <c:pt idx="197">
                  <c:v>2.0042151577847278</c:v>
                </c:pt>
                <c:pt idx="198">
                  <c:v>-0.7428611855571674</c:v>
                </c:pt>
                <c:pt idx="199">
                  <c:v>0.63619961962944416</c:v>
                </c:pt>
                <c:pt idx="200">
                  <c:v>-2.8959628057064464</c:v>
                </c:pt>
                <c:pt idx="201">
                  <c:v>-0.15020949522027038</c:v>
                </c:pt>
                <c:pt idx="202">
                  <c:v>3.0470233173706021</c:v>
                </c:pt>
                <c:pt idx="203">
                  <c:v>-3.6348436367429571E-2</c:v>
                </c:pt>
                <c:pt idx="204">
                  <c:v>2.5508408210687961</c:v>
                </c:pt>
                <c:pt idx="205">
                  <c:v>-2.4379948646307987</c:v>
                </c:pt>
                <c:pt idx="206">
                  <c:v>-2.7206667657694705</c:v>
                </c:pt>
                <c:pt idx="207">
                  <c:v>-3.057707758166373</c:v>
                </c:pt>
                <c:pt idx="208">
                  <c:v>-4.5764812301850952</c:v>
                </c:pt>
                <c:pt idx="209">
                  <c:v>-2.2533216473388435</c:v>
                </c:pt>
                <c:pt idx="210">
                  <c:v>3.4942824234881371</c:v>
                </c:pt>
                <c:pt idx="211">
                  <c:v>-2.2195683197987446</c:v>
                </c:pt>
                <c:pt idx="212">
                  <c:v>-3.3998270778984647</c:v>
                </c:pt>
                <c:pt idx="213">
                  <c:v>-3.6573790445660705</c:v>
                </c:pt>
                <c:pt idx="214">
                  <c:v>1.359339752426429</c:v>
                </c:pt>
                <c:pt idx="215">
                  <c:v>2.6710826046307474</c:v>
                </c:pt>
                <c:pt idx="216">
                  <c:v>4.7050241595151867</c:v>
                </c:pt>
                <c:pt idx="217">
                  <c:v>-0.83495458992066318</c:v>
                </c:pt>
                <c:pt idx="218">
                  <c:v>2.885481654821838</c:v>
                </c:pt>
                <c:pt idx="219">
                  <c:v>-3.9340232312689238E-2</c:v>
                </c:pt>
                <c:pt idx="220">
                  <c:v>-0.19621961996562476</c:v>
                </c:pt>
                <c:pt idx="221">
                  <c:v>-0.7228797323823386</c:v>
                </c:pt>
                <c:pt idx="222">
                  <c:v>-0.68161322134235824</c:v>
                </c:pt>
                <c:pt idx="223">
                  <c:v>-2.4304068121286662</c:v>
                </c:pt>
                <c:pt idx="224">
                  <c:v>7.3966146675417122E-3</c:v>
                </c:pt>
                <c:pt idx="225">
                  <c:v>-0.53580707400123373</c:v>
                </c:pt>
                <c:pt idx="226">
                  <c:v>-1.599927447495574</c:v>
                </c:pt>
                <c:pt idx="227">
                  <c:v>0.75046015520094222</c:v>
                </c:pt>
                <c:pt idx="228">
                  <c:v>-0.19038619316589056</c:v>
                </c:pt>
                <c:pt idx="229">
                  <c:v>0.94447198432361468</c:v>
                </c:pt>
                <c:pt idx="230">
                  <c:v>0.82941137037959045</c:v>
                </c:pt>
                <c:pt idx="231">
                  <c:v>-1.387966595675568</c:v>
                </c:pt>
                <c:pt idx="232">
                  <c:v>0.26301018510236673</c:v>
                </c:pt>
                <c:pt idx="233">
                  <c:v>-2.9130771085730984</c:v>
                </c:pt>
                <c:pt idx="234">
                  <c:v>1.3551962612826642</c:v>
                </c:pt>
                <c:pt idx="235">
                  <c:v>2.3684790614484044</c:v>
                </c:pt>
                <c:pt idx="236">
                  <c:v>5.8147271312820266</c:v>
                </c:pt>
                <c:pt idx="237">
                  <c:v>-0.46069525643412135</c:v>
                </c:pt>
                <c:pt idx="238">
                  <c:v>1.3778608081036161</c:v>
                </c:pt>
                <c:pt idx="239">
                  <c:v>-3.7710553172809824</c:v>
                </c:pt>
                <c:pt idx="240">
                  <c:v>-5.0266164271851927</c:v>
                </c:pt>
                <c:pt idx="241">
                  <c:v>-4.5409961153210432</c:v>
                </c:pt>
                <c:pt idx="242">
                  <c:v>12.602811720767161</c:v>
                </c:pt>
                <c:pt idx="243">
                  <c:v>6.8963199862834372</c:v>
                </c:pt>
                <c:pt idx="244">
                  <c:v>2.2457806066314632</c:v>
                </c:pt>
                <c:pt idx="245">
                  <c:v>9.5684176990801362</c:v>
                </c:pt>
                <c:pt idx="246">
                  <c:v>4.7389597834632013</c:v>
                </c:pt>
                <c:pt idx="247">
                  <c:v>-0.6651974601030517</c:v>
                </c:pt>
                <c:pt idx="248">
                  <c:v>1.195320056096385</c:v>
                </c:pt>
                <c:pt idx="249">
                  <c:v>1.1436375376485799</c:v>
                </c:pt>
                <c:pt idx="250">
                  <c:v>-0.58561698530090922</c:v>
                </c:pt>
                <c:pt idx="251">
                  <c:v>-1.3720389585806849</c:v>
                </c:pt>
                <c:pt idx="252">
                  <c:v>-2.7964321049882734</c:v>
                </c:pt>
                <c:pt idx="253">
                  <c:v>0.91176633516874261</c:v>
                </c:pt>
                <c:pt idx="254">
                  <c:v>0.10155334534412574</c:v>
                </c:pt>
                <c:pt idx="255">
                  <c:v>-2.2747390895169666</c:v>
                </c:pt>
                <c:pt idx="256">
                  <c:v>2.9570024355997759E-2</c:v>
                </c:pt>
                <c:pt idx="257">
                  <c:v>-1.664784595401013</c:v>
                </c:pt>
                <c:pt idx="258">
                  <c:v>-0.67405350824827792</c:v>
                </c:pt>
                <c:pt idx="259">
                  <c:v>-2.0749842078873826</c:v>
                </c:pt>
                <c:pt idx="260">
                  <c:v>-0.49312376482209785</c:v>
                </c:pt>
                <c:pt idx="261">
                  <c:v>-1.5671289334489451</c:v>
                </c:pt>
                <c:pt idx="262">
                  <c:v>-2.8044704718690312</c:v>
                </c:pt>
                <c:pt idx="263">
                  <c:v>1.0421618733116631</c:v>
                </c:pt>
                <c:pt idx="264">
                  <c:v>2.6262677635569638</c:v>
                </c:pt>
                <c:pt idx="265">
                  <c:v>0.55535020932586576</c:v>
                </c:pt>
                <c:pt idx="266">
                  <c:v>-1.0286374266973972</c:v>
                </c:pt>
                <c:pt idx="267">
                  <c:v>4.0196710083655063</c:v>
                </c:pt>
                <c:pt idx="268">
                  <c:v>-6.0724987233543857</c:v>
                </c:pt>
                <c:pt idx="269">
                  <c:v>-0.5856315812431383</c:v>
                </c:pt>
                <c:pt idx="270">
                  <c:v>0.24660383734888569</c:v>
                </c:pt>
                <c:pt idx="271">
                  <c:v>-3.7969899171101389</c:v>
                </c:pt>
                <c:pt idx="272">
                  <c:v>-5.0256878970144214</c:v>
                </c:pt>
                <c:pt idx="273">
                  <c:v>-6.3988604133503237</c:v>
                </c:pt>
                <c:pt idx="274">
                  <c:v>-3.7080665501010124</c:v>
                </c:pt>
                <c:pt idx="275">
                  <c:v>-5.7018753616404751</c:v>
                </c:pt>
                <c:pt idx="276">
                  <c:v>1.4015662037741912</c:v>
                </c:pt>
                <c:pt idx="277">
                  <c:v>-3.4940039844357784E-2</c:v>
                </c:pt>
                <c:pt idx="278">
                  <c:v>-1.99949938057404</c:v>
                </c:pt>
                <c:pt idx="279">
                  <c:v>-5.4777362910350398</c:v>
                </c:pt>
                <c:pt idx="280">
                  <c:v>-3.4353579566860972</c:v>
                </c:pt>
                <c:pt idx="281">
                  <c:v>-3.6041439871102305</c:v>
                </c:pt>
                <c:pt idx="282">
                  <c:v>-2.3984009346033197</c:v>
                </c:pt>
                <c:pt idx="283">
                  <c:v>-3.2432836802764555</c:v>
                </c:pt>
                <c:pt idx="284">
                  <c:v>-3.2418007179684238</c:v>
                </c:pt>
                <c:pt idx="285">
                  <c:v>-3.0311116189096978</c:v>
                </c:pt>
                <c:pt idx="286">
                  <c:v>-2.0127346166599196</c:v>
                </c:pt>
                <c:pt idx="287">
                  <c:v>-0.30445188157722569</c:v>
                </c:pt>
                <c:pt idx="288">
                  <c:v>-3.4648982391989804</c:v>
                </c:pt>
                <c:pt idx="289">
                  <c:v>-2.3143435995966009</c:v>
                </c:pt>
                <c:pt idx="290">
                  <c:v>-0.91222407969396357</c:v>
                </c:pt>
                <c:pt idx="291">
                  <c:v>-0.93543584763308019</c:v>
                </c:pt>
                <c:pt idx="292">
                  <c:v>1.2983341994516522</c:v>
                </c:pt>
                <c:pt idx="293">
                  <c:v>4.8980237129467525</c:v>
                </c:pt>
                <c:pt idx="294">
                  <c:v>0.42082247235989101</c:v>
                </c:pt>
                <c:pt idx="295">
                  <c:v>0.78859467635053804</c:v>
                </c:pt>
                <c:pt idx="296">
                  <c:v>2.9793327368628404</c:v>
                </c:pt>
                <c:pt idx="297">
                  <c:v>0.76965081548959446</c:v>
                </c:pt>
                <c:pt idx="298">
                  <c:v>0.8806690032328639</c:v>
                </c:pt>
                <c:pt idx="299">
                  <c:v>4.6787026337196131</c:v>
                </c:pt>
                <c:pt idx="300">
                  <c:v>4.7255371529637742</c:v>
                </c:pt>
                <c:pt idx="301">
                  <c:v>-0.77381686786809567</c:v>
                </c:pt>
                <c:pt idx="302">
                  <c:v>5.4700697595587613</c:v>
                </c:pt>
                <c:pt idx="303">
                  <c:v>1.5831867918953044</c:v>
                </c:pt>
                <c:pt idx="304">
                  <c:v>2.009349369600077</c:v>
                </c:pt>
                <c:pt idx="305">
                  <c:v>0.54099687918733608</c:v>
                </c:pt>
                <c:pt idx="306">
                  <c:v>6.1059694957719977</c:v>
                </c:pt>
                <c:pt idx="307">
                  <c:v>5.7935096405499564</c:v>
                </c:pt>
                <c:pt idx="308">
                  <c:v>1.1206073950828923</c:v>
                </c:pt>
                <c:pt idx="309">
                  <c:v>-1.8874636127849627</c:v>
                </c:pt>
                <c:pt idx="310">
                  <c:v>0.56001834522155036</c:v>
                </c:pt>
                <c:pt idx="311">
                  <c:v>-2.8374082084789976</c:v>
                </c:pt>
                <c:pt idx="312">
                  <c:v>-3.4977256262836711</c:v>
                </c:pt>
                <c:pt idx="313">
                  <c:v>-4.8918325835660497</c:v>
                </c:pt>
                <c:pt idx="314">
                  <c:v>-8.1779015490519242</c:v>
                </c:pt>
                <c:pt idx="315">
                  <c:v>-1.1512318724778297</c:v>
                </c:pt>
                <c:pt idx="316">
                  <c:v>-2.9302606022791302</c:v>
                </c:pt>
                <c:pt idx="317">
                  <c:v>-2.5295064065369779</c:v>
                </c:pt>
                <c:pt idx="318">
                  <c:v>2.8996754982406117</c:v>
                </c:pt>
                <c:pt idx="319">
                  <c:v>-3.0320431699243073</c:v>
                </c:pt>
                <c:pt idx="320">
                  <c:v>10.420779520197179</c:v>
                </c:pt>
                <c:pt idx="321">
                  <c:v>-2.076137956131646</c:v>
                </c:pt>
                <c:pt idx="322">
                  <c:v>4.6207795201971749</c:v>
                </c:pt>
                <c:pt idx="323">
                  <c:v>7.8401542785589129</c:v>
                </c:pt>
                <c:pt idx="324">
                  <c:v>8.2059816823380984</c:v>
                </c:pt>
                <c:pt idx="325">
                  <c:v>4.6284093027521749</c:v>
                </c:pt>
                <c:pt idx="326">
                  <c:v>-0.25259781271279991</c:v>
                </c:pt>
                <c:pt idx="327">
                  <c:v>7.1367918841739098</c:v>
                </c:pt>
                <c:pt idx="328">
                  <c:v>-2.1695317793666646</c:v>
                </c:pt>
                <c:pt idx="329">
                  <c:v>-7.6477299817195252</c:v>
                </c:pt>
                <c:pt idx="330">
                  <c:v>1.6592681531778375</c:v>
                </c:pt>
                <c:pt idx="331">
                  <c:v>-10.341319380742693</c:v>
                </c:pt>
                <c:pt idx="332">
                  <c:v>1.2908850469740116</c:v>
                </c:pt>
                <c:pt idx="333">
                  <c:v>-2.7541697254070172</c:v>
                </c:pt>
                <c:pt idx="334">
                  <c:v>-2.050550208008115</c:v>
                </c:pt>
                <c:pt idx="335">
                  <c:v>-1.9163703138161807</c:v>
                </c:pt>
                <c:pt idx="336">
                  <c:v>-2.6624285024146026</c:v>
                </c:pt>
                <c:pt idx="337">
                  <c:v>-4.1385252176636058</c:v>
                </c:pt>
                <c:pt idx="338">
                  <c:v>0.21780228240463018</c:v>
                </c:pt>
                <c:pt idx="339">
                  <c:v>3.6458283829900253</c:v>
                </c:pt>
                <c:pt idx="340">
                  <c:v>6.310785739624265</c:v>
                </c:pt>
                <c:pt idx="341">
                  <c:v>-0.29638220502730661</c:v>
                </c:pt>
                <c:pt idx="342">
                  <c:v>-1.4384177487419194</c:v>
                </c:pt>
                <c:pt idx="343">
                  <c:v>2.7734115219904965</c:v>
                </c:pt>
                <c:pt idx="344">
                  <c:v>3.8044504472636334</c:v>
                </c:pt>
                <c:pt idx="345">
                  <c:v>-2.7246085997710168E-2</c:v>
                </c:pt>
                <c:pt idx="346">
                  <c:v>3.7160745768104206</c:v>
                </c:pt>
                <c:pt idx="347">
                  <c:v>2.5877848061476527</c:v>
                </c:pt>
                <c:pt idx="348">
                  <c:v>-0.21600647278823715</c:v>
                </c:pt>
                <c:pt idx="349">
                  <c:v>0.13012781877232271</c:v>
                </c:pt>
                <c:pt idx="350">
                  <c:v>0.82565360107835062</c:v>
                </c:pt>
                <c:pt idx="351">
                  <c:v>0.23451694719468463</c:v>
                </c:pt>
                <c:pt idx="352">
                  <c:v>2.4822047940391521</c:v>
                </c:pt>
                <c:pt idx="353">
                  <c:v>0.86132375554942087</c:v>
                </c:pt>
                <c:pt idx="354">
                  <c:v>0.59338841021498823</c:v>
                </c:pt>
                <c:pt idx="355">
                  <c:v>2.7740110093426438</c:v>
                </c:pt>
                <c:pt idx="356">
                  <c:v>-3.3149690543959132</c:v>
                </c:pt>
                <c:pt idx="357">
                  <c:v>-4.2981240381282468</c:v>
                </c:pt>
                <c:pt idx="358">
                  <c:v>-1.7448415832330539</c:v>
                </c:pt>
                <c:pt idx="359">
                  <c:v>3.9436022376854325</c:v>
                </c:pt>
                <c:pt idx="360">
                  <c:v>-6.0995179995774045</c:v>
                </c:pt>
                <c:pt idx="361">
                  <c:v>-6.6975869013157414</c:v>
                </c:pt>
                <c:pt idx="362">
                  <c:v>-2.2817597840481199</c:v>
                </c:pt>
                <c:pt idx="363">
                  <c:v>-3.1045439475190335</c:v>
                </c:pt>
                <c:pt idx="364">
                  <c:v>2.6549451967773692</c:v>
                </c:pt>
                <c:pt idx="365">
                  <c:v>0.51763163163776227</c:v>
                </c:pt>
                <c:pt idx="366">
                  <c:v>-1.7517702810716216</c:v>
                </c:pt>
                <c:pt idx="367">
                  <c:v>-2.5910566701758526</c:v>
                </c:pt>
                <c:pt idx="368">
                  <c:v>-4.9003535563035925</c:v>
                </c:pt>
                <c:pt idx="369">
                  <c:v>0.38839689000521815</c:v>
                </c:pt>
                <c:pt idx="370">
                  <c:v>1.396850389014368</c:v>
                </c:pt>
                <c:pt idx="371">
                  <c:v>-4.8816316398170514</c:v>
                </c:pt>
                <c:pt idx="372">
                  <c:v>4.8819408018573185</c:v>
                </c:pt>
                <c:pt idx="373">
                  <c:v>2.9955958255321065</c:v>
                </c:pt>
                <c:pt idx="374">
                  <c:v>1.4051258261259463</c:v>
                </c:pt>
                <c:pt idx="375">
                  <c:v>1.4219011434101674</c:v>
                </c:pt>
                <c:pt idx="376">
                  <c:v>-0.45674863175286617</c:v>
                </c:pt>
                <c:pt idx="377">
                  <c:v>2.0768153801538176</c:v>
                </c:pt>
                <c:pt idx="378">
                  <c:v>-3.9231846198461824</c:v>
                </c:pt>
                <c:pt idx="379">
                  <c:v>2.2287146686073172</c:v>
                </c:pt>
                <c:pt idx="380">
                  <c:v>-3.2030330119305148</c:v>
                </c:pt>
                <c:pt idx="381">
                  <c:v>9.7454878622891314</c:v>
                </c:pt>
                <c:pt idx="382">
                  <c:v>-4.3180802485362832</c:v>
                </c:pt>
                <c:pt idx="383">
                  <c:v>-6.7275242056862794</c:v>
                </c:pt>
                <c:pt idx="384">
                  <c:v>9.1988637388233485E-2</c:v>
                </c:pt>
                <c:pt idx="385">
                  <c:v>4.4634167285852868</c:v>
                </c:pt>
                <c:pt idx="386">
                  <c:v>-1.5024451029257548</c:v>
                </c:pt>
                <c:pt idx="387">
                  <c:v>-2.3775203691586029</c:v>
                </c:pt>
                <c:pt idx="388">
                  <c:v>8.790691829294822</c:v>
                </c:pt>
                <c:pt idx="389">
                  <c:v>8.3668507451527319E-2</c:v>
                </c:pt>
                <c:pt idx="390">
                  <c:v>-2.326621479327649</c:v>
                </c:pt>
                <c:pt idx="391">
                  <c:v>1.2031022299690619</c:v>
                </c:pt>
              </c:numCache>
            </c:numRef>
          </c:yVal>
          <c:smooth val="0"/>
          <c:extLst>
            <c:ext xmlns:c16="http://schemas.microsoft.com/office/drawing/2014/chart" uri="{C3380CC4-5D6E-409C-BE32-E72D297353CC}">
              <c16:uniqueId val="{00000001-2FB0-4962-BEF4-822962EB9C33}"/>
            </c:ext>
          </c:extLst>
        </c:ser>
        <c:dLbls>
          <c:showLegendKey val="0"/>
          <c:showVal val="0"/>
          <c:showCatName val="0"/>
          <c:showSerName val="0"/>
          <c:showPercent val="0"/>
          <c:showBubbleSize val="0"/>
        </c:dLbls>
        <c:axId val="378408752"/>
        <c:axId val="107144624"/>
      </c:scatterChart>
      <c:valAx>
        <c:axId val="378408752"/>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107144624"/>
        <c:crosses val="autoZero"/>
        <c:crossBetween val="midCat"/>
      </c:valAx>
      <c:valAx>
        <c:axId val="107144624"/>
        <c:scaling>
          <c:orientation val="minMax"/>
        </c:scaling>
        <c:delete val="0"/>
        <c:axPos val="l"/>
        <c:title>
          <c:tx>
            <c:rich>
              <a:bodyPr/>
              <a:lstStyle/>
              <a:p>
                <a:pPr>
                  <a:defRPr/>
                </a:pPr>
                <a:r>
                  <a:rPr lang="en-US"/>
                  <a:t>Residuals</a:t>
                </a:r>
              </a:p>
            </c:rich>
          </c:tx>
          <c:overlay val="0"/>
        </c:title>
        <c:numFmt formatCode="0" sourceLinked="0"/>
        <c:majorTickMark val="out"/>
        <c:minorTickMark val="none"/>
        <c:tickLblPos val="nextTo"/>
        <c:crossAx val="37840875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Normal Q-Q</a:t>
            </a:r>
          </a:p>
        </c:rich>
      </c:tx>
      <c:overlay val="0"/>
      <c:spPr>
        <a:solidFill>
          <a:srgbClr val="CAEDFB"/>
        </a:solidFill>
      </c:spPr>
    </c:title>
    <c:autoTitleDeleted val="0"/>
    <c:plotArea>
      <c:layout/>
      <c:scatterChart>
        <c:scatterStyle val="lineMarker"/>
        <c:varyColors val="0"/>
        <c:ser>
          <c:idx val="0"/>
          <c:order val="0"/>
          <c:tx>
            <c:v>Normal Q-Q</c:v>
          </c:tx>
          <c:spPr>
            <a:ln w="38100">
              <a:noFill/>
            </a:ln>
          </c:spPr>
          <c:marker>
            <c:symbol val="diamond"/>
            <c:size val="4"/>
          </c:marker>
          <c:xVal>
            <c:numRef>
              <c:f>Regression!RegChartQQX</c:f>
              <c:numCache>
                <c:formatCode>0.0000</c:formatCode>
                <c:ptCount val="392"/>
                <c:pt idx="0">
                  <c:v>-3.0172230343004571</c:v>
                </c:pt>
                <c:pt idx="1">
                  <c:v>-2.6670046532742777</c:v>
                </c:pt>
                <c:pt idx="2">
                  <c:v>-2.6670046532742777</c:v>
                </c:pt>
                <c:pt idx="3">
                  <c:v>-2.368567059267872</c:v>
                </c:pt>
                <c:pt idx="4">
                  <c:v>-2.368567059267872</c:v>
                </c:pt>
                <c:pt idx="5">
                  <c:v>-2.368567059267872</c:v>
                </c:pt>
                <c:pt idx="6">
                  <c:v>-2.368567059267872</c:v>
                </c:pt>
                <c:pt idx="7">
                  <c:v>-2.0720014483779297</c:v>
                </c:pt>
                <c:pt idx="8">
                  <c:v>-2.0720014483779297</c:v>
                </c:pt>
                <c:pt idx="9">
                  <c:v>-2.0720014483779297</c:v>
                </c:pt>
                <c:pt idx="10">
                  <c:v>-2.0720014483779297</c:v>
                </c:pt>
                <c:pt idx="11">
                  <c:v>-2.0720014483779297</c:v>
                </c:pt>
                <c:pt idx="12">
                  <c:v>-2.0720014483779297</c:v>
                </c:pt>
                <c:pt idx="13">
                  <c:v>-1.8192221095957348</c:v>
                </c:pt>
                <c:pt idx="14">
                  <c:v>-1.8192221095957348</c:v>
                </c:pt>
                <c:pt idx="15">
                  <c:v>-1.8192221095957348</c:v>
                </c:pt>
                <c:pt idx="16">
                  <c:v>-1.8192221095957348</c:v>
                </c:pt>
                <c:pt idx="17">
                  <c:v>-1.8192221095957348</c:v>
                </c:pt>
                <c:pt idx="18">
                  <c:v>-1.8192221095957348</c:v>
                </c:pt>
                <c:pt idx="19">
                  <c:v>-1.8192221095957348</c:v>
                </c:pt>
                <c:pt idx="20">
                  <c:v>-1.8192221095957348</c:v>
                </c:pt>
                <c:pt idx="21">
                  <c:v>-1.8192221095957348</c:v>
                </c:pt>
                <c:pt idx="22">
                  <c:v>-1.8192221095957348</c:v>
                </c:pt>
                <c:pt idx="23">
                  <c:v>-1.8192221095957348</c:v>
                </c:pt>
                <c:pt idx="24">
                  <c:v>-1.8192221095957348</c:v>
                </c:pt>
                <c:pt idx="25">
                  <c:v>-1.8192221095957348</c:v>
                </c:pt>
                <c:pt idx="26">
                  <c:v>-1.8192221095957348</c:v>
                </c:pt>
                <c:pt idx="27">
                  <c:v>-1.8192221095957348</c:v>
                </c:pt>
                <c:pt idx="28">
                  <c:v>-1.8192221095957348</c:v>
                </c:pt>
                <c:pt idx="29">
                  <c:v>-1.8192221095957348</c:v>
                </c:pt>
                <c:pt idx="30">
                  <c:v>-1.8192221095957348</c:v>
                </c:pt>
                <c:pt idx="31">
                  <c:v>-1.8192221095957348</c:v>
                </c:pt>
                <c:pt idx="32">
                  <c:v>-1.8192221095957348</c:v>
                </c:pt>
                <c:pt idx="33">
                  <c:v>-1.3692588778592949</c:v>
                </c:pt>
                <c:pt idx="34">
                  <c:v>-1.3692588778592949</c:v>
                </c:pt>
                <c:pt idx="35">
                  <c:v>-1.3692588778592949</c:v>
                </c:pt>
                <c:pt idx="36">
                  <c:v>-1.3692588778592949</c:v>
                </c:pt>
                <c:pt idx="37">
                  <c:v>-1.3692588778592949</c:v>
                </c:pt>
                <c:pt idx="38">
                  <c:v>-1.3692588778592949</c:v>
                </c:pt>
                <c:pt idx="39">
                  <c:v>-1.3692588778592949</c:v>
                </c:pt>
                <c:pt idx="40">
                  <c:v>-1.3692588778592949</c:v>
                </c:pt>
                <c:pt idx="41">
                  <c:v>-1.3692588778592949</c:v>
                </c:pt>
                <c:pt idx="42">
                  <c:v>-1.3692588778592949</c:v>
                </c:pt>
                <c:pt idx="43">
                  <c:v>-1.3692588778592949</c:v>
                </c:pt>
                <c:pt idx="44">
                  <c:v>-1.3692588778592949</c:v>
                </c:pt>
                <c:pt idx="45">
                  <c:v>-1.3692588778592949</c:v>
                </c:pt>
                <c:pt idx="46">
                  <c:v>-1.3692588778592949</c:v>
                </c:pt>
                <c:pt idx="47">
                  <c:v>-1.3692588778592949</c:v>
                </c:pt>
                <c:pt idx="48">
                  <c:v>-1.3692588778592949</c:v>
                </c:pt>
                <c:pt idx="49">
                  <c:v>-1.3692588778592949</c:v>
                </c:pt>
                <c:pt idx="50">
                  <c:v>-1.3692588778592949</c:v>
                </c:pt>
                <c:pt idx="51">
                  <c:v>-1.3692588778592949</c:v>
                </c:pt>
                <c:pt idx="52">
                  <c:v>-1.1080108204698569</c:v>
                </c:pt>
                <c:pt idx="53">
                  <c:v>-1.0962733150227</c:v>
                </c:pt>
                <c:pt idx="54">
                  <c:v>-1.0962733150227</c:v>
                </c:pt>
                <c:pt idx="55">
                  <c:v>-1.0962733150227</c:v>
                </c:pt>
                <c:pt idx="56">
                  <c:v>-1.0962733150227</c:v>
                </c:pt>
                <c:pt idx="57">
                  <c:v>-1.0962733150227</c:v>
                </c:pt>
                <c:pt idx="58">
                  <c:v>-1.0962733150227</c:v>
                </c:pt>
                <c:pt idx="59">
                  <c:v>-1.0962733150227</c:v>
                </c:pt>
                <c:pt idx="60">
                  <c:v>-1.0962733150227</c:v>
                </c:pt>
                <c:pt idx="61">
                  <c:v>-1.0962733150227</c:v>
                </c:pt>
                <c:pt idx="62">
                  <c:v>-1.0962733150227</c:v>
                </c:pt>
                <c:pt idx="63">
                  <c:v>-1.0962733150227</c:v>
                </c:pt>
                <c:pt idx="64">
                  <c:v>-1.0962733150227</c:v>
                </c:pt>
                <c:pt idx="65">
                  <c:v>-1.0962733150227</c:v>
                </c:pt>
                <c:pt idx="66">
                  <c:v>-1.0962733150227</c:v>
                </c:pt>
                <c:pt idx="67">
                  <c:v>-1.0962733150227</c:v>
                </c:pt>
                <c:pt idx="68">
                  <c:v>-1.0962733150227</c:v>
                </c:pt>
                <c:pt idx="69">
                  <c:v>-0.92571937406474636</c:v>
                </c:pt>
                <c:pt idx="70">
                  <c:v>-0.92571937406474636</c:v>
                </c:pt>
                <c:pt idx="71">
                  <c:v>-0.92571937406474636</c:v>
                </c:pt>
                <c:pt idx="72">
                  <c:v>-0.92571937406474636</c:v>
                </c:pt>
                <c:pt idx="73">
                  <c:v>-0.92571937406474636</c:v>
                </c:pt>
                <c:pt idx="74">
                  <c:v>-0.87770829679608253</c:v>
                </c:pt>
                <c:pt idx="75">
                  <c:v>-0.87770829679608253</c:v>
                </c:pt>
                <c:pt idx="76">
                  <c:v>-0.87770829679608253</c:v>
                </c:pt>
                <c:pt idx="77">
                  <c:v>-0.87770829679608253</c:v>
                </c:pt>
                <c:pt idx="78">
                  <c:v>-0.87770829679608253</c:v>
                </c:pt>
                <c:pt idx="79">
                  <c:v>-0.87770829679608253</c:v>
                </c:pt>
                <c:pt idx="80">
                  <c:v>-0.87770829679608253</c:v>
                </c:pt>
                <c:pt idx="81">
                  <c:v>-0.87770829679608253</c:v>
                </c:pt>
                <c:pt idx="82">
                  <c:v>-0.87770829679608253</c:v>
                </c:pt>
                <c:pt idx="83">
                  <c:v>-0.87770829679608253</c:v>
                </c:pt>
                <c:pt idx="84">
                  <c:v>-0.87770829679608253</c:v>
                </c:pt>
                <c:pt idx="85">
                  <c:v>-0.87770829679608253</c:v>
                </c:pt>
                <c:pt idx="86">
                  <c:v>-0.87770829679608253</c:v>
                </c:pt>
                <c:pt idx="87">
                  <c:v>-0.76138260968642557</c:v>
                </c:pt>
                <c:pt idx="88">
                  <c:v>-0.75286571534072255</c:v>
                </c:pt>
                <c:pt idx="89">
                  <c:v>-0.75286571534072255</c:v>
                </c:pt>
                <c:pt idx="90">
                  <c:v>-0.75286571534072255</c:v>
                </c:pt>
                <c:pt idx="91">
                  <c:v>-0.72763551415159011</c:v>
                </c:pt>
                <c:pt idx="92">
                  <c:v>-0.71932811724388146</c:v>
                </c:pt>
                <c:pt idx="93">
                  <c:v>-0.71932811724388146</c:v>
                </c:pt>
                <c:pt idx="94">
                  <c:v>-0.71932811724388146</c:v>
                </c:pt>
                <c:pt idx="95">
                  <c:v>-0.71932811724388146</c:v>
                </c:pt>
                <c:pt idx="96">
                  <c:v>-0.71932811724388146</c:v>
                </c:pt>
                <c:pt idx="97">
                  <c:v>-0.71932811724388146</c:v>
                </c:pt>
                <c:pt idx="98">
                  <c:v>-0.71932811724388146</c:v>
                </c:pt>
                <c:pt idx="99">
                  <c:v>-0.66249652488531496</c:v>
                </c:pt>
                <c:pt idx="100">
                  <c:v>-0.66249652488531496</c:v>
                </c:pt>
                <c:pt idx="101">
                  <c:v>-0.66249652488531496</c:v>
                </c:pt>
                <c:pt idx="102">
                  <c:v>-0.66249652488531496</c:v>
                </c:pt>
                <c:pt idx="103">
                  <c:v>-0.66249652488531496</c:v>
                </c:pt>
                <c:pt idx="104">
                  <c:v>-0.62318453179067923</c:v>
                </c:pt>
                <c:pt idx="105">
                  <c:v>-0.62318453179067923</c:v>
                </c:pt>
                <c:pt idx="106">
                  <c:v>-0.60772881744947449</c:v>
                </c:pt>
                <c:pt idx="107">
                  <c:v>-0.60005529056970508</c:v>
                </c:pt>
                <c:pt idx="108">
                  <c:v>-0.60005529056970508</c:v>
                </c:pt>
                <c:pt idx="109">
                  <c:v>-0.60005529056970508</c:v>
                </c:pt>
                <c:pt idx="110">
                  <c:v>-0.60005529056970508</c:v>
                </c:pt>
                <c:pt idx="111">
                  <c:v>-0.60005529056970508</c:v>
                </c:pt>
                <c:pt idx="112">
                  <c:v>-0.60005529056970508</c:v>
                </c:pt>
                <c:pt idx="113">
                  <c:v>-0.60005529056970508</c:v>
                </c:pt>
                <c:pt idx="114">
                  <c:v>-0.60005529056970508</c:v>
                </c:pt>
                <c:pt idx="115">
                  <c:v>-0.60005529056970508</c:v>
                </c:pt>
                <c:pt idx="116">
                  <c:v>-0.60005529056970508</c:v>
                </c:pt>
                <c:pt idx="117">
                  <c:v>-0.60005529056970508</c:v>
                </c:pt>
                <c:pt idx="118">
                  <c:v>-0.60005529056970508</c:v>
                </c:pt>
                <c:pt idx="119">
                  <c:v>-0.60005529056970508</c:v>
                </c:pt>
                <c:pt idx="120">
                  <c:v>-0.60005529056970508</c:v>
                </c:pt>
                <c:pt idx="121">
                  <c:v>-0.60005529056970508</c:v>
                </c:pt>
                <c:pt idx="122">
                  <c:v>-0.60005529056970508</c:v>
                </c:pt>
                <c:pt idx="123">
                  <c:v>-0.60005529056970508</c:v>
                </c:pt>
                <c:pt idx="124">
                  <c:v>-0.47441488350636313</c:v>
                </c:pt>
                <c:pt idx="125">
                  <c:v>-0.47441488350636313</c:v>
                </c:pt>
                <c:pt idx="126">
                  <c:v>-0.4601505487612142</c:v>
                </c:pt>
                <c:pt idx="127">
                  <c:v>-0.45305351907680225</c:v>
                </c:pt>
                <c:pt idx="128">
                  <c:v>-0.45305351907680225</c:v>
                </c:pt>
                <c:pt idx="129">
                  <c:v>-0.45305351907680225</c:v>
                </c:pt>
                <c:pt idx="130">
                  <c:v>-0.43189692948271047</c:v>
                </c:pt>
                <c:pt idx="131">
                  <c:v>-0.42488793897993393</c:v>
                </c:pt>
                <c:pt idx="132">
                  <c:v>-0.42488793897993393</c:v>
                </c:pt>
                <c:pt idx="133">
                  <c:v>-0.42488793897993393</c:v>
                </c:pt>
                <c:pt idx="134">
                  <c:v>-0.42488793897993393</c:v>
                </c:pt>
                <c:pt idx="135">
                  <c:v>-0.42488793897993393</c:v>
                </c:pt>
                <c:pt idx="136">
                  <c:v>-0.42488793897993393</c:v>
                </c:pt>
                <c:pt idx="137">
                  <c:v>-0.42488793897993393</c:v>
                </c:pt>
                <c:pt idx="138">
                  <c:v>-0.42488793897993393</c:v>
                </c:pt>
                <c:pt idx="139">
                  <c:v>-0.42488793897993393</c:v>
                </c:pt>
                <c:pt idx="140">
                  <c:v>-0.42488793897993393</c:v>
                </c:pt>
                <c:pt idx="141">
                  <c:v>-0.42488793897993393</c:v>
                </c:pt>
                <c:pt idx="142">
                  <c:v>-0.42488793897993393</c:v>
                </c:pt>
                <c:pt idx="143">
                  <c:v>-0.34227644932452284</c:v>
                </c:pt>
                <c:pt idx="144">
                  <c:v>-0.3355040396155593</c:v>
                </c:pt>
                <c:pt idx="145">
                  <c:v>-0.3355040396155593</c:v>
                </c:pt>
                <c:pt idx="146">
                  <c:v>-0.3355040396155593</c:v>
                </c:pt>
                <c:pt idx="147">
                  <c:v>-0.31527742954587812</c:v>
                </c:pt>
                <c:pt idx="148">
                  <c:v>-0.31527742954587812</c:v>
                </c:pt>
                <c:pt idx="149">
                  <c:v>-0.30186483701074074</c:v>
                </c:pt>
                <c:pt idx="150">
                  <c:v>-0.29517900048864582</c:v>
                </c:pt>
                <c:pt idx="151">
                  <c:v>-0.28850633275119353</c:v>
                </c:pt>
                <c:pt idx="152">
                  <c:v>-0.28850633275119353</c:v>
                </c:pt>
                <c:pt idx="153">
                  <c:v>-0.28850633275119353</c:v>
                </c:pt>
                <c:pt idx="154">
                  <c:v>-0.28850633275119353</c:v>
                </c:pt>
                <c:pt idx="155">
                  <c:v>-0.28850633275119353</c:v>
                </c:pt>
                <c:pt idx="156">
                  <c:v>-0.28850633275119353</c:v>
                </c:pt>
                <c:pt idx="157">
                  <c:v>-0.28850633275119353</c:v>
                </c:pt>
                <c:pt idx="158">
                  <c:v>-0.28850633275119353</c:v>
                </c:pt>
                <c:pt idx="159">
                  <c:v>-0.28850633275119353</c:v>
                </c:pt>
                <c:pt idx="160">
                  <c:v>-0.22898889026089997</c:v>
                </c:pt>
                <c:pt idx="161">
                  <c:v>-0.22898889026089997</c:v>
                </c:pt>
                <c:pt idx="162">
                  <c:v>-0.22898889026089997</c:v>
                </c:pt>
                <c:pt idx="163">
                  <c:v>-0.22898889026089997</c:v>
                </c:pt>
                <c:pt idx="164">
                  <c:v>-0.20280722023220576</c:v>
                </c:pt>
                <c:pt idx="165">
                  <c:v>-0.1962841646325432</c:v>
                </c:pt>
                <c:pt idx="166">
                  <c:v>-0.1962841646325432</c:v>
                </c:pt>
                <c:pt idx="167">
                  <c:v>-0.1962841646325432</c:v>
                </c:pt>
                <c:pt idx="168">
                  <c:v>-0.17676385996282307</c:v>
                </c:pt>
                <c:pt idx="169">
                  <c:v>-0.17676385996282307</c:v>
                </c:pt>
                <c:pt idx="170">
                  <c:v>-0.16378810102408645</c:v>
                </c:pt>
                <c:pt idx="171">
                  <c:v>-0.1573106846101707</c:v>
                </c:pt>
                <c:pt idx="172">
                  <c:v>-0.1573106846101707</c:v>
                </c:pt>
                <c:pt idx="173">
                  <c:v>-0.1573106846101707</c:v>
                </c:pt>
                <c:pt idx="174">
                  <c:v>-0.1573106846101707</c:v>
                </c:pt>
                <c:pt idx="175">
                  <c:v>-0.1573106846101707</c:v>
                </c:pt>
                <c:pt idx="176">
                  <c:v>-0.1573106846101707</c:v>
                </c:pt>
                <c:pt idx="177">
                  <c:v>-0.1573106846101707</c:v>
                </c:pt>
                <c:pt idx="178">
                  <c:v>-0.11213762424542992</c:v>
                </c:pt>
                <c:pt idx="179">
                  <c:v>-0.1057051091748199</c:v>
                </c:pt>
                <c:pt idx="180">
                  <c:v>-0.1057051091748199</c:v>
                </c:pt>
                <c:pt idx="181">
                  <c:v>-0.1057051091748199</c:v>
                </c:pt>
                <c:pt idx="182">
                  <c:v>-8.6432705492186665E-2</c:v>
                </c:pt>
                <c:pt idx="183">
                  <c:v>-8.0016051321401133E-2</c:v>
                </c:pt>
                <c:pt idx="184">
                  <c:v>-8.0016051321401133E-2</c:v>
                </c:pt>
                <c:pt idx="185">
                  <c:v>-8.0016051321401133E-2</c:v>
                </c:pt>
                <c:pt idx="186">
                  <c:v>-8.0016051321401133E-2</c:v>
                </c:pt>
                <c:pt idx="187">
                  <c:v>-8.0016051321401133E-2</c:v>
                </c:pt>
                <c:pt idx="188">
                  <c:v>-8.0016051321401133E-2</c:v>
                </c:pt>
                <c:pt idx="189">
                  <c:v>-8.0016051321401133E-2</c:v>
                </c:pt>
                <c:pt idx="190">
                  <c:v>-8.0016051321401133E-2</c:v>
                </c:pt>
                <c:pt idx="191">
                  <c:v>-8.0016051321401133E-2</c:v>
                </c:pt>
                <c:pt idx="192">
                  <c:v>-8.0016051321401133E-2</c:v>
                </c:pt>
                <c:pt idx="193">
                  <c:v>-1.5986830666930081E-2</c:v>
                </c:pt>
                <c:pt idx="194">
                  <c:v>-9.5918369045287465E-3</c:v>
                </c:pt>
                <c:pt idx="195">
                  <c:v>-3.1972353893137463E-3</c:v>
                </c:pt>
                <c:pt idx="196">
                  <c:v>3.1972353893138855E-3</c:v>
                </c:pt>
                <c:pt idx="197">
                  <c:v>3.1972353893138855E-3</c:v>
                </c:pt>
                <c:pt idx="198">
                  <c:v>3.1972353893138855E-3</c:v>
                </c:pt>
                <c:pt idx="199">
                  <c:v>3.1972353893138855E-3</c:v>
                </c:pt>
                <c:pt idx="200">
                  <c:v>3.1972353893138855E-3</c:v>
                </c:pt>
                <c:pt idx="201">
                  <c:v>3.1972353893138855E-3</c:v>
                </c:pt>
                <c:pt idx="202">
                  <c:v>3.1972353893138855E-3</c:v>
                </c:pt>
                <c:pt idx="203">
                  <c:v>3.1972353893138855E-3</c:v>
                </c:pt>
                <c:pt idx="204">
                  <c:v>3.1972353893138855E-3</c:v>
                </c:pt>
                <c:pt idx="205">
                  <c:v>6.0784779324276172E-2</c:v>
                </c:pt>
                <c:pt idx="206">
                  <c:v>6.7192354710227428E-2</c:v>
                </c:pt>
                <c:pt idx="207">
                  <c:v>7.3602690030832113E-2</c:v>
                </c:pt>
                <c:pt idx="208">
                  <c:v>8.0016051321400994E-2</c:v>
                </c:pt>
                <c:pt idx="209">
                  <c:v>8.6432705492186818E-2</c:v>
                </c:pt>
                <c:pt idx="210">
                  <c:v>8.6432705492186818E-2</c:v>
                </c:pt>
                <c:pt idx="211">
                  <c:v>9.9276964964338646E-2</c:v>
                </c:pt>
                <c:pt idx="212">
                  <c:v>9.9276964964338646E-2</c:v>
                </c:pt>
                <c:pt idx="213">
                  <c:v>9.9276964964338646E-2</c:v>
                </c:pt>
                <c:pt idx="214">
                  <c:v>9.9276964964338646E-2</c:v>
                </c:pt>
                <c:pt idx="215">
                  <c:v>9.9276964964338646E-2</c:v>
                </c:pt>
                <c:pt idx="216">
                  <c:v>9.9276964964338646E-2</c:v>
                </c:pt>
                <c:pt idx="217">
                  <c:v>9.9276964964338646E-2</c:v>
                </c:pt>
                <c:pt idx="218">
                  <c:v>9.9276964964338646E-2</c:v>
                </c:pt>
                <c:pt idx="219">
                  <c:v>9.9276964964338646E-2</c:v>
                </c:pt>
                <c:pt idx="220">
                  <c:v>9.9276964964338646E-2</c:v>
                </c:pt>
                <c:pt idx="221">
                  <c:v>9.9276964964338646E-2</c:v>
                </c:pt>
                <c:pt idx="222">
                  <c:v>0.17027239685422862</c:v>
                </c:pt>
                <c:pt idx="223">
                  <c:v>0.17676385996282321</c:v>
                </c:pt>
                <c:pt idx="224">
                  <c:v>0.18326278037660315</c:v>
                </c:pt>
                <c:pt idx="225">
                  <c:v>0.18326278037660315</c:v>
                </c:pt>
                <c:pt idx="226">
                  <c:v>0.19628416463254303</c:v>
                </c:pt>
                <c:pt idx="227">
                  <c:v>0.19628416463254303</c:v>
                </c:pt>
                <c:pt idx="228">
                  <c:v>0.19628416463254303</c:v>
                </c:pt>
                <c:pt idx="229">
                  <c:v>0.19628416463254303</c:v>
                </c:pt>
                <c:pt idx="230">
                  <c:v>0.19628416463254303</c:v>
                </c:pt>
                <c:pt idx="231">
                  <c:v>0.19628416463254303</c:v>
                </c:pt>
                <c:pt idx="232">
                  <c:v>0.19628416463254303</c:v>
                </c:pt>
                <c:pt idx="233">
                  <c:v>0.19628416463254303</c:v>
                </c:pt>
                <c:pt idx="234">
                  <c:v>0.19628416463254303</c:v>
                </c:pt>
                <c:pt idx="235">
                  <c:v>0.19628416463254303</c:v>
                </c:pt>
                <c:pt idx="236">
                  <c:v>0.26194045846440461</c:v>
                </c:pt>
                <c:pt idx="237">
                  <c:v>0.26856388625555183</c:v>
                </c:pt>
                <c:pt idx="238">
                  <c:v>0.26856388625555183</c:v>
                </c:pt>
                <c:pt idx="239">
                  <c:v>0.2818464860769076</c:v>
                </c:pt>
                <c:pt idx="240">
                  <c:v>0.2818464860769076</c:v>
                </c:pt>
                <c:pt idx="241">
                  <c:v>0.29517900048864598</c:v>
                </c:pt>
                <c:pt idx="242">
                  <c:v>0.30186483701074074</c:v>
                </c:pt>
                <c:pt idx="243">
                  <c:v>0.30186483701074074</c:v>
                </c:pt>
                <c:pt idx="244">
                  <c:v>0.30186483701074074</c:v>
                </c:pt>
                <c:pt idx="245">
                  <c:v>0.30186483701074074</c:v>
                </c:pt>
                <c:pt idx="246">
                  <c:v>0.30186483701074074</c:v>
                </c:pt>
                <c:pt idx="247">
                  <c:v>0.30186483701074074</c:v>
                </c:pt>
                <c:pt idx="248">
                  <c:v>0.30186483701074074</c:v>
                </c:pt>
                <c:pt idx="249">
                  <c:v>0.30186483701074074</c:v>
                </c:pt>
                <c:pt idx="250">
                  <c:v>0.30186483701074074</c:v>
                </c:pt>
                <c:pt idx="251">
                  <c:v>0.30186483701074074</c:v>
                </c:pt>
                <c:pt idx="252">
                  <c:v>0.30186483701074074</c:v>
                </c:pt>
                <c:pt idx="253">
                  <c:v>0.30186483701074074</c:v>
                </c:pt>
                <c:pt idx="254">
                  <c:v>0.30186483701074074</c:v>
                </c:pt>
                <c:pt idx="255">
                  <c:v>0.30186483701074074</c:v>
                </c:pt>
                <c:pt idx="256">
                  <c:v>0.39705550482904034</c:v>
                </c:pt>
                <c:pt idx="257">
                  <c:v>0.40398399337523622</c:v>
                </c:pt>
                <c:pt idx="258">
                  <c:v>0.41093192943060336</c:v>
                </c:pt>
                <c:pt idx="259">
                  <c:v>0.41093192943060336</c:v>
                </c:pt>
                <c:pt idx="260">
                  <c:v>0.42488793897993393</c:v>
                </c:pt>
                <c:pt idx="261">
                  <c:v>0.43189692948271047</c:v>
                </c:pt>
                <c:pt idx="262">
                  <c:v>0.43189692948271047</c:v>
                </c:pt>
                <c:pt idx="263">
                  <c:v>0.43189692948271047</c:v>
                </c:pt>
                <c:pt idx="264">
                  <c:v>0.43189692948271047</c:v>
                </c:pt>
                <c:pt idx="265">
                  <c:v>0.43189692948271047</c:v>
                </c:pt>
                <c:pt idx="266">
                  <c:v>0.43189692948271047</c:v>
                </c:pt>
                <c:pt idx="267">
                  <c:v>0.43189692948271047</c:v>
                </c:pt>
                <c:pt idx="268">
                  <c:v>0.43189692948271047</c:v>
                </c:pt>
                <c:pt idx="269">
                  <c:v>0.43189692948271047</c:v>
                </c:pt>
                <c:pt idx="270">
                  <c:v>0.49599497085825733</c:v>
                </c:pt>
                <c:pt idx="271">
                  <c:v>0.49599497085825733</c:v>
                </c:pt>
                <c:pt idx="272">
                  <c:v>0.49599497085825733</c:v>
                </c:pt>
                <c:pt idx="273">
                  <c:v>0.51780857233137045</c:v>
                </c:pt>
                <c:pt idx="274">
                  <c:v>0.5251343538696831</c:v>
                </c:pt>
                <c:pt idx="275">
                  <c:v>0.53248842708754573</c:v>
                </c:pt>
                <c:pt idx="276">
                  <c:v>0.5398714122010615</c:v>
                </c:pt>
                <c:pt idx="277">
                  <c:v>0.5398714122010615</c:v>
                </c:pt>
                <c:pt idx="278">
                  <c:v>0.5398714122010615</c:v>
                </c:pt>
                <c:pt idx="279">
                  <c:v>0.5398714122010615</c:v>
                </c:pt>
                <c:pt idx="280">
                  <c:v>0.5398714122010615</c:v>
                </c:pt>
                <c:pt idx="281">
                  <c:v>0.5398714122010615</c:v>
                </c:pt>
                <c:pt idx="282">
                  <c:v>0.5398714122010615</c:v>
                </c:pt>
                <c:pt idx="283">
                  <c:v>0.5398714122010615</c:v>
                </c:pt>
                <c:pt idx="284">
                  <c:v>0.5398714122010615</c:v>
                </c:pt>
                <c:pt idx="285">
                  <c:v>0.5398714122010615</c:v>
                </c:pt>
                <c:pt idx="286">
                  <c:v>0.61543829749621981</c:v>
                </c:pt>
                <c:pt idx="287">
                  <c:v>0.62318453179067923</c:v>
                </c:pt>
                <c:pt idx="288">
                  <c:v>0.63096834177070094</c:v>
                </c:pt>
                <c:pt idx="289">
                  <c:v>0.63879057001741368</c:v>
                </c:pt>
                <c:pt idx="290">
                  <c:v>0.63879057001741368</c:v>
                </c:pt>
                <c:pt idx="291">
                  <c:v>0.63879057001741368</c:v>
                </c:pt>
                <c:pt idx="292">
                  <c:v>0.63879057001741368</c:v>
                </c:pt>
                <c:pt idx="293">
                  <c:v>0.63879057001741368</c:v>
                </c:pt>
                <c:pt idx="294">
                  <c:v>0.63879057001741368</c:v>
                </c:pt>
                <c:pt idx="295">
                  <c:v>0.63879057001741368</c:v>
                </c:pt>
                <c:pt idx="296">
                  <c:v>0.63879057001741368</c:v>
                </c:pt>
                <c:pt idx="297">
                  <c:v>0.70286023091909866</c:v>
                </c:pt>
                <c:pt idx="298">
                  <c:v>0.70286023091909866</c:v>
                </c:pt>
                <c:pt idx="299">
                  <c:v>0.71932811724388146</c:v>
                </c:pt>
                <c:pt idx="300">
                  <c:v>0.71932811724388146</c:v>
                </c:pt>
                <c:pt idx="301">
                  <c:v>0.73599343368381387</c:v>
                </c:pt>
                <c:pt idx="302">
                  <c:v>0.74440308519999565</c:v>
                </c:pt>
                <c:pt idx="303">
                  <c:v>0.74440308519999565</c:v>
                </c:pt>
                <c:pt idx="304">
                  <c:v>0.74440308519999565</c:v>
                </c:pt>
                <c:pt idx="305">
                  <c:v>0.74440308519999565</c:v>
                </c:pt>
                <c:pt idx="306">
                  <c:v>0.74440308519999565</c:v>
                </c:pt>
                <c:pt idx="307">
                  <c:v>0.74440308519999565</c:v>
                </c:pt>
                <c:pt idx="308">
                  <c:v>0.74440308519999565</c:v>
                </c:pt>
                <c:pt idx="309">
                  <c:v>0.80482899480686976</c:v>
                </c:pt>
                <c:pt idx="310">
                  <c:v>0.80482899480686976</c:v>
                </c:pt>
                <c:pt idx="311">
                  <c:v>0.82263729107406613</c:v>
                </c:pt>
                <c:pt idx="312">
                  <c:v>0.83163987967842667</c:v>
                </c:pt>
                <c:pt idx="313">
                  <c:v>0.84071038002398013</c:v>
                </c:pt>
                <c:pt idx="314">
                  <c:v>0.84071038002398013</c:v>
                </c:pt>
                <c:pt idx="315">
                  <c:v>0.84071038002398013</c:v>
                </c:pt>
                <c:pt idx="316">
                  <c:v>0.84071038002398013</c:v>
                </c:pt>
                <c:pt idx="317">
                  <c:v>0.84071038002398013</c:v>
                </c:pt>
                <c:pt idx="318">
                  <c:v>0.84071038002398013</c:v>
                </c:pt>
                <c:pt idx="319">
                  <c:v>0.84071038002398013</c:v>
                </c:pt>
                <c:pt idx="320">
                  <c:v>0.90626440989817525</c:v>
                </c:pt>
                <c:pt idx="321">
                  <c:v>0.91594855621391613</c:v>
                </c:pt>
                <c:pt idx="322">
                  <c:v>0.91594855621391613</c:v>
                </c:pt>
                <c:pt idx="323">
                  <c:v>0.93557937876868658</c:v>
                </c:pt>
                <c:pt idx="324">
                  <c:v>0.94553119002021024</c:v>
                </c:pt>
                <c:pt idx="325">
                  <c:v>0.95557753794043188</c:v>
                </c:pt>
                <c:pt idx="326">
                  <c:v>0.96572126957388438</c:v>
                </c:pt>
                <c:pt idx="327">
                  <c:v>0.96572126957388438</c:v>
                </c:pt>
                <c:pt idx="328">
                  <c:v>0.96572126957388438</c:v>
                </c:pt>
                <c:pt idx="329">
                  <c:v>0.96572126957388438</c:v>
                </c:pt>
                <c:pt idx="330">
                  <c:v>0.96572126957388438</c:v>
                </c:pt>
                <c:pt idx="331">
                  <c:v>0.96572126957388438</c:v>
                </c:pt>
                <c:pt idx="332">
                  <c:v>1.0288047620058449</c:v>
                </c:pt>
                <c:pt idx="333">
                  <c:v>1.0397213301736039</c:v>
                </c:pt>
                <c:pt idx="334">
                  <c:v>1.050763231139634</c:v>
                </c:pt>
                <c:pt idx="335">
                  <c:v>1.0619347543176552</c:v>
                </c:pt>
                <c:pt idx="336">
                  <c:v>1.0619347543176552</c:v>
                </c:pt>
                <c:pt idx="337">
                  <c:v>1.0846849303794233</c:v>
                </c:pt>
                <c:pt idx="338">
                  <c:v>1.0962733150227</c:v>
                </c:pt>
                <c:pt idx="339">
                  <c:v>1.1080108204698569</c:v>
                </c:pt>
                <c:pt idx="340">
                  <c:v>1.1199029946137795</c:v>
                </c:pt>
                <c:pt idx="341">
                  <c:v>1.1199029946137795</c:v>
                </c:pt>
                <c:pt idx="342">
                  <c:v>1.1199029946137795</c:v>
                </c:pt>
                <c:pt idx="343">
                  <c:v>1.156567811385141</c:v>
                </c:pt>
                <c:pt idx="344">
                  <c:v>1.156567811385141</c:v>
                </c:pt>
                <c:pt idx="345">
                  <c:v>1.156567811385141</c:v>
                </c:pt>
                <c:pt idx="346">
                  <c:v>1.1948571240757904</c:v>
                </c:pt>
                <c:pt idx="347">
                  <c:v>1.2080167583463306</c:v>
                </c:pt>
                <c:pt idx="348">
                  <c:v>1.221388985601022</c:v>
                </c:pt>
                <c:pt idx="349">
                  <c:v>1.221388985601022</c:v>
                </c:pt>
                <c:pt idx="350">
                  <c:v>1.2488096764960821</c:v>
                </c:pt>
                <c:pt idx="351">
                  <c:v>1.2488096764960821</c:v>
                </c:pt>
                <c:pt idx="352">
                  <c:v>1.2772029316939737</c:v>
                </c:pt>
                <c:pt idx="353">
                  <c:v>1.2917937758243685</c:v>
                </c:pt>
                <c:pt idx="354">
                  <c:v>1.306664940712895</c:v>
                </c:pt>
                <c:pt idx="355">
                  <c:v>1.3218308296149113</c:v>
                </c:pt>
                <c:pt idx="356">
                  <c:v>1.3373069939616973</c:v>
                </c:pt>
                <c:pt idx="357">
                  <c:v>1.3531102606891987</c:v>
                </c:pt>
                <c:pt idx="358">
                  <c:v>1.3531102606891987</c:v>
                </c:pt>
                <c:pt idx="359">
                  <c:v>1.3857726818373162</c:v>
                </c:pt>
                <c:pt idx="360">
                  <c:v>1.402673289992322</c:v>
                </c:pt>
                <c:pt idx="361">
                  <c:v>1.4199843237682621</c:v>
                </c:pt>
                <c:pt idx="362">
                  <c:v>1.4199843237682621</c:v>
                </c:pt>
                <c:pt idx="363">
                  <c:v>1.4199843237682621</c:v>
                </c:pt>
                <c:pt idx="364">
                  <c:v>1.4199843237682621</c:v>
                </c:pt>
                <c:pt idx="365">
                  <c:v>1.4199843237682621</c:v>
                </c:pt>
                <c:pt idx="366">
                  <c:v>1.4199843237682621</c:v>
                </c:pt>
                <c:pt idx="367">
                  <c:v>1.5341205443525465</c:v>
                </c:pt>
                <c:pt idx="368">
                  <c:v>1.5341205443525465</c:v>
                </c:pt>
                <c:pt idx="369">
                  <c:v>1.5769982907616837</c:v>
                </c:pt>
                <c:pt idx="370">
                  <c:v>1.5995705882374911</c:v>
                </c:pt>
                <c:pt idx="371">
                  <c:v>1.5995705882374911</c:v>
                </c:pt>
                <c:pt idx="372">
                  <c:v>1.5995705882374911</c:v>
                </c:pt>
                <c:pt idx="373">
                  <c:v>1.6726929638404258</c:v>
                </c:pt>
                <c:pt idx="374">
                  <c:v>1.6991776601112989</c:v>
                </c:pt>
                <c:pt idx="375">
                  <c:v>1.7269108614600868</c:v>
                </c:pt>
                <c:pt idx="376">
                  <c:v>1.7560396847773088</c:v>
                </c:pt>
                <c:pt idx="377">
                  <c:v>1.7560396847773088</c:v>
                </c:pt>
                <c:pt idx="378">
                  <c:v>1.7560396847773088</c:v>
                </c:pt>
                <c:pt idx="379">
                  <c:v>1.7560396847773088</c:v>
                </c:pt>
                <c:pt idx="380">
                  <c:v>1.8906321205380332</c:v>
                </c:pt>
                <c:pt idx="381">
                  <c:v>1.9302858560575813</c:v>
                </c:pt>
                <c:pt idx="382">
                  <c:v>1.9732297912673347</c:v>
                </c:pt>
                <c:pt idx="383">
                  <c:v>2.0201546663717482</c:v>
                </c:pt>
                <c:pt idx="384">
                  <c:v>2.0720014483779305</c:v>
                </c:pt>
                <c:pt idx="385">
                  <c:v>2.1301011271220536</c:v>
                </c:pt>
                <c:pt idx="386">
                  <c:v>2.1964293827614645</c:v>
                </c:pt>
                <c:pt idx="387">
                  <c:v>2.2741131596554611</c:v>
                </c:pt>
                <c:pt idx="388">
                  <c:v>2.3685670592678738</c:v>
                </c:pt>
                <c:pt idx="389">
                  <c:v>2.4905347542813567</c:v>
                </c:pt>
                <c:pt idx="390">
                  <c:v>2.6670046532742755</c:v>
                </c:pt>
                <c:pt idx="391">
                  <c:v>3.0172230343004469</c:v>
                </c:pt>
              </c:numCache>
            </c:numRef>
          </c:xVal>
          <c:yVal>
            <c:numRef>
              <c:f>Regression!RegChartQQY</c:f>
              <c:numCache>
                <c:formatCode>0.0000</c:formatCode>
                <c:ptCount val="392"/>
                <c:pt idx="0">
                  <c:v>-3.451682617569364</c:v>
                </c:pt>
                <c:pt idx="1">
                  <c:v>-2.7327997376671536</c:v>
                </c:pt>
                <c:pt idx="2">
                  <c:v>-2.6063331092365796</c:v>
                </c:pt>
                <c:pt idx="3">
                  <c:v>-2.5586120959927139</c:v>
                </c:pt>
                <c:pt idx="4">
                  <c:v>-2.2382603266400913</c:v>
                </c:pt>
                <c:pt idx="5">
                  <c:v>-2.2366030601609661</c:v>
                </c:pt>
                <c:pt idx="6">
                  <c:v>-2.1379379429147773</c:v>
                </c:pt>
                <c:pt idx="7">
                  <c:v>-2.0636596826638138</c:v>
                </c:pt>
                <c:pt idx="8">
                  <c:v>-2.0302994659393101</c:v>
                </c:pt>
                <c:pt idx="9">
                  <c:v>-2.0195065214468055</c:v>
                </c:pt>
                <c:pt idx="10">
                  <c:v>-2.0157358299478263</c:v>
                </c:pt>
                <c:pt idx="11">
                  <c:v>-1.9076726580567738</c:v>
                </c:pt>
                <c:pt idx="12">
                  <c:v>-1.8200175308828719</c:v>
                </c:pt>
                <c:pt idx="13">
                  <c:v>-1.7231986194513169</c:v>
                </c:pt>
                <c:pt idx="14">
                  <c:v>-1.6897180627740656</c:v>
                </c:pt>
                <c:pt idx="15">
                  <c:v>-1.68524344765387</c:v>
                </c:pt>
                <c:pt idx="16">
                  <c:v>-1.6746439809266753</c:v>
                </c:pt>
                <c:pt idx="17">
                  <c:v>-1.6319415081566486</c:v>
                </c:pt>
                <c:pt idx="18">
                  <c:v>-1.6266867098316833</c:v>
                </c:pt>
                <c:pt idx="19">
                  <c:v>-1.626368466519942</c:v>
                </c:pt>
                <c:pt idx="20">
                  <c:v>-1.5268692799723573</c:v>
                </c:pt>
                <c:pt idx="21">
                  <c:v>-1.5175419689962188</c:v>
                </c:pt>
                <c:pt idx="22">
                  <c:v>-1.4769363323181717</c:v>
                </c:pt>
                <c:pt idx="23">
                  <c:v>-1.4375278289347933</c:v>
                </c:pt>
                <c:pt idx="24">
                  <c:v>-1.4339281629923626</c:v>
                </c:pt>
                <c:pt idx="25">
                  <c:v>-1.3818722583783176</c:v>
                </c:pt>
                <c:pt idx="26">
                  <c:v>-1.3375231715810592</c:v>
                </c:pt>
                <c:pt idx="27">
                  <c:v>-1.307068093232151</c:v>
                </c:pt>
                <c:pt idx="28">
                  <c:v>-1.2992210520172569</c:v>
                </c:pt>
                <c:pt idx="29">
                  <c:v>-1.2647682754399088</c:v>
                </c:pt>
                <c:pt idx="30">
                  <c:v>-1.2628813097867091</c:v>
                </c:pt>
                <c:pt idx="31">
                  <c:v>-1.260569504380137</c:v>
                </c:pt>
                <c:pt idx="32">
                  <c:v>-1.2377760380844054</c:v>
                </c:pt>
                <c:pt idx="33">
                  <c:v>-1.2151675973963221</c:v>
                </c:pt>
                <c:pt idx="34">
                  <c:v>-1.2127928346337891</c:v>
                </c:pt>
                <c:pt idx="35">
                  <c:v>-1.2081383307454165</c:v>
                </c:pt>
                <c:pt idx="36">
                  <c:v>-1.1982691301329909</c:v>
                </c:pt>
                <c:pt idx="37">
                  <c:v>-1.1807393696594954</c:v>
                </c:pt>
                <c:pt idx="38">
                  <c:v>-1.1692507528849174</c:v>
                </c:pt>
                <c:pt idx="39">
                  <c:v>-1.1670319415810073</c:v>
                </c:pt>
                <c:pt idx="40">
                  <c:v>-1.1524014899843342</c:v>
                </c:pt>
                <c:pt idx="41">
                  <c:v>-1.1408976899843095</c:v>
                </c:pt>
                <c:pt idx="42">
                  <c:v>-1.1267405125615217</c:v>
                </c:pt>
                <c:pt idx="43">
                  <c:v>-1.1208436092324714</c:v>
                </c:pt>
                <c:pt idx="44">
                  <c:v>-1.1079659887017894</c:v>
                </c:pt>
                <c:pt idx="45">
                  <c:v>-1.0776013794312584</c:v>
                </c:pt>
                <c:pt idx="46">
                  <c:v>-1.0767196379396311</c:v>
                </c:pt>
                <c:pt idx="47">
                  <c:v>-1.0639613519924846</c:v>
                </c:pt>
                <c:pt idx="48">
                  <c:v>-1.0306011185079671</c:v>
                </c:pt>
                <c:pt idx="49">
                  <c:v>-1.0254466826344892</c:v>
                </c:pt>
                <c:pt idx="50">
                  <c:v>-1.0214074988536541</c:v>
                </c:pt>
                <c:pt idx="51">
                  <c:v>-1.0101337973139408</c:v>
                </c:pt>
                <c:pt idx="52">
                  <c:v>-1.0076315540428575</c:v>
                </c:pt>
                <c:pt idx="53">
                  <c:v>-1.0042751043337586</c:v>
                </c:pt>
                <c:pt idx="54">
                  <c:v>-0.97713360215342948</c:v>
                </c:pt>
                <c:pt idx="55">
                  <c:v>-0.97305252208919468</c:v>
                </c:pt>
                <c:pt idx="56">
                  <c:v>-0.95975295748031186</c:v>
                </c:pt>
                <c:pt idx="57">
                  <c:v>-0.95733088971303293</c:v>
                </c:pt>
                <c:pt idx="58">
                  <c:v>-0.9474999235105962</c:v>
                </c:pt>
                <c:pt idx="59">
                  <c:v>-0.93736805879047014</c:v>
                </c:pt>
                <c:pt idx="60">
                  <c:v>-0.9317689403765218</c:v>
                </c:pt>
                <c:pt idx="61">
                  <c:v>-0.92704752263459622</c:v>
                </c:pt>
                <c:pt idx="62">
                  <c:v>-0.91766871471414591</c:v>
                </c:pt>
                <c:pt idx="63">
                  <c:v>-0.9031170962155961</c:v>
                </c:pt>
                <c:pt idx="64">
                  <c:v>-0.8984734746582822</c:v>
                </c:pt>
                <c:pt idx="65">
                  <c:v>-0.89544945314468549</c:v>
                </c:pt>
                <c:pt idx="66">
                  <c:v>-0.88698134092906389</c:v>
                </c:pt>
                <c:pt idx="67">
                  <c:v>-0.87909939485507615</c:v>
                </c:pt>
                <c:pt idx="68">
                  <c:v>-0.87855079557956517</c:v>
                </c:pt>
                <c:pt idx="69">
                  <c:v>-0.87508847543411206</c:v>
                </c:pt>
                <c:pt idx="70">
                  <c:v>-0.86006936817939161</c:v>
                </c:pt>
                <c:pt idx="71">
                  <c:v>-0.85847137129504036</c:v>
                </c:pt>
                <c:pt idx="72">
                  <c:v>-0.84358082508022647</c:v>
                </c:pt>
                <c:pt idx="73">
                  <c:v>-0.82893417664067315</c:v>
                </c:pt>
                <c:pt idx="74">
                  <c:v>-0.8268734431087178</c:v>
                </c:pt>
                <c:pt idx="75">
                  <c:v>-0.82281965858508455</c:v>
                </c:pt>
                <c:pt idx="76">
                  <c:v>-0.81252205315322645</c:v>
                </c:pt>
                <c:pt idx="77">
                  <c:v>-0.80833512211099245</c:v>
                </c:pt>
                <c:pt idx="78">
                  <c:v>-0.7960497214769402</c:v>
                </c:pt>
                <c:pt idx="79">
                  <c:v>-0.78933938116930435</c:v>
                </c:pt>
                <c:pt idx="80">
                  <c:v>-0.78110036437009756</c:v>
                </c:pt>
                <c:pt idx="81">
                  <c:v>-0.77256397256164122</c:v>
                </c:pt>
                <c:pt idx="82">
                  <c:v>-0.76844520954536311</c:v>
                </c:pt>
                <c:pt idx="83">
                  <c:v>-0.76325101320992295</c:v>
                </c:pt>
                <c:pt idx="84">
                  <c:v>-0.75950614299184738</c:v>
                </c:pt>
                <c:pt idx="85">
                  <c:v>-0.75751706682775866</c:v>
                </c:pt>
                <c:pt idx="86">
                  <c:v>-0.75457189916222744</c:v>
                </c:pt>
                <c:pt idx="87">
                  <c:v>-0.75452115641439021</c:v>
                </c:pt>
                <c:pt idx="88">
                  <c:v>-0.74708884873176218</c:v>
                </c:pt>
                <c:pt idx="89">
                  <c:v>-0.74192401686980725</c:v>
                </c:pt>
                <c:pt idx="90">
                  <c:v>-0.73626542374561854</c:v>
                </c:pt>
                <c:pt idx="91">
                  <c:v>-0.72283127398567082</c:v>
                </c:pt>
                <c:pt idx="92">
                  <c:v>-0.70648636894145489</c:v>
                </c:pt>
                <c:pt idx="93">
                  <c:v>-0.69392179736044635</c:v>
                </c:pt>
                <c:pt idx="94">
                  <c:v>-0.68678649689214288</c:v>
                </c:pt>
                <c:pt idx="95">
                  <c:v>-0.68324182750021734</c:v>
                </c:pt>
                <c:pt idx="96">
                  <c:v>-0.66878988326602917</c:v>
                </c:pt>
                <c:pt idx="97">
                  <c:v>-0.66377208981313185</c:v>
                </c:pt>
                <c:pt idx="98">
                  <c:v>-0.65612392430107436</c:v>
                </c:pt>
                <c:pt idx="99">
                  <c:v>-0.63802821850481273</c:v>
                </c:pt>
                <c:pt idx="100">
                  <c:v>-0.63228553332444015</c:v>
                </c:pt>
                <c:pt idx="101">
                  <c:v>-0.62096861122347391</c:v>
                </c:pt>
                <c:pt idx="102">
                  <c:v>-0.61593470926202398</c:v>
                </c:pt>
                <c:pt idx="103">
                  <c:v>-0.61509549983121248</c:v>
                </c:pt>
                <c:pt idx="104">
                  <c:v>-0.61264897901117765</c:v>
                </c:pt>
                <c:pt idx="105">
                  <c:v>-0.60409084446563865</c:v>
                </c:pt>
                <c:pt idx="106">
                  <c:v>-0.59179023453714441</c:v>
                </c:pt>
                <c:pt idx="107">
                  <c:v>-0.59082143000943876</c:v>
                </c:pt>
                <c:pt idx="108">
                  <c:v>-0.58466219481199677</c:v>
                </c:pt>
                <c:pt idx="109">
                  <c:v>-0.58163018536706346</c:v>
                </c:pt>
                <c:pt idx="110">
                  <c:v>-0.58074238683041579</c:v>
                </c:pt>
                <c:pt idx="111">
                  <c:v>-0.55753264896976451</c:v>
                </c:pt>
                <c:pt idx="112">
                  <c:v>-0.55221926921070352</c:v>
                </c:pt>
                <c:pt idx="113">
                  <c:v>-0.55194584126169699</c:v>
                </c:pt>
                <c:pt idx="114">
                  <c:v>-0.55072347548179312</c:v>
                </c:pt>
                <c:pt idx="115">
                  <c:v>-0.53338642732774066</c:v>
                </c:pt>
                <c:pt idx="116">
                  <c:v>-0.52393736657058176</c:v>
                </c:pt>
                <c:pt idx="117">
                  <c:v>-0.49892317917099432</c:v>
                </c:pt>
                <c:pt idx="118">
                  <c:v>-0.48011210341267641</c:v>
                </c:pt>
                <c:pt idx="119">
                  <c:v>-0.47899199098150291</c:v>
                </c:pt>
                <c:pt idx="120">
                  <c:v>-0.46498176646527745</c:v>
                </c:pt>
                <c:pt idx="121">
                  <c:v>-0.4545453066083554</c:v>
                </c:pt>
                <c:pt idx="122">
                  <c:v>-0.44392180663234571</c:v>
                </c:pt>
                <c:pt idx="123">
                  <c:v>-0.44348189348087957</c:v>
                </c:pt>
                <c:pt idx="124">
                  <c:v>-0.44257513070662002</c:v>
                </c:pt>
                <c:pt idx="125">
                  <c:v>-0.43529358270499241</c:v>
                </c:pt>
                <c:pt idx="126">
                  <c:v>-0.4338415062904411</c:v>
                </c:pt>
                <c:pt idx="127">
                  <c:v>-0.4283920105670963</c:v>
                </c:pt>
                <c:pt idx="128">
                  <c:v>-0.4182369320992394</c:v>
                </c:pt>
                <c:pt idx="129">
                  <c:v>-0.40591022394118104</c:v>
                </c:pt>
                <c:pt idx="130">
                  <c:v>-0.40193142131393816</c:v>
                </c:pt>
                <c:pt idx="131">
                  <c:v>-0.39486001875875998</c:v>
                </c:pt>
                <c:pt idx="132">
                  <c:v>-0.38508480762603786</c:v>
                </c:pt>
                <c:pt idx="133">
                  <c:v>-0.38135513775663438</c:v>
                </c:pt>
                <c:pt idx="134">
                  <c:v>-0.36253627723479914</c:v>
                </c:pt>
                <c:pt idx="135">
                  <c:v>-0.34222462819834187</c:v>
                </c:pt>
                <c:pt idx="136">
                  <c:v>-0.32610721496463052</c:v>
                </c:pt>
                <c:pt idx="137">
                  <c:v>-0.31654278630410199</c:v>
                </c:pt>
                <c:pt idx="138">
                  <c:v>-0.31629077006854084</c:v>
                </c:pt>
                <c:pt idx="139">
                  <c:v>-0.3131170267789195</c:v>
                </c:pt>
                <c:pt idx="140">
                  <c:v>-0.31053190188587199</c:v>
                </c:pt>
                <c:pt idx="141">
                  <c:v>-0.30358004022533047</c:v>
                </c:pt>
                <c:pt idx="142">
                  <c:v>-0.29588942339118907</c:v>
                </c:pt>
                <c:pt idx="143">
                  <c:v>-0.28991504577291533</c:v>
                </c:pt>
                <c:pt idx="144">
                  <c:v>-0.28923752793397073</c:v>
                </c:pt>
                <c:pt idx="145">
                  <c:v>-0.27897206548305931</c:v>
                </c:pt>
                <c:pt idx="146">
                  <c:v>-0.27496797490025449</c:v>
                </c:pt>
                <c:pt idx="147">
                  <c:v>-0.2744986939956594</c:v>
                </c:pt>
                <c:pt idx="148">
                  <c:v>-0.26432732427601652</c:v>
                </c:pt>
                <c:pt idx="149">
                  <c:v>-0.26364023528520003</c:v>
                </c:pt>
                <c:pt idx="150">
                  <c:v>-0.25886999570707547</c:v>
                </c:pt>
                <c:pt idx="151">
                  <c:v>-0.2557150343200344</c:v>
                </c:pt>
                <c:pt idx="152">
                  <c:v>-0.24814969353100894</c:v>
                </c:pt>
                <c:pt idx="153">
                  <c:v>-0.24289117425341836</c:v>
                </c:pt>
                <c:pt idx="154">
                  <c:v>-0.24068058859416844</c:v>
                </c:pt>
                <c:pt idx="155">
                  <c:v>-0.23318022611887829</c:v>
                </c:pt>
                <c:pt idx="156">
                  <c:v>-0.22773334599687459</c:v>
                </c:pt>
                <c:pt idx="157">
                  <c:v>-0.22349400460848995</c:v>
                </c:pt>
                <c:pt idx="158">
                  <c:v>-0.22021492268660475</c:v>
                </c:pt>
                <c:pt idx="159">
                  <c:v>-0.20291519301261843</c:v>
                </c:pt>
                <c:pt idx="160">
                  <c:v>-0.19933424776620928</c:v>
                </c:pt>
                <c:pt idx="161">
                  <c:v>-0.19789440550577833</c:v>
                </c:pt>
                <c:pt idx="162">
                  <c:v>-0.19419634887019752</c:v>
                </c:pt>
                <c:pt idx="163">
                  <c:v>-0.19410783505686549</c:v>
                </c:pt>
                <c:pt idx="164">
                  <c:v>-0.18942202796255866</c:v>
                </c:pt>
                <c:pt idx="165">
                  <c:v>-0.18217601115513996</c:v>
                </c:pt>
                <c:pt idx="166">
                  <c:v>-0.17875083851948473</c:v>
                </c:pt>
                <c:pt idx="167">
                  <c:v>-0.1637477879265988</c:v>
                </c:pt>
                <c:pt idx="168">
                  <c:v>-0.16166667853581004</c:v>
                </c:pt>
                <c:pt idx="169">
                  <c:v>-0.1580347863334722</c:v>
                </c:pt>
                <c:pt idx="170">
                  <c:v>-0.15390694742658717</c:v>
                </c:pt>
                <c:pt idx="171">
                  <c:v>-0.15234540833318785</c:v>
                </c:pt>
                <c:pt idx="172">
                  <c:v>-0.15142098901853462</c:v>
                </c:pt>
                <c:pt idx="173">
                  <c:v>-0.14983838636843658</c:v>
                </c:pt>
                <c:pt idx="174">
                  <c:v>-0.14480257381873163</c:v>
                </c:pt>
                <c:pt idx="175">
                  <c:v>-0.14215101395795629</c:v>
                </c:pt>
                <c:pt idx="176">
                  <c:v>-0.13131189884057307</c:v>
                </c:pt>
                <c:pt idx="177">
                  <c:v>-0.119856830968657</c:v>
                </c:pt>
                <c:pt idx="178">
                  <c:v>-0.10402109723738608</c:v>
                </c:pt>
                <c:pt idx="179">
                  <c:v>-0.10145734321849574</c:v>
                </c:pt>
                <c:pt idx="180">
                  <c:v>-9.8723664725633833E-2</c:v>
                </c:pt>
                <c:pt idx="181">
                  <c:v>-8.6786137087073154E-2</c:v>
                </c:pt>
                <c:pt idx="182">
                  <c:v>-8.5231484219193049E-2</c:v>
                </c:pt>
                <c:pt idx="183">
                  <c:v>-7.199900072986111E-2</c:v>
                </c:pt>
                <c:pt idx="184">
                  <c:v>-7.0617155228780759E-2</c:v>
                </c:pt>
                <c:pt idx="185">
                  <c:v>-6.5682072482442247E-2</c:v>
                </c:pt>
                <c:pt idx="186">
                  <c:v>-6.3550945766768785E-2</c:v>
                </c:pt>
                <c:pt idx="187">
                  <c:v>-5.032391780723363E-2</c:v>
                </c:pt>
                <c:pt idx="188">
                  <c:v>-5.0151452692643997E-2</c:v>
                </c:pt>
                <c:pt idx="189">
                  <c:v>-3.7067224491663844E-2</c:v>
                </c:pt>
                <c:pt idx="190">
                  <c:v>-3.3128045912269553E-2</c:v>
                </c:pt>
                <c:pt idx="191">
                  <c:v>-3.1377572652116069E-2</c:v>
                </c:pt>
                <c:pt idx="192">
                  <c:v>-2.8119699994223715E-2</c:v>
                </c:pt>
                <c:pt idx="193">
                  <c:v>-2.6512351797492825E-2</c:v>
                </c:pt>
                <c:pt idx="194">
                  <c:v>-2.0495322425387076E-2</c:v>
                </c:pt>
                <c:pt idx="195">
                  <c:v>-1.3087490477449268E-2</c:v>
                </c:pt>
                <c:pt idx="196">
                  <c:v>-1.2115968549611986E-2</c:v>
                </c:pt>
                <c:pt idx="197">
                  <c:v>-1.1623375752352078E-2</c:v>
                </c:pt>
                <c:pt idx="198">
                  <c:v>-9.0731992161399936E-3</c:v>
                </c:pt>
                <c:pt idx="199">
                  <c:v>2.4603534850325339E-3</c:v>
                </c:pt>
                <c:pt idx="200">
                  <c:v>9.7946834914373372E-3</c:v>
                </c:pt>
                <c:pt idx="201">
                  <c:v>1.3677785391091995E-2</c:v>
                </c:pt>
                <c:pt idx="202">
                  <c:v>1.5048430823993899E-2</c:v>
                </c:pt>
                <c:pt idx="203">
                  <c:v>1.6521563559615881E-2</c:v>
                </c:pt>
                <c:pt idx="204">
                  <c:v>1.9978196923054012E-2</c:v>
                </c:pt>
                <c:pt idx="205">
                  <c:v>2.781136326470084E-2</c:v>
                </c:pt>
                <c:pt idx="206">
                  <c:v>3.0723966658172362E-2</c:v>
                </c:pt>
                <c:pt idx="207">
                  <c:v>3.3677120231556792E-2</c:v>
                </c:pt>
                <c:pt idx="208">
                  <c:v>3.5295875579668894E-2</c:v>
                </c:pt>
                <c:pt idx="209">
                  <c:v>4.357517290963854E-2</c:v>
                </c:pt>
                <c:pt idx="210">
                  <c:v>4.4247006473740601E-2</c:v>
                </c:pt>
                <c:pt idx="211">
                  <c:v>5.5683358456535478E-2</c:v>
                </c:pt>
                <c:pt idx="212">
                  <c:v>6.1844508852538164E-2</c:v>
                </c:pt>
                <c:pt idx="213">
                  <c:v>6.7796750316846358E-2</c:v>
                </c:pt>
                <c:pt idx="214">
                  <c:v>7.2633416429777817E-2</c:v>
                </c:pt>
                <c:pt idx="215">
                  <c:v>7.8125519301108906E-2</c:v>
                </c:pt>
                <c:pt idx="216">
                  <c:v>8.1721707715661354E-2</c:v>
                </c:pt>
                <c:pt idx="217">
                  <c:v>8.7513237424759235E-2</c:v>
                </c:pt>
                <c:pt idx="218">
                  <c:v>0.12614744788801885</c:v>
                </c:pt>
                <c:pt idx="219">
                  <c:v>0.12974540077511315</c:v>
                </c:pt>
                <c:pt idx="220">
                  <c:v>0.12999171896584169</c:v>
                </c:pt>
                <c:pt idx="221">
                  <c:v>0.13985011155836161</c:v>
                </c:pt>
                <c:pt idx="222">
                  <c:v>0.15513508303132956</c:v>
                </c:pt>
                <c:pt idx="223">
                  <c:v>0.17184976624815418</c:v>
                </c:pt>
                <c:pt idx="224">
                  <c:v>0.17289252435540003</c:v>
                </c:pt>
                <c:pt idx="225">
                  <c:v>0.18042945365691565</c:v>
                </c:pt>
                <c:pt idx="226">
                  <c:v>0.18470642599231274</c:v>
                </c:pt>
                <c:pt idx="227">
                  <c:v>0.18658521528183183</c:v>
                </c:pt>
                <c:pt idx="228">
                  <c:v>0.18988660114211794</c:v>
                </c:pt>
                <c:pt idx="229">
                  <c:v>0.19800523327850184</c:v>
                </c:pt>
                <c:pt idx="230">
                  <c:v>0.19993267130990572</c:v>
                </c:pt>
                <c:pt idx="231">
                  <c:v>0.20398710450777527</c:v>
                </c:pt>
                <c:pt idx="232">
                  <c:v>0.21089005247032522</c:v>
                </c:pt>
                <c:pt idx="233">
                  <c:v>0.21951048018534694</c:v>
                </c:pt>
                <c:pt idx="234">
                  <c:v>0.22330383955665867</c:v>
                </c:pt>
                <c:pt idx="235">
                  <c:v>0.22503211391071432</c:v>
                </c:pt>
                <c:pt idx="236">
                  <c:v>0.22610292454868022</c:v>
                </c:pt>
                <c:pt idx="237">
                  <c:v>0.2334274183109103</c:v>
                </c:pt>
                <c:pt idx="238">
                  <c:v>0.24039254577346184</c:v>
                </c:pt>
                <c:pt idx="239">
                  <c:v>0.24386567077228774</c:v>
                </c:pt>
                <c:pt idx="240">
                  <c:v>0.25110022474118066</c:v>
                </c:pt>
                <c:pt idx="241">
                  <c:v>0.25381221692103473</c:v>
                </c:pt>
                <c:pt idx="242">
                  <c:v>0.25939653083974346</c:v>
                </c:pt>
                <c:pt idx="243">
                  <c:v>0.26483477874394723</c:v>
                </c:pt>
                <c:pt idx="244">
                  <c:v>0.26714134253452815</c:v>
                </c:pt>
                <c:pt idx="245">
                  <c:v>0.27141090048237276</c:v>
                </c:pt>
                <c:pt idx="246">
                  <c:v>0.2749672873635931</c:v>
                </c:pt>
                <c:pt idx="247">
                  <c:v>0.27649769074526315</c:v>
                </c:pt>
                <c:pt idx="248">
                  <c:v>0.2802206101814847</c:v>
                </c:pt>
                <c:pt idx="249">
                  <c:v>0.28753308488155438</c:v>
                </c:pt>
                <c:pt idx="250">
                  <c:v>0.29319660015181503</c:v>
                </c:pt>
                <c:pt idx="251">
                  <c:v>0.29552136767781301</c:v>
                </c:pt>
                <c:pt idx="252">
                  <c:v>0.30206292858297307</c:v>
                </c:pt>
                <c:pt idx="253">
                  <c:v>0.31685206458484116</c:v>
                </c:pt>
                <c:pt idx="254">
                  <c:v>0.32432388942401408</c:v>
                </c:pt>
                <c:pt idx="255">
                  <c:v>0.33488821969058197</c:v>
                </c:pt>
                <c:pt idx="256">
                  <c:v>0.34571317856571621</c:v>
                </c:pt>
                <c:pt idx="257">
                  <c:v>0.34767210505293855</c:v>
                </c:pt>
                <c:pt idx="258">
                  <c:v>0.35223603151478755</c:v>
                </c:pt>
                <c:pt idx="259">
                  <c:v>0.3734161112853604</c:v>
                </c:pt>
                <c:pt idx="260">
                  <c:v>0.37698943709717592</c:v>
                </c:pt>
                <c:pt idx="261">
                  <c:v>0.37898661019969393</c:v>
                </c:pt>
                <c:pt idx="262">
                  <c:v>0.3790485664453247</c:v>
                </c:pt>
                <c:pt idx="263">
                  <c:v>0.38024696094502353</c:v>
                </c:pt>
                <c:pt idx="264">
                  <c:v>0.38649046111355201</c:v>
                </c:pt>
                <c:pt idx="265">
                  <c:v>0.39604728421942698</c:v>
                </c:pt>
                <c:pt idx="266">
                  <c:v>0.39947920216775701</c:v>
                </c:pt>
                <c:pt idx="267">
                  <c:v>0.39968495672630688</c:v>
                </c:pt>
                <c:pt idx="268">
                  <c:v>0.4116364131495851</c:v>
                </c:pt>
                <c:pt idx="269">
                  <c:v>0.42871024250542339</c:v>
                </c:pt>
                <c:pt idx="270">
                  <c:v>0.43079556603355523</c:v>
                </c:pt>
                <c:pt idx="271">
                  <c:v>0.43174338069117302</c:v>
                </c:pt>
                <c:pt idx="272">
                  <c:v>0.43433707282313838</c:v>
                </c:pt>
                <c:pt idx="273">
                  <c:v>0.4407931061238981</c:v>
                </c:pt>
                <c:pt idx="274">
                  <c:v>0.44266880067425035</c:v>
                </c:pt>
                <c:pt idx="275">
                  <c:v>0.44275727569779938</c:v>
                </c:pt>
                <c:pt idx="276">
                  <c:v>0.45088667377233937</c:v>
                </c:pt>
                <c:pt idx="277">
                  <c:v>0.45411013125419586</c:v>
                </c:pt>
                <c:pt idx="278">
                  <c:v>0.45874200542910859</c:v>
                </c:pt>
                <c:pt idx="279">
                  <c:v>0.45897738397457388</c:v>
                </c:pt>
                <c:pt idx="280">
                  <c:v>0.46083052696320198</c:v>
                </c:pt>
                <c:pt idx="281">
                  <c:v>0.4654442793344194</c:v>
                </c:pt>
                <c:pt idx="282">
                  <c:v>0.46674163527249862</c:v>
                </c:pt>
                <c:pt idx="283">
                  <c:v>0.46857065274584953</c:v>
                </c:pt>
                <c:pt idx="284">
                  <c:v>0.46871808445674978</c:v>
                </c:pt>
                <c:pt idx="285">
                  <c:v>0.47398446164132163</c:v>
                </c:pt>
                <c:pt idx="286">
                  <c:v>0.48931010929769164</c:v>
                </c:pt>
                <c:pt idx="287">
                  <c:v>0.50018854209738339</c:v>
                </c:pt>
                <c:pt idx="288">
                  <c:v>0.51286368166818253</c:v>
                </c:pt>
                <c:pt idx="289">
                  <c:v>0.52607820754973145</c:v>
                </c:pt>
                <c:pt idx="290">
                  <c:v>0.55319696979360178</c:v>
                </c:pt>
                <c:pt idx="291">
                  <c:v>0.55656803120621701</c:v>
                </c:pt>
                <c:pt idx="292">
                  <c:v>0.55972501051096391</c:v>
                </c:pt>
                <c:pt idx="293">
                  <c:v>0.56798307093810663</c:v>
                </c:pt>
                <c:pt idx="294">
                  <c:v>0.56878580743136242</c:v>
                </c:pt>
                <c:pt idx="295">
                  <c:v>0.58752778997756971</c:v>
                </c:pt>
                <c:pt idx="296">
                  <c:v>0.60637414955155566</c:v>
                </c:pt>
                <c:pt idx="297">
                  <c:v>0.6077873084612555</c:v>
                </c:pt>
                <c:pt idx="298">
                  <c:v>0.60888968943784472</c:v>
                </c:pt>
                <c:pt idx="299">
                  <c:v>0.61570961852167438</c:v>
                </c:pt>
                <c:pt idx="300">
                  <c:v>0.62541466034937299</c:v>
                </c:pt>
                <c:pt idx="301">
                  <c:v>0.62988652393519529</c:v>
                </c:pt>
                <c:pt idx="302">
                  <c:v>0.65290692305069276</c:v>
                </c:pt>
                <c:pt idx="303">
                  <c:v>0.6556418348632248</c:v>
                </c:pt>
                <c:pt idx="304">
                  <c:v>0.66552441488229708</c:v>
                </c:pt>
                <c:pt idx="305">
                  <c:v>0.67123358040088366</c:v>
                </c:pt>
                <c:pt idx="306">
                  <c:v>0.67383986412758512</c:v>
                </c:pt>
                <c:pt idx="307">
                  <c:v>0.6741998247581702</c:v>
                </c:pt>
                <c:pt idx="308">
                  <c:v>0.67897281388579944</c:v>
                </c:pt>
                <c:pt idx="309">
                  <c:v>0.68086529918536198</c:v>
                </c:pt>
                <c:pt idx="310">
                  <c:v>0.68104115262367493</c:v>
                </c:pt>
                <c:pt idx="311">
                  <c:v>0.69192234930796725</c:v>
                </c:pt>
                <c:pt idx="312">
                  <c:v>0.70221206283556825</c:v>
                </c:pt>
                <c:pt idx="313">
                  <c:v>0.71162663600437204</c:v>
                </c:pt>
                <c:pt idx="314">
                  <c:v>0.71980311888979953</c:v>
                </c:pt>
                <c:pt idx="315">
                  <c:v>0.73255545774192499</c:v>
                </c:pt>
                <c:pt idx="316">
                  <c:v>0.74258970300151861</c:v>
                </c:pt>
                <c:pt idx="317">
                  <c:v>0.74844507336636135</c:v>
                </c:pt>
                <c:pt idx="318">
                  <c:v>0.77893428137700682</c:v>
                </c:pt>
                <c:pt idx="319">
                  <c:v>0.78371741325869382</c:v>
                </c:pt>
                <c:pt idx="320">
                  <c:v>0.7914864360088929</c:v>
                </c:pt>
                <c:pt idx="321">
                  <c:v>0.80808342930667132</c:v>
                </c:pt>
                <c:pt idx="322">
                  <c:v>0.81643234827063926</c:v>
                </c:pt>
                <c:pt idx="323">
                  <c:v>0.82794023224202973</c:v>
                </c:pt>
                <c:pt idx="324">
                  <c:v>0.83361742346055501</c:v>
                </c:pt>
                <c:pt idx="325">
                  <c:v>0.84720077695598384</c:v>
                </c:pt>
                <c:pt idx="326">
                  <c:v>0.8534981078051288</c:v>
                </c:pt>
                <c:pt idx="327">
                  <c:v>0.86418422319002008</c:v>
                </c:pt>
                <c:pt idx="328">
                  <c:v>0.87264012009621761</c:v>
                </c:pt>
                <c:pt idx="329">
                  <c:v>0.87970525767098529</c:v>
                </c:pt>
                <c:pt idx="330">
                  <c:v>0.88224971223868354</c:v>
                </c:pt>
                <c:pt idx="331">
                  <c:v>0.88428252049290279</c:v>
                </c:pt>
                <c:pt idx="332">
                  <c:v>0.89210317838710018</c:v>
                </c:pt>
                <c:pt idx="333">
                  <c:v>0.89328897781380623</c:v>
                </c:pt>
                <c:pt idx="334">
                  <c:v>0.89925474334883049</c:v>
                </c:pt>
                <c:pt idx="335">
                  <c:v>0.92150618089199277</c:v>
                </c:pt>
                <c:pt idx="336">
                  <c:v>0.9235433462638315</c:v>
                </c:pt>
                <c:pt idx="337">
                  <c:v>0.92900557209987766</c:v>
                </c:pt>
                <c:pt idx="338">
                  <c:v>0.93448737390407655</c:v>
                </c:pt>
                <c:pt idx="339">
                  <c:v>0.96387111404314918</c:v>
                </c:pt>
                <c:pt idx="340">
                  <c:v>0.96668836786536427</c:v>
                </c:pt>
                <c:pt idx="341">
                  <c:v>0.9792108710792421</c:v>
                </c:pt>
                <c:pt idx="342">
                  <c:v>0.99045257304542067</c:v>
                </c:pt>
                <c:pt idx="343">
                  <c:v>0.99590616832095791</c:v>
                </c:pt>
                <c:pt idx="344">
                  <c:v>0.99879597785625729</c:v>
                </c:pt>
                <c:pt idx="345">
                  <c:v>1.0160259092109321</c:v>
                </c:pt>
                <c:pt idx="346">
                  <c:v>1.04461770630526</c:v>
                </c:pt>
                <c:pt idx="347">
                  <c:v>1.0807560254323885</c:v>
                </c:pt>
                <c:pt idx="348">
                  <c:v>1.1069048065287981</c:v>
                </c:pt>
                <c:pt idx="349">
                  <c:v>1.1097334264431693</c:v>
                </c:pt>
                <c:pt idx="350">
                  <c:v>1.1280247387124049</c:v>
                </c:pt>
                <c:pt idx="351">
                  <c:v>1.1659795306247449</c:v>
                </c:pt>
                <c:pt idx="352">
                  <c:v>1.1660321456416034</c:v>
                </c:pt>
                <c:pt idx="353">
                  <c:v>1.1863106075738008</c:v>
                </c:pt>
                <c:pt idx="354">
                  <c:v>1.1899727275032896</c:v>
                </c:pt>
                <c:pt idx="355">
                  <c:v>1.2143705581244542</c:v>
                </c:pt>
                <c:pt idx="356">
                  <c:v>1.2394515341278651</c:v>
                </c:pt>
                <c:pt idx="357">
                  <c:v>1.26708074925088</c:v>
                </c:pt>
                <c:pt idx="358">
                  <c:v>1.2915705569901503</c:v>
                </c:pt>
                <c:pt idx="359">
                  <c:v>1.3082330687569519</c:v>
                </c:pt>
                <c:pt idx="360">
                  <c:v>1.3160037932020494</c:v>
                </c:pt>
                <c:pt idx="361">
                  <c:v>1.3348865121336095</c:v>
                </c:pt>
                <c:pt idx="362">
                  <c:v>1.4296443982960441</c:v>
                </c:pt>
                <c:pt idx="363">
                  <c:v>1.4343249307838992</c:v>
                </c:pt>
                <c:pt idx="364">
                  <c:v>1.482908951694333</c:v>
                </c:pt>
                <c:pt idx="365">
                  <c:v>1.4945061059531675</c:v>
                </c:pt>
                <c:pt idx="366">
                  <c:v>1.539587675300794</c:v>
                </c:pt>
                <c:pt idx="367">
                  <c:v>1.5500221062846573</c:v>
                </c:pt>
                <c:pt idx="368">
                  <c:v>1.5535500258921526</c:v>
                </c:pt>
                <c:pt idx="369">
                  <c:v>1.5585580298512536</c:v>
                </c:pt>
                <c:pt idx="370">
                  <c:v>1.5747836013923129</c:v>
                </c:pt>
                <c:pt idx="371">
                  <c:v>1.5748070831006031</c:v>
                </c:pt>
                <c:pt idx="372">
                  <c:v>1.5766853430851646</c:v>
                </c:pt>
                <c:pt idx="373">
                  <c:v>1.5835184219573573</c:v>
                </c:pt>
                <c:pt idx="374">
                  <c:v>1.6231038143843988</c:v>
                </c:pt>
                <c:pt idx="375">
                  <c:v>1.6395545081768079</c:v>
                </c:pt>
                <c:pt idx="376">
                  <c:v>1.6896822821993771</c:v>
                </c:pt>
                <c:pt idx="377">
                  <c:v>1.8285518903811393</c:v>
                </c:pt>
                <c:pt idx="378">
                  <c:v>1.8307638951688041</c:v>
                </c:pt>
                <c:pt idx="379">
                  <c:v>1.937883735039764</c:v>
                </c:pt>
                <c:pt idx="380">
                  <c:v>1.9447162353916565</c:v>
                </c:pt>
                <c:pt idx="381">
                  <c:v>2.0304757137130016</c:v>
                </c:pt>
                <c:pt idx="382">
                  <c:v>2.1111674999819705</c:v>
                </c:pt>
                <c:pt idx="383">
                  <c:v>2.2990445774735213</c:v>
                </c:pt>
                <c:pt idx="384">
                  <c:v>2.3790723412149868</c:v>
                </c:pt>
                <c:pt idx="385">
                  <c:v>2.6212478115325442</c:v>
                </c:pt>
                <c:pt idx="386">
                  <c:v>2.7473960479992194</c:v>
                </c:pt>
                <c:pt idx="387">
                  <c:v>2.9429591190884881</c:v>
                </c:pt>
                <c:pt idx="388">
                  <c:v>3.1819916573400091</c:v>
                </c:pt>
                <c:pt idx="389">
                  <c:v>3.2394353065249786</c:v>
                </c:pt>
                <c:pt idx="390">
                  <c:v>3.4720773077781244</c:v>
                </c:pt>
                <c:pt idx="391">
                  <c:v>4.2007262122566926</c:v>
                </c:pt>
              </c:numCache>
            </c:numRef>
          </c:yVal>
          <c:smooth val="0"/>
          <c:extLst>
            <c:ext xmlns:c16="http://schemas.microsoft.com/office/drawing/2014/chart" uri="{C3380CC4-5D6E-409C-BE32-E72D297353CC}">
              <c16:uniqueId val="{00000001-2036-44BD-941D-2B6B66183EB8}"/>
            </c:ext>
          </c:extLst>
        </c:ser>
        <c:ser>
          <c:idx val="1"/>
          <c:order val="1"/>
          <c:tx>
            <c:v>Identity</c:v>
          </c:tx>
          <c:spPr>
            <a:ln w="15875" cap="rnd">
              <a:solidFill>
                <a:srgbClr val="787878"/>
              </a:solidFill>
              <a:prstDash val="dot"/>
            </a:ln>
          </c:spPr>
          <c:marker>
            <c:symbol val="none"/>
          </c:marker>
          <c:xVal>
            <c:numRef>
              <c:f>Regression!RegChartQQX</c:f>
              <c:numCache>
                <c:formatCode>0.0000</c:formatCode>
                <c:ptCount val="392"/>
                <c:pt idx="0">
                  <c:v>-3.0172230343004571</c:v>
                </c:pt>
                <c:pt idx="1">
                  <c:v>-2.6670046532742777</c:v>
                </c:pt>
                <c:pt idx="2">
                  <c:v>-2.6670046532742777</c:v>
                </c:pt>
                <c:pt idx="3">
                  <c:v>-2.368567059267872</c:v>
                </c:pt>
                <c:pt idx="4">
                  <c:v>-2.368567059267872</c:v>
                </c:pt>
                <c:pt idx="5">
                  <c:v>-2.368567059267872</c:v>
                </c:pt>
                <c:pt idx="6">
                  <c:v>-2.368567059267872</c:v>
                </c:pt>
                <c:pt idx="7">
                  <c:v>-2.0720014483779297</c:v>
                </c:pt>
                <c:pt idx="8">
                  <c:v>-2.0720014483779297</c:v>
                </c:pt>
                <c:pt idx="9">
                  <c:v>-2.0720014483779297</c:v>
                </c:pt>
                <c:pt idx="10">
                  <c:v>-2.0720014483779297</c:v>
                </c:pt>
                <c:pt idx="11">
                  <c:v>-2.0720014483779297</c:v>
                </c:pt>
                <c:pt idx="12">
                  <c:v>-2.0720014483779297</c:v>
                </c:pt>
                <c:pt idx="13">
                  <c:v>-1.8192221095957348</c:v>
                </c:pt>
                <c:pt idx="14">
                  <c:v>-1.8192221095957348</c:v>
                </c:pt>
                <c:pt idx="15">
                  <c:v>-1.8192221095957348</c:v>
                </c:pt>
                <c:pt idx="16">
                  <c:v>-1.8192221095957348</c:v>
                </c:pt>
                <c:pt idx="17">
                  <c:v>-1.8192221095957348</c:v>
                </c:pt>
                <c:pt idx="18">
                  <c:v>-1.8192221095957348</c:v>
                </c:pt>
                <c:pt idx="19">
                  <c:v>-1.8192221095957348</c:v>
                </c:pt>
                <c:pt idx="20">
                  <c:v>-1.8192221095957348</c:v>
                </c:pt>
                <c:pt idx="21">
                  <c:v>-1.8192221095957348</c:v>
                </c:pt>
                <c:pt idx="22">
                  <c:v>-1.8192221095957348</c:v>
                </c:pt>
                <c:pt idx="23">
                  <c:v>-1.8192221095957348</c:v>
                </c:pt>
                <c:pt idx="24">
                  <c:v>-1.8192221095957348</c:v>
                </c:pt>
                <c:pt idx="25">
                  <c:v>-1.8192221095957348</c:v>
                </c:pt>
                <c:pt idx="26">
                  <c:v>-1.8192221095957348</c:v>
                </c:pt>
                <c:pt idx="27">
                  <c:v>-1.8192221095957348</c:v>
                </c:pt>
                <c:pt idx="28">
                  <c:v>-1.8192221095957348</c:v>
                </c:pt>
                <c:pt idx="29">
                  <c:v>-1.8192221095957348</c:v>
                </c:pt>
                <c:pt idx="30">
                  <c:v>-1.8192221095957348</c:v>
                </c:pt>
                <c:pt idx="31">
                  <c:v>-1.8192221095957348</c:v>
                </c:pt>
                <c:pt idx="32">
                  <c:v>-1.8192221095957348</c:v>
                </c:pt>
                <c:pt idx="33">
                  <c:v>-1.3692588778592949</c:v>
                </c:pt>
                <c:pt idx="34">
                  <c:v>-1.3692588778592949</c:v>
                </c:pt>
                <c:pt idx="35">
                  <c:v>-1.3692588778592949</c:v>
                </c:pt>
                <c:pt idx="36">
                  <c:v>-1.3692588778592949</c:v>
                </c:pt>
                <c:pt idx="37">
                  <c:v>-1.3692588778592949</c:v>
                </c:pt>
                <c:pt idx="38">
                  <c:v>-1.3692588778592949</c:v>
                </c:pt>
                <c:pt idx="39">
                  <c:v>-1.3692588778592949</c:v>
                </c:pt>
                <c:pt idx="40">
                  <c:v>-1.3692588778592949</c:v>
                </c:pt>
                <c:pt idx="41">
                  <c:v>-1.3692588778592949</c:v>
                </c:pt>
                <c:pt idx="42">
                  <c:v>-1.3692588778592949</c:v>
                </c:pt>
                <c:pt idx="43">
                  <c:v>-1.3692588778592949</c:v>
                </c:pt>
                <c:pt idx="44">
                  <c:v>-1.3692588778592949</c:v>
                </c:pt>
                <c:pt idx="45">
                  <c:v>-1.3692588778592949</c:v>
                </c:pt>
                <c:pt idx="46">
                  <c:v>-1.3692588778592949</c:v>
                </c:pt>
                <c:pt idx="47">
                  <c:v>-1.3692588778592949</c:v>
                </c:pt>
                <c:pt idx="48">
                  <c:v>-1.3692588778592949</c:v>
                </c:pt>
                <c:pt idx="49">
                  <c:v>-1.3692588778592949</c:v>
                </c:pt>
                <c:pt idx="50">
                  <c:v>-1.3692588778592949</c:v>
                </c:pt>
                <c:pt idx="51">
                  <c:v>-1.3692588778592949</c:v>
                </c:pt>
                <c:pt idx="52">
                  <c:v>-1.1080108204698569</c:v>
                </c:pt>
                <c:pt idx="53">
                  <c:v>-1.0962733150227</c:v>
                </c:pt>
                <c:pt idx="54">
                  <c:v>-1.0962733150227</c:v>
                </c:pt>
                <c:pt idx="55">
                  <c:v>-1.0962733150227</c:v>
                </c:pt>
                <c:pt idx="56">
                  <c:v>-1.0962733150227</c:v>
                </c:pt>
                <c:pt idx="57">
                  <c:v>-1.0962733150227</c:v>
                </c:pt>
                <c:pt idx="58">
                  <c:v>-1.0962733150227</c:v>
                </c:pt>
                <c:pt idx="59">
                  <c:v>-1.0962733150227</c:v>
                </c:pt>
                <c:pt idx="60">
                  <c:v>-1.0962733150227</c:v>
                </c:pt>
                <c:pt idx="61">
                  <c:v>-1.0962733150227</c:v>
                </c:pt>
                <c:pt idx="62">
                  <c:v>-1.0962733150227</c:v>
                </c:pt>
                <c:pt idx="63">
                  <c:v>-1.0962733150227</c:v>
                </c:pt>
                <c:pt idx="64">
                  <c:v>-1.0962733150227</c:v>
                </c:pt>
                <c:pt idx="65">
                  <c:v>-1.0962733150227</c:v>
                </c:pt>
                <c:pt idx="66">
                  <c:v>-1.0962733150227</c:v>
                </c:pt>
                <c:pt idx="67">
                  <c:v>-1.0962733150227</c:v>
                </c:pt>
                <c:pt idx="68">
                  <c:v>-1.0962733150227</c:v>
                </c:pt>
                <c:pt idx="69">
                  <c:v>-0.92571937406474636</c:v>
                </c:pt>
                <c:pt idx="70">
                  <c:v>-0.92571937406474636</c:v>
                </c:pt>
                <c:pt idx="71">
                  <c:v>-0.92571937406474636</c:v>
                </c:pt>
                <c:pt idx="72">
                  <c:v>-0.92571937406474636</c:v>
                </c:pt>
                <c:pt idx="73">
                  <c:v>-0.92571937406474636</c:v>
                </c:pt>
                <c:pt idx="74">
                  <c:v>-0.87770829679608253</c:v>
                </c:pt>
                <c:pt idx="75">
                  <c:v>-0.87770829679608253</c:v>
                </c:pt>
                <c:pt idx="76">
                  <c:v>-0.87770829679608253</c:v>
                </c:pt>
                <c:pt idx="77">
                  <c:v>-0.87770829679608253</c:v>
                </c:pt>
                <c:pt idx="78">
                  <c:v>-0.87770829679608253</c:v>
                </c:pt>
                <c:pt idx="79">
                  <c:v>-0.87770829679608253</c:v>
                </c:pt>
                <c:pt idx="80">
                  <c:v>-0.87770829679608253</c:v>
                </c:pt>
                <c:pt idx="81">
                  <c:v>-0.87770829679608253</c:v>
                </c:pt>
                <c:pt idx="82">
                  <c:v>-0.87770829679608253</c:v>
                </c:pt>
                <c:pt idx="83">
                  <c:v>-0.87770829679608253</c:v>
                </c:pt>
                <c:pt idx="84">
                  <c:v>-0.87770829679608253</c:v>
                </c:pt>
                <c:pt idx="85">
                  <c:v>-0.87770829679608253</c:v>
                </c:pt>
                <c:pt idx="86">
                  <c:v>-0.87770829679608253</c:v>
                </c:pt>
                <c:pt idx="87">
                  <c:v>-0.76138260968642557</c:v>
                </c:pt>
                <c:pt idx="88">
                  <c:v>-0.75286571534072255</c:v>
                </c:pt>
                <c:pt idx="89">
                  <c:v>-0.75286571534072255</c:v>
                </c:pt>
                <c:pt idx="90">
                  <c:v>-0.75286571534072255</c:v>
                </c:pt>
                <c:pt idx="91">
                  <c:v>-0.72763551415159011</c:v>
                </c:pt>
                <c:pt idx="92">
                  <c:v>-0.71932811724388146</c:v>
                </c:pt>
                <c:pt idx="93">
                  <c:v>-0.71932811724388146</c:v>
                </c:pt>
                <c:pt idx="94">
                  <c:v>-0.71932811724388146</c:v>
                </c:pt>
                <c:pt idx="95">
                  <c:v>-0.71932811724388146</c:v>
                </c:pt>
                <c:pt idx="96">
                  <c:v>-0.71932811724388146</c:v>
                </c:pt>
                <c:pt idx="97">
                  <c:v>-0.71932811724388146</c:v>
                </c:pt>
                <c:pt idx="98">
                  <c:v>-0.71932811724388146</c:v>
                </c:pt>
                <c:pt idx="99">
                  <c:v>-0.66249652488531496</c:v>
                </c:pt>
                <c:pt idx="100">
                  <c:v>-0.66249652488531496</c:v>
                </c:pt>
                <c:pt idx="101">
                  <c:v>-0.66249652488531496</c:v>
                </c:pt>
                <c:pt idx="102">
                  <c:v>-0.66249652488531496</c:v>
                </c:pt>
                <c:pt idx="103">
                  <c:v>-0.66249652488531496</c:v>
                </c:pt>
                <c:pt idx="104">
                  <c:v>-0.62318453179067923</c:v>
                </c:pt>
                <c:pt idx="105">
                  <c:v>-0.62318453179067923</c:v>
                </c:pt>
                <c:pt idx="106">
                  <c:v>-0.60772881744947449</c:v>
                </c:pt>
                <c:pt idx="107">
                  <c:v>-0.60005529056970508</c:v>
                </c:pt>
                <c:pt idx="108">
                  <c:v>-0.60005529056970508</c:v>
                </c:pt>
                <c:pt idx="109">
                  <c:v>-0.60005529056970508</c:v>
                </c:pt>
                <c:pt idx="110">
                  <c:v>-0.60005529056970508</c:v>
                </c:pt>
                <c:pt idx="111">
                  <c:v>-0.60005529056970508</c:v>
                </c:pt>
                <c:pt idx="112">
                  <c:v>-0.60005529056970508</c:v>
                </c:pt>
                <c:pt idx="113">
                  <c:v>-0.60005529056970508</c:v>
                </c:pt>
                <c:pt idx="114">
                  <c:v>-0.60005529056970508</c:v>
                </c:pt>
                <c:pt idx="115">
                  <c:v>-0.60005529056970508</c:v>
                </c:pt>
                <c:pt idx="116">
                  <c:v>-0.60005529056970508</c:v>
                </c:pt>
                <c:pt idx="117">
                  <c:v>-0.60005529056970508</c:v>
                </c:pt>
                <c:pt idx="118">
                  <c:v>-0.60005529056970508</c:v>
                </c:pt>
                <c:pt idx="119">
                  <c:v>-0.60005529056970508</c:v>
                </c:pt>
                <c:pt idx="120">
                  <c:v>-0.60005529056970508</c:v>
                </c:pt>
                <c:pt idx="121">
                  <c:v>-0.60005529056970508</c:v>
                </c:pt>
                <c:pt idx="122">
                  <c:v>-0.60005529056970508</c:v>
                </c:pt>
                <c:pt idx="123">
                  <c:v>-0.60005529056970508</c:v>
                </c:pt>
                <c:pt idx="124">
                  <c:v>-0.47441488350636313</c:v>
                </c:pt>
                <c:pt idx="125">
                  <c:v>-0.47441488350636313</c:v>
                </c:pt>
                <c:pt idx="126">
                  <c:v>-0.4601505487612142</c:v>
                </c:pt>
                <c:pt idx="127">
                  <c:v>-0.45305351907680225</c:v>
                </c:pt>
                <c:pt idx="128">
                  <c:v>-0.45305351907680225</c:v>
                </c:pt>
                <c:pt idx="129">
                  <c:v>-0.45305351907680225</c:v>
                </c:pt>
                <c:pt idx="130">
                  <c:v>-0.43189692948271047</c:v>
                </c:pt>
                <c:pt idx="131">
                  <c:v>-0.42488793897993393</c:v>
                </c:pt>
                <c:pt idx="132">
                  <c:v>-0.42488793897993393</c:v>
                </c:pt>
                <c:pt idx="133">
                  <c:v>-0.42488793897993393</c:v>
                </c:pt>
                <c:pt idx="134">
                  <c:v>-0.42488793897993393</c:v>
                </c:pt>
                <c:pt idx="135">
                  <c:v>-0.42488793897993393</c:v>
                </c:pt>
                <c:pt idx="136">
                  <c:v>-0.42488793897993393</c:v>
                </c:pt>
                <c:pt idx="137">
                  <c:v>-0.42488793897993393</c:v>
                </c:pt>
                <c:pt idx="138">
                  <c:v>-0.42488793897993393</c:v>
                </c:pt>
                <c:pt idx="139">
                  <c:v>-0.42488793897993393</c:v>
                </c:pt>
                <c:pt idx="140">
                  <c:v>-0.42488793897993393</c:v>
                </c:pt>
                <c:pt idx="141">
                  <c:v>-0.42488793897993393</c:v>
                </c:pt>
                <c:pt idx="142">
                  <c:v>-0.42488793897993393</c:v>
                </c:pt>
                <c:pt idx="143">
                  <c:v>-0.34227644932452284</c:v>
                </c:pt>
                <c:pt idx="144">
                  <c:v>-0.3355040396155593</c:v>
                </c:pt>
                <c:pt idx="145">
                  <c:v>-0.3355040396155593</c:v>
                </c:pt>
                <c:pt idx="146">
                  <c:v>-0.3355040396155593</c:v>
                </c:pt>
                <c:pt idx="147">
                  <c:v>-0.31527742954587812</c:v>
                </c:pt>
                <c:pt idx="148">
                  <c:v>-0.31527742954587812</c:v>
                </c:pt>
                <c:pt idx="149">
                  <c:v>-0.30186483701074074</c:v>
                </c:pt>
                <c:pt idx="150">
                  <c:v>-0.29517900048864582</c:v>
                </c:pt>
                <c:pt idx="151">
                  <c:v>-0.28850633275119353</c:v>
                </c:pt>
                <c:pt idx="152">
                  <c:v>-0.28850633275119353</c:v>
                </c:pt>
                <c:pt idx="153">
                  <c:v>-0.28850633275119353</c:v>
                </c:pt>
                <c:pt idx="154">
                  <c:v>-0.28850633275119353</c:v>
                </c:pt>
                <c:pt idx="155">
                  <c:v>-0.28850633275119353</c:v>
                </c:pt>
                <c:pt idx="156">
                  <c:v>-0.28850633275119353</c:v>
                </c:pt>
                <c:pt idx="157">
                  <c:v>-0.28850633275119353</c:v>
                </c:pt>
                <c:pt idx="158">
                  <c:v>-0.28850633275119353</c:v>
                </c:pt>
                <c:pt idx="159">
                  <c:v>-0.28850633275119353</c:v>
                </c:pt>
                <c:pt idx="160">
                  <c:v>-0.22898889026089997</c:v>
                </c:pt>
                <c:pt idx="161">
                  <c:v>-0.22898889026089997</c:v>
                </c:pt>
                <c:pt idx="162">
                  <c:v>-0.22898889026089997</c:v>
                </c:pt>
                <c:pt idx="163">
                  <c:v>-0.22898889026089997</c:v>
                </c:pt>
                <c:pt idx="164">
                  <c:v>-0.20280722023220576</c:v>
                </c:pt>
                <c:pt idx="165">
                  <c:v>-0.1962841646325432</c:v>
                </c:pt>
                <c:pt idx="166">
                  <c:v>-0.1962841646325432</c:v>
                </c:pt>
                <c:pt idx="167">
                  <c:v>-0.1962841646325432</c:v>
                </c:pt>
                <c:pt idx="168">
                  <c:v>-0.17676385996282307</c:v>
                </c:pt>
                <c:pt idx="169">
                  <c:v>-0.17676385996282307</c:v>
                </c:pt>
                <c:pt idx="170">
                  <c:v>-0.16378810102408645</c:v>
                </c:pt>
                <c:pt idx="171">
                  <c:v>-0.1573106846101707</c:v>
                </c:pt>
                <c:pt idx="172">
                  <c:v>-0.1573106846101707</c:v>
                </c:pt>
                <c:pt idx="173">
                  <c:v>-0.1573106846101707</c:v>
                </c:pt>
                <c:pt idx="174">
                  <c:v>-0.1573106846101707</c:v>
                </c:pt>
                <c:pt idx="175">
                  <c:v>-0.1573106846101707</c:v>
                </c:pt>
                <c:pt idx="176">
                  <c:v>-0.1573106846101707</c:v>
                </c:pt>
                <c:pt idx="177">
                  <c:v>-0.1573106846101707</c:v>
                </c:pt>
                <c:pt idx="178">
                  <c:v>-0.11213762424542992</c:v>
                </c:pt>
                <c:pt idx="179">
                  <c:v>-0.1057051091748199</c:v>
                </c:pt>
                <c:pt idx="180">
                  <c:v>-0.1057051091748199</c:v>
                </c:pt>
                <c:pt idx="181">
                  <c:v>-0.1057051091748199</c:v>
                </c:pt>
                <c:pt idx="182">
                  <c:v>-8.6432705492186665E-2</c:v>
                </c:pt>
                <c:pt idx="183">
                  <c:v>-8.0016051321401133E-2</c:v>
                </c:pt>
                <c:pt idx="184">
                  <c:v>-8.0016051321401133E-2</c:v>
                </c:pt>
                <c:pt idx="185">
                  <c:v>-8.0016051321401133E-2</c:v>
                </c:pt>
                <c:pt idx="186">
                  <c:v>-8.0016051321401133E-2</c:v>
                </c:pt>
                <c:pt idx="187">
                  <c:v>-8.0016051321401133E-2</c:v>
                </c:pt>
                <c:pt idx="188">
                  <c:v>-8.0016051321401133E-2</c:v>
                </c:pt>
                <c:pt idx="189">
                  <c:v>-8.0016051321401133E-2</c:v>
                </c:pt>
                <c:pt idx="190">
                  <c:v>-8.0016051321401133E-2</c:v>
                </c:pt>
                <c:pt idx="191">
                  <c:v>-8.0016051321401133E-2</c:v>
                </c:pt>
                <c:pt idx="192">
                  <c:v>-8.0016051321401133E-2</c:v>
                </c:pt>
                <c:pt idx="193">
                  <c:v>-1.5986830666930081E-2</c:v>
                </c:pt>
                <c:pt idx="194">
                  <c:v>-9.5918369045287465E-3</c:v>
                </c:pt>
                <c:pt idx="195">
                  <c:v>-3.1972353893137463E-3</c:v>
                </c:pt>
                <c:pt idx="196">
                  <c:v>3.1972353893138855E-3</c:v>
                </c:pt>
                <c:pt idx="197">
                  <c:v>3.1972353893138855E-3</c:v>
                </c:pt>
                <c:pt idx="198">
                  <c:v>3.1972353893138855E-3</c:v>
                </c:pt>
                <c:pt idx="199">
                  <c:v>3.1972353893138855E-3</c:v>
                </c:pt>
                <c:pt idx="200">
                  <c:v>3.1972353893138855E-3</c:v>
                </c:pt>
                <c:pt idx="201">
                  <c:v>3.1972353893138855E-3</c:v>
                </c:pt>
                <c:pt idx="202">
                  <c:v>3.1972353893138855E-3</c:v>
                </c:pt>
                <c:pt idx="203">
                  <c:v>3.1972353893138855E-3</c:v>
                </c:pt>
                <c:pt idx="204">
                  <c:v>3.1972353893138855E-3</c:v>
                </c:pt>
                <c:pt idx="205">
                  <c:v>6.0784779324276172E-2</c:v>
                </c:pt>
                <c:pt idx="206">
                  <c:v>6.7192354710227428E-2</c:v>
                </c:pt>
                <c:pt idx="207">
                  <c:v>7.3602690030832113E-2</c:v>
                </c:pt>
                <c:pt idx="208">
                  <c:v>8.0016051321400994E-2</c:v>
                </c:pt>
                <c:pt idx="209">
                  <c:v>8.6432705492186818E-2</c:v>
                </c:pt>
                <c:pt idx="210">
                  <c:v>8.6432705492186818E-2</c:v>
                </c:pt>
                <c:pt idx="211">
                  <c:v>9.9276964964338646E-2</c:v>
                </c:pt>
                <c:pt idx="212">
                  <c:v>9.9276964964338646E-2</c:v>
                </c:pt>
                <c:pt idx="213">
                  <c:v>9.9276964964338646E-2</c:v>
                </c:pt>
                <c:pt idx="214">
                  <c:v>9.9276964964338646E-2</c:v>
                </c:pt>
                <c:pt idx="215">
                  <c:v>9.9276964964338646E-2</c:v>
                </c:pt>
                <c:pt idx="216">
                  <c:v>9.9276964964338646E-2</c:v>
                </c:pt>
                <c:pt idx="217">
                  <c:v>9.9276964964338646E-2</c:v>
                </c:pt>
                <c:pt idx="218">
                  <c:v>9.9276964964338646E-2</c:v>
                </c:pt>
                <c:pt idx="219">
                  <c:v>9.9276964964338646E-2</c:v>
                </c:pt>
                <c:pt idx="220">
                  <c:v>9.9276964964338646E-2</c:v>
                </c:pt>
                <c:pt idx="221">
                  <c:v>9.9276964964338646E-2</c:v>
                </c:pt>
                <c:pt idx="222">
                  <c:v>0.17027239685422862</c:v>
                </c:pt>
                <c:pt idx="223">
                  <c:v>0.17676385996282321</c:v>
                </c:pt>
                <c:pt idx="224">
                  <c:v>0.18326278037660315</c:v>
                </c:pt>
                <c:pt idx="225">
                  <c:v>0.18326278037660315</c:v>
                </c:pt>
                <c:pt idx="226">
                  <c:v>0.19628416463254303</c:v>
                </c:pt>
                <c:pt idx="227">
                  <c:v>0.19628416463254303</c:v>
                </c:pt>
                <c:pt idx="228">
                  <c:v>0.19628416463254303</c:v>
                </c:pt>
                <c:pt idx="229">
                  <c:v>0.19628416463254303</c:v>
                </c:pt>
                <c:pt idx="230">
                  <c:v>0.19628416463254303</c:v>
                </c:pt>
                <c:pt idx="231">
                  <c:v>0.19628416463254303</c:v>
                </c:pt>
                <c:pt idx="232">
                  <c:v>0.19628416463254303</c:v>
                </c:pt>
                <c:pt idx="233">
                  <c:v>0.19628416463254303</c:v>
                </c:pt>
                <c:pt idx="234">
                  <c:v>0.19628416463254303</c:v>
                </c:pt>
                <c:pt idx="235">
                  <c:v>0.19628416463254303</c:v>
                </c:pt>
                <c:pt idx="236">
                  <c:v>0.26194045846440461</c:v>
                </c:pt>
                <c:pt idx="237">
                  <c:v>0.26856388625555183</c:v>
                </c:pt>
                <c:pt idx="238">
                  <c:v>0.26856388625555183</c:v>
                </c:pt>
                <c:pt idx="239">
                  <c:v>0.2818464860769076</c:v>
                </c:pt>
                <c:pt idx="240">
                  <c:v>0.2818464860769076</c:v>
                </c:pt>
                <c:pt idx="241">
                  <c:v>0.29517900048864598</c:v>
                </c:pt>
                <c:pt idx="242">
                  <c:v>0.30186483701074074</c:v>
                </c:pt>
                <c:pt idx="243">
                  <c:v>0.30186483701074074</c:v>
                </c:pt>
                <c:pt idx="244">
                  <c:v>0.30186483701074074</c:v>
                </c:pt>
                <c:pt idx="245">
                  <c:v>0.30186483701074074</c:v>
                </c:pt>
                <c:pt idx="246">
                  <c:v>0.30186483701074074</c:v>
                </c:pt>
                <c:pt idx="247">
                  <c:v>0.30186483701074074</c:v>
                </c:pt>
                <c:pt idx="248">
                  <c:v>0.30186483701074074</c:v>
                </c:pt>
                <c:pt idx="249">
                  <c:v>0.30186483701074074</c:v>
                </c:pt>
                <c:pt idx="250">
                  <c:v>0.30186483701074074</c:v>
                </c:pt>
                <c:pt idx="251">
                  <c:v>0.30186483701074074</c:v>
                </c:pt>
                <c:pt idx="252">
                  <c:v>0.30186483701074074</c:v>
                </c:pt>
                <c:pt idx="253">
                  <c:v>0.30186483701074074</c:v>
                </c:pt>
                <c:pt idx="254">
                  <c:v>0.30186483701074074</c:v>
                </c:pt>
                <c:pt idx="255">
                  <c:v>0.30186483701074074</c:v>
                </c:pt>
                <c:pt idx="256">
                  <c:v>0.39705550482904034</c:v>
                </c:pt>
                <c:pt idx="257">
                  <c:v>0.40398399337523622</c:v>
                </c:pt>
                <c:pt idx="258">
                  <c:v>0.41093192943060336</c:v>
                </c:pt>
                <c:pt idx="259">
                  <c:v>0.41093192943060336</c:v>
                </c:pt>
                <c:pt idx="260">
                  <c:v>0.42488793897993393</c:v>
                </c:pt>
                <c:pt idx="261">
                  <c:v>0.43189692948271047</c:v>
                </c:pt>
                <c:pt idx="262">
                  <c:v>0.43189692948271047</c:v>
                </c:pt>
                <c:pt idx="263">
                  <c:v>0.43189692948271047</c:v>
                </c:pt>
                <c:pt idx="264">
                  <c:v>0.43189692948271047</c:v>
                </c:pt>
                <c:pt idx="265">
                  <c:v>0.43189692948271047</c:v>
                </c:pt>
                <c:pt idx="266">
                  <c:v>0.43189692948271047</c:v>
                </c:pt>
                <c:pt idx="267">
                  <c:v>0.43189692948271047</c:v>
                </c:pt>
                <c:pt idx="268">
                  <c:v>0.43189692948271047</c:v>
                </c:pt>
                <c:pt idx="269">
                  <c:v>0.43189692948271047</c:v>
                </c:pt>
                <c:pt idx="270">
                  <c:v>0.49599497085825733</c:v>
                </c:pt>
                <c:pt idx="271">
                  <c:v>0.49599497085825733</c:v>
                </c:pt>
                <c:pt idx="272">
                  <c:v>0.49599497085825733</c:v>
                </c:pt>
                <c:pt idx="273">
                  <c:v>0.51780857233137045</c:v>
                </c:pt>
                <c:pt idx="274">
                  <c:v>0.5251343538696831</c:v>
                </c:pt>
                <c:pt idx="275">
                  <c:v>0.53248842708754573</c:v>
                </c:pt>
                <c:pt idx="276">
                  <c:v>0.5398714122010615</c:v>
                </c:pt>
                <c:pt idx="277">
                  <c:v>0.5398714122010615</c:v>
                </c:pt>
                <c:pt idx="278">
                  <c:v>0.5398714122010615</c:v>
                </c:pt>
                <c:pt idx="279">
                  <c:v>0.5398714122010615</c:v>
                </c:pt>
                <c:pt idx="280">
                  <c:v>0.5398714122010615</c:v>
                </c:pt>
                <c:pt idx="281">
                  <c:v>0.5398714122010615</c:v>
                </c:pt>
                <c:pt idx="282">
                  <c:v>0.5398714122010615</c:v>
                </c:pt>
                <c:pt idx="283">
                  <c:v>0.5398714122010615</c:v>
                </c:pt>
                <c:pt idx="284">
                  <c:v>0.5398714122010615</c:v>
                </c:pt>
                <c:pt idx="285">
                  <c:v>0.5398714122010615</c:v>
                </c:pt>
                <c:pt idx="286">
                  <c:v>0.61543829749621981</c:v>
                </c:pt>
                <c:pt idx="287">
                  <c:v>0.62318453179067923</c:v>
                </c:pt>
                <c:pt idx="288">
                  <c:v>0.63096834177070094</c:v>
                </c:pt>
                <c:pt idx="289">
                  <c:v>0.63879057001741368</c:v>
                </c:pt>
                <c:pt idx="290">
                  <c:v>0.63879057001741368</c:v>
                </c:pt>
                <c:pt idx="291">
                  <c:v>0.63879057001741368</c:v>
                </c:pt>
                <c:pt idx="292">
                  <c:v>0.63879057001741368</c:v>
                </c:pt>
                <c:pt idx="293">
                  <c:v>0.63879057001741368</c:v>
                </c:pt>
                <c:pt idx="294">
                  <c:v>0.63879057001741368</c:v>
                </c:pt>
                <c:pt idx="295">
                  <c:v>0.63879057001741368</c:v>
                </c:pt>
                <c:pt idx="296">
                  <c:v>0.63879057001741368</c:v>
                </c:pt>
                <c:pt idx="297">
                  <c:v>0.70286023091909866</c:v>
                </c:pt>
                <c:pt idx="298">
                  <c:v>0.70286023091909866</c:v>
                </c:pt>
                <c:pt idx="299">
                  <c:v>0.71932811724388146</c:v>
                </c:pt>
                <c:pt idx="300">
                  <c:v>0.71932811724388146</c:v>
                </c:pt>
                <c:pt idx="301">
                  <c:v>0.73599343368381387</c:v>
                </c:pt>
                <c:pt idx="302">
                  <c:v>0.74440308519999565</c:v>
                </c:pt>
                <c:pt idx="303">
                  <c:v>0.74440308519999565</c:v>
                </c:pt>
                <c:pt idx="304">
                  <c:v>0.74440308519999565</c:v>
                </c:pt>
                <c:pt idx="305">
                  <c:v>0.74440308519999565</c:v>
                </c:pt>
                <c:pt idx="306">
                  <c:v>0.74440308519999565</c:v>
                </c:pt>
                <c:pt idx="307">
                  <c:v>0.74440308519999565</c:v>
                </c:pt>
                <c:pt idx="308">
                  <c:v>0.74440308519999565</c:v>
                </c:pt>
                <c:pt idx="309">
                  <c:v>0.80482899480686976</c:v>
                </c:pt>
                <c:pt idx="310">
                  <c:v>0.80482899480686976</c:v>
                </c:pt>
                <c:pt idx="311">
                  <c:v>0.82263729107406613</c:v>
                </c:pt>
                <c:pt idx="312">
                  <c:v>0.83163987967842667</c:v>
                </c:pt>
                <c:pt idx="313">
                  <c:v>0.84071038002398013</c:v>
                </c:pt>
                <c:pt idx="314">
                  <c:v>0.84071038002398013</c:v>
                </c:pt>
                <c:pt idx="315">
                  <c:v>0.84071038002398013</c:v>
                </c:pt>
                <c:pt idx="316">
                  <c:v>0.84071038002398013</c:v>
                </c:pt>
                <c:pt idx="317">
                  <c:v>0.84071038002398013</c:v>
                </c:pt>
                <c:pt idx="318">
                  <c:v>0.84071038002398013</c:v>
                </c:pt>
                <c:pt idx="319">
                  <c:v>0.84071038002398013</c:v>
                </c:pt>
                <c:pt idx="320">
                  <c:v>0.90626440989817525</c:v>
                </c:pt>
                <c:pt idx="321">
                  <c:v>0.91594855621391613</c:v>
                </c:pt>
                <c:pt idx="322">
                  <c:v>0.91594855621391613</c:v>
                </c:pt>
                <c:pt idx="323">
                  <c:v>0.93557937876868658</c:v>
                </c:pt>
                <c:pt idx="324">
                  <c:v>0.94553119002021024</c:v>
                </c:pt>
                <c:pt idx="325">
                  <c:v>0.95557753794043188</c:v>
                </c:pt>
                <c:pt idx="326">
                  <c:v>0.96572126957388438</c:v>
                </c:pt>
                <c:pt idx="327">
                  <c:v>0.96572126957388438</c:v>
                </c:pt>
                <c:pt idx="328">
                  <c:v>0.96572126957388438</c:v>
                </c:pt>
                <c:pt idx="329">
                  <c:v>0.96572126957388438</c:v>
                </c:pt>
                <c:pt idx="330">
                  <c:v>0.96572126957388438</c:v>
                </c:pt>
                <c:pt idx="331">
                  <c:v>0.96572126957388438</c:v>
                </c:pt>
                <c:pt idx="332">
                  <c:v>1.0288047620058449</c:v>
                </c:pt>
                <c:pt idx="333">
                  <c:v>1.0397213301736039</c:v>
                </c:pt>
                <c:pt idx="334">
                  <c:v>1.050763231139634</c:v>
                </c:pt>
                <c:pt idx="335">
                  <c:v>1.0619347543176552</c:v>
                </c:pt>
                <c:pt idx="336">
                  <c:v>1.0619347543176552</c:v>
                </c:pt>
                <c:pt idx="337">
                  <c:v>1.0846849303794233</c:v>
                </c:pt>
                <c:pt idx="338">
                  <c:v>1.0962733150227</c:v>
                </c:pt>
                <c:pt idx="339">
                  <c:v>1.1080108204698569</c:v>
                </c:pt>
                <c:pt idx="340">
                  <c:v>1.1199029946137795</c:v>
                </c:pt>
                <c:pt idx="341">
                  <c:v>1.1199029946137795</c:v>
                </c:pt>
                <c:pt idx="342">
                  <c:v>1.1199029946137795</c:v>
                </c:pt>
                <c:pt idx="343">
                  <c:v>1.156567811385141</c:v>
                </c:pt>
                <c:pt idx="344">
                  <c:v>1.156567811385141</c:v>
                </c:pt>
                <c:pt idx="345">
                  <c:v>1.156567811385141</c:v>
                </c:pt>
                <c:pt idx="346">
                  <c:v>1.1948571240757904</c:v>
                </c:pt>
                <c:pt idx="347">
                  <c:v>1.2080167583463306</c:v>
                </c:pt>
                <c:pt idx="348">
                  <c:v>1.221388985601022</c:v>
                </c:pt>
                <c:pt idx="349">
                  <c:v>1.221388985601022</c:v>
                </c:pt>
                <c:pt idx="350">
                  <c:v>1.2488096764960821</c:v>
                </c:pt>
                <c:pt idx="351">
                  <c:v>1.2488096764960821</c:v>
                </c:pt>
                <c:pt idx="352">
                  <c:v>1.2772029316939737</c:v>
                </c:pt>
                <c:pt idx="353">
                  <c:v>1.2917937758243685</c:v>
                </c:pt>
                <c:pt idx="354">
                  <c:v>1.306664940712895</c:v>
                </c:pt>
                <c:pt idx="355">
                  <c:v>1.3218308296149113</c:v>
                </c:pt>
                <c:pt idx="356">
                  <c:v>1.3373069939616973</c:v>
                </c:pt>
                <c:pt idx="357">
                  <c:v>1.3531102606891987</c:v>
                </c:pt>
                <c:pt idx="358">
                  <c:v>1.3531102606891987</c:v>
                </c:pt>
                <c:pt idx="359">
                  <c:v>1.3857726818373162</c:v>
                </c:pt>
                <c:pt idx="360">
                  <c:v>1.402673289992322</c:v>
                </c:pt>
                <c:pt idx="361">
                  <c:v>1.4199843237682621</c:v>
                </c:pt>
                <c:pt idx="362">
                  <c:v>1.4199843237682621</c:v>
                </c:pt>
                <c:pt idx="363">
                  <c:v>1.4199843237682621</c:v>
                </c:pt>
                <c:pt idx="364">
                  <c:v>1.4199843237682621</c:v>
                </c:pt>
                <c:pt idx="365">
                  <c:v>1.4199843237682621</c:v>
                </c:pt>
                <c:pt idx="366">
                  <c:v>1.4199843237682621</c:v>
                </c:pt>
                <c:pt idx="367">
                  <c:v>1.5341205443525465</c:v>
                </c:pt>
                <c:pt idx="368">
                  <c:v>1.5341205443525465</c:v>
                </c:pt>
                <c:pt idx="369">
                  <c:v>1.5769982907616837</c:v>
                </c:pt>
                <c:pt idx="370">
                  <c:v>1.5995705882374911</c:v>
                </c:pt>
                <c:pt idx="371">
                  <c:v>1.5995705882374911</c:v>
                </c:pt>
                <c:pt idx="372">
                  <c:v>1.5995705882374911</c:v>
                </c:pt>
                <c:pt idx="373">
                  <c:v>1.6726929638404258</c:v>
                </c:pt>
                <c:pt idx="374">
                  <c:v>1.6991776601112989</c:v>
                </c:pt>
                <c:pt idx="375">
                  <c:v>1.7269108614600868</c:v>
                </c:pt>
                <c:pt idx="376">
                  <c:v>1.7560396847773088</c:v>
                </c:pt>
                <c:pt idx="377">
                  <c:v>1.7560396847773088</c:v>
                </c:pt>
                <c:pt idx="378">
                  <c:v>1.7560396847773088</c:v>
                </c:pt>
                <c:pt idx="379">
                  <c:v>1.7560396847773088</c:v>
                </c:pt>
                <c:pt idx="380">
                  <c:v>1.8906321205380332</c:v>
                </c:pt>
                <c:pt idx="381">
                  <c:v>1.9302858560575813</c:v>
                </c:pt>
                <c:pt idx="382">
                  <c:v>1.9732297912673347</c:v>
                </c:pt>
                <c:pt idx="383">
                  <c:v>2.0201546663717482</c:v>
                </c:pt>
                <c:pt idx="384">
                  <c:v>2.0720014483779305</c:v>
                </c:pt>
                <c:pt idx="385">
                  <c:v>2.1301011271220536</c:v>
                </c:pt>
                <c:pt idx="386">
                  <c:v>2.1964293827614645</c:v>
                </c:pt>
                <c:pt idx="387">
                  <c:v>2.2741131596554611</c:v>
                </c:pt>
                <c:pt idx="388">
                  <c:v>2.3685670592678738</c:v>
                </c:pt>
                <c:pt idx="389">
                  <c:v>2.4905347542813567</c:v>
                </c:pt>
                <c:pt idx="390">
                  <c:v>2.6670046532742755</c:v>
                </c:pt>
                <c:pt idx="391">
                  <c:v>3.0172230343004469</c:v>
                </c:pt>
              </c:numCache>
            </c:numRef>
          </c:xVal>
          <c:yVal>
            <c:numRef>
              <c:f>Regression!RegChartQQX</c:f>
              <c:numCache>
                <c:formatCode>0.0000</c:formatCode>
                <c:ptCount val="392"/>
                <c:pt idx="0">
                  <c:v>-3.0172230343004571</c:v>
                </c:pt>
                <c:pt idx="1">
                  <c:v>-2.6670046532742777</c:v>
                </c:pt>
                <c:pt idx="2">
                  <c:v>-2.6670046532742777</c:v>
                </c:pt>
                <c:pt idx="3">
                  <c:v>-2.368567059267872</c:v>
                </c:pt>
                <c:pt idx="4">
                  <c:v>-2.368567059267872</c:v>
                </c:pt>
                <c:pt idx="5">
                  <c:v>-2.368567059267872</c:v>
                </c:pt>
                <c:pt idx="6">
                  <c:v>-2.368567059267872</c:v>
                </c:pt>
                <c:pt idx="7">
                  <c:v>-2.0720014483779297</c:v>
                </c:pt>
                <c:pt idx="8">
                  <c:v>-2.0720014483779297</c:v>
                </c:pt>
                <c:pt idx="9">
                  <c:v>-2.0720014483779297</c:v>
                </c:pt>
                <c:pt idx="10">
                  <c:v>-2.0720014483779297</c:v>
                </c:pt>
                <c:pt idx="11">
                  <c:v>-2.0720014483779297</c:v>
                </c:pt>
                <c:pt idx="12">
                  <c:v>-2.0720014483779297</c:v>
                </c:pt>
                <c:pt idx="13">
                  <c:v>-1.8192221095957348</c:v>
                </c:pt>
                <c:pt idx="14">
                  <c:v>-1.8192221095957348</c:v>
                </c:pt>
                <c:pt idx="15">
                  <c:v>-1.8192221095957348</c:v>
                </c:pt>
                <c:pt idx="16">
                  <c:v>-1.8192221095957348</c:v>
                </c:pt>
                <c:pt idx="17">
                  <c:v>-1.8192221095957348</c:v>
                </c:pt>
                <c:pt idx="18">
                  <c:v>-1.8192221095957348</c:v>
                </c:pt>
                <c:pt idx="19">
                  <c:v>-1.8192221095957348</c:v>
                </c:pt>
                <c:pt idx="20">
                  <c:v>-1.8192221095957348</c:v>
                </c:pt>
                <c:pt idx="21">
                  <c:v>-1.8192221095957348</c:v>
                </c:pt>
                <c:pt idx="22">
                  <c:v>-1.8192221095957348</c:v>
                </c:pt>
                <c:pt idx="23">
                  <c:v>-1.8192221095957348</c:v>
                </c:pt>
                <c:pt idx="24">
                  <c:v>-1.8192221095957348</c:v>
                </c:pt>
                <c:pt idx="25">
                  <c:v>-1.8192221095957348</c:v>
                </c:pt>
                <c:pt idx="26">
                  <c:v>-1.8192221095957348</c:v>
                </c:pt>
                <c:pt idx="27">
                  <c:v>-1.8192221095957348</c:v>
                </c:pt>
                <c:pt idx="28">
                  <c:v>-1.8192221095957348</c:v>
                </c:pt>
                <c:pt idx="29">
                  <c:v>-1.8192221095957348</c:v>
                </c:pt>
                <c:pt idx="30">
                  <c:v>-1.8192221095957348</c:v>
                </c:pt>
                <c:pt idx="31">
                  <c:v>-1.8192221095957348</c:v>
                </c:pt>
                <c:pt idx="32">
                  <c:v>-1.8192221095957348</c:v>
                </c:pt>
                <c:pt idx="33">
                  <c:v>-1.3692588778592949</c:v>
                </c:pt>
                <c:pt idx="34">
                  <c:v>-1.3692588778592949</c:v>
                </c:pt>
                <c:pt idx="35">
                  <c:v>-1.3692588778592949</c:v>
                </c:pt>
                <c:pt idx="36">
                  <c:v>-1.3692588778592949</c:v>
                </c:pt>
                <c:pt idx="37">
                  <c:v>-1.3692588778592949</c:v>
                </c:pt>
                <c:pt idx="38">
                  <c:v>-1.3692588778592949</c:v>
                </c:pt>
                <c:pt idx="39">
                  <c:v>-1.3692588778592949</c:v>
                </c:pt>
                <c:pt idx="40">
                  <c:v>-1.3692588778592949</c:v>
                </c:pt>
                <c:pt idx="41">
                  <c:v>-1.3692588778592949</c:v>
                </c:pt>
                <c:pt idx="42">
                  <c:v>-1.3692588778592949</c:v>
                </c:pt>
                <c:pt idx="43">
                  <c:v>-1.3692588778592949</c:v>
                </c:pt>
                <c:pt idx="44">
                  <c:v>-1.3692588778592949</c:v>
                </c:pt>
                <c:pt idx="45">
                  <c:v>-1.3692588778592949</c:v>
                </c:pt>
                <c:pt idx="46">
                  <c:v>-1.3692588778592949</c:v>
                </c:pt>
                <c:pt idx="47">
                  <c:v>-1.3692588778592949</c:v>
                </c:pt>
                <c:pt idx="48">
                  <c:v>-1.3692588778592949</c:v>
                </c:pt>
                <c:pt idx="49">
                  <c:v>-1.3692588778592949</c:v>
                </c:pt>
                <c:pt idx="50">
                  <c:v>-1.3692588778592949</c:v>
                </c:pt>
                <c:pt idx="51">
                  <c:v>-1.3692588778592949</c:v>
                </c:pt>
                <c:pt idx="52">
                  <c:v>-1.1080108204698569</c:v>
                </c:pt>
                <c:pt idx="53">
                  <c:v>-1.0962733150227</c:v>
                </c:pt>
                <c:pt idx="54">
                  <c:v>-1.0962733150227</c:v>
                </c:pt>
                <c:pt idx="55">
                  <c:v>-1.0962733150227</c:v>
                </c:pt>
                <c:pt idx="56">
                  <c:v>-1.0962733150227</c:v>
                </c:pt>
                <c:pt idx="57">
                  <c:v>-1.0962733150227</c:v>
                </c:pt>
                <c:pt idx="58">
                  <c:v>-1.0962733150227</c:v>
                </c:pt>
                <c:pt idx="59">
                  <c:v>-1.0962733150227</c:v>
                </c:pt>
                <c:pt idx="60">
                  <c:v>-1.0962733150227</c:v>
                </c:pt>
                <c:pt idx="61">
                  <c:v>-1.0962733150227</c:v>
                </c:pt>
                <c:pt idx="62">
                  <c:v>-1.0962733150227</c:v>
                </c:pt>
                <c:pt idx="63">
                  <c:v>-1.0962733150227</c:v>
                </c:pt>
                <c:pt idx="64">
                  <c:v>-1.0962733150227</c:v>
                </c:pt>
                <c:pt idx="65">
                  <c:v>-1.0962733150227</c:v>
                </c:pt>
                <c:pt idx="66">
                  <c:v>-1.0962733150227</c:v>
                </c:pt>
                <c:pt idx="67">
                  <c:v>-1.0962733150227</c:v>
                </c:pt>
                <c:pt idx="68">
                  <c:v>-1.0962733150227</c:v>
                </c:pt>
                <c:pt idx="69">
                  <c:v>-0.92571937406474636</c:v>
                </c:pt>
                <c:pt idx="70">
                  <c:v>-0.92571937406474636</c:v>
                </c:pt>
                <c:pt idx="71">
                  <c:v>-0.92571937406474636</c:v>
                </c:pt>
                <c:pt idx="72">
                  <c:v>-0.92571937406474636</c:v>
                </c:pt>
                <c:pt idx="73">
                  <c:v>-0.92571937406474636</c:v>
                </c:pt>
                <c:pt idx="74">
                  <c:v>-0.87770829679608253</c:v>
                </c:pt>
                <c:pt idx="75">
                  <c:v>-0.87770829679608253</c:v>
                </c:pt>
                <c:pt idx="76">
                  <c:v>-0.87770829679608253</c:v>
                </c:pt>
                <c:pt idx="77">
                  <c:v>-0.87770829679608253</c:v>
                </c:pt>
                <c:pt idx="78">
                  <c:v>-0.87770829679608253</c:v>
                </c:pt>
                <c:pt idx="79">
                  <c:v>-0.87770829679608253</c:v>
                </c:pt>
                <c:pt idx="80">
                  <c:v>-0.87770829679608253</c:v>
                </c:pt>
                <c:pt idx="81">
                  <c:v>-0.87770829679608253</c:v>
                </c:pt>
                <c:pt idx="82">
                  <c:v>-0.87770829679608253</c:v>
                </c:pt>
                <c:pt idx="83">
                  <c:v>-0.87770829679608253</c:v>
                </c:pt>
                <c:pt idx="84">
                  <c:v>-0.87770829679608253</c:v>
                </c:pt>
                <c:pt idx="85">
                  <c:v>-0.87770829679608253</c:v>
                </c:pt>
                <c:pt idx="86">
                  <c:v>-0.87770829679608253</c:v>
                </c:pt>
                <c:pt idx="87">
                  <c:v>-0.76138260968642557</c:v>
                </c:pt>
                <c:pt idx="88">
                  <c:v>-0.75286571534072255</c:v>
                </c:pt>
                <c:pt idx="89">
                  <c:v>-0.75286571534072255</c:v>
                </c:pt>
                <c:pt idx="90">
                  <c:v>-0.75286571534072255</c:v>
                </c:pt>
                <c:pt idx="91">
                  <c:v>-0.72763551415159011</c:v>
                </c:pt>
                <c:pt idx="92">
                  <c:v>-0.71932811724388146</c:v>
                </c:pt>
                <c:pt idx="93">
                  <c:v>-0.71932811724388146</c:v>
                </c:pt>
                <c:pt idx="94">
                  <c:v>-0.71932811724388146</c:v>
                </c:pt>
                <c:pt idx="95">
                  <c:v>-0.71932811724388146</c:v>
                </c:pt>
                <c:pt idx="96">
                  <c:v>-0.71932811724388146</c:v>
                </c:pt>
                <c:pt idx="97">
                  <c:v>-0.71932811724388146</c:v>
                </c:pt>
                <c:pt idx="98">
                  <c:v>-0.71932811724388146</c:v>
                </c:pt>
                <c:pt idx="99">
                  <c:v>-0.66249652488531496</c:v>
                </c:pt>
                <c:pt idx="100">
                  <c:v>-0.66249652488531496</c:v>
                </c:pt>
                <c:pt idx="101">
                  <c:v>-0.66249652488531496</c:v>
                </c:pt>
                <c:pt idx="102">
                  <c:v>-0.66249652488531496</c:v>
                </c:pt>
                <c:pt idx="103">
                  <c:v>-0.66249652488531496</c:v>
                </c:pt>
                <c:pt idx="104">
                  <c:v>-0.62318453179067923</c:v>
                </c:pt>
                <c:pt idx="105">
                  <c:v>-0.62318453179067923</c:v>
                </c:pt>
                <c:pt idx="106">
                  <c:v>-0.60772881744947449</c:v>
                </c:pt>
                <c:pt idx="107">
                  <c:v>-0.60005529056970508</c:v>
                </c:pt>
                <c:pt idx="108">
                  <c:v>-0.60005529056970508</c:v>
                </c:pt>
                <c:pt idx="109">
                  <c:v>-0.60005529056970508</c:v>
                </c:pt>
                <c:pt idx="110">
                  <c:v>-0.60005529056970508</c:v>
                </c:pt>
                <c:pt idx="111">
                  <c:v>-0.60005529056970508</c:v>
                </c:pt>
                <c:pt idx="112">
                  <c:v>-0.60005529056970508</c:v>
                </c:pt>
                <c:pt idx="113">
                  <c:v>-0.60005529056970508</c:v>
                </c:pt>
                <c:pt idx="114">
                  <c:v>-0.60005529056970508</c:v>
                </c:pt>
                <c:pt idx="115">
                  <c:v>-0.60005529056970508</c:v>
                </c:pt>
                <c:pt idx="116">
                  <c:v>-0.60005529056970508</c:v>
                </c:pt>
                <c:pt idx="117">
                  <c:v>-0.60005529056970508</c:v>
                </c:pt>
                <c:pt idx="118">
                  <c:v>-0.60005529056970508</c:v>
                </c:pt>
                <c:pt idx="119">
                  <c:v>-0.60005529056970508</c:v>
                </c:pt>
                <c:pt idx="120">
                  <c:v>-0.60005529056970508</c:v>
                </c:pt>
                <c:pt idx="121">
                  <c:v>-0.60005529056970508</c:v>
                </c:pt>
                <c:pt idx="122">
                  <c:v>-0.60005529056970508</c:v>
                </c:pt>
                <c:pt idx="123">
                  <c:v>-0.60005529056970508</c:v>
                </c:pt>
                <c:pt idx="124">
                  <c:v>-0.47441488350636313</c:v>
                </c:pt>
                <c:pt idx="125">
                  <c:v>-0.47441488350636313</c:v>
                </c:pt>
                <c:pt idx="126">
                  <c:v>-0.4601505487612142</c:v>
                </c:pt>
                <c:pt idx="127">
                  <c:v>-0.45305351907680225</c:v>
                </c:pt>
                <c:pt idx="128">
                  <c:v>-0.45305351907680225</c:v>
                </c:pt>
                <c:pt idx="129">
                  <c:v>-0.45305351907680225</c:v>
                </c:pt>
                <c:pt idx="130">
                  <c:v>-0.43189692948271047</c:v>
                </c:pt>
                <c:pt idx="131">
                  <c:v>-0.42488793897993393</c:v>
                </c:pt>
                <c:pt idx="132">
                  <c:v>-0.42488793897993393</c:v>
                </c:pt>
                <c:pt idx="133">
                  <c:v>-0.42488793897993393</c:v>
                </c:pt>
                <c:pt idx="134">
                  <c:v>-0.42488793897993393</c:v>
                </c:pt>
                <c:pt idx="135">
                  <c:v>-0.42488793897993393</c:v>
                </c:pt>
                <c:pt idx="136">
                  <c:v>-0.42488793897993393</c:v>
                </c:pt>
                <c:pt idx="137">
                  <c:v>-0.42488793897993393</c:v>
                </c:pt>
                <c:pt idx="138">
                  <c:v>-0.42488793897993393</c:v>
                </c:pt>
                <c:pt idx="139">
                  <c:v>-0.42488793897993393</c:v>
                </c:pt>
                <c:pt idx="140">
                  <c:v>-0.42488793897993393</c:v>
                </c:pt>
                <c:pt idx="141">
                  <c:v>-0.42488793897993393</c:v>
                </c:pt>
                <c:pt idx="142">
                  <c:v>-0.42488793897993393</c:v>
                </c:pt>
                <c:pt idx="143">
                  <c:v>-0.34227644932452284</c:v>
                </c:pt>
                <c:pt idx="144">
                  <c:v>-0.3355040396155593</c:v>
                </c:pt>
                <c:pt idx="145">
                  <c:v>-0.3355040396155593</c:v>
                </c:pt>
                <c:pt idx="146">
                  <c:v>-0.3355040396155593</c:v>
                </c:pt>
                <c:pt idx="147">
                  <c:v>-0.31527742954587812</c:v>
                </c:pt>
                <c:pt idx="148">
                  <c:v>-0.31527742954587812</c:v>
                </c:pt>
                <c:pt idx="149">
                  <c:v>-0.30186483701074074</c:v>
                </c:pt>
                <c:pt idx="150">
                  <c:v>-0.29517900048864582</c:v>
                </c:pt>
                <c:pt idx="151">
                  <c:v>-0.28850633275119353</c:v>
                </c:pt>
                <c:pt idx="152">
                  <c:v>-0.28850633275119353</c:v>
                </c:pt>
                <c:pt idx="153">
                  <c:v>-0.28850633275119353</c:v>
                </c:pt>
                <c:pt idx="154">
                  <c:v>-0.28850633275119353</c:v>
                </c:pt>
                <c:pt idx="155">
                  <c:v>-0.28850633275119353</c:v>
                </c:pt>
                <c:pt idx="156">
                  <c:v>-0.28850633275119353</c:v>
                </c:pt>
                <c:pt idx="157">
                  <c:v>-0.28850633275119353</c:v>
                </c:pt>
                <c:pt idx="158">
                  <c:v>-0.28850633275119353</c:v>
                </c:pt>
                <c:pt idx="159">
                  <c:v>-0.28850633275119353</c:v>
                </c:pt>
                <c:pt idx="160">
                  <c:v>-0.22898889026089997</c:v>
                </c:pt>
                <c:pt idx="161">
                  <c:v>-0.22898889026089997</c:v>
                </c:pt>
                <c:pt idx="162">
                  <c:v>-0.22898889026089997</c:v>
                </c:pt>
                <c:pt idx="163">
                  <c:v>-0.22898889026089997</c:v>
                </c:pt>
                <c:pt idx="164">
                  <c:v>-0.20280722023220576</c:v>
                </c:pt>
                <c:pt idx="165">
                  <c:v>-0.1962841646325432</c:v>
                </c:pt>
                <c:pt idx="166">
                  <c:v>-0.1962841646325432</c:v>
                </c:pt>
                <c:pt idx="167">
                  <c:v>-0.1962841646325432</c:v>
                </c:pt>
                <c:pt idx="168">
                  <c:v>-0.17676385996282307</c:v>
                </c:pt>
                <c:pt idx="169">
                  <c:v>-0.17676385996282307</c:v>
                </c:pt>
                <c:pt idx="170">
                  <c:v>-0.16378810102408645</c:v>
                </c:pt>
                <c:pt idx="171">
                  <c:v>-0.1573106846101707</c:v>
                </c:pt>
                <c:pt idx="172">
                  <c:v>-0.1573106846101707</c:v>
                </c:pt>
                <c:pt idx="173">
                  <c:v>-0.1573106846101707</c:v>
                </c:pt>
                <c:pt idx="174">
                  <c:v>-0.1573106846101707</c:v>
                </c:pt>
                <c:pt idx="175">
                  <c:v>-0.1573106846101707</c:v>
                </c:pt>
                <c:pt idx="176">
                  <c:v>-0.1573106846101707</c:v>
                </c:pt>
                <c:pt idx="177">
                  <c:v>-0.1573106846101707</c:v>
                </c:pt>
                <c:pt idx="178">
                  <c:v>-0.11213762424542992</c:v>
                </c:pt>
                <c:pt idx="179">
                  <c:v>-0.1057051091748199</c:v>
                </c:pt>
                <c:pt idx="180">
                  <c:v>-0.1057051091748199</c:v>
                </c:pt>
                <c:pt idx="181">
                  <c:v>-0.1057051091748199</c:v>
                </c:pt>
                <c:pt idx="182">
                  <c:v>-8.6432705492186665E-2</c:v>
                </c:pt>
                <c:pt idx="183">
                  <c:v>-8.0016051321401133E-2</c:v>
                </c:pt>
                <c:pt idx="184">
                  <c:v>-8.0016051321401133E-2</c:v>
                </c:pt>
                <c:pt idx="185">
                  <c:v>-8.0016051321401133E-2</c:v>
                </c:pt>
                <c:pt idx="186">
                  <c:v>-8.0016051321401133E-2</c:v>
                </c:pt>
                <c:pt idx="187">
                  <c:v>-8.0016051321401133E-2</c:v>
                </c:pt>
                <c:pt idx="188">
                  <c:v>-8.0016051321401133E-2</c:v>
                </c:pt>
                <c:pt idx="189">
                  <c:v>-8.0016051321401133E-2</c:v>
                </c:pt>
                <c:pt idx="190">
                  <c:v>-8.0016051321401133E-2</c:v>
                </c:pt>
                <c:pt idx="191">
                  <c:v>-8.0016051321401133E-2</c:v>
                </c:pt>
                <c:pt idx="192">
                  <c:v>-8.0016051321401133E-2</c:v>
                </c:pt>
                <c:pt idx="193">
                  <c:v>-1.5986830666930081E-2</c:v>
                </c:pt>
                <c:pt idx="194">
                  <c:v>-9.5918369045287465E-3</c:v>
                </c:pt>
                <c:pt idx="195">
                  <c:v>-3.1972353893137463E-3</c:v>
                </c:pt>
                <c:pt idx="196">
                  <c:v>3.1972353893138855E-3</c:v>
                </c:pt>
                <c:pt idx="197">
                  <c:v>3.1972353893138855E-3</c:v>
                </c:pt>
                <c:pt idx="198">
                  <c:v>3.1972353893138855E-3</c:v>
                </c:pt>
                <c:pt idx="199">
                  <c:v>3.1972353893138855E-3</c:v>
                </c:pt>
                <c:pt idx="200">
                  <c:v>3.1972353893138855E-3</c:v>
                </c:pt>
                <c:pt idx="201">
                  <c:v>3.1972353893138855E-3</c:v>
                </c:pt>
                <c:pt idx="202">
                  <c:v>3.1972353893138855E-3</c:v>
                </c:pt>
                <c:pt idx="203">
                  <c:v>3.1972353893138855E-3</c:v>
                </c:pt>
                <c:pt idx="204">
                  <c:v>3.1972353893138855E-3</c:v>
                </c:pt>
                <c:pt idx="205">
                  <c:v>6.0784779324276172E-2</c:v>
                </c:pt>
                <c:pt idx="206">
                  <c:v>6.7192354710227428E-2</c:v>
                </c:pt>
                <c:pt idx="207">
                  <c:v>7.3602690030832113E-2</c:v>
                </c:pt>
                <c:pt idx="208">
                  <c:v>8.0016051321400994E-2</c:v>
                </c:pt>
                <c:pt idx="209">
                  <c:v>8.6432705492186818E-2</c:v>
                </c:pt>
                <c:pt idx="210">
                  <c:v>8.6432705492186818E-2</c:v>
                </c:pt>
                <c:pt idx="211">
                  <c:v>9.9276964964338646E-2</c:v>
                </c:pt>
                <c:pt idx="212">
                  <c:v>9.9276964964338646E-2</c:v>
                </c:pt>
                <c:pt idx="213">
                  <c:v>9.9276964964338646E-2</c:v>
                </c:pt>
                <c:pt idx="214">
                  <c:v>9.9276964964338646E-2</c:v>
                </c:pt>
                <c:pt idx="215">
                  <c:v>9.9276964964338646E-2</c:v>
                </c:pt>
                <c:pt idx="216">
                  <c:v>9.9276964964338646E-2</c:v>
                </c:pt>
                <c:pt idx="217">
                  <c:v>9.9276964964338646E-2</c:v>
                </c:pt>
                <c:pt idx="218">
                  <c:v>9.9276964964338646E-2</c:v>
                </c:pt>
                <c:pt idx="219">
                  <c:v>9.9276964964338646E-2</c:v>
                </c:pt>
                <c:pt idx="220">
                  <c:v>9.9276964964338646E-2</c:v>
                </c:pt>
                <c:pt idx="221">
                  <c:v>9.9276964964338646E-2</c:v>
                </c:pt>
                <c:pt idx="222">
                  <c:v>0.17027239685422862</c:v>
                </c:pt>
                <c:pt idx="223">
                  <c:v>0.17676385996282321</c:v>
                </c:pt>
                <c:pt idx="224">
                  <c:v>0.18326278037660315</c:v>
                </c:pt>
                <c:pt idx="225">
                  <c:v>0.18326278037660315</c:v>
                </c:pt>
                <c:pt idx="226">
                  <c:v>0.19628416463254303</c:v>
                </c:pt>
                <c:pt idx="227">
                  <c:v>0.19628416463254303</c:v>
                </c:pt>
                <c:pt idx="228">
                  <c:v>0.19628416463254303</c:v>
                </c:pt>
                <c:pt idx="229">
                  <c:v>0.19628416463254303</c:v>
                </c:pt>
                <c:pt idx="230">
                  <c:v>0.19628416463254303</c:v>
                </c:pt>
                <c:pt idx="231">
                  <c:v>0.19628416463254303</c:v>
                </c:pt>
                <c:pt idx="232">
                  <c:v>0.19628416463254303</c:v>
                </c:pt>
                <c:pt idx="233">
                  <c:v>0.19628416463254303</c:v>
                </c:pt>
                <c:pt idx="234">
                  <c:v>0.19628416463254303</c:v>
                </c:pt>
                <c:pt idx="235">
                  <c:v>0.19628416463254303</c:v>
                </c:pt>
                <c:pt idx="236">
                  <c:v>0.26194045846440461</c:v>
                </c:pt>
                <c:pt idx="237">
                  <c:v>0.26856388625555183</c:v>
                </c:pt>
                <c:pt idx="238">
                  <c:v>0.26856388625555183</c:v>
                </c:pt>
                <c:pt idx="239">
                  <c:v>0.2818464860769076</c:v>
                </c:pt>
                <c:pt idx="240">
                  <c:v>0.2818464860769076</c:v>
                </c:pt>
                <c:pt idx="241">
                  <c:v>0.29517900048864598</c:v>
                </c:pt>
                <c:pt idx="242">
                  <c:v>0.30186483701074074</c:v>
                </c:pt>
                <c:pt idx="243">
                  <c:v>0.30186483701074074</c:v>
                </c:pt>
                <c:pt idx="244">
                  <c:v>0.30186483701074074</c:v>
                </c:pt>
                <c:pt idx="245">
                  <c:v>0.30186483701074074</c:v>
                </c:pt>
                <c:pt idx="246">
                  <c:v>0.30186483701074074</c:v>
                </c:pt>
                <c:pt idx="247">
                  <c:v>0.30186483701074074</c:v>
                </c:pt>
                <c:pt idx="248">
                  <c:v>0.30186483701074074</c:v>
                </c:pt>
                <c:pt idx="249">
                  <c:v>0.30186483701074074</c:v>
                </c:pt>
                <c:pt idx="250">
                  <c:v>0.30186483701074074</c:v>
                </c:pt>
                <c:pt idx="251">
                  <c:v>0.30186483701074074</c:v>
                </c:pt>
                <c:pt idx="252">
                  <c:v>0.30186483701074074</c:v>
                </c:pt>
                <c:pt idx="253">
                  <c:v>0.30186483701074074</c:v>
                </c:pt>
                <c:pt idx="254">
                  <c:v>0.30186483701074074</c:v>
                </c:pt>
                <c:pt idx="255">
                  <c:v>0.30186483701074074</c:v>
                </c:pt>
                <c:pt idx="256">
                  <c:v>0.39705550482904034</c:v>
                </c:pt>
                <c:pt idx="257">
                  <c:v>0.40398399337523622</c:v>
                </c:pt>
                <c:pt idx="258">
                  <c:v>0.41093192943060336</c:v>
                </c:pt>
                <c:pt idx="259">
                  <c:v>0.41093192943060336</c:v>
                </c:pt>
                <c:pt idx="260">
                  <c:v>0.42488793897993393</c:v>
                </c:pt>
                <c:pt idx="261">
                  <c:v>0.43189692948271047</c:v>
                </c:pt>
                <c:pt idx="262">
                  <c:v>0.43189692948271047</c:v>
                </c:pt>
                <c:pt idx="263">
                  <c:v>0.43189692948271047</c:v>
                </c:pt>
                <c:pt idx="264">
                  <c:v>0.43189692948271047</c:v>
                </c:pt>
                <c:pt idx="265">
                  <c:v>0.43189692948271047</c:v>
                </c:pt>
                <c:pt idx="266">
                  <c:v>0.43189692948271047</c:v>
                </c:pt>
                <c:pt idx="267">
                  <c:v>0.43189692948271047</c:v>
                </c:pt>
                <c:pt idx="268">
                  <c:v>0.43189692948271047</c:v>
                </c:pt>
                <c:pt idx="269">
                  <c:v>0.43189692948271047</c:v>
                </c:pt>
                <c:pt idx="270">
                  <c:v>0.49599497085825733</c:v>
                </c:pt>
                <c:pt idx="271">
                  <c:v>0.49599497085825733</c:v>
                </c:pt>
                <c:pt idx="272">
                  <c:v>0.49599497085825733</c:v>
                </c:pt>
                <c:pt idx="273">
                  <c:v>0.51780857233137045</c:v>
                </c:pt>
                <c:pt idx="274">
                  <c:v>0.5251343538696831</c:v>
                </c:pt>
                <c:pt idx="275">
                  <c:v>0.53248842708754573</c:v>
                </c:pt>
                <c:pt idx="276">
                  <c:v>0.5398714122010615</c:v>
                </c:pt>
                <c:pt idx="277">
                  <c:v>0.5398714122010615</c:v>
                </c:pt>
                <c:pt idx="278">
                  <c:v>0.5398714122010615</c:v>
                </c:pt>
                <c:pt idx="279">
                  <c:v>0.5398714122010615</c:v>
                </c:pt>
                <c:pt idx="280">
                  <c:v>0.5398714122010615</c:v>
                </c:pt>
                <c:pt idx="281">
                  <c:v>0.5398714122010615</c:v>
                </c:pt>
                <c:pt idx="282">
                  <c:v>0.5398714122010615</c:v>
                </c:pt>
                <c:pt idx="283">
                  <c:v>0.5398714122010615</c:v>
                </c:pt>
                <c:pt idx="284">
                  <c:v>0.5398714122010615</c:v>
                </c:pt>
                <c:pt idx="285">
                  <c:v>0.5398714122010615</c:v>
                </c:pt>
                <c:pt idx="286">
                  <c:v>0.61543829749621981</c:v>
                </c:pt>
                <c:pt idx="287">
                  <c:v>0.62318453179067923</c:v>
                </c:pt>
                <c:pt idx="288">
                  <c:v>0.63096834177070094</c:v>
                </c:pt>
                <c:pt idx="289">
                  <c:v>0.63879057001741368</c:v>
                </c:pt>
                <c:pt idx="290">
                  <c:v>0.63879057001741368</c:v>
                </c:pt>
                <c:pt idx="291">
                  <c:v>0.63879057001741368</c:v>
                </c:pt>
                <c:pt idx="292">
                  <c:v>0.63879057001741368</c:v>
                </c:pt>
                <c:pt idx="293">
                  <c:v>0.63879057001741368</c:v>
                </c:pt>
                <c:pt idx="294">
                  <c:v>0.63879057001741368</c:v>
                </c:pt>
                <c:pt idx="295">
                  <c:v>0.63879057001741368</c:v>
                </c:pt>
                <c:pt idx="296">
                  <c:v>0.63879057001741368</c:v>
                </c:pt>
                <c:pt idx="297">
                  <c:v>0.70286023091909866</c:v>
                </c:pt>
                <c:pt idx="298">
                  <c:v>0.70286023091909866</c:v>
                </c:pt>
                <c:pt idx="299">
                  <c:v>0.71932811724388146</c:v>
                </c:pt>
                <c:pt idx="300">
                  <c:v>0.71932811724388146</c:v>
                </c:pt>
                <c:pt idx="301">
                  <c:v>0.73599343368381387</c:v>
                </c:pt>
                <c:pt idx="302">
                  <c:v>0.74440308519999565</c:v>
                </c:pt>
                <c:pt idx="303">
                  <c:v>0.74440308519999565</c:v>
                </c:pt>
                <c:pt idx="304">
                  <c:v>0.74440308519999565</c:v>
                </c:pt>
                <c:pt idx="305">
                  <c:v>0.74440308519999565</c:v>
                </c:pt>
                <c:pt idx="306">
                  <c:v>0.74440308519999565</c:v>
                </c:pt>
                <c:pt idx="307">
                  <c:v>0.74440308519999565</c:v>
                </c:pt>
                <c:pt idx="308">
                  <c:v>0.74440308519999565</c:v>
                </c:pt>
                <c:pt idx="309">
                  <c:v>0.80482899480686976</c:v>
                </c:pt>
                <c:pt idx="310">
                  <c:v>0.80482899480686976</c:v>
                </c:pt>
                <c:pt idx="311">
                  <c:v>0.82263729107406613</c:v>
                </c:pt>
                <c:pt idx="312">
                  <c:v>0.83163987967842667</c:v>
                </c:pt>
                <c:pt idx="313">
                  <c:v>0.84071038002398013</c:v>
                </c:pt>
                <c:pt idx="314">
                  <c:v>0.84071038002398013</c:v>
                </c:pt>
                <c:pt idx="315">
                  <c:v>0.84071038002398013</c:v>
                </c:pt>
                <c:pt idx="316">
                  <c:v>0.84071038002398013</c:v>
                </c:pt>
                <c:pt idx="317">
                  <c:v>0.84071038002398013</c:v>
                </c:pt>
                <c:pt idx="318">
                  <c:v>0.84071038002398013</c:v>
                </c:pt>
                <c:pt idx="319">
                  <c:v>0.84071038002398013</c:v>
                </c:pt>
                <c:pt idx="320">
                  <c:v>0.90626440989817525</c:v>
                </c:pt>
                <c:pt idx="321">
                  <c:v>0.91594855621391613</c:v>
                </c:pt>
                <c:pt idx="322">
                  <c:v>0.91594855621391613</c:v>
                </c:pt>
                <c:pt idx="323">
                  <c:v>0.93557937876868658</c:v>
                </c:pt>
                <c:pt idx="324">
                  <c:v>0.94553119002021024</c:v>
                </c:pt>
                <c:pt idx="325">
                  <c:v>0.95557753794043188</c:v>
                </c:pt>
                <c:pt idx="326">
                  <c:v>0.96572126957388438</c:v>
                </c:pt>
                <c:pt idx="327">
                  <c:v>0.96572126957388438</c:v>
                </c:pt>
                <c:pt idx="328">
                  <c:v>0.96572126957388438</c:v>
                </c:pt>
                <c:pt idx="329">
                  <c:v>0.96572126957388438</c:v>
                </c:pt>
                <c:pt idx="330">
                  <c:v>0.96572126957388438</c:v>
                </c:pt>
                <c:pt idx="331">
                  <c:v>0.96572126957388438</c:v>
                </c:pt>
                <c:pt idx="332">
                  <c:v>1.0288047620058449</c:v>
                </c:pt>
                <c:pt idx="333">
                  <c:v>1.0397213301736039</c:v>
                </c:pt>
                <c:pt idx="334">
                  <c:v>1.050763231139634</c:v>
                </c:pt>
                <c:pt idx="335">
                  <c:v>1.0619347543176552</c:v>
                </c:pt>
                <c:pt idx="336">
                  <c:v>1.0619347543176552</c:v>
                </c:pt>
                <c:pt idx="337">
                  <c:v>1.0846849303794233</c:v>
                </c:pt>
                <c:pt idx="338">
                  <c:v>1.0962733150227</c:v>
                </c:pt>
                <c:pt idx="339">
                  <c:v>1.1080108204698569</c:v>
                </c:pt>
                <c:pt idx="340">
                  <c:v>1.1199029946137795</c:v>
                </c:pt>
                <c:pt idx="341">
                  <c:v>1.1199029946137795</c:v>
                </c:pt>
                <c:pt idx="342">
                  <c:v>1.1199029946137795</c:v>
                </c:pt>
                <c:pt idx="343">
                  <c:v>1.156567811385141</c:v>
                </c:pt>
                <c:pt idx="344">
                  <c:v>1.156567811385141</c:v>
                </c:pt>
                <c:pt idx="345">
                  <c:v>1.156567811385141</c:v>
                </c:pt>
                <c:pt idx="346">
                  <c:v>1.1948571240757904</c:v>
                </c:pt>
                <c:pt idx="347">
                  <c:v>1.2080167583463306</c:v>
                </c:pt>
                <c:pt idx="348">
                  <c:v>1.221388985601022</c:v>
                </c:pt>
                <c:pt idx="349">
                  <c:v>1.221388985601022</c:v>
                </c:pt>
                <c:pt idx="350">
                  <c:v>1.2488096764960821</c:v>
                </c:pt>
                <c:pt idx="351">
                  <c:v>1.2488096764960821</c:v>
                </c:pt>
                <c:pt idx="352">
                  <c:v>1.2772029316939737</c:v>
                </c:pt>
                <c:pt idx="353">
                  <c:v>1.2917937758243685</c:v>
                </c:pt>
                <c:pt idx="354">
                  <c:v>1.306664940712895</c:v>
                </c:pt>
                <c:pt idx="355">
                  <c:v>1.3218308296149113</c:v>
                </c:pt>
                <c:pt idx="356">
                  <c:v>1.3373069939616973</c:v>
                </c:pt>
                <c:pt idx="357">
                  <c:v>1.3531102606891987</c:v>
                </c:pt>
                <c:pt idx="358">
                  <c:v>1.3531102606891987</c:v>
                </c:pt>
                <c:pt idx="359">
                  <c:v>1.3857726818373162</c:v>
                </c:pt>
                <c:pt idx="360">
                  <c:v>1.402673289992322</c:v>
                </c:pt>
                <c:pt idx="361">
                  <c:v>1.4199843237682621</c:v>
                </c:pt>
                <c:pt idx="362">
                  <c:v>1.4199843237682621</c:v>
                </c:pt>
                <c:pt idx="363">
                  <c:v>1.4199843237682621</c:v>
                </c:pt>
                <c:pt idx="364">
                  <c:v>1.4199843237682621</c:v>
                </c:pt>
                <c:pt idx="365">
                  <c:v>1.4199843237682621</c:v>
                </c:pt>
                <c:pt idx="366">
                  <c:v>1.4199843237682621</c:v>
                </c:pt>
                <c:pt idx="367">
                  <c:v>1.5341205443525465</c:v>
                </c:pt>
                <c:pt idx="368">
                  <c:v>1.5341205443525465</c:v>
                </c:pt>
                <c:pt idx="369">
                  <c:v>1.5769982907616837</c:v>
                </c:pt>
                <c:pt idx="370">
                  <c:v>1.5995705882374911</c:v>
                </c:pt>
                <c:pt idx="371">
                  <c:v>1.5995705882374911</c:v>
                </c:pt>
                <c:pt idx="372">
                  <c:v>1.5995705882374911</c:v>
                </c:pt>
                <c:pt idx="373">
                  <c:v>1.6726929638404258</c:v>
                </c:pt>
                <c:pt idx="374">
                  <c:v>1.6991776601112989</c:v>
                </c:pt>
                <c:pt idx="375">
                  <c:v>1.7269108614600868</c:v>
                </c:pt>
                <c:pt idx="376">
                  <c:v>1.7560396847773088</c:v>
                </c:pt>
                <c:pt idx="377">
                  <c:v>1.7560396847773088</c:v>
                </c:pt>
                <c:pt idx="378">
                  <c:v>1.7560396847773088</c:v>
                </c:pt>
                <c:pt idx="379">
                  <c:v>1.7560396847773088</c:v>
                </c:pt>
                <c:pt idx="380">
                  <c:v>1.8906321205380332</c:v>
                </c:pt>
                <c:pt idx="381">
                  <c:v>1.9302858560575813</c:v>
                </c:pt>
                <c:pt idx="382">
                  <c:v>1.9732297912673347</c:v>
                </c:pt>
                <c:pt idx="383">
                  <c:v>2.0201546663717482</c:v>
                </c:pt>
                <c:pt idx="384">
                  <c:v>2.0720014483779305</c:v>
                </c:pt>
                <c:pt idx="385">
                  <c:v>2.1301011271220536</c:v>
                </c:pt>
                <c:pt idx="386">
                  <c:v>2.1964293827614645</c:v>
                </c:pt>
                <c:pt idx="387">
                  <c:v>2.2741131596554611</c:v>
                </c:pt>
                <c:pt idx="388">
                  <c:v>2.3685670592678738</c:v>
                </c:pt>
                <c:pt idx="389">
                  <c:v>2.4905347542813567</c:v>
                </c:pt>
                <c:pt idx="390">
                  <c:v>2.6670046532742755</c:v>
                </c:pt>
                <c:pt idx="391">
                  <c:v>3.0172230343004469</c:v>
                </c:pt>
              </c:numCache>
            </c:numRef>
          </c:yVal>
          <c:smooth val="0"/>
          <c:extLst>
            <c:ext xmlns:c16="http://schemas.microsoft.com/office/drawing/2014/chart" uri="{C3380CC4-5D6E-409C-BE32-E72D297353CC}">
              <c16:uniqueId val="{00000002-2036-44BD-941D-2B6B66183EB8}"/>
            </c:ext>
          </c:extLst>
        </c:ser>
        <c:dLbls>
          <c:showLegendKey val="0"/>
          <c:showVal val="0"/>
          <c:showCatName val="0"/>
          <c:showSerName val="0"/>
          <c:showPercent val="0"/>
          <c:showBubbleSize val="0"/>
        </c:dLbls>
        <c:axId val="378412000"/>
        <c:axId val="107159024"/>
      </c:scatterChart>
      <c:valAx>
        <c:axId val="378412000"/>
        <c:scaling>
          <c:orientation val="minMax"/>
        </c:scaling>
        <c:delete val="0"/>
        <c:axPos val="b"/>
        <c:majorGridlines/>
        <c:title>
          <c:tx>
            <c:rich>
              <a:bodyPr/>
              <a:lstStyle/>
              <a:p>
                <a:pPr>
                  <a:defRPr/>
                </a:pPr>
                <a:r>
                  <a:rPr lang="en-US"/>
                  <a:t>Theoretical Quantiles</a:t>
                </a:r>
              </a:p>
            </c:rich>
          </c:tx>
          <c:overlay val="0"/>
        </c:title>
        <c:numFmt formatCode="0" sourceLinked="0"/>
        <c:majorTickMark val="out"/>
        <c:minorTickMark val="none"/>
        <c:tickLblPos val="nextTo"/>
        <c:crossAx val="107159024"/>
        <c:crosses val="autoZero"/>
        <c:crossBetween val="midCat"/>
      </c:valAx>
      <c:valAx>
        <c:axId val="107159024"/>
        <c:scaling>
          <c:orientation val="minMax"/>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37841200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Actual vs. Predicted</a:t>
            </a:r>
          </a:p>
        </c:rich>
      </c:tx>
      <c:overlay val="0"/>
      <c:spPr>
        <a:solidFill>
          <a:srgbClr val="CAEDFB"/>
        </a:solidFill>
      </c:spPr>
    </c:title>
    <c:autoTitleDeleted val="0"/>
    <c:plotArea>
      <c:layout/>
      <c:scatterChart>
        <c:scatterStyle val="lineMarker"/>
        <c:varyColors val="0"/>
        <c:ser>
          <c:idx val="0"/>
          <c:order val="0"/>
          <c:tx>
            <c:v>Actual vs. Predicted</c:v>
          </c:tx>
          <c:spPr>
            <a:ln w="38100">
              <a:noFill/>
            </a:ln>
          </c:spPr>
          <c:marker>
            <c:symbol val="diamond"/>
            <c:size val="4"/>
          </c:marker>
          <c:xVal>
            <c:numRef>
              <c:f>Regression!RegChartFitY</c:f>
              <c:numCache>
                <c:formatCode>0.0000</c:formatCode>
                <c:ptCount val="392"/>
                <c:pt idx="0">
                  <c:v>16.838573626431661</c:v>
                </c:pt>
                <c:pt idx="1">
                  <c:v>15.313332990800655</c:v>
                </c:pt>
                <c:pt idx="2">
                  <c:v>16.858150041188779</c:v>
                </c:pt>
                <c:pt idx="3">
                  <c:v>16.873339970034131</c:v>
                </c:pt>
                <c:pt idx="4">
                  <c:v>16.954691335727667</c:v>
                </c:pt>
                <c:pt idx="5">
                  <c:v>11.49650610573814</c:v>
                </c:pt>
                <c:pt idx="6">
                  <c:v>11.073481577763721</c:v>
                </c:pt>
                <c:pt idx="7">
                  <c:v>11.367322741366332</c:v>
                </c:pt>
                <c:pt idx="8">
                  <c:v>10.632804435322724</c:v>
                </c:pt>
                <c:pt idx="9">
                  <c:v>14.112482582388791</c:v>
                </c:pt>
                <c:pt idx="10">
                  <c:v>15.890381080998123</c:v>
                </c:pt>
                <c:pt idx="11">
                  <c:v>15.819833158238167</c:v>
                </c:pt>
                <c:pt idx="12">
                  <c:v>15.212574416275837</c:v>
                </c:pt>
                <c:pt idx="13">
                  <c:v>17.412576009964045</c:v>
                </c:pt>
                <c:pt idx="14">
                  <c:v>25.198456840216746</c:v>
                </c:pt>
                <c:pt idx="15">
                  <c:v>20.804329496548942</c:v>
                </c:pt>
                <c:pt idx="16">
                  <c:v>21.070591899933742</c:v>
                </c:pt>
                <c:pt idx="17">
                  <c:v>22.212267981403066</c:v>
                </c:pt>
                <c:pt idx="18">
                  <c:v>26.537432790749786</c:v>
                </c:pt>
                <c:pt idx="19">
                  <c:v>28.591062427308099</c:v>
                </c:pt>
                <c:pt idx="20">
                  <c:v>23.687378569360192</c:v>
                </c:pt>
                <c:pt idx="21">
                  <c:v>24.863990200357819</c:v>
                </c:pt>
                <c:pt idx="22">
                  <c:v>25.061290069421542</c:v>
                </c:pt>
                <c:pt idx="23">
                  <c:v>25.482960949989256</c:v>
                </c:pt>
                <c:pt idx="24">
                  <c:v>21.822223935113239</c:v>
                </c:pt>
                <c:pt idx="25">
                  <c:v>9.8331399279859557</c:v>
                </c:pt>
                <c:pt idx="26">
                  <c:v>11.286817405301973</c:v>
                </c:pt>
                <c:pt idx="27">
                  <c:v>11.094073228075858</c:v>
                </c:pt>
                <c:pt idx="28">
                  <c:v>9.5979342059952</c:v>
                </c:pt>
                <c:pt idx="29">
                  <c:v>27.44784298533256</c:v>
                </c:pt>
                <c:pt idx="30">
                  <c:v>24.676945021900842</c:v>
                </c:pt>
                <c:pt idx="31">
                  <c:v>26.837983619376331</c:v>
                </c:pt>
                <c:pt idx="32">
                  <c:v>22.641156144772239</c:v>
                </c:pt>
                <c:pt idx="33">
                  <c:v>18.484009744835557</c:v>
                </c:pt>
                <c:pt idx="34">
                  <c:v>19.122155962266103</c:v>
                </c:pt>
                <c:pt idx="35">
                  <c:v>19.453702505316752</c:v>
                </c:pt>
                <c:pt idx="36">
                  <c:v>19.32975165648589</c:v>
                </c:pt>
                <c:pt idx="37">
                  <c:v>13.611075423983189</c:v>
                </c:pt>
                <c:pt idx="38">
                  <c:v>12.157567152593005</c:v>
                </c:pt>
                <c:pt idx="39">
                  <c:v>14.084394636257104</c:v>
                </c:pt>
                <c:pt idx="40">
                  <c:v>14.4267758897945</c:v>
                </c:pt>
                <c:pt idx="41">
                  <c:v>9.5902999718029793</c:v>
                </c:pt>
                <c:pt idx="42">
                  <c:v>10.81089600089779</c:v>
                </c:pt>
                <c:pt idx="43">
                  <c:v>8.7347698527740878</c:v>
                </c:pt>
                <c:pt idx="44">
                  <c:v>20.818026271478537</c:v>
                </c:pt>
                <c:pt idx="45">
                  <c:v>24.240084212487776</c:v>
                </c:pt>
                <c:pt idx="46">
                  <c:v>19.36013151417659</c:v>
                </c:pt>
                <c:pt idx="47">
                  <c:v>20.279021972580779</c:v>
                </c:pt>
                <c:pt idx="48">
                  <c:v>24.964676372780147</c:v>
                </c:pt>
                <c:pt idx="49">
                  <c:v>27.328836446781434</c:v>
                </c:pt>
                <c:pt idx="50">
                  <c:v>27.90166725699298</c:v>
                </c:pt>
                <c:pt idx="51">
                  <c:v>27.849818451807788</c:v>
                </c:pt>
                <c:pt idx="52">
                  <c:v>29.62888245286068</c:v>
                </c:pt>
                <c:pt idx="53">
                  <c:v>30.374066263465199</c:v>
                </c:pt>
                <c:pt idx="54">
                  <c:v>29.279225884156411</c:v>
                </c:pt>
                <c:pt idx="55">
                  <c:v>26.566236332042742</c:v>
                </c:pt>
                <c:pt idx="56">
                  <c:v>25.328456204078385</c:v>
                </c:pt>
                <c:pt idx="57">
                  <c:v>24.28168413378026</c:v>
                </c:pt>
                <c:pt idx="58">
                  <c:v>25.993692502986516</c:v>
                </c:pt>
                <c:pt idx="59">
                  <c:v>22.691466502781925</c:v>
                </c:pt>
                <c:pt idx="60">
                  <c:v>23.677934580547344</c:v>
                </c:pt>
                <c:pt idx="61">
                  <c:v>12.025598364458494</c:v>
                </c:pt>
                <c:pt idx="62">
                  <c:v>11.301206677645121</c:v>
                </c:pt>
                <c:pt idx="63">
                  <c:v>12.972944880262842</c:v>
                </c:pt>
                <c:pt idx="64">
                  <c:v>12.954615442092917</c:v>
                </c:pt>
                <c:pt idx="65">
                  <c:v>15.317257232061893</c:v>
                </c:pt>
                <c:pt idx="66">
                  <c:v>9.5097036386293095</c:v>
                </c:pt>
                <c:pt idx="67">
                  <c:v>11.033528091747291</c:v>
                </c:pt>
                <c:pt idx="68">
                  <c:v>11.185258174274955</c:v>
                </c:pt>
                <c:pt idx="69">
                  <c:v>10.870317742582683</c:v>
                </c:pt>
                <c:pt idx="70">
                  <c:v>25.03269124018523</c:v>
                </c:pt>
                <c:pt idx="71">
                  <c:v>14.203329116736208</c:v>
                </c:pt>
                <c:pt idx="72">
                  <c:v>13.485015975092979</c:v>
                </c:pt>
                <c:pt idx="73">
                  <c:v>12.330242970994684</c:v>
                </c:pt>
                <c:pt idx="74">
                  <c:v>13.266616837939614</c:v>
                </c:pt>
                <c:pt idx="75">
                  <c:v>21.613992221016861</c:v>
                </c:pt>
                <c:pt idx="76">
                  <c:v>24.335220428923613</c:v>
                </c:pt>
                <c:pt idx="77">
                  <c:v>21.786990777560018</c:v>
                </c:pt>
                <c:pt idx="78">
                  <c:v>26.079261148665992</c:v>
                </c:pt>
                <c:pt idx="79">
                  <c:v>22.822235255592613</c:v>
                </c:pt>
                <c:pt idx="80">
                  <c:v>25.326532403787837</c:v>
                </c:pt>
                <c:pt idx="81">
                  <c:v>24.141548747924681</c:v>
                </c:pt>
                <c:pt idx="82">
                  <c:v>24.089278368405822</c:v>
                </c:pt>
                <c:pt idx="83">
                  <c:v>26.343380339243957</c:v>
                </c:pt>
                <c:pt idx="84">
                  <c:v>12.383947606403462</c:v>
                </c:pt>
                <c:pt idx="85">
                  <c:v>14.95695492051196</c:v>
                </c:pt>
                <c:pt idx="86">
                  <c:v>13.438131241902768</c:v>
                </c:pt>
                <c:pt idx="87">
                  <c:v>13.294603978314798</c:v>
                </c:pt>
                <c:pt idx="88">
                  <c:v>14.425307410924701</c:v>
                </c:pt>
                <c:pt idx="89">
                  <c:v>7.696569879392543</c:v>
                </c:pt>
                <c:pt idx="90">
                  <c:v>10.946813705339499</c:v>
                </c:pt>
                <c:pt idx="91">
                  <c:v>11.328316520837957</c:v>
                </c:pt>
                <c:pt idx="92">
                  <c:v>12.096184987971002</c:v>
                </c:pt>
                <c:pt idx="93">
                  <c:v>8.5192887226626812</c:v>
                </c:pt>
                <c:pt idx="94">
                  <c:v>7.2632495262620527</c:v>
                </c:pt>
                <c:pt idx="95">
                  <c:v>13.796610989021032</c:v>
                </c:pt>
                <c:pt idx="96">
                  <c:v>18.477477956350643</c:v>
                </c:pt>
                <c:pt idx="97">
                  <c:v>17.76372050654502</c:v>
                </c:pt>
                <c:pt idx="98">
                  <c:v>19.449802608378892</c:v>
                </c:pt>
                <c:pt idx="99">
                  <c:v>19.259828261072517</c:v>
                </c:pt>
                <c:pt idx="100">
                  <c:v>19.738580462366389</c:v>
                </c:pt>
                <c:pt idx="101">
                  <c:v>27.302527770060408</c:v>
                </c:pt>
                <c:pt idx="102">
                  <c:v>8.248069680482276</c:v>
                </c:pt>
                <c:pt idx="103">
                  <c:v>8.4328115122476976</c:v>
                </c:pt>
                <c:pt idx="104">
                  <c:v>9.6600562393964911</c:v>
                </c:pt>
                <c:pt idx="105">
                  <c:v>10.282504910204173</c:v>
                </c:pt>
                <c:pt idx="106">
                  <c:v>20.239678908337108</c:v>
                </c:pt>
                <c:pt idx="107">
                  <c:v>25.076745606588123</c:v>
                </c:pt>
                <c:pt idx="108">
                  <c:v>22.658863133701555</c:v>
                </c:pt>
                <c:pt idx="109">
                  <c:v>24.4729960533552</c:v>
                </c:pt>
                <c:pt idx="110">
                  <c:v>25.829085733024133</c:v>
                </c:pt>
                <c:pt idx="111">
                  <c:v>22.908550693281139</c:v>
                </c:pt>
                <c:pt idx="112">
                  <c:v>21.731093032654325</c:v>
                </c:pt>
                <c:pt idx="113">
                  <c:v>24.993182235342815</c:v>
                </c:pt>
                <c:pt idx="114">
                  <c:v>12.962180138081797</c:v>
                </c:pt>
                <c:pt idx="115">
                  <c:v>10.589674737467915</c:v>
                </c:pt>
                <c:pt idx="116">
                  <c:v>27.67407317225447</c:v>
                </c:pt>
                <c:pt idx="117">
                  <c:v>25.778502843463428</c:v>
                </c:pt>
                <c:pt idx="118">
                  <c:v>23.371876655397273</c:v>
                </c:pt>
                <c:pt idx="119">
                  <c:v>21.582805034449517</c:v>
                </c:pt>
                <c:pt idx="120">
                  <c:v>16.339238445438834</c:v>
                </c:pt>
                <c:pt idx="121">
                  <c:v>22.668446298300882</c:v>
                </c:pt>
                <c:pt idx="122">
                  <c:v>21.85127944338608</c:v>
                </c:pt>
                <c:pt idx="123">
                  <c:v>14.510368438826655</c:v>
                </c:pt>
                <c:pt idx="124">
                  <c:v>20.700160815023679</c:v>
                </c:pt>
                <c:pt idx="125">
                  <c:v>21.636703887894434</c:v>
                </c:pt>
                <c:pt idx="126">
                  <c:v>19.434164205318652</c:v>
                </c:pt>
                <c:pt idx="127">
                  <c:v>29.047655197436306</c:v>
                </c:pt>
                <c:pt idx="128">
                  <c:v>24.23992185376779</c:v>
                </c:pt>
                <c:pt idx="129">
                  <c:v>29.657345357466696</c:v>
                </c:pt>
                <c:pt idx="130">
                  <c:v>23.860342838559873</c:v>
                </c:pt>
                <c:pt idx="131">
                  <c:v>17.180991426591703</c:v>
                </c:pt>
                <c:pt idx="132">
                  <c:v>17.773060239708684</c:v>
                </c:pt>
                <c:pt idx="133">
                  <c:v>17.950445282163606</c:v>
                </c:pt>
                <c:pt idx="134">
                  <c:v>14.708742687008018</c:v>
                </c:pt>
                <c:pt idx="135">
                  <c:v>11.72105160223747</c:v>
                </c:pt>
                <c:pt idx="136">
                  <c:v>12.946372529095722</c:v>
                </c:pt>
                <c:pt idx="137">
                  <c:v>12.192277808294996</c:v>
                </c:pt>
                <c:pt idx="138">
                  <c:v>13.959034452119068</c:v>
                </c:pt>
                <c:pt idx="139">
                  <c:v>27.303865157763386</c:v>
                </c:pt>
                <c:pt idx="140">
                  <c:v>28.859855330489932</c:v>
                </c:pt>
                <c:pt idx="141">
                  <c:v>26.974919238706637</c:v>
                </c:pt>
                <c:pt idx="142">
                  <c:v>30.81525787088956</c:v>
                </c:pt>
                <c:pt idx="143">
                  <c:v>28.876718379556358</c:v>
                </c:pt>
                <c:pt idx="144">
                  <c:v>25.971742948063557</c:v>
                </c:pt>
                <c:pt idx="145">
                  <c:v>27.995783980669668</c:v>
                </c:pt>
                <c:pt idx="146">
                  <c:v>27.297047253783557</c:v>
                </c:pt>
                <c:pt idx="147">
                  <c:v>25.831438356282142</c:v>
                </c:pt>
                <c:pt idx="148">
                  <c:v>26.392588426377749</c:v>
                </c:pt>
                <c:pt idx="149">
                  <c:v>28.672512874730611</c:v>
                </c:pt>
                <c:pt idx="150">
                  <c:v>19.261395253436948</c:v>
                </c:pt>
                <c:pt idx="151">
                  <c:v>18.11168555895377</c:v>
                </c:pt>
                <c:pt idx="152">
                  <c:v>18.78419717302878</c:v>
                </c:pt>
                <c:pt idx="153">
                  <c:v>20.17154400757077</c:v>
                </c:pt>
                <c:pt idx="154">
                  <c:v>10.934776157297449</c:v>
                </c:pt>
                <c:pt idx="155">
                  <c:v>12.495121548382592</c:v>
                </c:pt>
                <c:pt idx="156">
                  <c:v>12.120267430938121</c:v>
                </c:pt>
                <c:pt idx="157">
                  <c:v>11.347674066041641</c:v>
                </c:pt>
                <c:pt idx="158">
                  <c:v>15.762140691613761</c:v>
                </c:pt>
                <c:pt idx="159">
                  <c:v>15.893955947532634</c:v>
                </c:pt>
                <c:pt idx="160">
                  <c:v>16.658346493489425</c:v>
                </c:pt>
                <c:pt idx="161">
                  <c:v>16.623410943961126</c:v>
                </c:pt>
                <c:pt idx="162">
                  <c:v>20.157093437535096</c:v>
                </c:pt>
                <c:pt idx="163">
                  <c:v>19.23557108758385</c:v>
                </c:pt>
                <c:pt idx="164">
                  <c:v>19.190370980452638</c:v>
                </c:pt>
                <c:pt idx="165">
                  <c:v>27.180262912929354</c:v>
                </c:pt>
                <c:pt idx="166">
                  <c:v>22.62080094632741</c:v>
                </c:pt>
                <c:pt idx="167">
                  <c:v>20.952371458960101</c:v>
                </c:pt>
                <c:pt idx="168">
                  <c:v>22.939958658005601</c:v>
                </c:pt>
                <c:pt idx="169">
                  <c:v>24.150680436277998</c:v>
                </c:pt>
                <c:pt idx="170">
                  <c:v>26.859939698807597</c:v>
                </c:pt>
                <c:pt idx="171">
                  <c:v>24.929383613897784</c:v>
                </c:pt>
                <c:pt idx="172">
                  <c:v>20.646649081762551</c:v>
                </c:pt>
                <c:pt idx="173">
                  <c:v>28.324282680684522</c:v>
                </c:pt>
                <c:pt idx="174">
                  <c:v>19.610932822805836</c:v>
                </c:pt>
                <c:pt idx="175">
                  <c:v>24.085446503202622</c:v>
                </c:pt>
                <c:pt idx="176">
                  <c:v>22.867451098101704</c:v>
                </c:pt>
                <c:pt idx="177">
                  <c:v>22.765846493947691</c:v>
                </c:pt>
                <c:pt idx="178">
                  <c:v>23.87717398527948</c:v>
                </c:pt>
                <c:pt idx="179">
                  <c:v>29.441268831191156</c:v>
                </c:pt>
                <c:pt idx="180">
                  <c:v>26.17120817185755</c:v>
                </c:pt>
                <c:pt idx="181">
                  <c:v>27.487837877713741</c:v>
                </c:pt>
                <c:pt idx="182">
                  <c:v>23.588987372554563</c:v>
                </c:pt>
                <c:pt idx="183">
                  <c:v>25.405130135942606</c:v>
                </c:pt>
                <c:pt idx="184">
                  <c:v>27.546504586878765</c:v>
                </c:pt>
                <c:pt idx="185">
                  <c:v>14.490620941147773</c:v>
                </c:pt>
                <c:pt idx="186">
                  <c:v>14.454839361990283</c:v>
                </c:pt>
                <c:pt idx="187">
                  <c:v>16.096366912843138</c:v>
                </c:pt>
                <c:pt idx="188">
                  <c:v>14.295783757705278</c:v>
                </c:pt>
                <c:pt idx="189">
                  <c:v>20.11224826133407</c:v>
                </c:pt>
                <c:pt idx="190">
                  <c:v>19.423468947752355</c:v>
                </c:pt>
                <c:pt idx="191">
                  <c:v>21.539731893392151</c:v>
                </c:pt>
                <c:pt idx="192">
                  <c:v>21.023982403906754</c:v>
                </c:pt>
                <c:pt idx="193">
                  <c:v>26.957441914013906</c:v>
                </c:pt>
                <c:pt idx="194">
                  <c:v>26.174383518035512</c:v>
                </c:pt>
                <c:pt idx="195">
                  <c:v>29.09935525028073</c:v>
                </c:pt>
                <c:pt idx="196">
                  <c:v>30.216341400787364</c:v>
                </c:pt>
                <c:pt idx="197">
                  <c:v>17.995784842215272</c:v>
                </c:pt>
                <c:pt idx="198">
                  <c:v>18.742861185557167</c:v>
                </c:pt>
                <c:pt idx="199">
                  <c:v>17.863800380370556</c:v>
                </c:pt>
                <c:pt idx="200">
                  <c:v>20.395962805706446</c:v>
                </c:pt>
                <c:pt idx="201">
                  <c:v>29.65020949522027</c:v>
                </c:pt>
                <c:pt idx="202">
                  <c:v>28.952976682629398</c:v>
                </c:pt>
                <c:pt idx="203">
                  <c:v>28.03634843636743</c:v>
                </c:pt>
                <c:pt idx="204">
                  <c:v>23.949159178931204</c:v>
                </c:pt>
                <c:pt idx="205">
                  <c:v>22.437994864630799</c:v>
                </c:pt>
                <c:pt idx="206">
                  <c:v>15.720666765769471</c:v>
                </c:pt>
                <c:pt idx="207">
                  <c:v>22.057707758166373</c:v>
                </c:pt>
                <c:pt idx="208">
                  <c:v>23.576481230185095</c:v>
                </c:pt>
                <c:pt idx="209">
                  <c:v>18.753321647338844</c:v>
                </c:pt>
                <c:pt idx="210">
                  <c:v>13.005717576511863</c:v>
                </c:pt>
                <c:pt idx="211">
                  <c:v>15.219568319798745</c:v>
                </c:pt>
                <c:pt idx="212">
                  <c:v>16.399827077898465</c:v>
                </c:pt>
                <c:pt idx="213">
                  <c:v>16.657379044566071</c:v>
                </c:pt>
                <c:pt idx="214">
                  <c:v>30.140660247573571</c:v>
                </c:pt>
                <c:pt idx="215">
                  <c:v>27.328917395369253</c:v>
                </c:pt>
                <c:pt idx="216">
                  <c:v>31.294975840484813</c:v>
                </c:pt>
                <c:pt idx="217">
                  <c:v>26.334954589920663</c:v>
                </c:pt>
                <c:pt idx="218">
                  <c:v>30.614518345178162</c:v>
                </c:pt>
                <c:pt idx="219">
                  <c:v>17.539340232312689</c:v>
                </c:pt>
                <c:pt idx="220">
                  <c:v>17.196219619965625</c:v>
                </c:pt>
                <c:pt idx="221">
                  <c:v>16.222879732382339</c:v>
                </c:pt>
                <c:pt idx="222">
                  <c:v>15.681613221342358</c:v>
                </c:pt>
                <c:pt idx="223">
                  <c:v>19.930406812128666</c:v>
                </c:pt>
                <c:pt idx="224">
                  <c:v>20.492603385332458</c:v>
                </c:pt>
                <c:pt idx="225">
                  <c:v>19.535807074001234</c:v>
                </c:pt>
                <c:pt idx="226">
                  <c:v>20.099927447495574</c:v>
                </c:pt>
                <c:pt idx="227">
                  <c:v>15.249539844799058</c:v>
                </c:pt>
                <c:pt idx="228">
                  <c:v>15.690386193165891</c:v>
                </c:pt>
                <c:pt idx="229">
                  <c:v>14.555528015676385</c:v>
                </c:pt>
                <c:pt idx="230">
                  <c:v>15.17058862962041</c:v>
                </c:pt>
                <c:pt idx="231">
                  <c:v>30.387966595675568</c:v>
                </c:pt>
                <c:pt idx="232">
                  <c:v>24.236989814897633</c:v>
                </c:pt>
                <c:pt idx="233">
                  <c:v>28.913077108573098</c:v>
                </c:pt>
                <c:pt idx="234">
                  <c:v>24.144803738717336</c:v>
                </c:pt>
                <c:pt idx="235">
                  <c:v>28.131520938551596</c:v>
                </c:pt>
                <c:pt idx="236">
                  <c:v>27.685272868717973</c:v>
                </c:pt>
                <c:pt idx="237">
                  <c:v>30.460695256434121</c:v>
                </c:pt>
                <c:pt idx="238">
                  <c:v>29.122139191896384</c:v>
                </c:pt>
                <c:pt idx="239">
                  <c:v>25.771055317280982</c:v>
                </c:pt>
                <c:pt idx="240">
                  <c:v>26.526616427185193</c:v>
                </c:pt>
                <c:pt idx="241">
                  <c:v>26.040996115321043</c:v>
                </c:pt>
                <c:pt idx="242">
                  <c:v>30.497188279232841</c:v>
                </c:pt>
                <c:pt idx="243">
                  <c:v>29.203680013716564</c:v>
                </c:pt>
                <c:pt idx="244">
                  <c:v>30.554219393368534</c:v>
                </c:pt>
                <c:pt idx="245">
                  <c:v>29.831582300919862</c:v>
                </c:pt>
                <c:pt idx="246">
                  <c:v>31.3610402165368</c:v>
                </c:pt>
                <c:pt idx="247">
                  <c:v>20.56519746010305</c:v>
                </c:pt>
                <c:pt idx="248">
                  <c:v>18.204679943903614</c:v>
                </c:pt>
                <c:pt idx="249">
                  <c:v>19.056362462351419</c:v>
                </c:pt>
                <c:pt idx="250">
                  <c:v>19.785616985300909</c:v>
                </c:pt>
                <c:pt idx="251">
                  <c:v>21.872038958580685</c:v>
                </c:pt>
                <c:pt idx="252">
                  <c:v>22.996432104988273</c:v>
                </c:pt>
                <c:pt idx="253">
                  <c:v>24.188233664831259</c:v>
                </c:pt>
                <c:pt idx="254">
                  <c:v>20.398446654655874</c:v>
                </c:pt>
                <c:pt idx="255">
                  <c:v>21.674739089516965</c:v>
                </c:pt>
                <c:pt idx="256">
                  <c:v>20.570429975644004</c:v>
                </c:pt>
                <c:pt idx="257">
                  <c:v>22.464784595401014</c:v>
                </c:pt>
                <c:pt idx="258">
                  <c:v>19.274053508248279</c:v>
                </c:pt>
                <c:pt idx="259">
                  <c:v>20.174984207887384</c:v>
                </c:pt>
                <c:pt idx="260">
                  <c:v>19.693123764822097</c:v>
                </c:pt>
                <c:pt idx="261">
                  <c:v>19.267128933448944</c:v>
                </c:pt>
                <c:pt idx="262">
                  <c:v>20.904470471869033</c:v>
                </c:pt>
                <c:pt idx="263">
                  <c:v>16.457838126688337</c:v>
                </c:pt>
                <c:pt idx="264">
                  <c:v>27.373732236443036</c:v>
                </c:pt>
                <c:pt idx="265">
                  <c:v>26.944649790674134</c:v>
                </c:pt>
                <c:pt idx="266">
                  <c:v>28.228637426697397</c:v>
                </c:pt>
                <c:pt idx="267">
                  <c:v>26.880328991634492</c:v>
                </c:pt>
                <c:pt idx="268">
                  <c:v>27.172498723354387</c:v>
                </c:pt>
                <c:pt idx="269">
                  <c:v>23.785631581243138</c:v>
                </c:pt>
                <c:pt idx="270">
                  <c:v>23.553396162651115</c:v>
                </c:pt>
                <c:pt idx="271">
                  <c:v>27.696989917110137</c:v>
                </c:pt>
                <c:pt idx="272">
                  <c:v>25.325687897014422</c:v>
                </c:pt>
                <c:pt idx="273">
                  <c:v>23.398860413350324</c:v>
                </c:pt>
                <c:pt idx="274">
                  <c:v>25.308066550101014</c:v>
                </c:pt>
                <c:pt idx="275">
                  <c:v>21.901875361640474</c:v>
                </c:pt>
                <c:pt idx="276">
                  <c:v>30.098433796225809</c:v>
                </c:pt>
                <c:pt idx="277">
                  <c:v>29.534940039844358</c:v>
                </c:pt>
                <c:pt idx="278">
                  <c:v>23.49949938057404</c:v>
                </c:pt>
                <c:pt idx="279">
                  <c:v>25.27773629103504</c:v>
                </c:pt>
                <c:pt idx="280">
                  <c:v>25.735357956686098</c:v>
                </c:pt>
                <c:pt idx="281">
                  <c:v>23.80414398711023</c:v>
                </c:pt>
                <c:pt idx="282">
                  <c:v>22.998400934603321</c:v>
                </c:pt>
                <c:pt idx="283">
                  <c:v>20.243283680276456</c:v>
                </c:pt>
                <c:pt idx="284">
                  <c:v>20.841800717968425</c:v>
                </c:pt>
                <c:pt idx="285">
                  <c:v>19.531111618909698</c:v>
                </c:pt>
                <c:pt idx="286">
                  <c:v>20.212734616659919</c:v>
                </c:pt>
                <c:pt idx="287">
                  <c:v>17.204451881577224</c:v>
                </c:pt>
                <c:pt idx="288">
                  <c:v>18.96489823919898</c:v>
                </c:pt>
                <c:pt idx="289">
                  <c:v>21.5143435995966</c:v>
                </c:pt>
                <c:pt idx="290">
                  <c:v>19.412224079693964</c:v>
                </c:pt>
                <c:pt idx="291">
                  <c:v>32.835435847633079</c:v>
                </c:pt>
                <c:pt idx="292">
                  <c:v>32.801665800548349</c:v>
                </c:pt>
                <c:pt idx="293">
                  <c:v>30.80197628705325</c:v>
                </c:pt>
                <c:pt idx="294">
                  <c:v>26.979177527640108</c:v>
                </c:pt>
                <c:pt idx="295">
                  <c:v>24.611405323649461</c:v>
                </c:pt>
                <c:pt idx="296">
                  <c:v>20.02066726313716</c:v>
                </c:pt>
                <c:pt idx="297">
                  <c:v>26.430349184510405</c:v>
                </c:pt>
                <c:pt idx="298">
                  <c:v>23.019330996767135</c:v>
                </c:pt>
                <c:pt idx="299">
                  <c:v>29.52129736628039</c:v>
                </c:pt>
                <c:pt idx="300">
                  <c:v>29.774462847036226</c:v>
                </c:pt>
                <c:pt idx="301">
                  <c:v>32.573816867868096</c:v>
                </c:pt>
                <c:pt idx="302">
                  <c:v>31.829930240441236</c:v>
                </c:pt>
                <c:pt idx="303">
                  <c:v>26.816813208104694</c:v>
                </c:pt>
                <c:pt idx="304">
                  <c:v>26.790650630399924</c:v>
                </c:pt>
                <c:pt idx="305">
                  <c:v>26.259003120812665</c:v>
                </c:pt>
                <c:pt idx="306">
                  <c:v>27.394030504228002</c:v>
                </c:pt>
                <c:pt idx="307">
                  <c:v>35.706490359450044</c:v>
                </c:pt>
                <c:pt idx="308">
                  <c:v>36.979392604917109</c:v>
                </c:pt>
                <c:pt idx="309">
                  <c:v>33.987463612784964</c:v>
                </c:pt>
                <c:pt idx="310">
                  <c:v>36.639981654778452</c:v>
                </c:pt>
                <c:pt idx="311">
                  <c:v>30.837408208478998</c:v>
                </c:pt>
                <c:pt idx="312">
                  <c:v>29.89772562628367</c:v>
                </c:pt>
                <c:pt idx="313">
                  <c:v>29.19183258356605</c:v>
                </c:pt>
                <c:pt idx="314">
                  <c:v>27.277901549051926</c:v>
                </c:pt>
                <c:pt idx="315">
                  <c:v>35.451231872477827</c:v>
                </c:pt>
                <c:pt idx="316">
                  <c:v>32.730260602279131</c:v>
                </c:pt>
                <c:pt idx="317">
                  <c:v>33.829506406536979</c:v>
                </c:pt>
                <c:pt idx="318">
                  <c:v>34.100324501759388</c:v>
                </c:pt>
                <c:pt idx="319">
                  <c:v>35.23204316992431</c:v>
                </c:pt>
                <c:pt idx="320">
                  <c:v>36.179220479802822</c:v>
                </c:pt>
                <c:pt idx="321">
                  <c:v>29.976137956131645</c:v>
                </c:pt>
                <c:pt idx="322">
                  <c:v>36.179220479802822</c:v>
                </c:pt>
                <c:pt idx="323">
                  <c:v>36.459845721441084</c:v>
                </c:pt>
                <c:pt idx="324">
                  <c:v>35.1940183176619</c:v>
                </c:pt>
                <c:pt idx="325">
                  <c:v>31.771590697247824</c:v>
                </c:pt>
                <c:pt idx="326">
                  <c:v>30.2525978127128</c:v>
                </c:pt>
                <c:pt idx="327">
                  <c:v>37.463208115826092</c:v>
                </c:pt>
                <c:pt idx="328">
                  <c:v>35.969531779366662</c:v>
                </c:pt>
                <c:pt idx="329">
                  <c:v>37.447729981719526</c:v>
                </c:pt>
                <c:pt idx="330">
                  <c:v>31.040731846822165</c:v>
                </c:pt>
                <c:pt idx="331">
                  <c:v>34.041319380742692</c:v>
                </c:pt>
                <c:pt idx="332">
                  <c:v>33.709114953025988</c:v>
                </c:pt>
                <c:pt idx="333">
                  <c:v>35.154169725407016</c:v>
                </c:pt>
                <c:pt idx="334">
                  <c:v>29.250550208008114</c:v>
                </c:pt>
                <c:pt idx="335">
                  <c:v>28.516370313816182</c:v>
                </c:pt>
                <c:pt idx="336">
                  <c:v>28.462428502414603</c:v>
                </c:pt>
                <c:pt idx="337">
                  <c:v>27.638525217663606</c:v>
                </c:pt>
                <c:pt idx="338">
                  <c:v>29.78219771759537</c:v>
                </c:pt>
                <c:pt idx="339">
                  <c:v>35.454171617009976</c:v>
                </c:pt>
                <c:pt idx="340">
                  <c:v>32.689214260375735</c:v>
                </c:pt>
                <c:pt idx="341">
                  <c:v>35.396382205027308</c:v>
                </c:pt>
                <c:pt idx="342">
                  <c:v>33.738417748741917</c:v>
                </c:pt>
                <c:pt idx="343">
                  <c:v>34.226588478009504</c:v>
                </c:pt>
                <c:pt idx="344">
                  <c:v>33.895549552736369</c:v>
                </c:pt>
                <c:pt idx="345">
                  <c:v>34.127246085997712</c:v>
                </c:pt>
                <c:pt idx="346">
                  <c:v>30.983925423189582</c:v>
                </c:pt>
                <c:pt idx="347">
                  <c:v>31.812215193852346</c:v>
                </c:pt>
                <c:pt idx="348">
                  <c:v>30.116006472788236</c:v>
                </c:pt>
                <c:pt idx="349">
                  <c:v>32.869872181227677</c:v>
                </c:pt>
                <c:pt idx="350">
                  <c:v>32.874346398921652</c:v>
                </c:pt>
                <c:pt idx="351">
                  <c:v>32.165483052805314</c:v>
                </c:pt>
                <c:pt idx="352">
                  <c:v>30.417795205960847</c:v>
                </c:pt>
                <c:pt idx="353">
                  <c:v>30.738676244450581</c:v>
                </c:pt>
                <c:pt idx="354">
                  <c:v>27.506611589785013</c:v>
                </c:pt>
                <c:pt idx="355">
                  <c:v>27.925988990657356</c:v>
                </c:pt>
                <c:pt idx="356">
                  <c:v>28.714969054395912</c:v>
                </c:pt>
                <c:pt idx="357">
                  <c:v>28.498124038128246</c:v>
                </c:pt>
                <c:pt idx="358">
                  <c:v>24.144841583233053</c:v>
                </c:pt>
                <c:pt idx="359">
                  <c:v>22.656397762314569</c:v>
                </c:pt>
                <c:pt idx="360">
                  <c:v>26.299517999577404</c:v>
                </c:pt>
                <c:pt idx="361">
                  <c:v>24.297586901315743</c:v>
                </c:pt>
                <c:pt idx="362">
                  <c:v>30.28175978404812</c:v>
                </c:pt>
                <c:pt idx="363">
                  <c:v>30.104543947519034</c:v>
                </c:pt>
                <c:pt idx="364">
                  <c:v>31.345054803222631</c:v>
                </c:pt>
                <c:pt idx="365">
                  <c:v>30.482368368362238</c:v>
                </c:pt>
                <c:pt idx="366">
                  <c:v>30.751770281071622</c:v>
                </c:pt>
                <c:pt idx="367">
                  <c:v>29.591056670175853</c:v>
                </c:pt>
                <c:pt idx="368">
                  <c:v>28.900353556303592</c:v>
                </c:pt>
                <c:pt idx="369">
                  <c:v>35.611603109994782</c:v>
                </c:pt>
                <c:pt idx="370">
                  <c:v>35.603149610985632</c:v>
                </c:pt>
                <c:pt idx="371">
                  <c:v>35.881631639817051</c:v>
                </c:pt>
                <c:pt idx="372">
                  <c:v>33.118059198142682</c:v>
                </c:pt>
                <c:pt idx="373">
                  <c:v>33.004404174467894</c:v>
                </c:pt>
                <c:pt idx="374">
                  <c:v>34.594874173874054</c:v>
                </c:pt>
                <c:pt idx="375">
                  <c:v>34.578098856589833</c:v>
                </c:pt>
                <c:pt idx="376">
                  <c:v>34.456748631752866</c:v>
                </c:pt>
                <c:pt idx="377">
                  <c:v>35.923184619846182</c:v>
                </c:pt>
                <c:pt idx="378">
                  <c:v>35.923184619846182</c:v>
                </c:pt>
                <c:pt idx="379">
                  <c:v>35.771285331392683</c:v>
                </c:pt>
                <c:pt idx="380">
                  <c:v>28.203033011930515</c:v>
                </c:pt>
                <c:pt idx="381">
                  <c:v>28.254512137710869</c:v>
                </c:pt>
                <c:pt idx="382">
                  <c:v>30.318080248536283</c:v>
                </c:pt>
                <c:pt idx="383">
                  <c:v>28.727524205686279</c:v>
                </c:pt>
                <c:pt idx="384">
                  <c:v>31.908011362611767</c:v>
                </c:pt>
                <c:pt idx="385">
                  <c:v>31.536583271414713</c:v>
                </c:pt>
                <c:pt idx="386">
                  <c:v>28.502445102925755</c:v>
                </c:pt>
                <c:pt idx="387">
                  <c:v>29.377520369158603</c:v>
                </c:pt>
                <c:pt idx="388">
                  <c:v>35.209308170705178</c:v>
                </c:pt>
                <c:pt idx="389">
                  <c:v>31.916331492548473</c:v>
                </c:pt>
                <c:pt idx="390">
                  <c:v>30.326621479327649</c:v>
                </c:pt>
                <c:pt idx="391">
                  <c:v>29.796897770030938</c:v>
                </c:pt>
              </c:numCache>
            </c:numRef>
          </c:xVal>
          <c:yVal>
            <c:numRef>
              <c:f>Regression!RegChartActY</c:f>
              <c:numCache>
                <c:formatCode>0.0000</c:formatCode>
                <c:ptCount val="392"/>
                <c:pt idx="0">
                  <c:v>18</c:v>
                </c:pt>
                <c:pt idx="1">
                  <c:v>15</c:v>
                </c:pt>
                <c:pt idx="2">
                  <c:v>18</c:v>
                </c:pt>
                <c:pt idx="3">
                  <c:v>16</c:v>
                </c:pt>
                <c:pt idx="4">
                  <c:v>17</c:v>
                </c:pt>
                <c:pt idx="5">
                  <c:v>15</c:v>
                </c:pt>
                <c:pt idx="6">
                  <c:v>14</c:v>
                </c:pt>
                <c:pt idx="7">
                  <c:v>14</c:v>
                </c:pt>
                <c:pt idx="8">
                  <c:v>14</c:v>
                </c:pt>
                <c:pt idx="9">
                  <c:v>15</c:v>
                </c:pt>
                <c:pt idx="10">
                  <c:v>15</c:v>
                </c:pt>
                <c:pt idx="11">
                  <c:v>14</c:v>
                </c:pt>
                <c:pt idx="12">
                  <c:v>15</c:v>
                </c:pt>
                <c:pt idx="13">
                  <c:v>14</c:v>
                </c:pt>
                <c:pt idx="14">
                  <c:v>24</c:v>
                </c:pt>
                <c:pt idx="15">
                  <c:v>22</c:v>
                </c:pt>
                <c:pt idx="16">
                  <c:v>18</c:v>
                </c:pt>
                <c:pt idx="17">
                  <c:v>21</c:v>
                </c:pt>
                <c:pt idx="18">
                  <c:v>27</c:v>
                </c:pt>
                <c:pt idx="19">
                  <c:v>26</c:v>
                </c:pt>
                <c:pt idx="20">
                  <c:v>25</c:v>
                </c:pt>
                <c:pt idx="21">
                  <c:v>24</c:v>
                </c:pt>
                <c:pt idx="22">
                  <c:v>25</c:v>
                </c:pt>
                <c:pt idx="23">
                  <c:v>26</c:v>
                </c:pt>
                <c:pt idx="24">
                  <c:v>21</c:v>
                </c:pt>
                <c:pt idx="25">
                  <c:v>10</c:v>
                </c:pt>
                <c:pt idx="26">
                  <c:v>10</c:v>
                </c:pt>
                <c:pt idx="27">
                  <c:v>11</c:v>
                </c:pt>
                <c:pt idx="28">
                  <c:v>9</c:v>
                </c:pt>
                <c:pt idx="29">
                  <c:v>27</c:v>
                </c:pt>
                <c:pt idx="30">
                  <c:v>28</c:v>
                </c:pt>
                <c:pt idx="31">
                  <c:v>25</c:v>
                </c:pt>
                <c:pt idx="32">
                  <c:v>19</c:v>
                </c:pt>
                <c:pt idx="33">
                  <c:v>16</c:v>
                </c:pt>
                <c:pt idx="34">
                  <c:v>17</c:v>
                </c:pt>
                <c:pt idx="35">
                  <c:v>19</c:v>
                </c:pt>
                <c:pt idx="36">
                  <c:v>18</c:v>
                </c:pt>
                <c:pt idx="37">
                  <c:v>14</c:v>
                </c:pt>
                <c:pt idx="38">
                  <c:v>14</c:v>
                </c:pt>
                <c:pt idx="39">
                  <c:v>14</c:v>
                </c:pt>
                <c:pt idx="40">
                  <c:v>14</c:v>
                </c:pt>
                <c:pt idx="41">
                  <c:v>12</c:v>
                </c:pt>
                <c:pt idx="42">
                  <c:v>13</c:v>
                </c:pt>
                <c:pt idx="43">
                  <c:v>13</c:v>
                </c:pt>
                <c:pt idx="44">
                  <c:v>18</c:v>
                </c:pt>
                <c:pt idx="45">
                  <c:v>22</c:v>
                </c:pt>
                <c:pt idx="46">
                  <c:v>19</c:v>
                </c:pt>
                <c:pt idx="47">
                  <c:v>18</c:v>
                </c:pt>
                <c:pt idx="48">
                  <c:v>23</c:v>
                </c:pt>
                <c:pt idx="49">
                  <c:v>28</c:v>
                </c:pt>
                <c:pt idx="50">
                  <c:v>30</c:v>
                </c:pt>
                <c:pt idx="51">
                  <c:v>30</c:v>
                </c:pt>
                <c:pt idx="52">
                  <c:v>31</c:v>
                </c:pt>
                <c:pt idx="53">
                  <c:v>35</c:v>
                </c:pt>
                <c:pt idx="54">
                  <c:v>27</c:v>
                </c:pt>
                <c:pt idx="55">
                  <c:v>26</c:v>
                </c:pt>
                <c:pt idx="56">
                  <c:v>24</c:v>
                </c:pt>
                <c:pt idx="57">
                  <c:v>25</c:v>
                </c:pt>
                <c:pt idx="58">
                  <c:v>23</c:v>
                </c:pt>
                <c:pt idx="59">
                  <c:v>20</c:v>
                </c:pt>
                <c:pt idx="60">
                  <c:v>21</c:v>
                </c:pt>
                <c:pt idx="61">
                  <c:v>13</c:v>
                </c:pt>
                <c:pt idx="62">
                  <c:v>14</c:v>
                </c:pt>
                <c:pt idx="63">
                  <c:v>15</c:v>
                </c:pt>
                <c:pt idx="64">
                  <c:v>14</c:v>
                </c:pt>
                <c:pt idx="65">
                  <c:v>17</c:v>
                </c:pt>
                <c:pt idx="66">
                  <c:v>11</c:v>
                </c:pt>
                <c:pt idx="67">
                  <c:v>13</c:v>
                </c:pt>
                <c:pt idx="68">
                  <c:v>12</c:v>
                </c:pt>
                <c:pt idx="69">
                  <c:v>13</c:v>
                </c:pt>
                <c:pt idx="70">
                  <c:v>19</c:v>
                </c:pt>
                <c:pt idx="71">
                  <c:v>15</c:v>
                </c:pt>
                <c:pt idx="72">
                  <c:v>13</c:v>
                </c:pt>
                <c:pt idx="73">
                  <c:v>13</c:v>
                </c:pt>
                <c:pt idx="74">
                  <c:v>14</c:v>
                </c:pt>
                <c:pt idx="75">
                  <c:v>18</c:v>
                </c:pt>
                <c:pt idx="76">
                  <c:v>22</c:v>
                </c:pt>
                <c:pt idx="77">
                  <c:v>21</c:v>
                </c:pt>
                <c:pt idx="78">
                  <c:v>26</c:v>
                </c:pt>
                <c:pt idx="79">
                  <c:v>22</c:v>
                </c:pt>
                <c:pt idx="80">
                  <c:v>28</c:v>
                </c:pt>
                <c:pt idx="81">
                  <c:v>23</c:v>
                </c:pt>
                <c:pt idx="82">
                  <c:v>28</c:v>
                </c:pt>
                <c:pt idx="83">
                  <c:v>27</c:v>
                </c:pt>
                <c:pt idx="84">
                  <c:v>13</c:v>
                </c:pt>
                <c:pt idx="85">
                  <c:v>14</c:v>
                </c:pt>
                <c:pt idx="86">
                  <c:v>13</c:v>
                </c:pt>
                <c:pt idx="87">
                  <c:v>14</c:v>
                </c:pt>
                <c:pt idx="88">
                  <c:v>15</c:v>
                </c:pt>
                <c:pt idx="89">
                  <c:v>12</c:v>
                </c:pt>
                <c:pt idx="90">
                  <c:v>13</c:v>
                </c:pt>
                <c:pt idx="91">
                  <c:v>13</c:v>
                </c:pt>
                <c:pt idx="92">
                  <c:v>14</c:v>
                </c:pt>
                <c:pt idx="93">
                  <c:v>13</c:v>
                </c:pt>
                <c:pt idx="94">
                  <c:v>12</c:v>
                </c:pt>
                <c:pt idx="95">
                  <c:v>13</c:v>
                </c:pt>
                <c:pt idx="96">
                  <c:v>18</c:v>
                </c:pt>
                <c:pt idx="97">
                  <c:v>16</c:v>
                </c:pt>
                <c:pt idx="98">
                  <c:v>18</c:v>
                </c:pt>
                <c:pt idx="99">
                  <c:v>18</c:v>
                </c:pt>
                <c:pt idx="100">
                  <c:v>23</c:v>
                </c:pt>
                <c:pt idx="101">
                  <c:v>26</c:v>
                </c:pt>
                <c:pt idx="102">
                  <c:v>11</c:v>
                </c:pt>
                <c:pt idx="103">
                  <c:v>12</c:v>
                </c:pt>
                <c:pt idx="104">
                  <c:v>13</c:v>
                </c:pt>
                <c:pt idx="105">
                  <c:v>12</c:v>
                </c:pt>
                <c:pt idx="106">
                  <c:v>18</c:v>
                </c:pt>
                <c:pt idx="107">
                  <c:v>20</c:v>
                </c:pt>
                <c:pt idx="108">
                  <c:v>21</c:v>
                </c:pt>
                <c:pt idx="109">
                  <c:v>22</c:v>
                </c:pt>
                <c:pt idx="110">
                  <c:v>18</c:v>
                </c:pt>
                <c:pt idx="111">
                  <c:v>19</c:v>
                </c:pt>
                <c:pt idx="112">
                  <c:v>21</c:v>
                </c:pt>
                <c:pt idx="113">
                  <c:v>26</c:v>
                </c:pt>
                <c:pt idx="114">
                  <c:v>15</c:v>
                </c:pt>
                <c:pt idx="115">
                  <c:v>16</c:v>
                </c:pt>
                <c:pt idx="116">
                  <c:v>29</c:v>
                </c:pt>
                <c:pt idx="117">
                  <c:v>24</c:v>
                </c:pt>
                <c:pt idx="118">
                  <c:v>20</c:v>
                </c:pt>
                <c:pt idx="119">
                  <c:v>19</c:v>
                </c:pt>
                <c:pt idx="120">
                  <c:v>15</c:v>
                </c:pt>
                <c:pt idx="121">
                  <c:v>24</c:v>
                </c:pt>
                <c:pt idx="122">
                  <c:v>20</c:v>
                </c:pt>
                <c:pt idx="123">
                  <c:v>11</c:v>
                </c:pt>
                <c:pt idx="124">
                  <c:v>20</c:v>
                </c:pt>
                <c:pt idx="125">
                  <c:v>19</c:v>
                </c:pt>
                <c:pt idx="126">
                  <c:v>15</c:v>
                </c:pt>
                <c:pt idx="127">
                  <c:v>31</c:v>
                </c:pt>
                <c:pt idx="128">
                  <c:v>26</c:v>
                </c:pt>
                <c:pt idx="129">
                  <c:v>32</c:v>
                </c:pt>
                <c:pt idx="130">
                  <c:v>25</c:v>
                </c:pt>
                <c:pt idx="131">
                  <c:v>16</c:v>
                </c:pt>
                <c:pt idx="132">
                  <c:v>16</c:v>
                </c:pt>
                <c:pt idx="133">
                  <c:v>18</c:v>
                </c:pt>
                <c:pt idx="134">
                  <c:v>16</c:v>
                </c:pt>
                <c:pt idx="135">
                  <c:v>13</c:v>
                </c:pt>
                <c:pt idx="136">
                  <c:v>14</c:v>
                </c:pt>
                <c:pt idx="137">
                  <c:v>14</c:v>
                </c:pt>
                <c:pt idx="138">
                  <c:v>14</c:v>
                </c:pt>
                <c:pt idx="139">
                  <c:v>29</c:v>
                </c:pt>
                <c:pt idx="140">
                  <c:v>26</c:v>
                </c:pt>
                <c:pt idx="141">
                  <c:v>26</c:v>
                </c:pt>
                <c:pt idx="142">
                  <c:v>31</c:v>
                </c:pt>
                <c:pt idx="143">
                  <c:v>32</c:v>
                </c:pt>
                <c:pt idx="144">
                  <c:v>28</c:v>
                </c:pt>
                <c:pt idx="145">
                  <c:v>24</c:v>
                </c:pt>
                <c:pt idx="146">
                  <c:v>26</c:v>
                </c:pt>
                <c:pt idx="147">
                  <c:v>24</c:v>
                </c:pt>
                <c:pt idx="148">
                  <c:v>26</c:v>
                </c:pt>
                <c:pt idx="149">
                  <c:v>31</c:v>
                </c:pt>
                <c:pt idx="150">
                  <c:v>19</c:v>
                </c:pt>
                <c:pt idx="151">
                  <c:v>18</c:v>
                </c:pt>
                <c:pt idx="152">
                  <c:v>15</c:v>
                </c:pt>
                <c:pt idx="153">
                  <c:v>15</c:v>
                </c:pt>
                <c:pt idx="154">
                  <c:v>16</c:v>
                </c:pt>
                <c:pt idx="155">
                  <c:v>15</c:v>
                </c:pt>
                <c:pt idx="156">
                  <c:v>16</c:v>
                </c:pt>
                <c:pt idx="157">
                  <c:v>14</c:v>
                </c:pt>
                <c:pt idx="158">
                  <c:v>17</c:v>
                </c:pt>
                <c:pt idx="159">
                  <c:v>16</c:v>
                </c:pt>
                <c:pt idx="160">
                  <c:v>15</c:v>
                </c:pt>
                <c:pt idx="161">
                  <c:v>18</c:v>
                </c:pt>
                <c:pt idx="162">
                  <c:v>21</c:v>
                </c:pt>
                <c:pt idx="163">
                  <c:v>20</c:v>
                </c:pt>
                <c:pt idx="164">
                  <c:v>13</c:v>
                </c:pt>
                <c:pt idx="165">
                  <c:v>29</c:v>
                </c:pt>
                <c:pt idx="166">
                  <c:v>23</c:v>
                </c:pt>
                <c:pt idx="167">
                  <c:v>20</c:v>
                </c:pt>
                <c:pt idx="168">
                  <c:v>23</c:v>
                </c:pt>
                <c:pt idx="169">
                  <c:v>24</c:v>
                </c:pt>
                <c:pt idx="170">
                  <c:v>25</c:v>
                </c:pt>
                <c:pt idx="171">
                  <c:v>24</c:v>
                </c:pt>
                <c:pt idx="172">
                  <c:v>18</c:v>
                </c:pt>
                <c:pt idx="173">
                  <c:v>29</c:v>
                </c:pt>
                <c:pt idx="174">
                  <c:v>19</c:v>
                </c:pt>
                <c:pt idx="175">
                  <c:v>23</c:v>
                </c:pt>
                <c:pt idx="176">
                  <c:v>23</c:v>
                </c:pt>
                <c:pt idx="177">
                  <c:v>22</c:v>
                </c:pt>
                <c:pt idx="178">
                  <c:v>25</c:v>
                </c:pt>
                <c:pt idx="179">
                  <c:v>33</c:v>
                </c:pt>
                <c:pt idx="180">
                  <c:v>28</c:v>
                </c:pt>
                <c:pt idx="181">
                  <c:v>25</c:v>
                </c:pt>
                <c:pt idx="182">
                  <c:v>25</c:v>
                </c:pt>
                <c:pt idx="183">
                  <c:v>26</c:v>
                </c:pt>
                <c:pt idx="184">
                  <c:v>27</c:v>
                </c:pt>
                <c:pt idx="185">
                  <c:v>17.5</c:v>
                </c:pt>
                <c:pt idx="186">
                  <c:v>16</c:v>
                </c:pt>
                <c:pt idx="187">
                  <c:v>15.5</c:v>
                </c:pt>
                <c:pt idx="188">
                  <c:v>14.5</c:v>
                </c:pt>
                <c:pt idx="189">
                  <c:v>22</c:v>
                </c:pt>
                <c:pt idx="190">
                  <c:v>22</c:v>
                </c:pt>
                <c:pt idx="191">
                  <c:v>24</c:v>
                </c:pt>
                <c:pt idx="192">
                  <c:v>22.5</c:v>
                </c:pt>
                <c:pt idx="193">
                  <c:v>29</c:v>
                </c:pt>
                <c:pt idx="194">
                  <c:v>24.5</c:v>
                </c:pt>
                <c:pt idx="195">
                  <c:v>29</c:v>
                </c:pt>
                <c:pt idx="196">
                  <c:v>33</c:v>
                </c:pt>
                <c:pt idx="197">
                  <c:v>20</c:v>
                </c:pt>
                <c:pt idx="198">
                  <c:v>18</c:v>
                </c:pt>
                <c:pt idx="199">
                  <c:v>18.5</c:v>
                </c:pt>
                <c:pt idx="200">
                  <c:v>17.5</c:v>
                </c:pt>
                <c:pt idx="201">
                  <c:v>29.5</c:v>
                </c:pt>
                <c:pt idx="202">
                  <c:v>32</c:v>
                </c:pt>
                <c:pt idx="203">
                  <c:v>28</c:v>
                </c:pt>
                <c:pt idx="204">
                  <c:v>26.5</c:v>
                </c:pt>
                <c:pt idx="205">
                  <c:v>20</c:v>
                </c:pt>
                <c:pt idx="206">
                  <c:v>13</c:v>
                </c:pt>
                <c:pt idx="207">
                  <c:v>19</c:v>
                </c:pt>
                <c:pt idx="208">
                  <c:v>19</c:v>
                </c:pt>
                <c:pt idx="209">
                  <c:v>16.5</c:v>
                </c:pt>
                <c:pt idx="210">
                  <c:v>16.5</c:v>
                </c:pt>
                <c:pt idx="211">
                  <c:v>13</c:v>
                </c:pt>
                <c:pt idx="212">
                  <c:v>13</c:v>
                </c:pt>
                <c:pt idx="213">
                  <c:v>13</c:v>
                </c:pt>
                <c:pt idx="214">
                  <c:v>31.5</c:v>
                </c:pt>
                <c:pt idx="215">
                  <c:v>30</c:v>
                </c:pt>
                <c:pt idx="216">
                  <c:v>36</c:v>
                </c:pt>
                <c:pt idx="217">
                  <c:v>25.5</c:v>
                </c:pt>
                <c:pt idx="218">
                  <c:v>33.5</c:v>
                </c:pt>
                <c:pt idx="219">
                  <c:v>17.5</c:v>
                </c:pt>
                <c:pt idx="220">
                  <c:v>17</c:v>
                </c:pt>
                <c:pt idx="221">
                  <c:v>15.5</c:v>
                </c:pt>
                <c:pt idx="222">
                  <c:v>15</c:v>
                </c:pt>
                <c:pt idx="223">
                  <c:v>17.5</c:v>
                </c:pt>
                <c:pt idx="224">
                  <c:v>20.5</c:v>
                </c:pt>
                <c:pt idx="225">
                  <c:v>19</c:v>
                </c:pt>
                <c:pt idx="226">
                  <c:v>18.5</c:v>
                </c:pt>
                <c:pt idx="227">
                  <c:v>16</c:v>
                </c:pt>
                <c:pt idx="228">
                  <c:v>15.5</c:v>
                </c:pt>
                <c:pt idx="229">
                  <c:v>15.5</c:v>
                </c:pt>
                <c:pt idx="230">
                  <c:v>16</c:v>
                </c:pt>
                <c:pt idx="231">
                  <c:v>29</c:v>
                </c:pt>
                <c:pt idx="232">
                  <c:v>24.5</c:v>
                </c:pt>
                <c:pt idx="233">
                  <c:v>26</c:v>
                </c:pt>
                <c:pt idx="234">
                  <c:v>25.5</c:v>
                </c:pt>
                <c:pt idx="235">
                  <c:v>30.5</c:v>
                </c:pt>
                <c:pt idx="236">
                  <c:v>33.5</c:v>
                </c:pt>
                <c:pt idx="237">
                  <c:v>30</c:v>
                </c:pt>
                <c:pt idx="238">
                  <c:v>30.5</c:v>
                </c:pt>
                <c:pt idx="239">
                  <c:v>22</c:v>
                </c:pt>
                <c:pt idx="240">
                  <c:v>21.5</c:v>
                </c:pt>
                <c:pt idx="241">
                  <c:v>21.5</c:v>
                </c:pt>
                <c:pt idx="242">
                  <c:v>43.1</c:v>
                </c:pt>
                <c:pt idx="243">
                  <c:v>36.1</c:v>
                </c:pt>
                <c:pt idx="244">
                  <c:v>32.799999999999997</c:v>
                </c:pt>
                <c:pt idx="245">
                  <c:v>39.4</c:v>
                </c:pt>
                <c:pt idx="246">
                  <c:v>36.1</c:v>
                </c:pt>
                <c:pt idx="247">
                  <c:v>19.899999999999999</c:v>
                </c:pt>
                <c:pt idx="248">
                  <c:v>19.399999999999999</c:v>
                </c:pt>
                <c:pt idx="249">
                  <c:v>20.2</c:v>
                </c:pt>
                <c:pt idx="250">
                  <c:v>19.2</c:v>
                </c:pt>
                <c:pt idx="251">
                  <c:v>20.5</c:v>
                </c:pt>
                <c:pt idx="252">
                  <c:v>20.2</c:v>
                </c:pt>
                <c:pt idx="253">
                  <c:v>25.1</c:v>
                </c:pt>
                <c:pt idx="254">
                  <c:v>20.5</c:v>
                </c:pt>
                <c:pt idx="255">
                  <c:v>19.399999999999999</c:v>
                </c:pt>
                <c:pt idx="256">
                  <c:v>20.6</c:v>
                </c:pt>
                <c:pt idx="257">
                  <c:v>20.8</c:v>
                </c:pt>
                <c:pt idx="258">
                  <c:v>18.600000000000001</c:v>
                </c:pt>
                <c:pt idx="259">
                  <c:v>18.100000000000001</c:v>
                </c:pt>
                <c:pt idx="260">
                  <c:v>19.2</c:v>
                </c:pt>
                <c:pt idx="261">
                  <c:v>17.7</c:v>
                </c:pt>
                <c:pt idx="262">
                  <c:v>18.100000000000001</c:v>
                </c:pt>
                <c:pt idx="263">
                  <c:v>17.5</c:v>
                </c:pt>
                <c:pt idx="264">
                  <c:v>30</c:v>
                </c:pt>
                <c:pt idx="265">
                  <c:v>27.5</c:v>
                </c:pt>
                <c:pt idx="266">
                  <c:v>27.2</c:v>
                </c:pt>
                <c:pt idx="267">
                  <c:v>30.9</c:v>
                </c:pt>
                <c:pt idx="268">
                  <c:v>21.1</c:v>
                </c:pt>
                <c:pt idx="269">
                  <c:v>23.2</c:v>
                </c:pt>
                <c:pt idx="270">
                  <c:v>23.8</c:v>
                </c:pt>
                <c:pt idx="271">
                  <c:v>23.9</c:v>
                </c:pt>
                <c:pt idx="272">
                  <c:v>20.3</c:v>
                </c:pt>
                <c:pt idx="273">
                  <c:v>17</c:v>
                </c:pt>
                <c:pt idx="274">
                  <c:v>21.6</c:v>
                </c:pt>
                <c:pt idx="275">
                  <c:v>16.2</c:v>
                </c:pt>
                <c:pt idx="276">
                  <c:v>31.5</c:v>
                </c:pt>
                <c:pt idx="277">
                  <c:v>29.5</c:v>
                </c:pt>
                <c:pt idx="278">
                  <c:v>21.5</c:v>
                </c:pt>
                <c:pt idx="279">
                  <c:v>19.8</c:v>
                </c:pt>
                <c:pt idx="280">
                  <c:v>22.3</c:v>
                </c:pt>
                <c:pt idx="281">
                  <c:v>20.2</c:v>
                </c:pt>
                <c:pt idx="282">
                  <c:v>20.6</c:v>
                </c:pt>
                <c:pt idx="283">
                  <c:v>17</c:v>
                </c:pt>
                <c:pt idx="284">
                  <c:v>17.600000000000001</c:v>
                </c:pt>
                <c:pt idx="285">
                  <c:v>16.5</c:v>
                </c:pt>
                <c:pt idx="286">
                  <c:v>18.2</c:v>
                </c:pt>
                <c:pt idx="287">
                  <c:v>16.899999999999999</c:v>
                </c:pt>
                <c:pt idx="288">
                  <c:v>15.5</c:v>
                </c:pt>
                <c:pt idx="289">
                  <c:v>19.2</c:v>
                </c:pt>
                <c:pt idx="290">
                  <c:v>18.5</c:v>
                </c:pt>
                <c:pt idx="291">
                  <c:v>31.9</c:v>
                </c:pt>
                <c:pt idx="292">
                  <c:v>34.1</c:v>
                </c:pt>
                <c:pt idx="293">
                  <c:v>35.700000000000003</c:v>
                </c:pt>
                <c:pt idx="294">
                  <c:v>27.4</c:v>
                </c:pt>
                <c:pt idx="295">
                  <c:v>25.4</c:v>
                </c:pt>
                <c:pt idx="296">
                  <c:v>23</c:v>
                </c:pt>
                <c:pt idx="297">
                  <c:v>27.2</c:v>
                </c:pt>
                <c:pt idx="298">
                  <c:v>23.9</c:v>
                </c:pt>
                <c:pt idx="299">
                  <c:v>34.200000000000003</c:v>
                </c:pt>
                <c:pt idx="300">
                  <c:v>34.5</c:v>
                </c:pt>
                <c:pt idx="301">
                  <c:v>31.8</c:v>
                </c:pt>
                <c:pt idx="302">
                  <c:v>37.299999999999997</c:v>
                </c:pt>
                <c:pt idx="303">
                  <c:v>28.4</c:v>
                </c:pt>
                <c:pt idx="304">
                  <c:v>28.8</c:v>
                </c:pt>
                <c:pt idx="305">
                  <c:v>26.8</c:v>
                </c:pt>
                <c:pt idx="306">
                  <c:v>33.5</c:v>
                </c:pt>
                <c:pt idx="307">
                  <c:v>41.5</c:v>
                </c:pt>
                <c:pt idx="308">
                  <c:v>38.1</c:v>
                </c:pt>
                <c:pt idx="309">
                  <c:v>32.1</c:v>
                </c:pt>
                <c:pt idx="310">
                  <c:v>37.200000000000003</c:v>
                </c:pt>
                <c:pt idx="311">
                  <c:v>28</c:v>
                </c:pt>
                <c:pt idx="312">
                  <c:v>26.4</c:v>
                </c:pt>
                <c:pt idx="313">
                  <c:v>24.3</c:v>
                </c:pt>
                <c:pt idx="314">
                  <c:v>19.100000000000001</c:v>
                </c:pt>
                <c:pt idx="315">
                  <c:v>34.299999999999997</c:v>
                </c:pt>
                <c:pt idx="316">
                  <c:v>29.8</c:v>
                </c:pt>
                <c:pt idx="317">
                  <c:v>31.3</c:v>
                </c:pt>
                <c:pt idx="318">
                  <c:v>37</c:v>
                </c:pt>
                <c:pt idx="319">
                  <c:v>32.200000000000003</c:v>
                </c:pt>
                <c:pt idx="320">
                  <c:v>46.6</c:v>
                </c:pt>
                <c:pt idx="321">
                  <c:v>27.9</c:v>
                </c:pt>
                <c:pt idx="322">
                  <c:v>40.799999999999997</c:v>
                </c:pt>
                <c:pt idx="323">
                  <c:v>44.3</c:v>
                </c:pt>
                <c:pt idx="324">
                  <c:v>43.4</c:v>
                </c:pt>
                <c:pt idx="325">
                  <c:v>36.4</c:v>
                </c:pt>
                <c:pt idx="326">
                  <c:v>30</c:v>
                </c:pt>
                <c:pt idx="327">
                  <c:v>44.6</c:v>
                </c:pt>
                <c:pt idx="328">
                  <c:v>33.799999999999997</c:v>
                </c:pt>
                <c:pt idx="329">
                  <c:v>29.8</c:v>
                </c:pt>
                <c:pt idx="330">
                  <c:v>32.700000000000003</c:v>
                </c:pt>
                <c:pt idx="331">
                  <c:v>23.7</c:v>
                </c:pt>
                <c:pt idx="332">
                  <c:v>35</c:v>
                </c:pt>
                <c:pt idx="333">
                  <c:v>32.4</c:v>
                </c:pt>
                <c:pt idx="334">
                  <c:v>27.2</c:v>
                </c:pt>
                <c:pt idx="335">
                  <c:v>26.6</c:v>
                </c:pt>
                <c:pt idx="336">
                  <c:v>25.8</c:v>
                </c:pt>
                <c:pt idx="337">
                  <c:v>23.5</c:v>
                </c:pt>
                <c:pt idx="338">
                  <c:v>30</c:v>
                </c:pt>
                <c:pt idx="339">
                  <c:v>39.1</c:v>
                </c:pt>
                <c:pt idx="340">
                  <c:v>39</c:v>
                </c:pt>
                <c:pt idx="341">
                  <c:v>35.1</c:v>
                </c:pt>
                <c:pt idx="342">
                  <c:v>32.299999999999997</c:v>
                </c:pt>
                <c:pt idx="343">
                  <c:v>37</c:v>
                </c:pt>
                <c:pt idx="344">
                  <c:v>37.700000000000003</c:v>
                </c:pt>
                <c:pt idx="345">
                  <c:v>34.1</c:v>
                </c:pt>
                <c:pt idx="346">
                  <c:v>34.700000000000003</c:v>
                </c:pt>
                <c:pt idx="347">
                  <c:v>34.4</c:v>
                </c:pt>
                <c:pt idx="348">
                  <c:v>29.9</c:v>
                </c:pt>
                <c:pt idx="349">
                  <c:v>33</c:v>
                </c:pt>
                <c:pt idx="350">
                  <c:v>33.700000000000003</c:v>
                </c:pt>
                <c:pt idx="351">
                  <c:v>32.4</c:v>
                </c:pt>
                <c:pt idx="352">
                  <c:v>32.9</c:v>
                </c:pt>
                <c:pt idx="353">
                  <c:v>31.6</c:v>
                </c:pt>
                <c:pt idx="354">
                  <c:v>28.1</c:v>
                </c:pt>
                <c:pt idx="355">
                  <c:v>30.7</c:v>
                </c:pt>
                <c:pt idx="356">
                  <c:v>25.4</c:v>
                </c:pt>
                <c:pt idx="357">
                  <c:v>24.2</c:v>
                </c:pt>
                <c:pt idx="358">
                  <c:v>22.4</c:v>
                </c:pt>
                <c:pt idx="359">
                  <c:v>26.6</c:v>
                </c:pt>
                <c:pt idx="360">
                  <c:v>20.2</c:v>
                </c:pt>
                <c:pt idx="361">
                  <c:v>17.600000000000001</c:v>
                </c:pt>
                <c:pt idx="362">
                  <c:v>28</c:v>
                </c:pt>
                <c:pt idx="363">
                  <c:v>27</c:v>
                </c:pt>
                <c:pt idx="364">
                  <c:v>34</c:v>
                </c:pt>
                <c:pt idx="365">
                  <c:v>31</c:v>
                </c:pt>
                <c:pt idx="366">
                  <c:v>29</c:v>
                </c:pt>
                <c:pt idx="367">
                  <c:v>27</c:v>
                </c:pt>
                <c:pt idx="368">
                  <c:v>24</c:v>
                </c:pt>
                <c:pt idx="369">
                  <c:v>36</c:v>
                </c:pt>
                <c:pt idx="370">
                  <c:v>37</c:v>
                </c:pt>
                <c:pt idx="371">
                  <c:v>31</c:v>
                </c:pt>
                <c:pt idx="372">
                  <c:v>38</c:v>
                </c:pt>
                <c:pt idx="373">
                  <c:v>36</c:v>
                </c:pt>
                <c:pt idx="374">
                  <c:v>36</c:v>
                </c:pt>
                <c:pt idx="375">
                  <c:v>36</c:v>
                </c:pt>
                <c:pt idx="376">
                  <c:v>34</c:v>
                </c:pt>
                <c:pt idx="377">
                  <c:v>38</c:v>
                </c:pt>
                <c:pt idx="378">
                  <c:v>32</c:v>
                </c:pt>
                <c:pt idx="379">
                  <c:v>38</c:v>
                </c:pt>
                <c:pt idx="380">
                  <c:v>25</c:v>
                </c:pt>
                <c:pt idx="381">
                  <c:v>38</c:v>
                </c:pt>
                <c:pt idx="382">
                  <c:v>26</c:v>
                </c:pt>
                <c:pt idx="383">
                  <c:v>22</c:v>
                </c:pt>
                <c:pt idx="384">
                  <c:v>32</c:v>
                </c:pt>
                <c:pt idx="385">
                  <c:v>36</c:v>
                </c:pt>
                <c:pt idx="386">
                  <c:v>27</c:v>
                </c:pt>
                <c:pt idx="387">
                  <c:v>27</c:v>
                </c:pt>
                <c:pt idx="388">
                  <c:v>44</c:v>
                </c:pt>
                <c:pt idx="389">
                  <c:v>32</c:v>
                </c:pt>
                <c:pt idx="390">
                  <c:v>28</c:v>
                </c:pt>
                <c:pt idx="391">
                  <c:v>31</c:v>
                </c:pt>
              </c:numCache>
            </c:numRef>
          </c:yVal>
          <c:smooth val="0"/>
          <c:extLst>
            <c:ext xmlns:c16="http://schemas.microsoft.com/office/drawing/2014/chart" uri="{C3380CC4-5D6E-409C-BE32-E72D297353CC}">
              <c16:uniqueId val="{00000001-0130-4B31-9449-67E152E7E816}"/>
            </c:ext>
          </c:extLst>
        </c:ser>
        <c:ser>
          <c:idx val="1"/>
          <c:order val="1"/>
          <c:tx>
            <c:v>Identity</c:v>
          </c:tx>
          <c:spPr>
            <a:ln w="15875" cap="rnd">
              <a:solidFill>
                <a:srgbClr val="787878"/>
              </a:solidFill>
              <a:prstDash val="dot"/>
            </a:ln>
          </c:spPr>
          <c:marker>
            <c:symbol val="none"/>
          </c:marker>
          <c:xVal>
            <c:numRef>
              <c:f>Regression!RegChartFitY</c:f>
              <c:numCache>
                <c:formatCode>0.0000</c:formatCode>
                <c:ptCount val="392"/>
                <c:pt idx="0">
                  <c:v>16.838573626431661</c:v>
                </c:pt>
                <c:pt idx="1">
                  <c:v>15.313332990800655</c:v>
                </c:pt>
                <c:pt idx="2">
                  <c:v>16.858150041188779</c:v>
                </c:pt>
                <c:pt idx="3">
                  <c:v>16.873339970034131</c:v>
                </c:pt>
                <c:pt idx="4">
                  <c:v>16.954691335727667</c:v>
                </c:pt>
                <c:pt idx="5">
                  <c:v>11.49650610573814</c:v>
                </c:pt>
                <c:pt idx="6">
                  <c:v>11.073481577763721</c:v>
                </c:pt>
                <c:pt idx="7">
                  <c:v>11.367322741366332</c:v>
                </c:pt>
                <c:pt idx="8">
                  <c:v>10.632804435322724</c:v>
                </c:pt>
                <c:pt idx="9">
                  <c:v>14.112482582388791</c:v>
                </c:pt>
                <c:pt idx="10">
                  <c:v>15.890381080998123</c:v>
                </c:pt>
                <c:pt idx="11">
                  <c:v>15.819833158238167</c:v>
                </c:pt>
                <c:pt idx="12">
                  <c:v>15.212574416275837</c:v>
                </c:pt>
                <c:pt idx="13">
                  <c:v>17.412576009964045</c:v>
                </c:pt>
                <c:pt idx="14">
                  <c:v>25.198456840216746</c:v>
                </c:pt>
                <c:pt idx="15">
                  <c:v>20.804329496548942</c:v>
                </c:pt>
                <c:pt idx="16">
                  <c:v>21.070591899933742</c:v>
                </c:pt>
                <c:pt idx="17">
                  <c:v>22.212267981403066</c:v>
                </c:pt>
                <c:pt idx="18">
                  <c:v>26.537432790749786</c:v>
                </c:pt>
                <c:pt idx="19">
                  <c:v>28.591062427308099</c:v>
                </c:pt>
                <c:pt idx="20">
                  <c:v>23.687378569360192</c:v>
                </c:pt>
                <c:pt idx="21">
                  <c:v>24.863990200357819</c:v>
                </c:pt>
                <c:pt idx="22">
                  <c:v>25.061290069421542</c:v>
                </c:pt>
                <c:pt idx="23">
                  <c:v>25.482960949989256</c:v>
                </c:pt>
                <c:pt idx="24">
                  <c:v>21.822223935113239</c:v>
                </c:pt>
                <c:pt idx="25">
                  <c:v>9.8331399279859557</c:v>
                </c:pt>
                <c:pt idx="26">
                  <c:v>11.286817405301973</c:v>
                </c:pt>
                <c:pt idx="27">
                  <c:v>11.094073228075858</c:v>
                </c:pt>
                <c:pt idx="28">
                  <c:v>9.5979342059952</c:v>
                </c:pt>
                <c:pt idx="29">
                  <c:v>27.44784298533256</c:v>
                </c:pt>
                <c:pt idx="30">
                  <c:v>24.676945021900842</c:v>
                </c:pt>
                <c:pt idx="31">
                  <c:v>26.837983619376331</c:v>
                </c:pt>
                <c:pt idx="32">
                  <c:v>22.641156144772239</c:v>
                </c:pt>
                <c:pt idx="33">
                  <c:v>18.484009744835557</c:v>
                </c:pt>
                <c:pt idx="34">
                  <c:v>19.122155962266103</c:v>
                </c:pt>
                <c:pt idx="35">
                  <c:v>19.453702505316752</c:v>
                </c:pt>
                <c:pt idx="36">
                  <c:v>19.32975165648589</c:v>
                </c:pt>
                <c:pt idx="37">
                  <c:v>13.611075423983189</c:v>
                </c:pt>
                <c:pt idx="38">
                  <c:v>12.157567152593005</c:v>
                </c:pt>
                <c:pt idx="39">
                  <c:v>14.084394636257104</c:v>
                </c:pt>
                <c:pt idx="40">
                  <c:v>14.4267758897945</c:v>
                </c:pt>
                <c:pt idx="41">
                  <c:v>9.5902999718029793</c:v>
                </c:pt>
                <c:pt idx="42">
                  <c:v>10.81089600089779</c:v>
                </c:pt>
                <c:pt idx="43">
                  <c:v>8.7347698527740878</c:v>
                </c:pt>
                <c:pt idx="44">
                  <c:v>20.818026271478537</c:v>
                </c:pt>
                <c:pt idx="45">
                  <c:v>24.240084212487776</c:v>
                </c:pt>
                <c:pt idx="46">
                  <c:v>19.36013151417659</c:v>
                </c:pt>
                <c:pt idx="47">
                  <c:v>20.279021972580779</c:v>
                </c:pt>
                <c:pt idx="48">
                  <c:v>24.964676372780147</c:v>
                </c:pt>
                <c:pt idx="49">
                  <c:v>27.328836446781434</c:v>
                </c:pt>
                <c:pt idx="50">
                  <c:v>27.90166725699298</c:v>
                </c:pt>
                <c:pt idx="51">
                  <c:v>27.849818451807788</c:v>
                </c:pt>
                <c:pt idx="52">
                  <c:v>29.62888245286068</c:v>
                </c:pt>
                <c:pt idx="53">
                  <c:v>30.374066263465199</c:v>
                </c:pt>
                <c:pt idx="54">
                  <c:v>29.279225884156411</c:v>
                </c:pt>
                <c:pt idx="55">
                  <c:v>26.566236332042742</c:v>
                </c:pt>
                <c:pt idx="56">
                  <c:v>25.328456204078385</c:v>
                </c:pt>
                <c:pt idx="57">
                  <c:v>24.28168413378026</c:v>
                </c:pt>
                <c:pt idx="58">
                  <c:v>25.993692502986516</c:v>
                </c:pt>
                <c:pt idx="59">
                  <c:v>22.691466502781925</c:v>
                </c:pt>
                <c:pt idx="60">
                  <c:v>23.677934580547344</c:v>
                </c:pt>
                <c:pt idx="61">
                  <c:v>12.025598364458494</c:v>
                </c:pt>
                <c:pt idx="62">
                  <c:v>11.301206677645121</c:v>
                </c:pt>
                <c:pt idx="63">
                  <c:v>12.972944880262842</c:v>
                </c:pt>
                <c:pt idx="64">
                  <c:v>12.954615442092917</c:v>
                </c:pt>
                <c:pt idx="65">
                  <c:v>15.317257232061893</c:v>
                </c:pt>
                <c:pt idx="66">
                  <c:v>9.5097036386293095</c:v>
                </c:pt>
                <c:pt idx="67">
                  <c:v>11.033528091747291</c:v>
                </c:pt>
                <c:pt idx="68">
                  <c:v>11.185258174274955</c:v>
                </c:pt>
                <c:pt idx="69">
                  <c:v>10.870317742582683</c:v>
                </c:pt>
                <c:pt idx="70">
                  <c:v>25.03269124018523</c:v>
                </c:pt>
                <c:pt idx="71">
                  <c:v>14.203329116736208</c:v>
                </c:pt>
                <c:pt idx="72">
                  <c:v>13.485015975092979</c:v>
                </c:pt>
                <c:pt idx="73">
                  <c:v>12.330242970994684</c:v>
                </c:pt>
                <c:pt idx="74">
                  <c:v>13.266616837939614</c:v>
                </c:pt>
                <c:pt idx="75">
                  <c:v>21.613992221016861</c:v>
                </c:pt>
                <c:pt idx="76">
                  <c:v>24.335220428923613</c:v>
                </c:pt>
                <c:pt idx="77">
                  <c:v>21.786990777560018</c:v>
                </c:pt>
                <c:pt idx="78">
                  <c:v>26.079261148665992</c:v>
                </c:pt>
                <c:pt idx="79">
                  <c:v>22.822235255592613</c:v>
                </c:pt>
                <c:pt idx="80">
                  <c:v>25.326532403787837</c:v>
                </c:pt>
                <c:pt idx="81">
                  <c:v>24.141548747924681</c:v>
                </c:pt>
                <c:pt idx="82">
                  <c:v>24.089278368405822</c:v>
                </c:pt>
                <c:pt idx="83">
                  <c:v>26.343380339243957</c:v>
                </c:pt>
                <c:pt idx="84">
                  <c:v>12.383947606403462</c:v>
                </c:pt>
                <c:pt idx="85">
                  <c:v>14.95695492051196</c:v>
                </c:pt>
                <c:pt idx="86">
                  <c:v>13.438131241902768</c:v>
                </c:pt>
                <c:pt idx="87">
                  <c:v>13.294603978314798</c:v>
                </c:pt>
                <c:pt idx="88">
                  <c:v>14.425307410924701</c:v>
                </c:pt>
                <c:pt idx="89">
                  <c:v>7.696569879392543</c:v>
                </c:pt>
                <c:pt idx="90">
                  <c:v>10.946813705339499</c:v>
                </c:pt>
                <c:pt idx="91">
                  <c:v>11.328316520837957</c:v>
                </c:pt>
                <c:pt idx="92">
                  <c:v>12.096184987971002</c:v>
                </c:pt>
                <c:pt idx="93">
                  <c:v>8.5192887226626812</c:v>
                </c:pt>
                <c:pt idx="94">
                  <c:v>7.2632495262620527</c:v>
                </c:pt>
                <c:pt idx="95">
                  <c:v>13.796610989021032</c:v>
                </c:pt>
                <c:pt idx="96">
                  <c:v>18.477477956350643</c:v>
                </c:pt>
                <c:pt idx="97">
                  <c:v>17.76372050654502</c:v>
                </c:pt>
                <c:pt idx="98">
                  <c:v>19.449802608378892</c:v>
                </c:pt>
                <c:pt idx="99">
                  <c:v>19.259828261072517</c:v>
                </c:pt>
                <c:pt idx="100">
                  <c:v>19.738580462366389</c:v>
                </c:pt>
                <c:pt idx="101">
                  <c:v>27.302527770060408</c:v>
                </c:pt>
                <c:pt idx="102">
                  <c:v>8.248069680482276</c:v>
                </c:pt>
                <c:pt idx="103">
                  <c:v>8.4328115122476976</c:v>
                </c:pt>
                <c:pt idx="104">
                  <c:v>9.6600562393964911</c:v>
                </c:pt>
                <c:pt idx="105">
                  <c:v>10.282504910204173</c:v>
                </c:pt>
                <c:pt idx="106">
                  <c:v>20.239678908337108</c:v>
                </c:pt>
                <c:pt idx="107">
                  <c:v>25.076745606588123</c:v>
                </c:pt>
                <c:pt idx="108">
                  <c:v>22.658863133701555</c:v>
                </c:pt>
                <c:pt idx="109">
                  <c:v>24.4729960533552</c:v>
                </c:pt>
                <c:pt idx="110">
                  <c:v>25.829085733024133</c:v>
                </c:pt>
                <c:pt idx="111">
                  <c:v>22.908550693281139</c:v>
                </c:pt>
                <c:pt idx="112">
                  <c:v>21.731093032654325</c:v>
                </c:pt>
                <c:pt idx="113">
                  <c:v>24.993182235342815</c:v>
                </c:pt>
                <c:pt idx="114">
                  <c:v>12.962180138081797</c:v>
                </c:pt>
                <c:pt idx="115">
                  <c:v>10.589674737467915</c:v>
                </c:pt>
                <c:pt idx="116">
                  <c:v>27.67407317225447</c:v>
                </c:pt>
                <c:pt idx="117">
                  <c:v>25.778502843463428</c:v>
                </c:pt>
                <c:pt idx="118">
                  <c:v>23.371876655397273</c:v>
                </c:pt>
                <c:pt idx="119">
                  <c:v>21.582805034449517</c:v>
                </c:pt>
                <c:pt idx="120">
                  <c:v>16.339238445438834</c:v>
                </c:pt>
                <c:pt idx="121">
                  <c:v>22.668446298300882</c:v>
                </c:pt>
                <c:pt idx="122">
                  <c:v>21.85127944338608</c:v>
                </c:pt>
                <c:pt idx="123">
                  <c:v>14.510368438826655</c:v>
                </c:pt>
                <c:pt idx="124">
                  <c:v>20.700160815023679</c:v>
                </c:pt>
                <c:pt idx="125">
                  <c:v>21.636703887894434</c:v>
                </c:pt>
                <c:pt idx="126">
                  <c:v>19.434164205318652</c:v>
                </c:pt>
                <c:pt idx="127">
                  <c:v>29.047655197436306</c:v>
                </c:pt>
                <c:pt idx="128">
                  <c:v>24.23992185376779</c:v>
                </c:pt>
                <c:pt idx="129">
                  <c:v>29.657345357466696</c:v>
                </c:pt>
                <c:pt idx="130">
                  <c:v>23.860342838559873</c:v>
                </c:pt>
                <c:pt idx="131">
                  <c:v>17.180991426591703</c:v>
                </c:pt>
                <c:pt idx="132">
                  <c:v>17.773060239708684</c:v>
                </c:pt>
                <c:pt idx="133">
                  <c:v>17.950445282163606</c:v>
                </c:pt>
                <c:pt idx="134">
                  <c:v>14.708742687008018</c:v>
                </c:pt>
                <c:pt idx="135">
                  <c:v>11.72105160223747</c:v>
                </c:pt>
                <c:pt idx="136">
                  <c:v>12.946372529095722</c:v>
                </c:pt>
                <c:pt idx="137">
                  <c:v>12.192277808294996</c:v>
                </c:pt>
                <c:pt idx="138">
                  <c:v>13.959034452119068</c:v>
                </c:pt>
                <c:pt idx="139">
                  <c:v>27.303865157763386</c:v>
                </c:pt>
                <c:pt idx="140">
                  <c:v>28.859855330489932</c:v>
                </c:pt>
                <c:pt idx="141">
                  <c:v>26.974919238706637</c:v>
                </c:pt>
                <c:pt idx="142">
                  <c:v>30.81525787088956</c:v>
                </c:pt>
                <c:pt idx="143">
                  <c:v>28.876718379556358</c:v>
                </c:pt>
                <c:pt idx="144">
                  <c:v>25.971742948063557</c:v>
                </c:pt>
                <c:pt idx="145">
                  <c:v>27.995783980669668</c:v>
                </c:pt>
                <c:pt idx="146">
                  <c:v>27.297047253783557</c:v>
                </c:pt>
                <c:pt idx="147">
                  <c:v>25.831438356282142</c:v>
                </c:pt>
                <c:pt idx="148">
                  <c:v>26.392588426377749</c:v>
                </c:pt>
                <c:pt idx="149">
                  <c:v>28.672512874730611</c:v>
                </c:pt>
                <c:pt idx="150">
                  <c:v>19.261395253436948</c:v>
                </c:pt>
                <c:pt idx="151">
                  <c:v>18.11168555895377</c:v>
                </c:pt>
                <c:pt idx="152">
                  <c:v>18.78419717302878</c:v>
                </c:pt>
                <c:pt idx="153">
                  <c:v>20.17154400757077</c:v>
                </c:pt>
                <c:pt idx="154">
                  <c:v>10.934776157297449</c:v>
                </c:pt>
                <c:pt idx="155">
                  <c:v>12.495121548382592</c:v>
                </c:pt>
                <c:pt idx="156">
                  <c:v>12.120267430938121</c:v>
                </c:pt>
                <c:pt idx="157">
                  <c:v>11.347674066041641</c:v>
                </c:pt>
                <c:pt idx="158">
                  <c:v>15.762140691613761</c:v>
                </c:pt>
                <c:pt idx="159">
                  <c:v>15.893955947532634</c:v>
                </c:pt>
                <c:pt idx="160">
                  <c:v>16.658346493489425</c:v>
                </c:pt>
                <c:pt idx="161">
                  <c:v>16.623410943961126</c:v>
                </c:pt>
                <c:pt idx="162">
                  <c:v>20.157093437535096</c:v>
                </c:pt>
                <c:pt idx="163">
                  <c:v>19.23557108758385</c:v>
                </c:pt>
                <c:pt idx="164">
                  <c:v>19.190370980452638</c:v>
                </c:pt>
                <c:pt idx="165">
                  <c:v>27.180262912929354</c:v>
                </c:pt>
                <c:pt idx="166">
                  <c:v>22.62080094632741</c:v>
                </c:pt>
                <c:pt idx="167">
                  <c:v>20.952371458960101</c:v>
                </c:pt>
                <c:pt idx="168">
                  <c:v>22.939958658005601</c:v>
                </c:pt>
                <c:pt idx="169">
                  <c:v>24.150680436277998</c:v>
                </c:pt>
                <c:pt idx="170">
                  <c:v>26.859939698807597</c:v>
                </c:pt>
                <c:pt idx="171">
                  <c:v>24.929383613897784</c:v>
                </c:pt>
                <c:pt idx="172">
                  <c:v>20.646649081762551</c:v>
                </c:pt>
                <c:pt idx="173">
                  <c:v>28.324282680684522</c:v>
                </c:pt>
                <c:pt idx="174">
                  <c:v>19.610932822805836</c:v>
                </c:pt>
                <c:pt idx="175">
                  <c:v>24.085446503202622</c:v>
                </c:pt>
                <c:pt idx="176">
                  <c:v>22.867451098101704</c:v>
                </c:pt>
                <c:pt idx="177">
                  <c:v>22.765846493947691</c:v>
                </c:pt>
                <c:pt idx="178">
                  <c:v>23.87717398527948</c:v>
                </c:pt>
                <c:pt idx="179">
                  <c:v>29.441268831191156</c:v>
                </c:pt>
                <c:pt idx="180">
                  <c:v>26.17120817185755</c:v>
                </c:pt>
                <c:pt idx="181">
                  <c:v>27.487837877713741</c:v>
                </c:pt>
                <c:pt idx="182">
                  <c:v>23.588987372554563</c:v>
                </c:pt>
                <c:pt idx="183">
                  <c:v>25.405130135942606</c:v>
                </c:pt>
                <c:pt idx="184">
                  <c:v>27.546504586878765</c:v>
                </c:pt>
                <c:pt idx="185">
                  <c:v>14.490620941147773</c:v>
                </c:pt>
                <c:pt idx="186">
                  <c:v>14.454839361990283</c:v>
                </c:pt>
                <c:pt idx="187">
                  <c:v>16.096366912843138</c:v>
                </c:pt>
                <c:pt idx="188">
                  <c:v>14.295783757705278</c:v>
                </c:pt>
                <c:pt idx="189">
                  <c:v>20.11224826133407</c:v>
                </c:pt>
                <c:pt idx="190">
                  <c:v>19.423468947752355</c:v>
                </c:pt>
                <c:pt idx="191">
                  <c:v>21.539731893392151</c:v>
                </c:pt>
                <c:pt idx="192">
                  <c:v>21.023982403906754</c:v>
                </c:pt>
                <c:pt idx="193">
                  <c:v>26.957441914013906</c:v>
                </c:pt>
                <c:pt idx="194">
                  <c:v>26.174383518035512</c:v>
                </c:pt>
                <c:pt idx="195">
                  <c:v>29.09935525028073</c:v>
                </c:pt>
                <c:pt idx="196">
                  <c:v>30.216341400787364</c:v>
                </c:pt>
                <c:pt idx="197">
                  <c:v>17.995784842215272</c:v>
                </c:pt>
                <c:pt idx="198">
                  <c:v>18.742861185557167</c:v>
                </c:pt>
                <c:pt idx="199">
                  <c:v>17.863800380370556</c:v>
                </c:pt>
                <c:pt idx="200">
                  <c:v>20.395962805706446</c:v>
                </c:pt>
                <c:pt idx="201">
                  <c:v>29.65020949522027</c:v>
                </c:pt>
                <c:pt idx="202">
                  <c:v>28.952976682629398</c:v>
                </c:pt>
                <c:pt idx="203">
                  <c:v>28.03634843636743</c:v>
                </c:pt>
                <c:pt idx="204">
                  <c:v>23.949159178931204</c:v>
                </c:pt>
                <c:pt idx="205">
                  <c:v>22.437994864630799</c:v>
                </c:pt>
                <c:pt idx="206">
                  <c:v>15.720666765769471</c:v>
                </c:pt>
                <c:pt idx="207">
                  <c:v>22.057707758166373</c:v>
                </c:pt>
                <c:pt idx="208">
                  <c:v>23.576481230185095</c:v>
                </c:pt>
                <c:pt idx="209">
                  <c:v>18.753321647338844</c:v>
                </c:pt>
                <c:pt idx="210">
                  <c:v>13.005717576511863</c:v>
                </c:pt>
                <c:pt idx="211">
                  <c:v>15.219568319798745</c:v>
                </c:pt>
                <c:pt idx="212">
                  <c:v>16.399827077898465</c:v>
                </c:pt>
                <c:pt idx="213">
                  <c:v>16.657379044566071</c:v>
                </c:pt>
                <c:pt idx="214">
                  <c:v>30.140660247573571</c:v>
                </c:pt>
                <c:pt idx="215">
                  <c:v>27.328917395369253</c:v>
                </c:pt>
                <c:pt idx="216">
                  <c:v>31.294975840484813</c:v>
                </c:pt>
                <c:pt idx="217">
                  <c:v>26.334954589920663</c:v>
                </c:pt>
                <c:pt idx="218">
                  <c:v>30.614518345178162</c:v>
                </c:pt>
                <c:pt idx="219">
                  <c:v>17.539340232312689</c:v>
                </c:pt>
                <c:pt idx="220">
                  <c:v>17.196219619965625</c:v>
                </c:pt>
                <c:pt idx="221">
                  <c:v>16.222879732382339</c:v>
                </c:pt>
                <c:pt idx="222">
                  <c:v>15.681613221342358</c:v>
                </c:pt>
                <c:pt idx="223">
                  <c:v>19.930406812128666</c:v>
                </c:pt>
                <c:pt idx="224">
                  <c:v>20.492603385332458</c:v>
                </c:pt>
                <c:pt idx="225">
                  <c:v>19.535807074001234</c:v>
                </c:pt>
                <c:pt idx="226">
                  <c:v>20.099927447495574</c:v>
                </c:pt>
                <c:pt idx="227">
                  <c:v>15.249539844799058</c:v>
                </c:pt>
                <c:pt idx="228">
                  <c:v>15.690386193165891</c:v>
                </c:pt>
                <c:pt idx="229">
                  <c:v>14.555528015676385</c:v>
                </c:pt>
                <c:pt idx="230">
                  <c:v>15.17058862962041</c:v>
                </c:pt>
                <c:pt idx="231">
                  <c:v>30.387966595675568</c:v>
                </c:pt>
                <c:pt idx="232">
                  <c:v>24.236989814897633</c:v>
                </c:pt>
                <c:pt idx="233">
                  <c:v>28.913077108573098</c:v>
                </c:pt>
                <c:pt idx="234">
                  <c:v>24.144803738717336</c:v>
                </c:pt>
                <c:pt idx="235">
                  <c:v>28.131520938551596</c:v>
                </c:pt>
                <c:pt idx="236">
                  <c:v>27.685272868717973</c:v>
                </c:pt>
                <c:pt idx="237">
                  <c:v>30.460695256434121</c:v>
                </c:pt>
                <c:pt idx="238">
                  <c:v>29.122139191896384</c:v>
                </c:pt>
                <c:pt idx="239">
                  <c:v>25.771055317280982</c:v>
                </c:pt>
                <c:pt idx="240">
                  <c:v>26.526616427185193</c:v>
                </c:pt>
                <c:pt idx="241">
                  <c:v>26.040996115321043</c:v>
                </c:pt>
                <c:pt idx="242">
                  <c:v>30.497188279232841</c:v>
                </c:pt>
                <c:pt idx="243">
                  <c:v>29.203680013716564</c:v>
                </c:pt>
                <c:pt idx="244">
                  <c:v>30.554219393368534</c:v>
                </c:pt>
                <c:pt idx="245">
                  <c:v>29.831582300919862</c:v>
                </c:pt>
                <c:pt idx="246">
                  <c:v>31.3610402165368</c:v>
                </c:pt>
                <c:pt idx="247">
                  <c:v>20.56519746010305</c:v>
                </c:pt>
                <c:pt idx="248">
                  <c:v>18.204679943903614</c:v>
                </c:pt>
                <c:pt idx="249">
                  <c:v>19.056362462351419</c:v>
                </c:pt>
                <c:pt idx="250">
                  <c:v>19.785616985300909</c:v>
                </c:pt>
                <c:pt idx="251">
                  <c:v>21.872038958580685</c:v>
                </c:pt>
                <c:pt idx="252">
                  <c:v>22.996432104988273</c:v>
                </c:pt>
                <c:pt idx="253">
                  <c:v>24.188233664831259</c:v>
                </c:pt>
                <c:pt idx="254">
                  <c:v>20.398446654655874</c:v>
                </c:pt>
                <c:pt idx="255">
                  <c:v>21.674739089516965</c:v>
                </c:pt>
                <c:pt idx="256">
                  <c:v>20.570429975644004</c:v>
                </c:pt>
                <c:pt idx="257">
                  <c:v>22.464784595401014</c:v>
                </c:pt>
                <c:pt idx="258">
                  <c:v>19.274053508248279</c:v>
                </c:pt>
                <c:pt idx="259">
                  <c:v>20.174984207887384</c:v>
                </c:pt>
                <c:pt idx="260">
                  <c:v>19.693123764822097</c:v>
                </c:pt>
                <c:pt idx="261">
                  <c:v>19.267128933448944</c:v>
                </c:pt>
                <c:pt idx="262">
                  <c:v>20.904470471869033</c:v>
                </c:pt>
                <c:pt idx="263">
                  <c:v>16.457838126688337</c:v>
                </c:pt>
                <c:pt idx="264">
                  <c:v>27.373732236443036</c:v>
                </c:pt>
                <c:pt idx="265">
                  <c:v>26.944649790674134</c:v>
                </c:pt>
                <c:pt idx="266">
                  <c:v>28.228637426697397</c:v>
                </c:pt>
                <c:pt idx="267">
                  <c:v>26.880328991634492</c:v>
                </c:pt>
                <c:pt idx="268">
                  <c:v>27.172498723354387</c:v>
                </c:pt>
                <c:pt idx="269">
                  <c:v>23.785631581243138</c:v>
                </c:pt>
                <c:pt idx="270">
                  <c:v>23.553396162651115</c:v>
                </c:pt>
                <c:pt idx="271">
                  <c:v>27.696989917110137</c:v>
                </c:pt>
                <c:pt idx="272">
                  <c:v>25.325687897014422</c:v>
                </c:pt>
                <c:pt idx="273">
                  <c:v>23.398860413350324</c:v>
                </c:pt>
                <c:pt idx="274">
                  <c:v>25.308066550101014</c:v>
                </c:pt>
                <c:pt idx="275">
                  <c:v>21.901875361640474</c:v>
                </c:pt>
                <c:pt idx="276">
                  <c:v>30.098433796225809</c:v>
                </c:pt>
                <c:pt idx="277">
                  <c:v>29.534940039844358</c:v>
                </c:pt>
                <c:pt idx="278">
                  <c:v>23.49949938057404</c:v>
                </c:pt>
                <c:pt idx="279">
                  <c:v>25.27773629103504</c:v>
                </c:pt>
                <c:pt idx="280">
                  <c:v>25.735357956686098</c:v>
                </c:pt>
                <c:pt idx="281">
                  <c:v>23.80414398711023</c:v>
                </c:pt>
                <c:pt idx="282">
                  <c:v>22.998400934603321</c:v>
                </c:pt>
                <c:pt idx="283">
                  <c:v>20.243283680276456</c:v>
                </c:pt>
                <c:pt idx="284">
                  <c:v>20.841800717968425</c:v>
                </c:pt>
                <c:pt idx="285">
                  <c:v>19.531111618909698</c:v>
                </c:pt>
                <c:pt idx="286">
                  <c:v>20.212734616659919</c:v>
                </c:pt>
                <c:pt idx="287">
                  <c:v>17.204451881577224</c:v>
                </c:pt>
                <c:pt idx="288">
                  <c:v>18.96489823919898</c:v>
                </c:pt>
                <c:pt idx="289">
                  <c:v>21.5143435995966</c:v>
                </c:pt>
                <c:pt idx="290">
                  <c:v>19.412224079693964</c:v>
                </c:pt>
                <c:pt idx="291">
                  <c:v>32.835435847633079</c:v>
                </c:pt>
                <c:pt idx="292">
                  <c:v>32.801665800548349</c:v>
                </c:pt>
                <c:pt idx="293">
                  <c:v>30.80197628705325</c:v>
                </c:pt>
                <c:pt idx="294">
                  <c:v>26.979177527640108</c:v>
                </c:pt>
                <c:pt idx="295">
                  <c:v>24.611405323649461</c:v>
                </c:pt>
                <c:pt idx="296">
                  <c:v>20.02066726313716</c:v>
                </c:pt>
                <c:pt idx="297">
                  <c:v>26.430349184510405</c:v>
                </c:pt>
                <c:pt idx="298">
                  <c:v>23.019330996767135</c:v>
                </c:pt>
                <c:pt idx="299">
                  <c:v>29.52129736628039</c:v>
                </c:pt>
                <c:pt idx="300">
                  <c:v>29.774462847036226</c:v>
                </c:pt>
                <c:pt idx="301">
                  <c:v>32.573816867868096</c:v>
                </c:pt>
                <c:pt idx="302">
                  <c:v>31.829930240441236</c:v>
                </c:pt>
                <c:pt idx="303">
                  <c:v>26.816813208104694</c:v>
                </c:pt>
                <c:pt idx="304">
                  <c:v>26.790650630399924</c:v>
                </c:pt>
                <c:pt idx="305">
                  <c:v>26.259003120812665</c:v>
                </c:pt>
                <c:pt idx="306">
                  <c:v>27.394030504228002</c:v>
                </c:pt>
                <c:pt idx="307">
                  <c:v>35.706490359450044</c:v>
                </c:pt>
                <c:pt idx="308">
                  <c:v>36.979392604917109</c:v>
                </c:pt>
                <c:pt idx="309">
                  <c:v>33.987463612784964</c:v>
                </c:pt>
                <c:pt idx="310">
                  <c:v>36.639981654778452</c:v>
                </c:pt>
                <c:pt idx="311">
                  <c:v>30.837408208478998</c:v>
                </c:pt>
                <c:pt idx="312">
                  <c:v>29.89772562628367</c:v>
                </c:pt>
                <c:pt idx="313">
                  <c:v>29.19183258356605</c:v>
                </c:pt>
                <c:pt idx="314">
                  <c:v>27.277901549051926</c:v>
                </c:pt>
                <c:pt idx="315">
                  <c:v>35.451231872477827</c:v>
                </c:pt>
                <c:pt idx="316">
                  <c:v>32.730260602279131</c:v>
                </c:pt>
                <c:pt idx="317">
                  <c:v>33.829506406536979</c:v>
                </c:pt>
                <c:pt idx="318">
                  <c:v>34.100324501759388</c:v>
                </c:pt>
                <c:pt idx="319">
                  <c:v>35.23204316992431</c:v>
                </c:pt>
                <c:pt idx="320">
                  <c:v>36.179220479802822</c:v>
                </c:pt>
                <c:pt idx="321">
                  <c:v>29.976137956131645</c:v>
                </c:pt>
                <c:pt idx="322">
                  <c:v>36.179220479802822</c:v>
                </c:pt>
                <c:pt idx="323">
                  <c:v>36.459845721441084</c:v>
                </c:pt>
                <c:pt idx="324">
                  <c:v>35.1940183176619</c:v>
                </c:pt>
                <c:pt idx="325">
                  <c:v>31.771590697247824</c:v>
                </c:pt>
                <c:pt idx="326">
                  <c:v>30.2525978127128</c:v>
                </c:pt>
                <c:pt idx="327">
                  <c:v>37.463208115826092</c:v>
                </c:pt>
                <c:pt idx="328">
                  <c:v>35.969531779366662</c:v>
                </c:pt>
                <c:pt idx="329">
                  <c:v>37.447729981719526</c:v>
                </c:pt>
                <c:pt idx="330">
                  <c:v>31.040731846822165</c:v>
                </c:pt>
                <c:pt idx="331">
                  <c:v>34.041319380742692</c:v>
                </c:pt>
                <c:pt idx="332">
                  <c:v>33.709114953025988</c:v>
                </c:pt>
                <c:pt idx="333">
                  <c:v>35.154169725407016</c:v>
                </c:pt>
                <c:pt idx="334">
                  <c:v>29.250550208008114</c:v>
                </c:pt>
                <c:pt idx="335">
                  <c:v>28.516370313816182</c:v>
                </c:pt>
                <c:pt idx="336">
                  <c:v>28.462428502414603</c:v>
                </c:pt>
                <c:pt idx="337">
                  <c:v>27.638525217663606</c:v>
                </c:pt>
                <c:pt idx="338">
                  <c:v>29.78219771759537</c:v>
                </c:pt>
                <c:pt idx="339">
                  <c:v>35.454171617009976</c:v>
                </c:pt>
                <c:pt idx="340">
                  <c:v>32.689214260375735</c:v>
                </c:pt>
                <c:pt idx="341">
                  <c:v>35.396382205027308</c:v>
                </c:pt>
                <c:pt idx="342">
                  <c:v>33.738417748741917</c:v>
                </c:pt>
                <c:pt idx="343">
                  <c:v>34.226588478009504</c:v>
                </c:pt>
                <c:pt idx="344">
                  <c:v>33.895549552736369</c:v>
                </c:pt>
                <c:pt idx="345">
                  <c:v>34.127246085997712</c:v>
                </c:pt>
                <c:pt idx="346">
                  <c:v>30.983925423189582</c:v>
                </c:pt>
                <c:pt idx="347">
                  <c:v>31.812215193852346</c:v>
                </c:pt>
                <c:pt idx="348">
                  <c:v>30.116006472788236</c:v>
                </c:pt>
                <c:pt idx="349">
                  <c:v>32.869872181227677</c:v>
                </c:pt>
                <c:pt idx="350">
                  <c:v>32.874346398921652</c:v>
                </c:pt>
                <c:pt idx="351">
                  <c:v>32.165483052805314</c:v>
                </c:pt>
                <c:pt idx="352">
                  <c:v>30.417795205960847</c:v>
                </c:pt>
                <c:pt idx="353">
                  <c:v>30.738676244450581</c:v>
                </c:pt>
                <c:pt idx="354">
                  <c:v>27.506611589785013</c:v>
                </c:pt>
                <c:pt idx="355">
                  <c:v>27.925988990657356</c:v>
                </c:pt>
                <c:pt idx="356">
                  <c:v>28.714969054395912</c:v>
                </c:pt>
                <c:pt idx="357">
                  <c:v>28.498124038128246</c:v>
                </c:pt>
                <c:pt idx="358">
                  <c:v>24.144841583233053</c:v>
                </c:pt>
                <c:pt idx="359">
                  <c:v>22.656397762314569</c:v>
                </c:pt>
                <c:pt idx="360">
                  <c:v>26.299517999577404</c:v>
                </c:pt>
                <c:pt idx="361">
                  <c:v>24.297586901315743</c:v>
                </c:pt>
                <c:pt idx="362">
                  <c:v>30.28175978404812</c:v>
                </c:pt>
                <c:pt idx="363">
                  <c:v>30.104543947519034</c:v>
                </c:pt>
                <c:pt idx="364">
                  <c:v>31.345054803222631</c:v>
                </c:pt>
                <c:pt idx="365">
                  <c:v>30.482368368362238</c:v>
                </c:pt>
                <c:pt idx="366">
                  <c:v>30.751770281071622</c:v>
                </c:pt>
                <c:pt idx="367">
                  <c:v>29.591056670175853</c:v>
                </c:pt>
                <c:pt idx="368">
                  <c:v>28.900353556303592</c:v>
                </c:pt>
                <c:pt idx="369">
                  <c:v>35.611603109994782</c:v>
                </c:pt>
                <c:pt idx="370">
                  <c:v>35.603149610985632</c:v>
                </c:pt>
                <c:pt idx="371">
                  <c:v>35.881631639817051</c:v>
                </c:pt>
                <c:pt idx="372">
                  <c:v>33.118059198142682</c:v>
                </c:pt>
                <c:pt idx="373">
                  <c:v>33.004404174467894</c:v>
                </c:pt>
                <c:pt idx="374">
                  <c:v>34.594874173874054</c:v>
                </c:pt>
                <c:pt idx="375">
                  <c:v>34.578098856589833</c:v>
                </c:pt>
                <c:pt idx="376">
                  <c:v>34.456748631752866</c:v>
                </c:pt>
                <c:pt idx="377">
                  <c:v>35.923184619846182</c:v>
                </c:pt>
                <c:pt idx="378">
                  <c:v>35.923184619846182</c:v>
                </c:pt>
                <c:pt idx="379">
                  <c:v>35.771285331392683</c:v>
                </c:pt>
                <c:pt idx="380">
                  <c:v>28.203033011930515</c:v>
                </c:pt>
                <c:pt idx="381">
                  <c:v>28.254512137710869</c:v>
                </c:pt>
                <c:pt idx="382">
                  <c:v>30.318080248536283</c:v>
                </c:pt>
                <c:pt idx="383">
                  <c:v>28.727524205686279</c:v>
                </c:pt>
                <c:pt idx="384">
                  <c:v>31.908011362611767</c:v>
                </c:pt>
                <c:pt idx="385">
                  <c:v>31.536583271414713</c:v>
                </c:pt>
                <c:pt idx="386">
                  <c:v>28.502445102925755</c:v>
                </c:pt>
                <c:pt idx="387">
                  <c:v>29.377520369158603</c:v>
                </c:pt>
                <c:pt idx="388">
                  <c:v>35.209308170705178</c:v>
                </c:pt>
                <c:pt idx="389">
                  <c:v>31.916331492548473</c:v>
                </c:pt>
                <c:pt idx="390">
                  <c:v>30.326621479327649</c:v>
                </c:pt>
                <c:pt idx="391">
                  <c:v>29.796897770030938</c:v>
                </c:pt>
              </c:numCache>
            </c:numRef>
          </c:xVal>
          <c:yVal>
            <c:numRef>
              <c:f>Regression!RegChartFitY</c:f>
              <c:numCache>
                <c:formatCode>0.0000</c:formatCode>
                <c:ptCount val="392"/>
                <c:pt idx="0">
                  <c:v>16.838573626431661</c:v>
                </c:pt>
                <c:pt idx="1">
                  <c:v>15.313332990800655</c:v>
                </c:pt>
                <c:pt idx="2">
                  <c:v>16.858150041188779</c:v>
                </c:pt>
                <c:pt idx="3">
                  <c:v>16.873339970034131</c:v>
                </c:pt>
                <c:pt idx="4">
                  <c:v>16.954691335727667</c:v>
                </c:pt>
                <c:pt idx="5">
                  <c:v>11.49650610573814</c:v>
                </c:pt>
                <c:pt idx="6">
                  <c:v>11.073481577763721</c:v>
                </c:pt>
                <c:pt idx="7">
                  <c:v>11.367322741366332</c:v>
                </c:pt>
                <c:pt idx="8">
                  <c:v>10.632804435322724</c:v>
                </c:pt>
                <c:pt idx="9">
                  <c:v>14.112482582388791</c:v>
                </c:pt>
                <c:pt idx="10">
                  <c:v>15.890381080998123</c:v>
                </c:pt>
                <c:pt idx="11">
                  <c:v>15.819833158238167</c:v>
                </c:pt>
                <c:pt idx="12">
                  <c:v>15.212574416275837</c:v>
                </c:pt>
                <c:pt idx="13">
                  <c:v>17.412576009964045</c:v>
                </c:pt>
                <c:pt idx="14">
                  <c:v>25.198456840216746</c:v>
                </c:pt>
                <c:pt idx="15">
                  <c:v>20.804329496548942</c:v>
                </c:pt>
                <c:pt idx="16">
                  <c:v>21.070591899933742</c:v>
                </c:pt>
                <c:pt idx="17">
                  <c:v>22.212267981403066</c:v>
                </c:pt>
                <c:pt idx="18">
                  <c:v>26.537432790749786</c:v>
                </c:pt>
                <c:pt idx="19">
                  <c:v>28.591062427308099</c:v>
                </c:pt>
                <c:pt idx="20">
                  <c:v>23.687378569360192</c:v>
                </c:pt>
                <c:pt idx="21">
                  <c:v>24.863990200357819</c:v>
                </c:pt>
                <c:pt idx="22">
                  <c:v>25.061290069421542</c:v>
                </c:pt>
                <c:pt idx="23">
                  <c:v>25.482960949989256</c:v>
                </c:pt>
                <c:pt idx="24">
                  <c:v>21.822223935113239</c:v>
                </c:pt>
                <c:pt idx="25">
                  <c:v>9.8331399279859557</c:v>
                </c:pt>
                <c:pt idx="26">
                  <c:v>11.286817405301973</c:v>
                </c:pt>
                <c:pt idx="27">
                  <c:v>11.094073228075858</c:v>
                </c:pt>
                <c:pt idx="28">
                  <c:v>9.5979342059952</c:v>
                </c:pt>
                <c:pt idx="29">
                  <c:v>27.44784298533256</c:v>
                </c:pt>
                <c:pt idx="30">
                  <c:v>24.676945021900842</c:v>
                </c:pt>
                <c:pt idx="31">
                  <c:v>26.837983619376331</c:v>
                </c:pt>
                <c:pt idx="32">
                  <c:v>22.641156144772239</c:v>
                </c:pt>
                <c:pt idx="33">
                  <c:v>18.484009744835557</c:v>
                </c:pt>
                <c:pt idx="34">
                  <c:v>19.122155962266103</c:v>
                </c:pt>
                <c:pt idx="35">
                  <c:v>19.453702505316752</c:v>
                </c:pt>
                <c:pt idx="36">
                  <c:v>19.32975165648589</c:v>
                </c:pt>
                <c:pt idx="37">
                  <c:v>13.611075423983189</c:v>
                </c:pt>
                <c:pt idx="38">
                  <c:v>12.157567152593005</c:v>
                </c:pt>
                <c:pt idx="39">
                  <c:v>14.084394636257104</c:v>
                </c:pt>
                <c:pt idx="40">
                  <c:v>14.4267758897945</c:v>
                </c:pt>
                <c:pt idx="41">
                  <c:v>9.5902999718029793</c:v>
                </c:pt>
                <c:pt idx="42">
                  <c:v>10.81089600089779</c:v>
                </c:pt>
                <c:pt idx="43">
                  <c:v>8.7347698527740878</c:v>
                </c:pt>
                <c:pt idx="44">
                  <c:v>20.818026271478537</c:v>
                </c:pt>
                <c:pt idx="45">
                  <c:v>24.240084212487776</c:v>
                </c:pt>
                <c:pt idx="46">
                  <c:v>19.36013151417659</c:v>
                </c:pt>
                <c:pt idx="47">
                  <c:v>20.279021972580779</c:v>
                </c:pt>
                <c:pt idx="48">
                  <c:v>24.964676372780147</c:v>
                </c:pt>
                <c:pt idx="49">
                  <c:v>27.328836446781434</c:v>
                </c:pt>
                <c:pt idx="50">
                  <c:v>27.90166725699298</c:v>
                </c:pt>
                <c:pt idx="51">
                  <c:v>27.849818451807788</c:v>
                </c:pt>
                <c:pt idx="52">
                  <c:v>29.62888245286068</c:v>
                </c:pt>
                <c:pt idx="53">
                  <c:v>30.374066263465199</c:v>
                </c:pt>
                <c:pt idx="54">
                  <c:v>29.279225884156411</c:v>
                </c:pt>
                <c:pt idx="55">
                  <c:v>26.566236332042742</c:v>
                </c:pt>
                <c:pt idx="56">
                  <c:v>25.328456204078385</c:v>
                </c:pt>
                <c:pt idx="57">
                  <c:v>24.28168413378026</c:v>
                </c:pt>
                <c:pt idx="58">
                  <c:v>25.993692502986516</c:v>
                </c:pt>
                <c:pt idx="59">
                  <c:v>22.691466502781925</c:v>
                </c:pt>
                <c:pt idx="60">
                  <c:v>23.677934580547344</c:v>
                </c:pt>
                <c:pt idx="61">
                  <c:v>12.025598364458494</c:v>
                </c:pt>
                <c:pt idx="62">
                  <c:v>11.301206677645121</c:v>
                </c:pt>
                <c:pt idx="63">
                  <c:v>12.972944880262842</c:v>
                </c:pt>
                <c:pt idx="64">
                  <c:v>12.954615442092917</c:v>
                </c:pt>
                <c:pt idx="65">
                  <c:v>15.317257232061893</c:v>
                </c:pt>
                <c:pt idx="66">
                  <c:v>9.5097036386293095</c:v>
                </c:pt>
                <c:pt idx="67">
                  <c:v>11.033528091747291</c:v>
                </c:pt>
                <c:pt idx="68">
                  <c:v>11.185258174274955</c:v>
                </c:pt>
                <c:pt idx="69">
                  <c:v>10.870317742582683</c:v>
                </c:pt>
                <c:pt idx="70">
                  <c:v>25.03269124018523</c:v>
                </c:pt>
                <c:pt idx="71">
                  <c:v>14.203329116736208</c:v>
                </c:pt>
                <c:pt idx="72">
                  <c:v>13.485015975092979</c:v>
                </c:pt>
                <c:pt idx="73">
                  <c:v>12.330242970994684</c:v>
                </c:pt>
                <c:pt idx="74">
                  <c:v>13.266616837939614</c:v>
                </c:pt>
                <c:pt idx="75">
                  <c:v>21.613992221016861</c:v>
                </c:pt>
                <c:pt idx="76">
                  <c:v>24.335220428923613</c:v>
                </c:pt>
                <c:pt idx="77">
                  <c:v>21.786990777560018</c:v>
                </c:pt>
                <c:pt idx="78">
                  <c:v>26.079261148665992</c:v>
                </c:pt>
                <c:pt idx="79">
                  <c:v>22.822235255592613</c:v>
                </c:pt>
                <c:pt idx="80">
                  <c:v>25.326532403787837</c:v>
                </c:pt>
                <c:pt idx="81">
                  <c:v>24.141548747924681</c:v>
                </c:pt>
                <c:pt idx="82">
                  <c:v>24.089278368405822</c:v>
                </c:pt>
                <c:pt idx="83">
                  <c:v>26.343380339243957</c:v>
                </c:pt>
                <c:pt idx="84">
                  <c:v>12.383947606403462</c:v>
                </c:pt>
                <c:pt idx="85">
                  <c:v>14.95695492051196</c:v>
                </c:pt>
                <c:pt idx="86">
                  <c:v>13.438131241902768</c:v>
                </c:pt>
                <c:pt idx="87">
                  <c:v>13.294603978314798</c:v>
                </c:pt>
                <c:pt idx="88">
                  <c:v>14.425307410924701</c:v>
                </c:pt>
                <c:pt idx="89">
                  <c:v>7.696569879392543</c:v>
                </c:pt>
                <c:pt idx="90">
                  <c:v>10.946813705339499</c:v>
                </c:pt>
                <c:pt idx="91">
                  <c:v>11.328316520837957</c:v>
                </c:pt>
                <c:pt idx="92">
                  <c:v>12.096184987971002</c:v>
                </c:pt>
                <c:pt idx="93">
                  <c:v>8.5192887226626812</c:v>
                </c:pt>
                <c:pt idx="94">
                  <c:v>7.2632495262620527</c:v>
                </c:pt>
                <c:pt idx="95">
                  <c:v>13.796610989021032</c:v>
                </c:pt>
                <c:pt idx="96">
                  <c:v>18.477477956350643</c:v>
                </c:pt>
                <c:pt idx="97">
                  <c:v>17.76372050654502</c:v>
                </c:pt>
                <c:pt idx="98">
                  <c:v>19.449802608378892</c:v>
                </c:pt>
                <c:pt idx="99">
                  <c:v>19.259828261072517</c:v>
                </c:pt>
                <c:pt idx="100">
                  <c:v>19.738580462366389</c:v>
                </c:pt>
                <c:pt idx="101">
                  <c:v>27.302527770060408</c:v>
                </c:pt>
                <c:pt idx="102">
                  <c:v>8.248069680482276</c:v>
                </c:pt>
                <c:pt idx="103">
                  <c:v>8.4328115122476976</c:v>
                </c:pt>
                <c:pt idx="104">
                  <c:v>9.6600562393964911</c:v>
                </c:pt>
                <c:pt idx="105">
                  <c:v>10.282504910204173</c:v>
                </c:pt>
                <c:pt idx="106">
                  <c:v>20.239678908337108</c:v>
                </c:pt>
                <c:pt idx="107">
                  <c:v>25.076745606588123</c:v>
                </c:pt>
                <c:pt idx="108">
                  <c:v>22.658863133701555</c:v>
                </c:pt>
                <c:pt idx="109">
                  <c:v>24.4729960533552</c:v>
                </c:pt>
                <c:pt idx="110">
                  <c:v>25.829085733024133</c:v>
                </c:pt>
                <c:pt idx="111">
                  <c:v>22.908550693281139</c:v>
                </c:pt>
                <c:pt idx="112">
                  <c:v>21.731093032654325</c:v>
                </c:pt>
                <c:pt idx="113">
                  <c:v>24.993182235342815</c:v>
                </c:pt>
                <c:pt idx="114">
                  <c:v>12.962180138081797</c:v>
                </c:pt>
                <c:pt idx="115">
                  <c:v>10.589674737467915</c:v>
                </c:pt>
                <c:pt idx="116">
                  <c:v>27.67407317225447</c:v>
                </c:pt>
                <c:pt idx="117">
                  <c:v>25.778502843463428</c:v>
                </c:pt>
                <c:pt idx="118">
                  <c:v>23.371876655397273</c:v>
                </c:pt>
                <c:pt idx="119">
                  <c:v>21.582805034449517</c:v>
                </c:pt>
                <c:pt idx="120">
                  <c:v>16.339238445438834</c:v>
                </c:pt>
                <c:pt idx="121">
                  <c:v>22.668446298300882</c:v>
                </c:pt>
                <c:pt idx="122">
                  <c:v>21.85127944338608</c:v>
                </c:pt>
                <c:pt idx="123">
                  <c:v>14.510368438826655</c:v>
                </c:pt>
                <c:pt idx="124">
                  <c:v>20.700160815023679</c:v>
                </c:pt>
                <c:pt idx="125">
                  <c:v>21.636703887894434</c:v>
                </c:pt>
                <c:pt idx="126">
                  <c:v>19.434164205318652</c:v>
                </c:pt>
                <c:pt idx="127">
                  <c:v>29.047655197436306</c:v>
                </c:pt>
                <c:pt idx="128">
                  <c:v>24.23992185376779</c:v>
                </c:pt>
                <c:pt idx="129">
                  <c:v>29.657345357466696</c:v>
                </c:pt>
                <c:pt idx="130">
                  <c:v>23.860342838559873</c:v>
                </c:pt>
                <c:pt idx="131">
                  <c:v>17.180991426591703</c:v>
                </c:pt>
                <c:pt idx="132">
                  <c:v>17.773060239708684</c:v>
                </c:pt>
                <c:pt idx="133">
                  <c:v>17.950445282163606</c:v>
                </c:pt>
                <c:pt idx="134">
                  <c:v>14.708742687008018</c:v>
                </c:pt>
                <c:pt idx="135">
                  <c:v>11.72105160223747</c:v>
                </c:pt>
                <c:pt idx="136">
                  <c:v>12.946372529095722</c:v>
                </c:pt>
                <c:pt idx="137">
                  <c:v>12.192277808294996</c:v>
                </c:pt>
                <c:pt idx="138">
                  <c:v>13.959034452119068</c:v>
                </c:pt>
                <c:pt idx="139">
                  <c:v>27.303865157763386</c:v>
                </c:pt>
                <c:pt idx="140">
                  <c:v>28.859855330489932</c:v>
                </c:pt>
                <c:pt idx="141">
                  <c:v>26.974919238706637</c:v>
                </c:pt>
                <c:pt idx="142">
                  <c:v>30.81525787088956</c:v>
                </c:pt>
                <c:pt idx="143">
                  <c:v>28.876718379556358</c:v>
                </c:pt>
                <c:pt idx="144">
                  <c:v>25.971742948063557</c:v>
                </c:pt>
                <c:pt idx="145">
                  <c:v>27.995783980669668</c:v>
                </c:pt>
                <c:pt idx="146">
                  <c:v>27.297047253783557</c:v>
                </c:pt>
                <c:pt idx="147">
                  <c:v>25.831438356282142</c:v>
                </c:pt>
                <c:pt idx="148">
                  <c:v>26.392588426377749</c:v>
                </c:pt>
                <c:pt idx="149">
                  <c:v>28.672512874730611</c:v>
                </c:pt>
                <c:pt idx="150">
                  <c:v>19.261395253436948</c:v>
                </c:pt>
                <c:pt idx="151">
                  <c:v>18.11168555895377</c:v>
                </c:pt>
                <c:pt idx="152">
                  <c:v>18.78419717302878</c:v>
                </c:pt>
                <c:pt idx="153">
                  <c:v>20.17154400757077</c:v>
                </c:pt>
                <c:pt idx="154">
                  <c:v>10.934776157297449</c:v>
                </c:pt>
                <c:pt idx="155">
                  <c:v>12.495121548382592</c:v>
                </c:pt>
                <c:pt idx="156">
                  <c:v>12.120267430938121</c:v>
                </c:pt>
                <c:pt idx="157">
                  <c:v>11.347674066041641</c:v>
                </c:pt>
                <c:pt idx="158">
                  <c:v>15.762140691613761</c:v>
                </c:pt>
                <c:pt idx="159">
                  <c:v>15.893955947532634</c:v>
                </c:pt>
                <c:pt idx="160">
                  <c:v>16.658346493489425</c:v>
                </c:pt>
                <c:pt idx="161">
                  <c:v>16.623410943961126</c:v>
                </c:pt>
                <c:pt idx="162">
                  <c:v>20.157093437535096</c:v>
                </c:pt>
                <c:pt idx="163">
                  <c:v>19.23557108758385</c:v>
                </c:pt>
                <c:pt idx="164">
                  <c:v>19.190370980452638</c:v>
                </c:pt>
                <c:pt idx="165">
                  <c:v>27.180262912929354</c:v>
                </c:pt>
                <c:pt idx="166">
                  <c:v>22.62080094632741</c:v>
                </c:pt>
                <c:pt idx="167">
                  <c:v>20.952371458960101</c:v>
                </c:pt>
                <c:pt idx="168">
                  <c:v>22.939958658005601</c:v>
                </c:pt>
                <c:pt idx="169">
                  <c:v>24.150680436277998</c:v>
                </c:pt>
                <c:pt idx="170">
                  <c:v>26.859939698807597</c:v>
                </c:pt>
                <c:pt idx="171">
                  <c:v>24.929383613897784</c:v>
                </c:pt>
                <c:pt idx="172">
                  <c:v>20.646649081762551</c:v>
                </c:pt>
                <c:pt idx="173">
                  <c:v>28.324282680684522</c:v>
                </c:pt>
                <c:pt idx="174">
                  <c:v>19.610932822805836</c:v>
                </c:pt>
                <c:pt idx="175">
                  <c:v>24.085446503202622</c:v>
                </c:pt>
                <c:pt idx="176">
                  <c:v>22.867451098101704</c:v>
                </c:pt>
                <c:pt idx="177">
                  <c:v>22.765846493947691</c:v>
                </c:pt>
                <c:pt idx="178">
                  <c:v>23.87717398527948</c:v>
                </c:pt>
                <c:pt idx="179">
                  <c:v>29.441268831191156</c:v>
                </c:pt>
                <c:pt idx="180">
                  <c:v>26.17120817185755</c:v>
                </c:pt>
                <c:pt idx="181">
                  <c:v>27.487837877713741</c:v>
                </c:pt>
                <c:pt idx="182">
                  <c:v>23.588987372554563</c:v>
                </c:pt>
                <c:pt idx="183">
                  <c:v>25.405130135942606</c:v>
                </c:pt>
                <c:pt idx="184">
                  <c:v>27.546504586878765</c:v>
                </c:pt>
                <c:pt idx="185">
                  <c:v>14.490620941147773</c:v>
                </c:pt>
                <c:pt idx="186">
                  <c:v>14.454839361990283</c:v>
                </c:pt>
                <c:pt idx="187">
                  <c:v>16.096366912843138</c:v>
                </c:pt>
                <c:pt idx="188">
                  <c:v>14.295783757705278</c:v>
                </c:pt>
                <c:pt idx="189">
                  <c:v>20.11224826133407</c:v>
                </c:pt>
                <c:pt idx="190">
                  <c:v>19.423468947752355</c:v>
                </c:pt>
                <c:pt idx="191">
                  <c:v>21.539731893392151</c:v>
                </c:pt>
                <c:pt idx="192">
                  <c:v>21.023982403906754</c:v>
                </c:pt>
                <c:pt idx="193">
                  <c:v>26.957441914013906</c:v>
                </c:pt>
                <c:pt idx="194">
                  <c:v>26.174383518035512</c:v>
                </c:pt>
                <c:pt idx="195">
                  <c:v>29.09935525028073</c:v>
                </c:pt>
                <c:pt idx="196">
                  <c:v>30.216341400787364</c:v>
                </c:pt>
                <c:pt idx="197">
                  <c:v>17.995784842215272</c:v>
                </c:pt>
                <c:pt idx="198">
                  <c:v>18.742861185557167</c:v>
                </c:pt>
                <c:pt idx="199">
                  <c:v>17.863800380370556</c:v>
                </c:pt>
                <c:pt idx="200">
                  <c:v>20.395962805706446</c:v>
                </c:pt>
                <c:pt idx="201">
                  <c:v>29.65020949522027</c:v>
                </c:pt>
                <c:pt idx="202">
                  <c:v>28.952976682629398</c:v>
                </c:pt>
                <c:pt idx="203">
                  <c:v>28.03634843636743</c:v>
                </c:pt>
                <c:pt idx="204">
                  <c:v>23.949159178931204</c:v>
                </c:pt>
                <c:pt idx="205">
                  <c:v>22.437994864630799</c:v>
                </c:pt>
                <c:pt idx="206">
                  <c:v>15.720666765769471</c:v>
                </c:pt>
                <c:pt idx="207">
                  <c:v>22.057707758166373</c:v>
                </c:pt>
                <c:pt idx="208">
                  <c:v>23.576481230185095</c:v>
                </c:pt>
                <c:pt idx="209">
                  <c:v>18.753321647338844</c:v>
                </c:pt>
                <c:pt idx="210">
                  <c:v>13.005717576511863</c:v>
                </c:pt>
                <c:pt idx="211">
                  <c:v>15.219568319798745</c:v>
                </c:pt>
                <c:pt idx="212">
                  <c:v>16.399827077898465</c:v>
                </c:pt>
                <c:pt idx="213">
                  <c:v>16.657379044566071</c:v>
                </c:pt>
                <c:pt idx="214">
                  <c:v>30.140660247573571</c:v>
                </c:pt>
                <c:pt idx="215">
                  <c:v>27.328917395369253</c:v>
                </c:pt>
                <c:pt idx="216">
                  <c:v>31.294975840484813</c:v>
                </c:pt>
                <c:pt idx="217">
                  <c:v>26.334954589920663</c:v>
                </c:pt>
                <c:pt idx="218">
                  <c:v>30.614518345178162</c:v>
                </c:pt>
                <c:pt idx="219">
                  <c:v>17.539340232312689</c:v>
                </c:pt>
                <c:pt idx="220">
                  <c:v>17.196219619965625</c:v>
                </c:pt>
                <c:pt idx="221">
                  <c:v>16.222879732382339</c:v>
                </c:pt>
                <c:pt idx="222">
                  <c:v>15.681613221342358</c:v>
                </c:pt>
                <c:pt idx="223">
                  <c:v>19.930406812128666</c:v>
                </c:pt>
                <c:pt idx="224">
                  <c:v>20.492603385332458</c:v>
                </c:pt>
                <c:pt idx="225">
                  <c:v>19.535807074001234</c:v>
                </c:pt>
                <c:pt idx="226">
                  <c:v>20.099927447495574</c:v>
                </c:pt>
                <c:pt idx="227">
                  <c:v>15.249539844799058</c:v>
                </c:pt>
                <c:pt idx="228">
                  <c:v>15.690386193165891</c:v>
                </c:pt>
                <c:pt idx="229">
                  <c:v>14.555528015676385</c:v>
                </c:pt>
                <c:pt idx="230">
                  <c:v>15.17058862962041</c:v>
                </c:pt>
                <c:pt idx="231">
                  <c:v>30.387966595675568</c:v>
                </c:pt>
                <c:pt idx="232">
                  <c:v>24.236989814897633</c:v>
                </c:pt>
                <c:pt idx="233">
                  <c:v>28.913077108573098</c:v>
                </c:pt>
                <c:pt idx="234">
                  <c:v>24.144803738717336</c:v>
                </c:pt>
                <c:pt idx="235">
                  <c:v>28.131520938551596</c:v>
                </c:pt>
                <c:pt idx="236">
                  <c:v>27.685272868717973</c:v>
                </c:pt>
                <c:pt idx="237">
                  <c:v>30.460695256434121</c:v>
                </c:pt>
                <c:pt idx="238">
                  <c:v>29.122139191896384</c:v>
                </c:pt>
                <c:pt idx="239">
                  <c:v>25.771055317280982</c:v>
                </c:pt>
                <c:pt idx="240">
                  <c:v>26.526616427185193</c:v>
                </c:pt>
                <c:pt idx="241">
                  <c:v>26.040996115321043</c:v>
                </c:pt>
                <c:pt idx="242">
                  <c:v>30.497188279232841</c:v>
                </c:pt>
                <c:pt idx="243">
                  <c:v>29.203680013716564</c:v>
                </c:pt>
                <c:pt idx="244">
                  <c:v>30.554219393368534</c:v>
                </c:pt>
                <c:pt idx="245">
                  <c:v>29.831582300919862</c:v>
                </c:pt>
                <c:pt idx="246">
                  <c:v>31.3610402165368</c:v>
                </c:pt>
                <c:pt idx="247">
                  <c:v>20.56519746010305</c:v>
                </c:pt>
                <c:pt idx="248">
                  <c:v>18.204679943903614</c:v>
                </c:pt>
                <c:pt idx="249">
                  <c:v>19.056362462351419</c:v>
                </c:pt>
                <c:pt idx="250">
                  <c:v>19.785616985300909</c:v>
                </c:pt>
                <c:pt idx="251">
                  <c:v>21.872038958580685</c:v>
                </c:pt>
                <c:pt idx="252">
                  <c:v>22.996432104988273</c:v>
                </c:pt>
                <c:pt idx="253">
                  <c:v>24.188233664831259</c:v>
                </c:pt>
                <c:pt idx="254">
                  <c:v>20.398446654655874</c:v>
                </c:pt>
                <c:pt idx="255">
                  <c:v>21.674739089516965</c:v>
                </c:pt>
                <c:pt idx="256">
                  <c:v>20.570429975644004</c:v>
                </c:pt>
                <c:pt idx="257">
                  <c:v>22.464784595401014</c:v>
                </c:pt>
                <c:pt idx="258">
                  <c:v>19.274053508248279</c:v>
                </c:pt>
                <c:pt idx="259">
                  <c:v>20.174984207887384</c:v>
                </c:pt>
                <c:pt idx="260">
                  <c:v>19.693123764822097</c:v>
                </c:pt>
                <c:pt idx="261">
                  <c:v>19.267128933448944</c:v>
                </c:pt>
                <c:pt idx="262">
                  <c:v>20.904470471869033</c:v>
                </c:pt>
                <c:pt idx="263">
                  <c:v>16.457838126688337</c:v>
                </c:pt>
                <c:pt idx="264">
                  <c:v>27.373732236443036</c:v>
                </c:pt>
                <c:pt idx="265">
                  <c:v>26.944649790674134</c:v>
                </c:pt>
                <c:pt idx="266">
                  <c:v>28.228637426697397</c:v>
                </c:pt>
                <c:pt idx="267">
                  <c:v>26.880328991634492</c:v>
                </c:pt>
                <c:pt idx="268">
                  <c:v>27.172498723354387</c:v>
                </c:pt>
                <c:pt idx="269">
                  <c:v>23.785631581243138</c:v>
                </c:pt>
                <c:pt idx="270">
                  <c:v>23.553396162651115</c:v>
                </c:pt>
                <c:pt idx="271">
                  <c:v>27.696989917110137</c:v>
                </c:pt>
                <c:pt idx="272">
                  <c:v>25.325687897014422</c:v>
                </c:pt>
                <c:pt idx="273">
                  <c:v>23.398860413350324</c:v>
                </c:pt>
                <c:pt idx="274">
                  <c:v>25.308066550101014</c:v>
                </c:pt>
                <c:pt idx="275">
                  <c:v>21.901875361640474</c:v>
                </c:pt>
                <c:pt idx="276">
                  <c:v>30.098433796225809</c:v>
                </c:pt>
                <c:pt idx="277">
                  <c:v>29.534940039844358</c:v>
                </c:pt>
                <c:pt idx="278">
                  <c:v>23.49949938057404</c:v>
                </c:pt>
                <c:pt idx="279">
                  <c:v>25.27773629103504</c:v>
                </c:pt>
                <c:pt idx="280">
                  <c:v>25.735357956686098</c:v>
                </c:pt>
                <c:pt idx="281">
                  <c:v>23.80414398711023</c:v>
                </c:pt>
                <c:pt idx="282">
                  <c:v>22.998400934603321</c:v>
                </c:pt>
                <c:pt idx="283">
                  <c:v>20.243283680276456</c:v>
                </c:pt>
                <c:pt idx="284">
                  <c:v>20.841800717968425</c:v>
                </c:pt>
                <c:pt idx="285">
                  <c:v>19.531111618909698</c:v>
                </c:pt>
                <c:pt idx="286">
                  <c:v>20.212734616659919</c:v>
                </c:pt>
                <c:pt idx="287">
                  <c:v>17.204451881577224</c:v>
                </c:pt>
                <c:pt idx="288">
                  <c:v>18.96489823919898</c:v>
                </c:pt>
                <c:pt idx="289">
                  <c:v>21.5143435995966</c:v>
                </c:pt>
                <c:pt idx="290">
                  <c:v>19.412224079693964</c:v>
                </c:pt>
                <c:pt idx="291">
                  <c:v>32.835435847633079</c:v>
                </c:pt>
                <c:pt idx="292">
                  <c:v>32.801665800548349</c:v>
                </c:pt>
                <c:pt idx="293">
                  <c:v>30.80197628705325</c:v>
                </c:pt>
                <c:pt idx="294">
                  <c:v>26.979177527640108</c:v>
                </c:pt>
                <c:pt idx="295">
                  <c:v>24.611405323649461</c:v>
                </c:pt>
                <c:pt idx="296">
                  <c:v>20.02066726313716</c:v>
                </c:pt>
                <c:pt idx="297">
                  <c:v>26.430349184510405</c:v>
                </c:pt>
                <c:pt idx="298">
                  <c:v>23.019330996767135</c:v>
                </c:pt>
                <c:pt idx="299">
                  <c:v>29.52129736628039</c:v>
                </c:pt>
                <c:pt idx="300">
                  <c:v>29.774462847036226</c:v>
                </c:pt>
                <c:pt idx="301">
                  <c:v>32.573816867868096</c:v>
                </c:pt>
                <c:pt idx="302">
                  <c:v>31.829930240441236</c:v>
                </c:pt>
                <c:pt idx="303">
                  <c:v>26.816813208104694</c:v>
                </c:pt>
                <c:pt idx="304">
                  <c:v>26.790650630399924</c:v>
                </c:pt>
                <c:pt idx="305">
                  <c:v>26.259003120812665</c:v>
                </c:pt>
                <c:pt idx="306">
                  <c:v>27.394030504228002</c:v>
                </c:pt>
                <c:pt idx="307">
                  <c:v>35.706490359450044</c:v>
                </c:pt>
                <c:pt idx="308">
                  <c:v>36.979392604917109</c:v>
                </c:pt>
                <c:pt idx="309">
                  <c:v>33.987463612784964</c:v>
                </c:pt>
                <c:pt idx="310">
                  <c:v>36.639981654778452</c:v>
                </c:pt>
                <c:pt idx="311">
                  <c:v>30.837408208478998</c:v>
                </c:pt>
                <c:pt idx="312">
                  <c:v>29.89772562628367</c:v>
                </c:pt>
                <c:pt idx="313">
                  <c:v>29.19183258356605</c:v>
                </c:pt>
                <c:pt idx="314">
                  <c:v>27.277901549051926</c:v>
                </c:pt>
                <c:pt idx="315">
                  <c:v>35.451231872477827</c:v>
                </c:pt>
                <c:pt idx="316">
                  <c:v>32.730260602279131</c:v>
                </c:pt>
                <c:pt idx="317">
                  <c:v>33.829506406536979</c:v>
                </c:pt>
                <c:pt idx="318">
                  <c:v>34.100324501759388</c:v>
                </c:pt>
                <c:pt idx="319">
                  <c:v>35.23204316992431</c:v>
                </c:pt>
                <c:pt idx="320">
                  <c:v>36.179220479802822</c:v>
                </c:pt>
                <c:pt idx="321">
                  <c:v>29.976137956131645</c:v>
                </c:pt>
                <c:pt idx="322">
                  <c:v>36.179220479802822</c:v>
                </c:pt>
                <c:pt idx="323">
                  <c:v>36.459845721441084</c:v>
                </c:pt>
                <c:pt idx="324">
                  <c:v>35.1940183176619</c:v>
                </c:pt>
                <c:pt idx="325">
                  <c:v>31.771590697247824</c:v>
                </c:pt>
                <c:pt idx="326">
                  <c:v>30.2525978127128</c:v>
                </c:pt>
                <c:pt idx="327">
                  <c:v>37.463208115826092</c:v>
                </c:pt>
                <c:pt idx="328">
                  <c:v>35.969531779366662</c:v>
                </c:pt>
                <c:pt idx="329">
                  <c:v>37.447729981719526</c:v>
                </c:pt>
                <c:pt idx="330">
                  <c:v>31.040731846822165</c:v>
                </c:pt>
                <c:pt idx="331">
                  <c:v>34.041319380742692</c:v>
                </c:pt>
                <c:pt idx="332">
                  <c:v>33.709114953025988</c:v>
                </c:pt>
                <c:pt idx="333">
                  <c:v>35.154169725407016</c:v>
                </c:pt>
                <c:pt idx="334">
                  <c:v>29.250550208008114</c:v>
                </c:pt>
                <c:pt idx="335">
                  <c:v>28.516370313816182</c:v>
                </c:pt>
                <c:pt idx="336">
                  <c:v>28.462428502414603</c:v>
                </c:pt>
                <c:pt idx="337">
                  <c:v>27.638525217663606</c:v>
                </c:pt>
                <c:pt idx="338">
                  <c:v>29.78219771759537</c:v>
                </c:pt>
                <c:pt idx="339">
                  <c:v>35.454171617009976</c:v>
                </c:pt>
                <c:pt idx="340">
                  <c:v>32.689214260375735</c:v>
                </c:pt>
                <c:pt idx="341">
                  <c:v>35.396382205027308</c:v>
                </c:pt>
                <c:pt idx="342">
                  <c:v>33.738417748741917</c:v>
                </c:pt>
                <c:pt idx="343">
                  <c:v>34.226588478009504</c:v>
                </c:pt>
                <c:pt idx="344">
                  <c:v>33.895549552736369</c:v>
                </c:pt>
                <c:pt idx="345">
                  <c:v>34.127246085997712</c:v>
                </c:pt>
                <c:pt idx="346">
                  <c:v>30.983925423189582</c:v>
                </c:pt>
                <c:pt idx="347">
                  <c:v>31.812215193852346</c:v>
                </c:pt>
                <c:pt idx="348">
                  <c:v>30.116006472788236</c:v>
                </c:pt>
                <c:pt idx="349">
                  <c:v>32.869872181227677</c:v>
                </c:pt>
                <c:pt idx="350">
                  <c:v>32.874346398921652</c:v>
                </c:pt>
                <c:pt idx="351">
                  <c:v>32.165483052805314</c:v>
                </c:pt>
                <c:pt idx="352">
                  <c:v>30.417795205960847</c:v>
                </c:pt>
                <c:pt idx="353">
                  <c:v>30.738676244450581</c:v>
                </c:pt>
                <c:pt idx="354">
                  <c:v>27.506611589785013</c:v>
                </c:pt>
                <c:pt idx="355">
                  <c:v>27.925988990657356</c:v>
                </c:pt>
                <c:pt idx="356">
                  <c:v>28.714969054395912</c:v>
                </c:pt>
                <c:pt idx="357">
                  <c:v>28.498124038128246</c:v>
                </c:pt>
                <c:pt idx="358">
                  <c:v>24.144841583233053</c:v>
                </c:pt>
                <c:pt idx="359">
                  <c:v>22.656397762314569</c:v>
                </c:pt>
                <c:pt idx="360">
                  <c:v>26.299517999577404</c:v>
                </c:pt>
                <c:pt idx="361">
                  <c:v>24.297586901315743</c:v>
                </c:pt>
                <c:pt idx="362">
                  <c:v>30.28175978404812</c:v>
                </c:pt>
                <c:pt idx="363">
                  <c:v>30.104543947519034</c:v>
                </c:pt>
                <c:pt idx="364">
                  <c:v>31.345054803222631</c:v>
                </c:pt>
                <c:pt idx="365">
                  <c:v>30.482368368362238</c:v>
                </c:pt>
                <c:pt idx="366">
                  <c:v>30.751770281071622</c:v>
                </c:pt>
                <c:pt idx="367">
                  <c:v>29.591056670175853</c:v>
                </c:pt>
                <c:pt idx="368">
                  <c:v>28.900353556303592</c:v>
                </c:pt>
                <c:pt idx="369">
                  <c:v>35.611603109994782</c:v>
                </c:pt>
                <c:pt idx="370">
                  <c:v>35.603149610985632</c:v>
                </c:pt>
                <c:pt idx="371">
                  <c:v>35.881631639817051</c:v>
                </c:pt>
                <c:pt idx="372">
                  <c:v>33.118059198142682</c:v>
                </c:pt>
                <c:pt idx="373">
                  <c:v>33.004404174467894</c:v>
                </c:pt>
                <c:pt idx="374">
                  <c:v>34.594874173874054</c:v>
                </c:pt>
                <c:pt idx="375">
                  <c:v>34.578098856589833</c:v>
                </c:pt>
                <c:pt idx="376">
                  <c:v>34.456748631752866</c:v>
                </c:pt>
                <c:pt idx="377">
                  <c:v>35.923184619846182</c:v>
                </c:pt>
                <c:pt idx="378">
                  <c:v>35.923184619846182</c:v>
                </c:pt>
                <c:pt idx="379">
                  <c:v>35.771285331392683</c:v>
                </c:pt>
                <c:pt idx="380">
                  <c:v>28.203033011930515</c:v>
                </c:pt>
                <c:pt idx="381">
                  <c:v>28.254512137710869</c:v>
                </c:pt>
                <c:pt idx="382">
                  <c:v>30.318080248536283</c:v>
                </c:pt>
                <c:pt idx="383">
                  <c:v>28.727524205686279</c:v>
                </c:pt>
                <c:pt idx="384">
                  <c:v>31.908011362611767</c:v>
                </c:pt>
                <c:pt idx="385">
                  <c:v>31.536583271414713</c:v>
                </c:pt>
                <c:pt idx="386">
                  <c:v>28.502445102925755</c:v>
                </c:pt>
                <c:pt idx="387">
                  <c:v>29.377520369158603</c:v>
                </c:pt>
                <c:pt idx="388">
                  <c:v>35.209308170705178</c:v>
                </c:pt>
                <c:pt idx="389">
                  <c:v>31.916331492548473</c:v>
                </c:pt>
                <c:pt idx="390">
                  <c:v>30.326621479327649</c:v>
                </c:pt>
                <c:pt idx="391">
                  <c:v>29.796897770030938</c:v>
                </c:pt>
              </c:numCache>
            </c:numRef>
          </c:yVal>
          <c:smooth val="0"/>
          <c:extLst>
            <c:ext xmlns:c16="http://schemas.microsoft.com/office/drawing/2014/chart" uri="{C3380CC4-5D6E-409C-BE32-E72D297353CC}">
              <c16:uniqueId val="{00000002-0130-4B31-9449-67E152E7E816}"/>
            </c:ext>
          </c:extLst>
        </c:ser>
        <c:dLbls>
          <c:showLegendKey val="0"/>
          <c:showVal val="0"/>
          <c:showCatName val="0"/>
          <c:showSerName val="0"/>
          <c:showPercent val="0"/>
          <c:showBubbleSize val="0"/>
        </c:dLbls>
        <c:axId val="378408752"/>
        <c:axId val="107041904"/>
      </c:scatterChart>
      <c:valAx>
        <c:axId val="378408752"/>
        <c:scaling>
          <c:orientation val="minMax"/>
        </c:scaling>
        <c:delete val="0"/>
        <c:axPos val="b"/>
        <c:majorGridlines/>
        <c:title>
          <c:tx>
            <c:rich>
              <a:bodyPr/>
              <a:lstStyle/>
              <a:p>
                <a:pPr>
                  <a:defRPr/>
                </a:pPr>
                <a:r>
                  <a:rPr lang="en-US"/>
                  <a:t>Predicted Y</a:t>
                </a:r>
              </a:p>
            </c:rich>
          </c:tx>
          <c:overlay val="0"/>
        </c:title>
        <c:numFmt formatCode="0" sourceLinked="0"/>
        <c:majorTickMark val="out"/>
        <c:minorTickMark val="none"/>
        <c:tickLblPos val="nextTo"/>
        <c:crossAx val="107041904"/>
        <c:crosses val="autoZero"/>
        <c:crossBetween val="midCat"/>
      </c:valAx>
      <c:valAx>
        <c:axId val="107041904"/>
        <c:scaling>
          <c:orientation val="minMax"/>
        </c:scaling>
        <c:delete val="0"/>
        <c:axPos val="l"/>
        <c:majorGridlines/>
        <c:title>
          <c:tx>
            <c:rich>
              <a:bodyPr/>
              <a:lstStyle/>
              <a:p>
                <a:pPr>
                  <a:defRPr/>
                </a:pPr>
                <a:r>
                  <a:rPr lang="en-US"/>
                  <a:t>Actual Y</a:t>
                </a:r>
              </a:p>
            </c:rich>
          </c:tx>
          <c:overlay val="0"/>
        </c:title>
        <c:numFmt formatCode="0" sourceLinked="0"/>
        <c:majorTickMark val="out"/>
        <c:minorTickMark val="none"/>
        <c:tickLblPos val="nextTo"/>
        <c:crossAx val="37840875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Scale-Location</a:t>
            </a:r>
          </a:p>
        </c:rich>
      </c:tx>
      <c:overlay val="0"/>
      <c:spPr>
        <a:solidFill>
          <a:srgbClr val="CAEDFB"/>
        </a:solidFill>
      </c:spPr>
    </c:title>
    <c:autoTitleDeleted val="0"/>
    <c:plotArea>
      <c:layout/>
      <c:scatterChart>
        <c:scatterStyle val="lineMarker"/>
        <c:varyColors val="0"/>
        <c:ser>
          <c:idx val="0"/>
          <c:order val="0"/>
          <c:tx>
            <c:v>Scale-Location</c:v>
          </c:tx>
          <c:spPr>
            <a:ln w="38100">
              <a:noFill/>
            </a:ln>
          </c:spPr>
          <c:marker>
            <c:symbol val="diamond"/>
            <c:size val="4"/>
          </c:marker>
          <c:xVal>
            <c:numRef>
              <c:f>Regression!RegChartFitY</c:f>
              <c:numCache>
                <c:formatCode>0.0000</c:formatCode>
                <c:ptCount val="392"/>
                <c:pt idx="0">
                  <c:v>16.838573626431661</c:v>
                </c:pt>
                <c:pt idx="1">
                  <c:v>15.313332990800655</c:v>
                </c:pt>
                <c:pt idx="2">
                  <c:v>16.858150041188779</c:v>
                </c:pt>
                <c:pt idx="3">
                  <c:v>16.873339970034131</c:v>
                </c:pt>
                <c:pt idx="4">
                  <c:v>16.954691335727667</c:v>
                </c:pt>
                <c:pt idx="5">
                  <c:v>11.49650610573814</c:v>
                </c:pt>
                <c:pt idx="6">
                  <c:v>11.073481577763721</c:v>
                </c:pt>
                <c:pt idx="7">
                  <c:v>11.367322741366332</c:v>
                </c:pt>
                <c:pt idx="8">
                  <c:v>10.632804435322724</c:v>
                </c:pt>
                <c:pt idx="9">
                  <c:v>14.112482582388791</c:v>
                </c:pt>
                <c:pt idx="10">
                  <c:v>15.890381080998123</c:v>
                </c:pt>
                <c:pt idx="11">
                  <c:v>15.819833158238167</c:v>
                </c:pt>
                <c:pt idx="12">
                  <c:v>15.212574416275837</c:v>
                </c:pt>
                <c:pt idx="13">
                  <c:v>17.412576009964045</c:v>
                </c:pt>
                <c:pt idx="14">
                  <c:v>25.198456840216746</c:v>
                </c:pt>
                <c:pt idx="15">
                  <c:v>20.804329496548942</c:v>
                </c:pt>
                <c:pt idx="16">
                  <c:v>21.070591899933742</c:v>
                </c:pt>
                <c:pt idx="17">
                  <c:v>22.212267981403066</c:v>
                </c:pt>
                <c:pt idx="18">
                  <c:v>26.537432790749786</c:v>
                </c:pt>
                <c:pt idx="19">
                  <c:v>28.591062427308099</c:v>
                </c:pt>
                <c:pt idx="20">
                  <c:v>23.687378569360192</c:v>
                </c:pt>
                <c:pt idx="21">
                  <c:v>24.863990200357819</c:v>
                </c:pt>
                <c:pt idx="22">
                  <c:v>25.061290069421542</c:v>
                </c:pt>
                <c:pt idx="23">
                  <c:v>25.482960949989256</c:v>
                </c:pt>
                <c:pt idx="24">
                  <c:v>21.822223935113239</c:v>
                </c:pt>
                <c:pt idx="25">
                  <c:v>9.8331399279859557</c:v>
                </c:pt>
                <c:pt idx="26">
                  <c:v>11.286817405301973</c:v>
                </c:pt>
                <c:pt idx="27">
                  <c:v>11.094073228075858</c:v>
                </c:pt>
                <c:pt idx="28">
                  <c:v>9.5979342059952</c:v>
                </c:pt>
                <c:pt idx="29">
                  <c:v>27.44784298533256</c:v>
                </c:pt>
                <c:pt idx="30">
                  <c:v>24.676945021900842</c:v>
                </c:pt>
                <c:pt idx="31">
                  <c:v>26.837983619376331</c:v>
                </c:pt>
                <c:pt idx="32">
                  <c:v>22.641156144772239</c:v>
                </c:pt>
                <c:pt idx="33">
                  <c:v>18.484009744835557</c:v>
                </c:pt>
                <c:pt idx="34">
                  <c:v>19.122155962266103</c:v>
                </c:pt>
                <c:pt idx="35">
                  <c:v>19.453702505316752</c:v>
                </c:pt>
                <c:pt idx="36">
                  <c:v>19.32975165648589</c:v>
                </c:pt>
                <c:pt idx="37">
                  <c:v>13.611075423983189</c:v>
                </c:pt>
                <c:pt idx="38">
                  <c:v>12.157567152593005</c:v>
                </c:pt>
                <c:pt idx="39">
                  <c:v>14.084394636257104</c:v>
                </c:pt>
                <c:pt idx="40">
                  <c:v>14.4267758897945</c:v>
                </c:pt>
                <c:pt idx="41">
                  <c:v>9.5902999718029793</c:v>
                </c:pt>
                <c:pt idx="42">
                  <c:v>10.81089600089779</c:v>
                </c:pt>
                <c:pt idx="43">
                  <c:v>8.7347698527740878</c:v>
                </c:pt>
                <c:pt idx="44">
                  <c:v>20.818026271478537</c:v>
                </c:pt>
                <c:pt idx="45">
                  <c:v>24.240084212487776</c:v>
                </c:pt>
                <c:pt idx="46">
                  <c:v>19.36013151417659</c:v>
                </c:pt>
                <c:pt idx="47">
                  <c:v>20.279021972580779</c:v>
                </c:pt>
                <c:pt idx="48">
                  <c:v>24.964676372780147</c:v>
                </c:pt>
                <c:pt idx="49">
                  <c:v>27.328836446781434</c:v>
                </c:pt>
                <c:pt idx="50">
                  <c:v>27.90166725699298</c:v>
                </c:pt>
                <c:pt idx="51">
                  <c:v>27.849818451807788</c:v>
                </c:pt>
                <c:pt idx="52">
                  <c:v>29.62888245286068</c:v>
                </c:pt>
                <c:pt idx="53">
                  <c:v>30.374066263465199</c:v>
                </c:pt>
                <c:pt idx="54">
                  <c:v>29.279225884156411</c:v>
                </c:pt>
                <c:pt idx="55">
                  <c:v>26.566236332042742</c:v>
                </c:pt>
                <c:pt idx="56">
                  <c:v>25.328456204078385</c:v>
                </c:pt>
                <c:pt idx="57">
                  <c:v>24.28168413378026</c:v>
                </c:pt>
                <c:pt idx="58">
                  <c:v>25.993692502986516</c:v>
                </c:pt>
                <c:pt idx="59">
                  <c:v>22.691466502781925</c:v>
                </c:pt>
                <c:pt idx="60">
                  <c:v>23.677934580547344</c:v>
                </c:pt>
                <c:pt idx="61">
                  <c:v>12.025598364458494</c:v>
                </c:pt>
                <c:pt idx="62">
                  <c:v>11.301206677645121</c:v>
                </c:pt>
                <c:pt idx="63">
                  <c:v>12.972944880262842</c:v>
                </c:pt>
                <c:pt idx="64">
                  <c:v>12.954615442092917</c:v>
                </c:pt>
                <c:pt idx="65">
                  <c:v>15.317257232061893</c:v>
                </c:pt>
                <c:pt idx="66">
                  <c:v>9.5097036386293095</c:v>
                </c:pt>
                <c:pt idx="67">
                  <c:v>11.033528091747291</c:v>
                </c:pt>
                <c:pt idx="68">
                  <c:v>11.185258174274955</c:v>
                </c:pt>
                <c:pt idx="69">
                  <c:v>10.870317742582683</c:v>
                </c:pt>
                <c:pt idx="70">
                  <c:v>25.03269124018523</c:v>
                </c:pt>
                <c:pt idx="71">
                  <c:v>14.203329116736208</c:v>
                </c:pt>
                <c:pt idx="72">
                  <c:v>13.485015975092979</c:v>
                </c:pt>
                <c:pt idx="73">
                  <c:v>12.330242970994684</c:v>
                </c:pt>
                <c:pt idx="74">
                  <c:v>13.266616837939614</c:v>
                </c:pt>
                <c:pt idx="75">
                  <c:v>21.613992221016861</c:v>
                </c:pt>
                <c:pt idx="76">
                  <c:v>24.335220428923613</c:v>
                </c:pt>
                <c:pt idx="77">
                  <c:v>21.786990777560018</c:v>
                </c:pt>
                <c:pt idx="78">
                  <c:v>26.079261148665992</c:v>
                </c:pt>
                <c:pt idx="79">
                  <c:v>22.822235255592613</c:v>
                </c:pt>
                <c:pt idx="80">
                  <c:v>25.326532403787837</c:v>
                </c:pt>
                <c:pt idx="81">
                  <c:v>24.141548747924681</c:v>
                </c:pt>
                <c:pt idx="82">
                  <c:v>24.089278368405822</c:v>
                </c:pt>
                <c:pt idx="83">
                  <c:v>26.343380339243957</c:v>
                </c:pt>
                <c:pt idx="84">
                  <c:v>12.383947606403462</c:v>
                </c:pt>
                <c:pt idx="85">
                  <c:v>14.95695492051196</c:v>
                </c:pt>
                <c:pt idx="86">
                  <c:v>13.438131241902768</c:v>
                </c:pt>
                <c:pt idx="87">
                  <c:v>13.294603978314798</c:v>
                </c:pt>
                <c:pt idx="88">
                  <c:v>14.425307410924701</c:v>
                </c:pt>
                <c:pt idx="89">
                  <c:v>7.696569879392543</c:v>
                </c:pt>
                <c:pt idx="90">
                  <c:v>10.946813705339499</c:v>
                </c:pt>
                <c:pt idx="91">
                  <c:v>11.328316520837957</c:v>
                </c:pt>
                <c:pt idx="92">
                  <c:v>12.096184987971002</c:v>
                </c:pt>
                <c:pt idx="93">
                  <c:v>8.5192887226626812</c:v>
                </c:pt>
                <c:pt idx="94">
                  <c:v>7.2632495262620527</c:v>
                </c:pt>
                <c:pt idx="95">
                  <c:v>13.796610989021032</c:v>
                </c:pt>
                <c:pt idx="96">
                  <c:v>18.477477956350643</c:v>
                </c:pt>
                <c:pt idx="97">
                  <c:v>17.76372050654502</c:v>
                </c:pt>
                <c:pt idx="98">
                  <c:v>19.449802608378892</c:v>
                </c:pt>
                <c:pt idx="99">
                  <c:v>19.259828261072517</c:v>
                </c:pt>
                <c:pt idx="100">
                  <c:v>19.738580462366389</c:v>
                </c:pt>
                <c:pt idx="101">
                  <c:v>27.302527770060408</c:v>
                </c:pt>
                <c:pt idx="102">
                  <c:v>8.248069680482276</c:v>
                </c:pt>
                <c:pt idx="103">
                  <c:v>8.4328115122476976</c:v>
                </c:pt>
                <c:pt idx="104">
                  <c:v>9.6600562393964911</c:v>
                </c:pt>
                <c:pt idx="105">
                  <c:v>10.282504910204173</c:v>
                </c:pt>
                <c:pt idx="106">
                  <c:v>20.239678908337108</c:v>
                </c:pt>
                <c:pt idx="107">
                  <c:v>25.076745606588123</c:v>
                </c:pt>
                <c:pt idx="108">
                  <c:v>22.658863133701555</c:v>
                </c:pt>
                <c:pt idx="109">
                  <c:v>24.4729960533552</c:v>
                </c:pt>
                <c:pt idx="110">
                  <c:v>25.829085733024133</c:v>
                </c:pt>
                <c:pt idx="111">
                  <c:v>22.908550693281139</c:v>
                </c:pt>
                <c:pt idx="112">
                  <c:v>21.731093032654325</c:v>
                </c:pt>
                <c:pt idx="113">
                  <c:v>24.993182235342815</c:v>
                </c:pt>
                <c:pt idx="114">
                  <c:v>12.962180138081797</c:v>
                </c:pt>
                <c:pt idx="115">
                  <c:v>10.589674737467915</c:v>
                </c:pt>
                <c:pt idx="116">
                  <c:v>27.67407317225447</c:v>
                </c:pt>
                <c:pt idx="117">
                  <c:v>25.778502843463428</c:v>
                </c:pt>
                <c:pt idx="118">
                  <c:v>23.371876655397273</c:v>
                </c:pt>
                <c:pt idx="119">
                  <c:v>21.582805034449517</c:v>
                </c:pt>
                <c:pt idx="120">
                  <c:v>16.339238445438834</c:v>
                </c:pt>
                <c:pt idx="121">
                  <c:v>22.668446298300882</c:v>
                </c:pt>
                <c:pt idx="122">
                  <c:v>21.85127944338608</c:v>
                </c:pt>
                <c:pt idx="123">
                  <c:v>14.510368438826655</c:v>
                </c:pt>
                <c:pt idx="124">
                  <c:v>20.700160815023679</c:v>
                </c:pt>
                <c:pt idx="125">
                  <c:v>21.636703887894434</c:v>
                </c:pt>
                <c:pt idx="126">
                  <c:v>19.434164205318652</c:v>
                </c:pt>
                <c:pt idx="127">
                  <c:v>29.047655197436306</c:v>
                </c:pt>
                <c:pt idx="128">
                  <c:v>24.23992185376779</c:v>
                </c:pt>
                <c:pt idx="129">
                  <c:v>29.657345357466696</c:v>
                </c:pt>
                <c:pt idx="130">
                  <c:v>23.860342838559873</c:v>
                </c:pt>
                <c:pt idx="131">
                  <c:v>17.180991426591703</c:v>
                </c:pt>
                <c:pt idx="132">
                  <c:v>17.773060239708684</c:v>
                </c:pt>
                <c:pt idx="133">
                  <c:v>17.950445282163606</c:v>
                </c:pt>
                <c:pt idx="134">
                  <c:v>14.708742687008018</c:v>
                </c:pt>
                <c:pt idx="135">
                  <c:v>11.72105160223747</c:v>
                </c:pt>
                <c:pt idx="136">
                  <c:v>12.946372529095722</c:v>
                </c:pt>
                <c:pt idx="137">
                  <c:v>12.192277808294996</c:v>
                </c:pt>
                <c:pt idx="138">
                  <c:v>13.959034452119068</c:v>
                </c:pt>
                <c:pt idx="139">
                  <c:v>27.303865157763386</c:v>
                </c:pt>
                <c:pt idx="140">
                  <c:v>28.859855330489932</c:v>
                </c:pt>
                <c:pt idx="141">
                  <c:v>26.974919238706637</c:v>
                </c:pt>
                <c:pt idx="142">
                  <c:v>30.81525787088956</c:v>
                </c:pt>
                <c:pt idx="143">
                  <c:v>28.876718379556358</c:v>
                </c:pt>
                <c:pt idx="144">
                  <c:v>25.971742948063557</c:v>
                </c:pt>
                <c:pt idx="145">
                  <c:v>27.995783980669668</c:v>
                </c:pt>
                <c:pt idx="146">
                  <c:v>27.297047253783557</c:v>
                </c:pt>
                <c:pt idx="147">
                  <c:v>25.831438356282142</c:v>
                </c:pt>
                <c:pt idx="148">
                  <c:v>26.392588426377749</c:v>
                </c:pt>
                <c:pt idx="149">
                  <c:v>28.672512874730611</c:v>
                </c:pt>
                <c:pt idx="150">
                  <c:v>19.261395253436948</c:v>
                </c:pt>
                <c:pt idx="151">
                  <c:v>18.11168555895377</c:v>
                </c:pt>
                <c:pt idx="152">
                  <c:v>18.78419717302878</c:v>
                </c:pt>
                <c:pt idx="153">
                  <c:v>20.17154400757077</c:v>
                </c:pt>
                <c:pt idx="154">
                  <c:v>10.934776157297449</c:v>
                </c:pt>
                <c:pt idx="155">
                  <c:v>12.495121548382592</c:v>
                </c:pt>
                <c:pt idx="156">
                  <c:v>12.120267430938121</c:v>
                </c:pt>
                <c:pt idx="157">
                  <c:v>11.347674066041641</c:v>
                </c:pt>
                <c:pt idx="158">
                  <c:v>15.762140691613761</c:v>
                </c:pt>
                <c:pt idx="159">
                  <c:v>15.893955947532634</c:v>
                </c:pt>
                <c:pt idx="160">
                  <c:v>16.658346493489425</c:v>
                </c:pt>
                <c:pt idx="161">
                  <c:v>16.623410943961126</c:v>
                </c:pt>
                <c:pt idx="162">
                  <c:v>20.157093437535096</c:v>
                </c:pt>
                <c:pt idx="163">
                  <c:v>19.23557108758385</c:v>
                </c:pt>
                <c:pt idx="164">
                  <c:v>19.190370980452638</c:v>
                </c:pt>
                <c:pt idx="165">
                  <c:v>27.180262912929354</c:v>
                </c:pt>
                <c:pt idx="166">
                  <c:v>22.62080094632741</c:v>
                </c:pt>
                <c:pt idx="167">
                  <c:v>20.952371458960101</c:v>
                </c:pt>
                <c:pt idx="168">
                  <c:v>22.939958658005601</c:v>
                </c:pt>
                <c:pt idx="169">
                  <c:v>24.150680436277998</c:v>
                </c:pt>
                <c:pt idx="170">
                  <c:v>26.859939698807597</c:v>
                </c:pt>
                <c:pt idx="171">
                  <c:v>24.929383613897784</c:v>
                </c:pt>
                <c:pt idx="172">
                  <c:v>20.646649081762551</c:v>
                </c:pt>
                <c:pt idx="173">
                  <c:v>28.324282680684522</c:v>
                </c:pt>
                <c:pt idx="174">
                  <c:v>19.610932822805836</c:v>
                </c:pt>
                <c:pt idx="175">
                  <c:v>24.085446503202622</c:v>
                </c:pt>
                <c:pt idx="176">
                  <c:v>22.867451098101704</c:v>
                </c:pt>
                <c:pt idx="177">
                  <c:v>22.765846493947691</c:v>
                </c:pt>
                <c:pt idx="178">
                  <c:v>23.87717398527948</c:v>
                </c:pt>
                <c:pt idx="179">
                  <c:v>29.441268831191156</c:v>
                </c:pt>
                <c:pt idx="180">
                  <c:v>26.17120817185755</c:v>
                </c:pt>
                <c:pt idx="181">
                  <c:v>27.487837877713741</c:v>
                </c:pt>
                <c:pt idx="182">
                  <c:v>23.588987372554563</c:v>
                </c:pt>
                <c:pt idx="183">
                  <c:v>25.405130135942606</c:v>
                </c:pt>
                <c:pt idx="184">
                  <c:v>27.546504586878765</c:v>
                </c:pt>
                <c:pt idx="185">
                  <c:v>14.490620941147773</c:v>
                </c:pt>
                <c:pt idx="186">
                  <c:v>14.454839361990283</c:v>
                </c:pt>
                <c:pt idx="187">
                  <c:v>16.096366912843138</c:v>
                </c:pt>
                <c:pt idx="188">
                  <c:v>14.295783757705278</c:v>
                </c:pt>
                <c:pt idx="189">
                  <c:v>20.11224826133407</c:v>
                </c:pt>
                <c:pt idx="190">
                  <c:v>19.423468947752355</c:v>
                </c:pt>
                <c:pt idx="191">
                  <c:v>21.539731893392151</c:v>
                </c:pt>
                <c:pt idx="192">
                  <c:v>21.023982403906754</c:v>
                </c:pt>
                <c:pt idx="193">
                  <c:v>26.957441914013906</c:v>
                </c:pt>
                <c:pt idx="194">
                  <c:v>26.174383518035512</c:v>
                </c:pt>
                <c:pt idx="195">
                  <c:v>29.09935525028073</c:v>
                </c:pt>
                <c:pt idx="196">
                  <c:v>30.216341400787364</c:v>
                </c:pt>
                <c:pt idx="197">
                  <c:v>17.995784842215272</c:v>
                </c:pt>
                <c:pt idx="198">
                  <c:v>18.742861185557167</c:v>
                </c:pt>
                <c:pt idx="199">
                  <c:v>17.863800380370556</c:v>
                </c:pt>
                <c:pt idx="200">
                  <c:v>20.395962805706446</c:v>
                </c:pt>
                <c:pt idx="201">
                  <c:v>29.65020949522027</c:v>
                </c:pt>
                <c:pt idx="202">
                  <c:v>28.952976682629398</c:v>
                </c:pt>
                <c:pt idx="203">
                  <c:v>28.03634843636743</c:v>
                </c:pt>
                <c:pt idx="204">
                  <c:v>23.949159178931204</c:v>
                </c:pt>
                <c:pt idx="205">
                  <c:v>22.437994864630799</c:v>
                </c:pt>
                <c:pt idx="206">
                  <c:v>15.720666765769471</c:v>
                </c:pt>
                <c:pt idx="207">
                  <c:v>22.057707758166373</c:v>
                </c:pt>
                <c:pt idx="208">
                  <c:v>23.576481230185095</c:v>
                </c:pt>
                <c:pt idx="209">
                  <c:v>18.753321647338844</c:v>
                </c:pt>
                <c:pt idx="210">
                  <c:v>13.005717576511863</c:v>
                </c:pt>
                <c:pt idx="211">
                  <c:v>15.219568319798745</c:v>
                </c:pt>
                <c:pt idx="212">
                  <c:v>16.399827077898465</c:v>
                </c:pt>
                <c:pt idx="213">
                  <c:v>16.657379044566071</c:v>
                </c:pt>
                <c:pt idx="214">
                  <c:v>30.140660247573571</c:v>
                </c:pt>
                <c:pt idx="215">
                  <c:v>27.328917395369253</c:v>
                </c:pt>
                <c:pt idx="216">
                  <c:v>31.294975840484813</c:v>
                </c:pt>
                <c:pt idx="217">
                  <c:v>26.334954589920663</c:v>
                </c:pt>
                <c:pt idx="218">
                  <c:v>30.614518345178162</c:v>
                </c:pt>
                <c:pt idx="219">
                  <c:v>17.539340232312689</c:v>
                </c:pt>
                <c:pt idx="220">
                  <c:v>17.196219619965625</c:v>
                </c:pt>
                <c:pt idx="221">
                  <c:v>16.222879732382339</c:v>
                </c:pt>
                <c:pt idx="222">
                  <c:v>15.681613221342358</c:v>
                </c:pt>
                <c:pt idx="223">
                  <c:v>19.930406812128666</c:v>
                </c:pt>
                <c:pt idx="224">
                  <c:v>20.492603385332458</c:v>
                </c:pt>
                <c:pt idx="225">
                  <c:v>19.535807074001234</c:v>
                </c:pt>
                <c:pt idx="226">
                  <c:v>20.099927447495574</c:v>
                </c:pt>
                <c:pt idx="227">
                  <c:v>15.249539844799058</c:v>
                </c:pt>
                <c:pt idx="228">
                  <c:v>15.690386193165891</c:v>
                </c:pt>
                <c:pt idx="229">
                  <c:v>14.555528015676385</c:v>
                </c:pt>
                <c:pt idx="230">
                  <c:v>15.17058862962041</c:v>
                </c:pt>
                <c:pt idx="231">
                  <c:v>30.387966595675568</c:v>
                </c:pt>
                <c:pt idx="232">
                  <c:v>24.236989814897633</c:v>
                </c:pt>
                <c:pt idx="233">
                  <c:v>28.913077108573098</c:v>
                </c:pt>
                <c:pt idx="234">
                  <c:v>24.144803738717336</c:v>
                </c:pt>
                <c:pt idx="235">
                  <c:v>28.131520938551596</c:v>
                </c:pt>
                <c:pt idx="236">
                  <c:v>27.685272868717973</c:v>
                </c:pt>
                <c:pt idx="237">
                  <c:v>30.460695256434121</c:v>
                </c:pt>
                <c:pt idx="238">
                  <c:v>29.122139191896384</c:v>
                </c:pt>
                <c:pt idx="239">
                  <c:v>25.771055317280982</c:v>
                </c:pt>
                <c:pt idx="240">
                  <c:v>26.526616427185193</c:v>
                </c:pt>
                <c:pt idx="241">
                  <c:v>26.040996115321043</c:v>
                </c:pt>
                <c:pt idx="242">
                  <c:v>30.497188279232841</c:v>
                </c:pt>
                <c:pt idx="243">
                  <c:v>29.203680013716564</c:v>
                </c:pt>
                <c:pt idx="244">
                  <c:v>30.554219393368534</c:v>
                </c:pt>
                <c:pt idx="245">
                  <c:v>29.831582300919862</c:v>
                </c:pt>
                <c:pt idx="246">
                  <c:v>31.3610402165368</c:v>
                </c:pt>
                <c:pt idx="247">
                  <c:v>20.56519746010305</c:v>
                </c:pt>
                <c:pt idx="248">
                  <c:v>18.204679943903614</c:v>
                </c:pt>
                <c:pt idx="249">
                  <c:v>19.056362462351419</c:v>
                </c:pt>
                <c:pt idx="250">
                  <c:v>19.785616985300909</c:v>
                </c:pt>
                <c:pt idx="251">
                  <c:v>21.872038958580685</c:v>
                </c:pt>
                <c:pt idx="252">
                  <c:v>22.996432104988273</c:v>
                </c:pt>
                <c:pt idx="253">
                  <c:v>24.188233664831259</c:v>
                </c:pt>
                <c:pt idx="254">
                  <c:v>20.398446654655874</c:v>
                </c:pt>
                <c:pt idx="255">
                  <c:v>21.674739089516965</c:v>
                </c:pt>
                <c:pt idx="256">
                  <c:v>20.570429975644004</c:v>
                </c:pt>
                <c:pt idx="257">
                  <c:v>22.464784595401014</c:v>
                </c:pt>
                <c:pt idx="258">
                  <c:v>19.274053508248279</c:v>
                </c:pt>
                <c:pt idx="259">
                  <c:v>20.174984207887384</c:v>
                </c:pt>
                <c:pt idx="260">
                  <c:v>19.693123764822097</c:v>
                </c:pt>
                <c:pt idx="261">
                  <c:v>19.267128933448944</c:v>
                </c:pt>
                <c:pt idx="262">
                  <c:v>20.904470471869033</c:v>
                </c:pt>
                <c:pt idx="263">
                  <c:v>16.457838126688337</c:v>
                </c:pt>
                <c:pt idx="264">
                  <c:v>27.373732236443036</c:v>
                </c:pt>
                <c:pt idx="265">
                  <c:v>26.944649790674134</c:v>
                </c:pt>
                <c:pt idx="266">
                  <c:v>28.228637426697397</c:v>
                </c:pt>
                <c:pt idx="267">
                  <c:v>26.880328991634492</c:v>
                </c:pt>
                <c:pt idx="268">
                  <c:v>27.172498723354387</c:v>
                </c:pt>
                <c:pt idx="269">
                  <c:v>23.785631581243138</c:v>
                </c:pt>
                <c:pt idx="270">
                  <c:v>23.553396162651115</c:v>
                </c:pt>
                <c:pt idx="271">
                  <c:v>27.696989917110137</c:v>
                </c:pt>
                <c:pt idx="272">
                  <c:v>25.325687897014422</c:v>
                </c:pt>
                <c:pt idx="273">
                  <c:v>23.398860413350324</c:v>
                </c:pt>
                <c:pt idx="274">
                  <c:v>25.308066550101014</c:v>
                </c:pt>
                <c:pt idx="275">
                  <c:v>21.901875361640474</c:v>
                </c:pt>
                <c:pt idx="276">
                  <c:v>30.098433796225809</c:v>
                </c:pt>
                <c:pt idx="277">
                  <c:v>29.534940039844358</c:v>
                </c:pt>
                <c:pt idx="278">
                  <c:v>23.49949938057404</c:v>
                </c:pt>
                <c:pt idx="279">
                  <c:v>25.27773629103504</c:v>
                </c:pt>
                <c:pt idx="280">
                  <c:v>25.735357956686098</c:v>
                </c:pt>
                <c:pt idx="281">
                  <c:v>23.80414398711023</c:v>
                </c:pt>
                <c:pt idx="282">
                  <c:v>22.998400934603321</c:v>
                </c:pt>
                <c:pt idx="283">
                  <c:v>20.243283680276456</c:v>
                </c:pt>
                <c:pt idx="284">
                  <c:v>20.841800717968425</c:v>
                </c:pt>
                <c:pt idx="285">
                  <c:v>19.531111618909698</c:v>
                </c:pt>
                <c:pt idx="286">
                  <c:v>20.212734616659919</c:v>
                </c:pt>
                <c:pt idx="287">
                  <c:v>17.204451881577224</c:v>
                </c:pt>
                <c:pt idx="288">
                  <c:v>18.96489823919898</c:v>
                </c:pt>
                <c:pt idx="289">
                  <c:v>21.5143435995966</c:v>
                </c:pt>
                <c:pt idx="290">
                  <c:v>19.412224079693964</c:v>
                </c:pt>
                <c:pt idx="291">
                  <c:v>32.835435847633079</c:v>
                </c:pt>
                <c:pt idx="292">
                  <c:v>32.801665800548349</c:v>
                </c:pt>
                <c:pt idx="293">
                  <c:v>30.80197628705325</c:v>
                </c:pt>
                <c:pt idx="294">
                  <c:v>26.979177527640108</c:v>
                </c:pt>
                <c:pt idx="295">
                  <c:v>24.611405323649461</c:v>
                </c:pt>
                <c:pt idx="296">
                  <c:v>20.02066726313716</c:v>
                </c:pt>
                <c:pt idx="297">
                  <c:v>26.430349184510405</c:v>
                </c:pt>
                <c:pt idx="298">
                  <c:v>23.019330996767135</c:v>
                </c:pt>
                <c:pt idx="299">
                  <c:v>29.52129736628039</c:v>
                </c:pt>
                <c:pt idx="300">
                  <c:v>29.774462847036226</c:v>
                </c:pt>
                <c:pt idx="301">
                  <c:v>32.573816867868096</c:v>
                </c:pt>
                <c:pt idx="302">
                  <c:v>31.829930240441236</c:v>
                </c:pt>
                <c:pt idx="303">
                  <c:v>26.816813208104694</c:v>
                </c:pt>
                <c:pt idx="304">
                  <c:v>26.790650630399924</c:v>
                </c:pt>
                <c:pt idx="305">
                  <c:v>26.259003120812665</c:v>
                </c:pt>
                <c:pt idx="306">
                  <c:v>27.394030504228002</c:v>
                </c:pt>
                <c:pt idx="307">
                  <c:v>35.706490359450044</c:v>
                </c:pt>
                <c:pt idx="308">
                  <c:v>36.979392604917109</c:v>
                </c:pt>
                <c:pt idx="309">
                  <c:v>33.987463612784964</c:v>
                </c:pt>
                <c:pt idx="310">
                  <c:v>36.639981654778452</c:v>
                </c:pt>
                <c:pt idx="311">
                  <c:v>30.837408208478998</c:v>
                </c:pt>
                <c:pt idx="312">
                  <c:v>29.89772562628367</c:v>
                </c:pt>
                <c:pt idx="313">
                  <c:v>29.19183258356605</c:v>
                </c:pt>
                <c:pt idx="314">
                  <c:v>27.277901549051926</c:v>
                </c:pt>
                <c:pt idx="315">
                  <c:v>35.451231872477827</c:v>
                </c:pt>
                <c:pt idx="316">
                  <c:v>32.730260602279131</c:v>
                </c:pt>
                <c:pt idx="317">
                  <c:v>33.829506406536979</c:v>
                </c:pt>
                <c:pt idx="318">
                  <c:v>34.100324501759388</c:v>
                </c:pt>
                <c:pt idx="319">
                  <c:v>35.23204316992431</c:v>
                </c:pt>
                <c:pt idx="320">
                  <c:v>36.179220479802822</c:v>
                </c:pt>
                <c:pt idx="321">
                  <c:v>29.976137956131645</c:v>
                </c:pt>
                <c:pt idx="322">
                  <c:v>36.179220479802822</c:v>
                </c:pt>
                <c:pt idx="323">
                  <c:v>36.459845721441084</c:v>
                </c:pt>
                <c:pt idx="324">
                  <c:v>35.1940183176619</c:v>
                </c:pt>
                <c:pt idx="325">
                  <c:v>31.771590697247824</c:v>
                </c:pt>
                <c:pt idx="326">
                  <c:v>30.2525978127128</c:v>
                </c:pt>
                <c:pt idx="327">
                  <c:v>37.463208115826092</c:v>
                </c:pt>
                <c:pt idx="328">
                  <c:v>35.969531779366662</c:v>
                </c:pt>
                <c:pt idx="329">
                  <c:v>37.447729981719526</c:v>
                </c:pt>
                <c:pt idx="330">
                  <c:v>31.040731846822165</c:v>
                </c:pt>
                <c:pt idx="331">
                  <c:v>34.041319380742692</c:v>
                </c:pt>
                <c:pt idx="332">
                  <c:v>33.709114953025988</c:v>
                </c:pt>
                <c:pt idx="333">
                  <c:v>35.154169725407016</c:v>
                </c:pt>
                <c:pt idx="334">
                  <c:v>29.250550208008114</c:v>
                </c:pt>
                <c:pt idx="335">
                  <c:v>28.516370313816182</c:v>
                </c:pt>
                <c:pt idx="336">
                  <c:v>28.462428502414603</c:v>
                </c:pt>
                <c:pt idx="337">
                  <c:v>27.638525217663606</c:v>
                </c:pt>
                <c:pt idx="338">
                  <c:v>29.78219771759537</c:v>
                </c:pt>
                <c:pt idx="339">
                  <c:v>35.454171617009976</c:v>
                </c:pt>
                <c:pt idx="340">
                  <c:v>32.689214260375735</c:v>
                </c:pt>
                <c:pt idx="341">
                  <c:v>35.396382205027308</c:v>
                </c:pt>
                <c:pt idx="342">
                  <c:v>33.738417748741917</c:v>
                </c:pt>
                <c:pt idx="343">
                  <c:v>34.226588478009504</c:v>
                </c:pt>
                <c:pt idx="344">
                  <c:v>33.895549552736369</c:v>
                </c:pt>
                <c:pt idx="345">
                  <c:v>34.127246085997712</c:v>
                </c:pt>
                <c:pt idx="346">
                  <c:v>30.983925423189582</c:v>
                </c:pt>
                <c:pt idx="347">
                  <c:v>31.812215193852346</c:v>
                </c:pt>
                <c:pt idx="348">
                  <c:v>30.116006472788236</c:v>
                </c:pt>
                <c:pt idx="349">
                  <c:v>32.869872181227677</c:v>
                </c:pt>
                <c:pt idx="350">
                  <c:v>32.874346398921652</c:v>
                </c:pt>
                <c:pt idx="351">
                  <c:v>32.165483052805314</c:v>
                </c:pt>
                <c:pt idx="352">
                  <c:v>30.417795205960847</c:v>
                </c:pt>
                <c:pt idx="353">
                  <c:v>30.738676244450581</c:v>
                </c:pt>
                <c:pt idx="354">
                  <c:v>27.506611589785013</c:v>
                </c:pt>
                <c:pt idx="355">
                  <c:v>27.925988990657356</c:v>
                </c:pt>
                <c:pt idx="356">
                  <c:v>28.714969054395912</c:v>
                </c:pt>
                <c:pt idx="357">
                  <c:v>28.498124038128246</c:v>
                </c:pt>
                <c:pt idx="358">
                  <c:v>24.144841583233053</c:v>
                </c:pt>
                <c:pt idx="359">
                  <c:v>22.656397762314569</c:v>
                </c:pt>
                <c:pt idx="360">
                  <c:v>26.299517999577404</c:v>
                </c:pt>
                <c:pt idx="361">
                  <c:v>24.297586901315743</c:v>
                </c:pt>
                <c:pt idx="362">
                  <c:v>30.28175978404812</c:v>
                </c:pt>
                <c:pt idx="363">
                  <c:v>30.104543947519034</c:v>
                </c:pt>
                <c:pt idx="364">
                  <c:v>31.345054803222631</c:v>
                </c:pt>
                <c:pt idx="365">
                  <c:v>30.482368368362238</c:v>
                </c:pt>
                <c:pt idx="366">
                  <c:v>30.751770281071622</c:v>
                </c:pt>
                <c:pt idx="367">
                  <c:v>29.591056670175853</c:v>
                </c:pt>
                <c:pt idx="368">
                  <c:v>28.900353556303592</c:v>
                </c:pt>
                <c:pt idx="369">
                  <c:v>35.611603109994782</c:v>
                </c:pt>
                <c:pt idx="370">
                  <c:v>35.603149610985632</c:v>
                </c:pt>
                <c:pt idx="371">
                  <c:v>35.881631639817051</c:v>
                </c:pt>
                <c:pt idx="372">
                  <c:v>33.118059198142682</c:v>
                </c:pt>
                <c:pt idx="373">
                  <c:v>33.004404174467894</c:v>
                </c:pt>
                <c:pt idx="374">
                  <c:v>34.594874173874054</c:v>
                </c:pt>
                <c:pt idx="375">
                  <c:v>34.578098856589833</c:v>
                </c:pt>
                <c:pt idx="376">
                  <c:v>34.456748631752866</c:v>
                </c:pt>
                <c:pt idx="377">
                  <c:v>35.923184619846182</c:v>
                </c:pt>
                <c:pt idx="378">
                  <c:v>35.923184619846182</c:v>
                </c:pt>
                <c:pt idx="379">
                  <c:v>35.771285331392683</c:v>
                </c:pt>
                <c:pt idx="380">
                  <c:v>28.203033011930515</c:v>
                </c:pt>
                <c:pt idx="381">
                  <c:v>28.254512137710869</c:v>
                </c:pt>
                <c:pt idx="382">
                  <c:v>30.318080248536283</c:v>
                </c:pt>
                <c:pt idx="383">
                  <c:v>28.727524205686279</c:v>
                </c:pt>
                <c:pt idx="384">
                  <c:v>31.908011362611767</c:v>
                </c:pt>
                <c:pt idx="385">
                  <c:v>31.536583271414713</c:v>
                </c:pt>
                <c:pt idx="386">
                  <c:v>28.502445102925755</c:v>
                </c:pt>
                <c:pt idx="387">
                  <c:v>29.377520369158603</c:v>
                </c:pt>
                <c:pt idx="388">
                  <c:v>35.209308170705178</c:v>
                </c:pt>
                <c:pt idx="389">
                  <c:v>31.916331492548473</c:v>
                </c:pt>
                <c:pt idx="390">
                  <c:v>30.326621479327649</c:v>
                </c:pt>
                <c:pt idx="391">
                  <c:v>29.796897770030938</c:v>
                </c:pt>
              </c:numCache>
            </c:numRef>
          </c:xVal>
          <c:yVal>
            <c:numRef>
              <c:f>Regression!RegChartScaleLoc</c:f>
              <c:numCache>
                <c:formatCode>0.0000</c:formatCode>
                <c:ptCount val="392"/>
                <c:pt idx="0">
                  <c:v>0.6216835699240828</c:v>
                </c:pt>
                <c:pt idx="1">
                  <c:v>0.32252301815124151</c:v>
                </c:pt>
                <c:pt idx="2">
                  <c:v>0.61566920212507359</c:v>
                </c:pt>
                <c:pt idx="3">
                  <c:v>0.53843759691622139</c:v>
                </c:pt>
                <c:pt idx="4">
                  <c:v>0.12267204581319209</c:v>
                </c:pt>
                <c:pt idx="5">
                  <c:v>1.0798296836268224</c:v>
                </c:pt>
                <c:pt idx="6">
                  <c:v>0.98955084309965702</c:v>
                </c:pt>
                <c:pt idx="7">
                  <c:v>0.93792604061886742</c:v>
                </c:pt>
                <c:pt idx="8">
                  <c:v>1.0620850901469265</c:v>
                </c:pt>
                <c:pt idx="9">
                  <c:v>0.54361877053484187</c:v>
                </c:pt>
                <c:pt idx="10">
                  <c:v>0.54395718893235434</c:v>
                </c:pt>
                <c:pt idx="11">
                  <c:v>0.77723281226775198</c:v>
                </c:pt>
                <c:pt idx="12">
                  <c:v>0.26573888542849872</c:v>
                </c:pt>
                <c:pt idx="13">
                  <c:v>1.0866183182974118</c:v>
                </c:pt>
                <c:pt idx="14">
                  <c:v>0.63398061588185661</c:v>
                </c:pt>
                <c:pt idx="15">
                  <c:v>0.63220641939662936</c:v>
                </c:pt>
                <c:pt idx="16">
                  <c:v>1.012643413366467</c:v>
                </c:pt>
                <c:pt idx="17">
                  <c:v>0.63711084117379535</c:v>
                </c:pt>
                <c:pt idx="18">
                  <c:v>0.39387191196038535</c:v>
                </c:pt>
                <c:pt idx="19">
                  <c:v>0.93546163760686207</c:v>
                </c:pt>
                <c:pt idx="20">
                  <c:v>0.66392251515059952</c:v>
                </c:pt>
                <c:pt idx="21">
                  <c:v>0.53780807723013113</c:v>
                </c:pt>
                <c:pt idx="22">
                  <c:v>0.14316187490175963</c:v>
                </c:pt>
                <c:pt idx="23">
                  <c:v>0.41580346842637089</c:v>
                </c:pt>
                <c:pt idx="24">
                  <c:v>0.52437388846151989</c:v>
                </c:pt>
                <c:pt idx="25">
                  <c:v>0.23597321554900141</c:v>
                </c:pt>
                <c:pt idx="26">
                  <c:v>0.65451662359874119</c:v>
                </c:pt>
                <c:pt idx="27">
                  <c:v>0.17713715773974717</c:v>
                </c:pt>
                <c:pt idx="28">
                  <c:v>0.44646864141416392</c:v>
                </c:pt>
                <c:pt idx="29">
                  <c:v>0.38708963609019109</c:v>
                </c:pt>
                <c:pt idx="30">
                  <c:v>1.0534388574773428</c:v>
                </c:pt>
                <c:pt idx="31">
                  <c:v>0.78428024317281664</c:v>
                </c:pt>
                <c:pt idx="32">
                  <c:v>1.1012687386073343</c:v>
                </c:pt>
                <c:pt idx="33">
                  <c:v>0.90932581790506628</c:v>
                </c:pt>
                <c:pt idx="34">
                  <c:v>0.84052743497250282</c:v>
                </c:pt>
                <c:pt idx="35">
                  <c:v>0.38912849936561394</c:v>
                </c:pt>
                <c:pt idx="36">
                  <c:v>0.66526320408288031</c:v>
                </c:pt>
                <c:pt idx="37">
                  <c:v>0.36020188891108434</c:v>
                </c:pt>
                <c:pt idx="38">
                  <c:v>0.78467166287669288</c:v>
                </c:pt>
                <c:pt idx="39">
                  <c:v>0.16768929600372146</c:v>
                </c:pt>
                <c:pt idx="40">
                  <c:v>0.37702919510026844</c:v>
                </c:pt>
                <c:pt idx="41">
                  <c:v>0.89893460791465318</c:v>
                </c:pt>
                <c:pt idx="42">
                  <c:v>0.8558945365767473</c:v>
                </c:pt>
                <c:pt idx="43">
                  <c:v>1.1976330534783595</c:v>
                </c:pt>
                <c:pt idx="44">
                  <c:v>0.9681777000068067</c:v>
                </c:pt>
                <c:pt idx="45">
                  <c:v>0.86434301566667515</c:v>
                </c:pt>
                <c:pt idx="46">
                  <c:v>0.34620345314375045</c:v>
                </c:pt>
                <c:pt idx="47">
                  <c:v>0.87149649625907699</c:v>
                </c:pt>
                <c:pt idx="48">
                  <c:v>0.81001476795245797</c:v>
                </c:pt>
                <c:pt idx="49">
                  <c:v>0.47437549885161051</c:v>
                </c:pt>
                <c:pt idx="50">
                  <c:v>0.83798094419596936</c:v>
                </c:pt>
                <c:pt idx="51">
                  <c:v>0.84841211618517065</c:v>
                </c:pt>
                <c:pt idx="52">
                  <c:v>0.67747869632526003</c:v>
                </c:pt>
                <c:pt idx="53">
                  <c:v>1.2449988378647818</c:v>
                </c:pt>
                <c:pt idx="54">
                  <c:v>0.87364238290614249</c:v>
                </c:pt>
                <c:pt idx="55">
                  <c:v>0.43522641000122991</c:v>
                </c:pt>
                <c:pt idx="56">
                  <c:v>0.66627457300451265</c:v>
                </c:pt>
                <c:pt idx="57">
                  <c:v>0.49029842522025485</c:v>
                </c:pt>
                <c:pt idx="58">
                  <c:v>1.0021352724726131</c:v>
                </c:pt>
                <c:pt idx="59">
                  <c:v>0.94787840710625015</c:v>
                </c:pt>
                <c:pt idx="60">
                  <c:v>0.94628190997434025</c:v>
                </c:pt>
                <c:pt idx="61">
                  <c:v>0.56949441562144754</c:v>
                </c:pt>
                <c:pt idx="62">
                  <c:v>0.94829043196102658</c:v>
                </c:pt>
                <c:pt idx="63">
                  <c:v>0.82109672070844986</c:v>
                </c:pt>
                <c:pt idx="64">
                  <c:v>0.5896372656582507</c:v>
                </c:pt>
                <c:pt idx="65">
                  <c:v>0.74814771971246685</c:v>
                </c:pt>
                <c:pt idx="66">
                  <c:v>0.70724008801635629</c:v>
                </c:pt>
                <c:pt idx="67">
                  <c:v>0.80971713262300726</c:v>
                </c:pt>
                <c:pt idx="68">
                  <c:v>0.52097111290586229</c:v>
                </c:pt>
                <c:pt idx="69">
                  <c:v>0.84357965599246887</c:v>
                </c:pt>
                <c:pt idx="70">
                  <c:v>1.4197661180447385</c:v>
                </c:pt>
                <c:pt idx="71">
                  <c:v>0.51462100495796637</c:v>
                </c:pt>
                <c:pt idx="72">
                  <c:v>0.40207795082024833</c:v>
                </c:pt>
                <c:pt idx="73">
                  <c:v>0.47255035663583905</c:v>
                </c:pt>
                <c:pt idx="74">
                  <c:v>0.49382757190368354</c:v>
                </c:pt>
                <c:pt idx="75">
                  <c:v>1.0991534609623064</c:v>
                </c:pt>
                <c:pt idx="76">
                  <c:v>0.88379882573473556</c:v>
                </c:pt>
                <c:pt idx="77">
                  <c:v>0.51345908822923758</c:v>
                </c:pt>
                <c:pt idx="78">
                  <c:v>0.16282613978564014</c:v>
                </c:pt>
                <c:pt idx="79">
                  <c:v>0.52392622953585688</c:v>
                </c:pt>
                <c:pt idx="80">
                  <c:v>0.94513966048082343</c:v>
                </c:pt>
                <c:pt idx="81">
                  <c:v>0.6175395839593073</c:v>
                </c:pt>
                <c:pt idx="82">
                  <c:v>1.1437801662718898</c:v>
                </c:pt>
                <c:pt idx="83">
                  <c:v>0.46851945550355423</c:v>
                </c:pt>
                <c:pt idx="84">
                  <c:v>0.45164931585000245</c:v>
                </c:pt>
                <c:pt idx="85">
                  <c:v>0.56239734180429835</c:v>
                </c:pt>
                <c:pt idx="86">
                  <c:v>0.38052933371651076</c:v>
                </c:pt>
                <c:pt idx="87">
                  <c:v>0.48314326892849319</c:v>
                </c:pt>
                <c:pt idx="88">
                  <c:v>0.43575979752854432</c:v>
                </c:pt>
                <c:pt idx="89">
                  <c:v>1.1956773805237113</c:v>
                </c:pt>
                <c:pt idx="90">
                  <c:v>0.82514562301775674</c:v>
                </c:pt>
                <c:pt idx="91">
                  <c:v>0.74377212222131706</c:v>
                </c:pt>
                <c:pt idx="92">
                  <c:v>0.79365390689846371</c:v>
                </c:pt>
                <c:pt idx="93">
                  <c:v>1.2224999410851387</c:v>
                </c:pt>
                <c:pt idx="94">
                  <c:v>1.2583792838239818</c:v>
                </c:pt>
                <c:pt idx="95">
                  <c:v>0.51412773147926627</c:v>
                </c:pt>
                <c:pt idx="96">
                  <c:v>0.39753589313855953</c:v>
                </c:pt>
                <c:pt idx="97">
                  <c:v>0.76463206499073577</c:v>
                </c:pt>
                <c:pt idx="98">
                  <c:v>0.6929012219737215</c:v>
                </c:pt>
                <c:pt idx="99">
                  <c:v>0.64671240292671006</c:v>
                </c:pt>
                <c:pt idx="100">
                  <c:v>1.0395941638122006</c:v>
                </c:pt>
                <c:pt idx="101">
                  <c:v>0.65976782484825103</c:v>
                </c:pt>
                <c:pt idx="102">
                  <c:v>0.95995113463758808</c:v>
                </c:pt>
                <c:pt idx="103">
                  <c:v>1.0891788684939683</c:v>
                </c:pt>
                <c:pt idx="104">
                  <c:v>1.0520954360364834</c:v>
                </c:pt>
                <c:pt idx="105">
                  <c:v>0.75417889617209688</c:v>
                </c:pt>
                <c:pt idx="106">
                  <c:v>0.86135011282857987</c:v>
                </c:pt>
                <c:pt idx="107">
                  <c:v>1.2998915580824677</c:v>
                </c:pt>
                <c:pt idx="108">
                  <c:v>0.74293057634054682</c:v>
                </c:pt>
                <c:pt idx="109">
                  <c:v>0.90709407372393547</c:v>
                </c:pt>
                <c:pt idx="110">
                  <c:v>1.6144141690522229</c:v>
                </c:pt>
                <c:pt idx="111">
                  <c:v>1.1398337826267726</c:v>
                </c:pt>
                <c:pt idx="112">
                  <c:v>0.49283990732632271</c:v>
                </c:pt>
                <c:pt idx="113">
                  <c:v>0.57869527360311313</c:v>
                </c:pt>
                <c:pt idx="114">
                  <c:v>0.82087749641928009</c:v>
                </c:pt>
                <c:pt idx="115">
                  <c:v>1.3530572401671719</c:v>
                </c:pt>
                <c:pt idx="116">
                  <c:v>0.66533360104104944</c:v>
                </c:pt>
                <c:pt idx="117">
                  <c:v>0.769279035550264</c:v>
                </c:pt>
                <c:pt idx="118">
                  <c:v>1.0586990173002293</c:v>
                </c:pt>
                <c:pt idx="119">
                  <c:v>0.92653730162095493</c:v>
                </c:pt>
                <c:pt idx="120">
                  <c:v>0.66594436215113317</c:v>
                </c:pt>
                <c:pt idx="121">
                  <c:v>0.66540008693852704</c:v>
                </c:pt>
                <c:pt idx="122">
                  <c:v>0.78481507966018593</c:v>
                </c:pt>
                <c:pt idx="123">
                  <c:v>1.0813189875725466</c:v>
                </c:pt>
                <c:pt idx="124">
                  <c:v>0.4828873845099686</c:v>
                </c:pt>
                <c:pt idx="125">
                  <c:v>0.93731040513778852</c:v>
                </c:pt>
                <c:pt idx="126">
                  <c:v>1.2152926940939668</c:v>
                </c:pt>
                <c:pt idx="127">
                  <c:v>0.8080265608571866</c:v>
                </c:pt>
                <c:pt idx="128">
                  <c:v>0.76650361380594267</c:v>
                </c:pt>
                <c:pt idx="129">
                  <c:v>0.88527815586893022</c:v>
                </c:pt>
                <c:pt idx="130">
                  <c:v>0.61664167953927951</c:v>
                </c:pt>
                <c:pt idx="131">
                  <c:v>0.6283788815346677</c:v>
                </c:pt>
                <c:pt idx="132">
                  <c:v>0.76864909419672045</c:v>
                </c:pt>
                <c:pt idx="133">
                  <c:v>0.12853623442288903</c:v>
                </c:pt>
                <c:pt idx="134">
                  <c:v>0.65635018552107927</c:v>
                </c:pt>
                <c:pt idx="135">
                  <c:v>0.65475968301768805</c:v>
                </c:pt>
                <c:pt idx="136">
                  <c:v>0.59349476115193089</c:v>
                </c:pt>
                <c:pt idx="137">
                  <c:v>0.77870029507606819</c:v>
                </c:pt>
                <c:pt idx="138">
                  <c:v>0.11695206450119637</c:v>
                </c:pt>
                <c:pt idx="139">
                  <c:v>0.75364651590656651</c:v>
                </c:pt>
                <c:pt idx="140">
                  <c:v>0.97843287440326376</c:v>
                </c:pt>
                <c:pt idx="141">
                  <c:v>0.57105797863669716</c:v>
                </c:pt>
                <c:pt idx="142">
                  <c:v>0.24868556221167759</c:v>
                </c:pt>
                <c:pt idx="143">
                  <c:v>1.0220654119503605</c:v>
                </c:pt>
                <c:pt idx="144">
                  <c:v>0.82399806667600828</c:v>
                </c:pt>
                <c:pt idx="145">
                  <c:v>1.1565133685267366</c:v>
                </c:pt>
                <c:pt idx="146">
                  <c:v>0.6586664605780691</c:v>
                </c:pt>
                <c:pt idx="147">
                  <c:v>0.78271896553691456</c:v>
                </c:pt>
                <c:pt idx="148">
                  <c:v>0.36236983710095555</c:v>
                </c:pt>
                <c:pt idx="149">
                  <c:v>0.88257253604279284</c:v>
                </c:pt>
                <c:pt idx="150">
                  <c:v>0.2945948694174309</c:v>
                </c:pt>
                <c:pt idx="151">
                  <c:v>0.19252850306295907</c:v>
                </c:pt>
                <c:pt idx="152">
                  <c:v>1.124619169070094</c:v>
                </c:pt>
                <c:pt idx="153">
                  <c:v>1.3127066006733252</c:v>
                </c:pt>
                <c:pt idx="154">
                  <c:v>1.2998777951020539</c:v>
                </c:pt>
                <c:pt idx="155">
                  <c:v>0.91302651848703442</c:v>
                </c:pt>
                <c:pt idx="156">
                  <c:v>1.1364728580085626</c:v>
                </c:pt>
                <c:pt idx="157">
                  <c:v>0.94036297273600833</c:v>
                </c:pt>
                <c:pt idx="158">
                  <c:v>0.64158897524005598</c:v>
                </c:pt>
                <c:pt idx="159">
                  <c:v>0.18787196592272326</c:v>
                </c:pt>
                <c:pt idx="160">
                  <c:v>0.74210745548188173</c:v>
                </c:pt>
                <c:pt idx="161">
                  <c:v>0.67730495748156794</c:v>
                </c:pt>
                <c:pt idx="162">
                  <c:v>0.52935867819606464</c:v>
                </c:pt>
                <c:pt idx="163">
                  <c:v>0.50379779368416722</c:v>
                </c:pt>
                <c:pt idx="164">
                  <c:v>1.4365443545758738</c:v>
                </c:pt>
                <c:pt idx="165">
                  <c:v>0.7796071500834606</c:v>
                </c:pt>
                <c:pt idx="166">
                  <c:v>0.35517241994279181</c:v>
                </c:pt>
                <c:pt idx="167">
                  <c:v>0.562621352513484</c:v>
                </c:pt>
                <c:pt idx="168">
                  <c:v>0.14134424969928566</c:v>
                </c:pt>
                <c:pt idx="169">
                  <c:v>0.22432993069858875</c:v>
                </c:pt>
                <c:pt idx="170">
                  <c:v>0.78801561610381421</c:v>
                </c:pt>
                <c:pt idx="171">
                  <c:v>0.55725389355828814</c:v>
                </c:pt>
                <c:pt idx="172">
                  <c:v>0.93760300493069892</c:v>
                </c:pt>
                <c:pt idx="173">
                  <c:v>0.47550281234571073</c:v>
                </c:pt>
                <c:pt idx="174">
                  <c:v>0.45046108934359519</c:v>
                </c:pt>
                <c:pt idx="175">
                  <c:v>0.60210985478963819</c:v>
                </c:pt>
                <c:pt idx="176">
                  <c:v>0.21034972420647621</c:v>
                </c:pt>
                <c:pt idx="177">
                  <c:v>0.50568274077729247</c:v>
                </c:pt>
                <c:pt idx="178">
                  <c:v>0.61399465559333322</c:v>
                </c:pt>
                <c:pt idx="179">
                  <c:v>1.0908587110635775</c:v>
                </c:pt>
                <c:pt idx="180">
                  <c:v>0.78031384034748785</c:v>
                </c:pt>
                <c:pt idx="181">
                  <c:v>0.91045822344612448</c:v>
                </c:pt>
                <c:pt idx="182">
                  <c:v>0.6846298886674097</c:v>
                </c:pt>
                <c:pt idx="183">
                  <c:v>0.44497778964629442</c:v>
                </c:pt>
                <c:pt idx="184">
                  <c:v>0.42682081855872489</c:v>
                </c:pt>
                <c:pt idx="185">
                  <c:v>0.99939780761029151</c:v>
                </c:pt>
                <c:pt idx="186">
                  <c:v>0.71614501441271139</c:v>
                </c:pt>
                <c:pt idx="187">
                  <c:v>0.4448532404128111</c:v>
                </c:pt>
                <c:pt idx="188">
                  <c:v>0.26037809108457333</c:v>
                </c:pt>
                <c:pt idx="189">
                  <c:v>0.79083162578982191</c:v>
                </c:pt>
                <c:pt idx="190">
                  <c:v>0.92384961319747749</c:v>
                </c:pt>
                <c:pt idx="191">
                  <c:v>0.90356646035067023</c:v>
                </c:pt>
                <c:pt idx="192">
                  <c:v>0.69950704735384306</c:v>
                </c:pt>
                <c:pt idx="193">
                  <c:v>0.82525217517052019</c:v>
                </c:pt>
                <c:pt idx="194">
                  <c:v>0.74668108920057996</c:v>
                </c:pt>
                <c:pt idx="195">
                  <c:v>0.18201111480420518</c:v>
                </c:pt>
                <c:pt idx="196">
                  <c:v>0.96384935135106964</c:v>
                </c:pt>
                <c:pt idx="197">
                  <c:v>0.81579679754354095</c:v>
                </c:pt>
                <c:pt idx="198">
                  <c:v>0.49814625716852368</c:v>
                </c:pt>
                <c:pt idx="199">
                  <c:v>0.45922766953911348</c:v>
                </c:pt>
                <c:pt idx="200">
                  <c:v>0.9796698206438289</c:v>
                </c:pt>
                <c:pt idx="201">
                  <c:v>0.22394520020005787</c:v>
                </c:pt>
                <c:pt idx="202">
                  <c:v>1.007981105582308</c:v>
                </c:pt>
                <c:pt idx="203">
                  <c:v>0.11007256038455718</c:v>
                </c:pt>
                <c:pt idx="204">
                  <c:v>0.92043510197948442</c:v>
                </c:pt>
                <c:pt idx="205">
                  <c:v>0.90140005167141324</c:v>
                </c:pt>
                <c:pt idx="206">
                  <c:v>0.95032473198144019</c:v>
                </c:pt>
                <c:pt idx="207">
                  <c:v>1.0106470693835974</c:v>
                </c:pt>
                <c:pt idx="208">
                  <c:v>1.2356655210745169</c:v>
                </c:pt>
                <c:pt idx="209">
                  <c:v>0.86866098056849972</c:v>
                </c:pt>
                <c:pt idx="210">
                  <c:v>1.0798053207058878</c:v>
                </c:pt>
                <c:pt idx="211">
                  <c:v>0.85805910271124008</c:v>
                </c:pt>
                <c:pt idx="212">
                  <c:v>1.0614803401672221</c:v>
                </c:pt>
                <c:pt idx="213">
                  <c:v>1.1023464053537446</c:v>
                </c:pt>
                <c:pt idx="214">
                  <c:v>0.67387694073487625</c:v>
                </c:pt>
                <c:pt idx="215">
                  <c:v>0.9445121377658946</c:v>
                </c:pt>
                <c:pt idx="216">
                  <c:v>1.2549038215705268</c:v>
                </c:pt>
                <c:pt idx="217">
                  <c:v>0.52817806228871278</c:v>
                </c:pt>
                <c:pt idx="218">
                  <c:v>0.98176937925520436</c:v>
                </c:pt>
                <c:pt idx="219">
                  <c:v>0.11440057026715063</c:v>
                </c:pt>
                <c:pt idx="220">
                  <c:v>0.25628513901988592</c:v>
                </c:pt>
                <c:pt idx="221">
                  <c:v>0.49059207962845103</c:v>
                </c:pt>
                <c:pt idx="222">
                  <c:v>0.47721415108614978</c:v>
                </c:pt>
                <c:pt idx="223">
                  <c:v>0.89907459207286711</c:v>
                </c:pt>
                <c:pt idx="224">
                  <c:v>4.9601950415608997E-2</c:v>
                </c:pt>
                <c:pt idx="225">
                  <c:v>0.42278935478496232</c:v>
                </c:pt>
                <c:pt idx="226">
                  <c:v>0.73033309340857655</c:v>
                </c:pt>
                <c:pt idx="227">
                  <c:v>0.50109901690302749</c:v>
                </c:pt>
                <c:pt idx="228">
                  <c:v>0.25209312915422505</c:v>
                </c:pt>
                <c:pt idx="229">
                  <c:v>0.56289614014029365</c:v>
                </c:pt>
                <c:pt idx="230">
                  <c:v>0.52583047719323306</c:v>
                </c:pt>
                <c:pt idx="231">
                  <c:v>0.68189571524191106</c:v>
                </c:pt>
                <c:pt idx="232">
                  <c:v>0.29582636364049641</c:v>
                </c:pt>
                <c:pt idx="233">
                  <c:v>0.9864342462066058</c:v>
                </c:pt>
                <c:pt idx="234">
                  <c:v>0.67148095562892873</c:v>
                </c:pt>
                <c:pt idx="235">
                  <c:v>0.88965523435142724</c:v>
                </c:pt>
                <c:pt idx="236">
                  <c:v>1.3945308298462449</c:v>
                </c:pt>
                <c:pt idx="237">
                  <c:v>0.3923097595352264</c:v>
                </c:pt>
                <c:pt idx="238">
                  <c:v>0.67884499479866678</c:v>
                </c:pt>
                <c:pt idx="239">
                  <c:v>1.1227508647870805</c:v>
                </c:pt>
                <c:pt idx="240">
                  <c:v>1.2981692677204579</c:v>
                </c:pt>
                <c:pt idx="241">
                  <c:v>1.2318855340477941</c:v>
                </c:pt>
                <c:pt idx="242">
                  <c:v>2.0495673231823082</c:v>
                </c:pt>
                <c:pt idx="243">
                  <c:v>1.5162600626124534</c:v>
                </c:pt>
                <c:pt idx="244">
                  <c:v>0.86512720068574966</c:v>
                </c:pt>
                <c:pt idx="245">
                  <c:v>1.7838137955907867</c:v>
                </c:pt>
                <c:pt idx="246">
                  <c:v>1.2556613170298607</c:v>
                </c:pt>
                <c:pt idx="247">
                  <c:v>0.46927062840817635</c:v>
                </c:pt>
                <c:pt idx="248">
                  <c:v>0.62932287755922789</c:v>
                </c:pt>
                <c:pt idx="249">
                  <c:v>0.615618883888152</c:v>
                </c:pt>
                <c:pt idx="250">
                  <c:v>0.44067714811435083</c:v>
                </c:pt>
                <c:pt idx="251">
                  <c:v>0.6741997527501441</c:v>
                </c:pt>
                <c:pt idx="252">
                  <c:v>0.96283307101210236</c:v>
                </c:pt>
                <c:pt idx="253">
                  <c:v>0.54960251871964072</c:v>
                </c:pt>
                <c:pt idx="254">
                  <c:v>0.18351326990590297</c:v>
                </c:pt>
                <c:pt idx="255">
                  <c:v>0.86863177262542624</c:v>
                </c:pt>
                <c:pt idx="256">
                  <c:v>9.8968093299999157E-2</c:v>
                </c:pt>
                <c:pt idx="257">
                  <c:v>0.74311457340756248</c:v>
                </c:pt>
                <c:pt idx="258">
                  <c:v>0.47275152523126773</c:v>
                </c:pt>
                <c:pt idx="259">
                  <c:v>0.82872582733503775</c:v>
                </c:pt>
                <c:pt idx="260">
                  <c:v>0.40465761814971285</c:v>
                </c:pt>
                <c:pt idx="261">
                  <c:v>0.72383517914687023</c:v>
                </c:pt>
                <c:pt idx="262">
                  <c:v>0.9652817932482316</c:v>
                </c:pt>
                <c:pt idx="263">
                  <c:v>0.58797379071325639</c:v>
                </c:pt>
                <c:pt idx="264">
                  <c:v>0.93415208617024326</c:v>
                </c:pt>
                <c:pt idx="265">
                  <c:v>0.42977485500237533</c:v>
                </c:pt>
                <c:pt idx="266">
                  <c:v>0.58499968222071874</c:v>
                </c:pt>
                <c:pt idx="267">
                  <c:v>1.1553728887824959</c:v>
                </c:pt>
                <c:pt idx="268">
                  <c:v>1.4210934246019173</c:v>
                </c:pt>
                <c:pt idx="269">
                  <c:v>0.44057670734716048</c:v>
                </c:pt>
                <c:pt idx="270">
                  <c:v>0.28587008887895454</c:v>
                </c:pt>
                <c:pt idx="271">
                  <c:v>1.1237799205301318</c:v>
                </c:pt>
                <c:pt idx="272">
                  <c:v>1.2940803610775782</c:v>
                </c:pt>
                <c:pt idx="273">
                  <c:v>1.4621689173672026</c:v>
                </c:pt>
                <c:pt idx="274">
                  <c:v>1.1125538360386904</c:v>
                </c:pt>
                <c:pt idx="275">
                  <c:v>1.3811852366923032</c:v>
                </c:pt>
                <c:pt idx="276">
                  <c:v>0.68318492026134381</c:v>
                </c:pt>
                <c:pt idx="277">
                  <c:v>0.10781176073301131</c:v>
                </c:pt>
                <c:pt idx="278">
                  <c:v>0.81472209360807923</c:v>
                </c:pt>
                <c:pt idx="279">
                  <c:v>1.3490802536850326</c:v>
                </c:pt>
                <c:pt idx="280">
                  <c:v>1.068128124329806</c:v>
                </c:pt>
                <c:pt idx="281">
                  <c:v>1.0946547995295095</c:v>
                </c:pt>
                <c:pt idx="282">
                  <c:v>0.8922161853928342</c:v>
                </c:pt>
                <c:pt idx="283">
                  <c:v>1.0380758062064921</c:v>
                </c:pt>
                <c:pt idx="284">
                  <c:v>1.0376510193411035</c:v>
                </c:pt>
                <c:pt idx="285">
                  <c:v>1.0038085245916462</c:v>
                </c:pt>
                <c:pt idx="286">
                  <c:v>0.81779574666662891</c:v>
                </c:pt>
                <c:pt idx="287">
                  <c:v>0.3185236933392801</c:v>
                </c:pt>
                <c:pt idx="288">
                  <c:v>1.0734996460103441</c:v>
                </c:pt>
                <c:pt idx="289">
                  <c:v>0.87661006698837485</c:v>
                </c:pt>
                <c:pt idx="290">
                  <c:v>0.55098097991249251</c:v>
                </c:pt>
                <c:pt idx="291">
                  <c:v>0.55956860774968387</c:v>
                </c:pt>
                <c:pt idx="292">
                  <c:v>0.65904254249869054</c:v>
                </c:pt>
                <c:pt idx="293">
                  <c:v>1.2804509003381612</c:v>
                </c:pt>
                <c:pt idx="294">
                  <c:v>0.3739653881823311</c:v>
                </c:pt>
                <c:pt idx="295">
                  <c:v>0.51685717808165166</c:v>
                </c:pt>
                <c:pt idx="296">
                  <c:v>0.99521483763327234</c:v>
                </c:pt>
                <c:pt idx="297">
                  <c:v>0.50930985739502765</c:v>
                </c:pt>
                <c:pt idx="298">
                  <c:v>0.54147631541168539</c:v>
                </c:pt>
                <c:pt idx="299">
                  <c:v>1.2484222161797882</c:v>
                </c:pt>
                <c:pt idx="300">
                  <c:v>1.254913177514924</c:v>
                </c:pt>
                <c:pt idx="301">
                  <c:v>0.5087926844079772</c:v>
                </c:pt>
                <c:pt idx="302">
                  <c:v>1.3522395832030429</c:v>
                </c:pt>
                <c:pt idx="303">
                  <c:v>0.72531248958619998</c:v>
                </c:pt>
                <c:pt idx="304">
                  <c:v>0.81928845982406195</c:v>
                </c:pt>
                <c:pt idx="305">
                  <c:v>0.42476988318019399</c:v>
                </c:pt>
                <c:pt idx="306">
                  <c:v>1.4249476178839002</c:v>
                </c:pt>
                <c:pt idx="307">
                  <c:v>1.3920789255784902</c:v>
                </c:pt>
                <c:pt idx="308">
                  <c:v>0.61107782751901607</c:v>
                </c:pt>
                <c:pt idx="309">
                  <c:v>0.79516384055390754</c:v>
                </c:pt>
                <c:pt idx="310">
                  <c:v>0.43195510794737901</c:v>
                </c:pt>
                <c:pt idx="311">
                  <c:v>0.97339607740662082</c:v>
                </c:pt>
                <c:pt idx="312">
                  <c:v>1.0802925259303646</c:v>
                </c:pt>
                <c:pt idx="313">
                  <c:v>1.2774746604753648</c:v>
                </c:pt>
                <c:pt idx="314">
                  <c:v>1.6531181862368927</c:v>
                </c:pt>
                <c:pt idx="315">
                  <c:v>0.62055201846907071</c:v>
                </c:pt>
                <c:pt idx="316">
                  <c:v>0.98850068394181168</c:v>
                </c:pt>
                <c:pt idx="317">
                  <c:v>0.91846656176489438</c:v>
                </c:pt>
                <c:pt idx="318">
                  <c:v>0.98320311628135326</c:v>
                </c:pt>
                <c:pt idx="319">
                  <c:v>1.0050541265593316</c:v>
                </c:pt>
                <c:pt idx="320">
                  <c:v>1.8633510962183495</c:v>
                </c:pt>
                <c:pt idx="321">
                  <c:v>0.83301968605816656</c:v>
                </c:pt>
                <c:pt idx="322">
                  <c:v>1.2408012231218963</c:v>
                </c:pt>
                <c:pt idx="323">
                  <c:v>1.6190268100104286</c:v>
                </c:pt>
                <c:pt idx="324">
                  <c:v>1.6575270881645403</c:v>
                </c:pt>
                <c:pt idx="325">
                  <c:v>1.2464148690914083</c:v>
                </c:pt>
                <c:pt idx="326">
                  <c:v>0.29194431698389517</c:v>
                </c:pt>
                <c:pt idx="327">
                  <c:v>1.5424241768122628</c:v>
                </c:pt>
                <c:pt idx="328">
                  <c:v>0.85019484471835682</c:v>
                </c:pt>
                <c:pt idx="329">
                  <c:v>1.5995662211964574</c:v>
                </c:pt>
                <c:pt idx="330">
                  <c:v>0.74603487264753043</c:v>
                </c:pt>
                <c:pt idx="331">
                  <c:v>1.8578704523107537</c:v>
                </c:pt>
                <c:pt idx="332">
                  <c:v>0.65707182308418388</c:v>
                </c:pt>
                <c:pt idx="333">
                  <c:v>0.95795026734906541</c:v>
                </c:pt>
                <c:pt idx="334">
                  <c:v>0.82658443458621778</c:v>
                </c:pt>
                <c:pt idx="335">
                  <c:v>0.79876668590071576</c:v>
                </c:pt>
                <c:pt idx="336">
                  <c:v>0.94179686818817987</c:v>
                </c:pt>
                <c:pt idx="337">
                  <c:v>1.1755306284305473</c:v>
                </c:pt>
                <c:pt idx="338">
                  <c:v>0.26950587457377961</c:v>
                </c:pt>
                <c:pt idx="339">
                  <c:v>1.1019848266307728</c:v>
                </c:pt>
                <c:pt idx="340">
                  <c:v>1.4529857191252675</c:v>
                </c:pt>
                <c:pt idx="341">
                  <c:v>0.31420322201663342</c:v>
                </c:pt>
                <c:pt idx="342">
                  <c:v>0.69209247285424436</c:v>
                </c:pt>
                <c:pt idx="343">
                  <c:v>0.96101162649773986</c:v>
                </c:pt>
                <c:pt idx="344">
                  <c:v>1.1256468137257263</c:v>
                </c:pt>
                <c:pt idx="345">
                  <c:v>9.5253342283302553E-2</c:v>
                </c:pt>
                <c:pt idx="346">
                  <c:v>1.1133065768816175</c:v>
                </c:pt>
                <c:pt idx="347">
                  <c:v>0.92961509410616827</c:v>
                </c:pt>
                <c:pt idx="348">
                  <c:v>0.26832629526354868</c:v>
                </c:pt>
                <c:pt idx="349">
                  <c:v>0.20874667161331828</c:v>
                </c:pt>
                <c:pt idx="350">
                  <c:v>0.52437323288245097</c:v>
                </c:pt>
                <c:pt idx="351">
                  <c:v>0.27950942613999424</c:v>
                </c:pt>
                <c:pt idx="352">
                  <c:v>0.90991221128306099</c:v>
                </c:pt>
                <c:pt idx="353">
                  <c:v>0.536221115661771</c:v>
                </c:pt>
                <c:pt idx="354">
                  <c:v>0.44713831339967469</c:v>
                </c:pt>
                <c:pt idx="355">
                  <c:v>0.96668887130455605</c:v>
                </c:pt>
                <c:pt idx="356">
                  <c:v>1.0525996336222949</c:v>
                </c:pt>
                <c:pt idx="357">
                  <c:v>1.1989694862400766</c:v>
                </c:pt>
                <c:pt idx="358">
                  <c:v>0.76206455555314723</c:v>
                </c:pt>
                <c:pt idx="359">
                  <c:v>1.1471720852609906</c:v>
                </c:pt>
                <c:pt idx="360">
                  <c:v>1.4248857729443825</c:v>
                </c:pt>
                <c:pt idx="361">
                  <c:v>1.4960816577446872</c:v>
                </c:pt>
                <c:pt idx="362">
                  <c:v>0.87035456385760324</c:v>
                </c:pt>
                <c:pt idx="363">
                  <c:v>1.0151852631455833</c:v>
                </c:pt>
                <c:pt idx="364">
                  <c:v>0.9392814872223787</c:v>
                </c:pt>
                <c:pt idx="365">
                  <c:v>0.41454766462754822</c:v>
                </c:pt>
                <c:pt idx="366">
                  <c:v>0.76264682872681211</c:v>
                </c:pt>
                <c:pt idx="367">
                  <c:v>0.92739924961118636</c:v>
                </c:pt>
                <c:pt idx="368">
                  <c:v>1.2754162888373675</c:v>
                </c:pt>
                <c:pt idx="369">
                  <c:v>0.36054364363533259</c:v>
                </c:pt>
                <c:pt idx="370">
                  <c:v>0.68223476848839903</c:v>
                </c:pt>
                <c:pt idx="371">
                  <c:v>1.2752915221704966</c:v>
                </c:pt>
                <c:pt idx="372">
                  <c:v>1.2740109161166551</c:v>
                </c:pt>
                <c:pt idx="373">
                  <c:v>0.99795098492909862</c:v>
                </c:pt>
                <c:pt idx="374">
                  <c:v>0.68452220763525962</c:v>
                </c:pt>
                <c:pt idx="375">
                  <c:v>0.68846529443489135</c:v>
                </c:pt>
                <c:pt idx="376">
                  <c:v>0.39031449926077283</c:v>
                </c:pt>
                <c:pt idx="377">
                  <c:v>0.83181869978257117</c:v>
                </c:pt>
                <c:pt idx="378">
                  <c:v>1.1432707873606107</c:v>
                </c:pt>
                <c:pt idx="379">
                  <c:v>0.86173644636949098</c:v>
                </c:pt>
                <c:pt idx="380">
                  <c:v>1.0314850226699779</c:v>
                </c:pt>
                <c:pt idx="381">
                  <c:v>1.7998431338661096</c:v>
                </c:pt>
                <c:pt idx="382">
                  <c:v>1.1974673953775787</c:v>
                </c:pt>
                <c:pt idx="383">
                  <c:v>1.4955276861900504</c:v>
                </c:pt>
                <c:pt idx="384">
                  <c:v>0.1752825338080562</c:v>
                </c:pt>
                <c:pt idx="385">
                  <c:v>1.2177474909415058</c:v>
                </c:pt>
                <c:pt idx="386">
                  <c:v>0.70634494347379195</c:v>
                </c:pt>
                <c:pt idx="387">
                  <c:v>0.88844773688118783</c:v>
                </c:pt>
                <c:pt idx="388">
                  <c:v>1.7155054995797852</c:v>
                </c:pt>
                <c:pt idx="389">
                  <c:v>0.16676739269024038</c:v>
                </c:pt>
                <c:pt idx="390">
                  <c:v>0.87895618352773497</c:v>
                </c:pt>
                <c:pt idx="391">
                  <c:v>0.63204367109224102</c:v>
                </c:pt>
              </c:numCache>
            </c:numRef>
          </c:yVal>
          <c:smooth val="0"/>
          <c:extLst>
            <c:ext xmlns:c16="http://schemas.microsoft.com/office/drawing/2014/chart" uri="{C3380CC4-5D6E-409C-BE32-E72D297353CC}">
              <c16:uniqueId val="{00000001-BE84-43BC-B680-C94FF8BA8F50}"/>
            </c:ext>
          </c:extLst>
        </c:ser>
        <c:dLbls>
          <c:showLegendKey val="0"/>
          <c:showVal val="0"/>
          <c:showCatName val="0"/>
          <c:showSerName val="0"/>
          <c:showPercent val="0"/>
          <c:showBubbleSize val="0"/>
        </c:dLbls>
        <c:axId val="378404112"/>
        <c:axId val="107052944"/>
      </c:scatterChart>
      <c:valAx>
        <c:axId val="378404112"/>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107052944"/>
        <c:crosses val="autoZero"/>
        <c:crossBetween val="midCat"/>
      </c:valAx>
      <c:valAx>
        <c:axId val="107052944"/>
        <c:scaling>
          <c:orientation val="minMax"/>
        </c:scaling>
        <c:delete val="0"/>
        <c:axPos val="l"/>
        <c:majorGridlines/>
        <c:title>
          <c:tx>
            <c:rich>
              <a:bodyPr/>
              <a:lstStyle/>
              <a:p>
                <a:pPr>
                  <a:defRPr/>
                </a:pPr>
                <a:r>
                  <a:rPr lang="en-US"/>
                  <a:t>√|Studentized Residual|</a:t>
                </a:r>
              </a:p>
            </c:rich>
          </c:tx>
          <c:overlay val="0"/>
        </c:title>
        <c:numFmt formatCode="0" sourceLinked="0"/>
        <c:majorTickMark val="out"/>
        <c:minorTickMark val="none"/>
        <c:tickLblPos val="nextTo"/>
        <c:crossAx val="37840411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Cook's Distance</a:t>
            </a:r>
          </a:p>
        </c:rich>
      </c:tx>
      <c:overlay val="0"/>
      <c:spPr>
        <a:solidFill>
          <a:srgbClr val="CAEDFB"/>
        </a:solidFill>
      </c:spPr>
    </c:title>
    <c:autoTitleDeleted val="0"/>
    <c:plotArea>
      <c:layout/>
      <c:barChart>
        <c:barDir val="col"/>
        <c:grouping val="clustered"/>
        <c:varyColors val="0"/>
        <c:ser>
          <c:idx val="0"/>
          <c:order val="0"/>
          <c:tx>
            <c:v>Cook's Distance</c:v>
          </c:tx>
          <c:invertIfNegative val="0"/>
          <c:val>
            <c:numRef>
              <c:f>Regression!RegChartCookDist</c:f>
              <c:numCache>
                <c:formatCode>0.0000</c:formatCode>
                <c:ptCount val="392"/>
                <c:pt idx="0">
                  <c:v>3.6754428083898453E-4</c:v>
                </c:pt>
                <c:pt idx="1">
                  <c:v>2.34807289196539E-5</c:v>
                </c:pt>
                <c:pt idx="2">
                  <c:v>3.1059732014921516E-4</c:v>
                </c:pt>
                <c:pt idx="3">
                  <c:v>1.8173549121273713E-4</c:v>
                </c:pt>
                <c:pt idx="4">
                  <c:v>5.0380500510358217E-7</c:v>
                </c:pt>
                <c:pt idx="5">
                  <c:v>3.3692573430558702E-3</c:v>
                </c:pt>
                <c:pt idx="6">
                  <c:v>3.0063214519006724E-3</c:v>
                </c:pt>
                <c:pt idx="7">
                  <c:v>2.297282597575574E-3</c:v>
                </c:pt>
                <c:pt idx="8">
                  <c:v>4.1804729026989323E-3</c:v>
                </c:pt>
                <c:pt idx="9">
                  <c:v>2.214201314542533E-4</c:v>
                </c:pt>
                <c:pt idx="10">
                  <c:v>2.0077587758420966E-4</c:v>
                </c:pt>
                <c:pt idx="11">
                  <c:v>7.8733138753294416E-4</c:v>
                </c:pt>
                <c:pt idx="12">
                  <c:v>1.1219488900922424E-5</c:v>
                </c:pt>
                <c:pt idx="13">
                  <c:v>1.0355921898592959E-2</c:v>
                </c:pt>
                <c:pt idx="14">
                  <c:v>5.5292272908023029E-4</c:v>
                </c:pt>
                <c:pt idx="15">
                  <c:v>4.8179719659587972E-4</c:v>
                </c:pt>
                <c:pt idx="16">
                  <c:v>3.0471804305155937E-3</c:v>
                </c:pt>
                <c:pt idx="17">
                  <c:v>5.3100063365988423E-4</c:v>
                </c:pt>
                <c:pt idx="18">
                  <c:v>8.2410948129185235E-5</c:v>
                </c:pt>
                <c:pt idx="19">
                  <c:v>3.2940079133687945E-3</c:v>
                </c:pt>
                <c:pt idx="20">
                  <c:v>6.9656393771628427E-4</c:v>
                </c:pt>
                <c:pt idx="21">
                  <c:v>2.6757104145415611E-4</c:v>
                </c:pt>
                <c:pt idx="22">
                  <c:v>1.285837892010095E-6</c:v>
                </c:pt>
                <c:pt idx="23">
                  <c:v>9.1401420889604447E-5</c:v>
                </c:pt>
                <c:pt idx="24">
                  <c:v>2.3203088177442646E-4</c:v>
                </c:pt>
                <c:pt idx="25">
                  <c:v>8.705053750157693E-6</c:v>
                </c:pt>
                <c:pt idx="26">
                  <c:v>4.6074819083103937E-4</c:v>
                </c:pt>
                <c:pt idx="27">
                  <c:v>2.7027747579047299E-6</c:v>
                </c:pt>
                <c:pt idx="28">
                  <c:v>1.0654646364981789E-4</c:v>
                </c:pt>
                <c:pt idx="29">
                  <c:v>7.0215809939308985E-5</c:v>
                </c:pt>
                <c:pt idx="30">
                  <c:v>3.5652487247722739E-3</c:v>
                </c:pt>
                <c:pt idx="31">
                  <c:v>1.1944280641904474E-3</c:v>
                </c:pt>
                <c:pt idx="32">
                  <c:v>3.7854309026787501E-3</c:v>
                </c:pt>
                <c:pt idx="33">
                  <c:v>1.7090893677473593E-3</c:v>
                </c:pt>
                <c:pt idx="34">
                  <c:v>1.2533973309379685E-3</c:v>
                </c:pt>
                <c:pt idx="35">
                  <c:v>6.4644108034656565E-5</c:v>
                </c:pt>
                <c:pt idx="36">
                  <c:v>4.8578999244009346E-4</c:v>
                </c:pt>
                <c:pt idx="37">
                  <c:v>4.6561898072069656E-5</c:v>
                </c:pt>
                <c:pt idx="38">
                  <c:v>1.1301842896385282E-3</c:v>
                </c:pt>
                <c:pt idx="39">
                  <c:v>2.0682111384461643E-6</c:v>
                </c:pt>
                <c:pt idx="40">
                  <c:v>5.2020433725499967E-5</c:v>
                </c:pt>
                <c:pt idx="41">
                  <c:v>2.2281742354487285E-3</c:v>
                </c:pt>
                <c:pt idx="42">
                  <c:v>1.690061169542192E-3</c:v>
                </c:pt>
                <c:pt idx="43">
                  <c:v>7.7364623983457691E-3</c:v>
                </c:pt>
                <c:pt idx="44">
                  <c:v>2.1168747955341571E-3</c:v>
                </c:pt>
                <c:pt idx="45">
                  <c:v>1.5250187306289781E-3</c:v>
                </c:pt>
                <c:pt idx="46">
                  <c:v>3.5568681059557331E-5</c:v>
                </c:pt>
                <c:pt idx="47">
                  <c:v>1.5230080763382213E-3</c:v>
                </c:pt>
                <c:pt idx="48">
                  <c:v>1.2479823486709657E-3</c:v>
                </c:pt>
                <c:pt idx="49">
                  <c:v>1.7167428775597299E-4</c:v>
                </c:pt>
                <c:pt idx="50">
                  <c:v>1.5557403605267906E-3</c:v>
                </c:pt>
                <c:pt idx="51">
                  <c:v>1.6560625973104767E-3</c:v>
                </c:pt>
                <c:pt idx="52">
                  <c:v>6.7201268951934195E-4</c:v>
                </c:pt>
                <c:pt idx="53">
                  <c:v>7.9540200138242968E-3</c:v>
                </c:pt>
                <c:pt idx="54">
                  <c:v>1.8855578190512155E-3</c:v>
                </c:pt>
                <c:pt idx="55">
                  <c:v>1.1155389639298558E-4</c:v>
                </c:pt>
                <c:pt idx="56">
                  <c:v>5.8609937575260836E-4</c:v>
                </c:pt>
                <c:pt idx="57">
                  <c:v>1.8251494497609693E-4</c:v>
                </c:pt>
                <c:pt idx="58">
                  <c:v>3.4854916482902278E-3</c:v>
                </c:pt>
                <c:pt idx="59">
                  <c:v>2.2992117628888448E-3</c:v>
                </c:pt>
                <c:pt idx="60">
                  <c:v>2.4490999147277915E-3</c:v>
                </c:pt>
                <c:pt idx="61">
                  <c:v>2.6160164199702187E-4</c:v>
                </c:pt>
                <c:pt idx="62">
                  <c:v>2.1190915902930527E-3</c:v>
                </c:pt>
                <c:pt idx="63">
                  <c:v>1.0897083862935067E-3</c:v>
                </c:pt>
                <c:pt idx="64">
                  <c:v>2.8878407312035926E-4</c:v>
                </c:pt>
                <c:pt idx="65">
                  <c:v>7.540683395695733E-4</c:v>
                </c:pt>
                <c:pt idx="66">
                  <c:v>8.8009930219651864E-4</c:v>
                </c:pt>
                <c:pt idx="67">
                  <c:v>1.158815025469532E-3</c:v>
                </c:pt>
                <c:pt idx="68">
                  <c:v>1.9083071939234706E-4</c:v>
                </c:pt>
                <c:pt idx="69">
                  <c:v>1.5029811765241736E-3</c:v>
                </c:pt>
                <c:pt idx="70">
                  <c:v>1.2041954383457973E-2</c:v>
                </c:pt>
                <c:pt idx="71">
                  <c:v>1.6365819459319866E-4</c:v>
                </c:pt>
                <c:pt idx="72">
                  <c:v>6.9609488850078151E-5</c:v>
                </c:pt>
                <c:pt idx="73">
                  <c:v>1.3442287771775845E-4</c:v>
                </c:pt>
                <c:pt idx="74">
                  <c:v>1.4083972970042332E-4</c:v>
                </c:pt>
                <c:pt idx="75">
                  <c:v>4.4117497165024064E-3</c:v>
                </c:pt>
                <c:pt idx="76">
                  <c:v>1.8875104784440995E-3</c:v>
                </c:pt>
                <c:pt idx="77">
                  <c:v>2.2819180345161848E-4</c:v>
                </c:pt>
                <c:pt idx="78">
                  <c:v>2.1763544257762724E-6</c:v>
                </c:pt>
                <c:pt idx="79">
                  <c:v>2.1520678488999738E-4</c:v>
                </c:pt>
                <c:pt idx="80">
                  <c:v>2.3636637964117818E-3</c:v>
                </c:pt>
                <c:pt idx="81">
                  <c:v>4.2739652627326973E-4</c:v>
                </c:pt>
                <c:pt idx="82">
                  <c:v>5.3187978632043709E-3</c:v>
                </c:pt>
                <c:pt idx="83">
                  <c:v>1.4580616877093663E-4</c:v>
                </c:pt>
                <c:pt idx="84">
                  <c:v>7.7121370315234676E-5</c:v>
                </c:pt>
                <c:pt idx="85">
                  <c:v>1.633697648983552E-4</c:v>
                </c:pt>
                <c:pt idx="86">
                  <c:v>3.41072329342815E-5</c:v>
                </c:pt>
                <c:pt idx="87">
                  <c:v>9.6938152578108052E-5</c:v>
                </c:pt>
                <c:pt idx="88">
                  <c:v>5.7514649367666781E-5</c:v>
                </c:pt>
                <c:pt idx="89">
                  <c:v>4.6064966597044949E-3</c:v>
                </c:pt>
                <c:pt idx="90">
                  <c:v>9.4323127268055207E-4</c:v>
                </c:pt>
                <c:pt idx="91">
                  <c:v>5.4502843087953954E-4</c:v>
                </c:pt>
                <c:pt idx="92">
                  <c:v>6.9685566042903733E-4</c:v>
                </c:pt>
                <c:pt idx="93">
                  <c:v>6.1298740672773898E-3</c:v>
                </c:pt>
                <c:pt idx="94">
                  <c:v>7.5886080672865341E-3</c:v>
                </c:pt>
                <c:pt idx="95">
                  <c:v>1.473123904386963E-4</c:v>
                </c:pt>
                <c:pt idx="96">
                  <c:v>4.4993300213987257E-5</c:v>
                </c:pt>
                <c:pt idx="97">
                  <c:v>6.8042137360537316E-4</c:v>
                </c:pt>
                <c:pt idx="98">
                  <c:v>4.3036099915624349E-4</c:v>
                </c:pt>
                <c:pt idx="99">
                  <c:v>3.7937895031364449E-4</c:v>
                </c:pt>
                <c:pt idx="100">
                  <c:v>2.2745610997066666E-3</c:v>
                </c:pt>
                <c:pt idx="101">
                  <c:v>5.6548084865628765E-4</c:v>
                </c:pt>
                <c:pt idx="102">
                  <c:v>2.7438770542934508E-3</c:v>
                </c:pt>
                <c:pt idx="103">
                  <c:v>3.35375926789739E-3</c:v>
                </c:pt>
                <c:pt idx="104">
                  <c:v>2.4031468448560667E-3</c:v>
                </c:pt>
                <c:pt idx="105">
                  <c:v>6.0577184723648383E-4</c:v>
                </c:pt>
                <c:pt idx="106">
                  <c:v>1.0492289704715078E-3</c:v>
                </c:pt>
                <c:pt idx="107">
                  <c:v>7.0911158671741765E-3</c:v>
                </c:pt>
                <c:pt idx="108">
                  <c:v>7.443322664768201E-4</c:v>
                </c:pt>
                <c:pt idx="109">
                  <c:v>1.6532889736620513E-3</c:v>
                </c:pt>
                <c:pt idx="110">
                  <c:v>1.7043893646453555E-2</c:v>
                </c:pt>
                <c:pt idx="111">
                  <c:v>3.9250309517006171E-3</c:v>
                </c:pt>
                <c:pt idx="112">
                  <c:v>1.3339369925580096E-4</c:v>
                </c:pt>
                <c:pt idx="113">
                  <c:v>2.6968379516022147E-4</c:v>
                </c:pt>
                <c:pt idx="114">
                  <c:v>7.6627389377137119E-4</c:v>
                </c:pt>
                <c:pt idx="115">
                  <c:v>1.5232369994827872E-2</c:v>
                </c:pt>
                <c:pt idx="116">
                  <c:v>5.6051582264195177E-4</c:v>
                </c:pt>
                <c:pt idx="117">
                  <c:v>8.5837605658505305E-4</c:v>
                </c:pt>
                <c:pt idx="118">
                  <c:v>2.9233755109492575E-3</c:v>
                </c:pt>
                <c:pt idx="119">
                  <c:v>1.7068052633930145E-3</c:v>
                </c:pt>
                <c:pt idx="120">
                  <c:v>3.663291417823262E-4</c:v>
                </c:pt>
                <c:pt idx="121">
                  <c:v>4.6355127300932699E-4</c:v>
                </c:pt>
                <c:pt idx="122">
                  <c:v>9.2443789980417546E-4</c:v>
                </c:pt>
                <c:pt idx="123">
                  <c:v>3.5214511972825654E-3</c:v>
                </c:pt>
                <c:pt idx="124">
                  <c:v>1.3911385496748123E-4</c:v>
                </c:pt>
                <c:pt idx="125">
                  <c:v>2.0209788357389603E-3</c:v>
                </c:pt>
                <c:pt idx="126">
                  <c:v>5.6155672815874852E-3</c:v>
                </c:pt>
                <c:pt idx="127">
                  <c:v>1.3085644958385797E-3</c:v>
                </c:pt>
                <c:pt idx="128">
                  <c:v>9.8121962635278667E-4</c:v>
                </c:pt>
                <c:pt idx="129">
                  <c:v>1.9128386377732154E-3</c:v>
                </c:pt>
                <c:pt idx="130">
                  <c:v>4.0258837650253195E-4</c:v>
                </c:pt>
                <c:pt idx="131">
                  <c:v>4.7423777402829249E-4</c:v>
                </c:pt>
                <c:pt idx="132">
                  <c:v>9.1667782099527856E-4</c:v>
                </c:pt>
                <c:pt idx="133">
                  <c:v>7.3485180761357239E-7</c:v>
                </c:pt>
                <c:pt idx="134">
                  <c:v>5.1499756946704319E-4</c:v>
                </c:pt>
                <c:pt idx="135">
                  <c:v>6.1753686570022647E-4</c:v>
                </c:pt>
                <c:pt idx="136">
                  <c:v>3.7562131648234085E-4</c:v>
                </c:pt>
                <c:pt idx="137">
                  <c:v>1.2668404438458728E-3</c:v>
                </c:pt>
                <c:pt idx="138">
                  <c:v>5.3713449731715359E-7</c:v>
                </c:pt>
                <c:pt idx="139">
                  <c:v>1.0437196977374377E-3</c:v>
                </c:pt>
                <c:pt idx="140">
                  <c:v>2.9239765362483101E-3</c:v>
                </c:pt>
                <c:pt idx="141">
                  <c:v>3.2938884363680192E-4</c:v>
                </c:pt>
                <c:pt idx="142">
                  <c:v>1.2221370089460612E-5</c:v>
                </c:pt>
                <c:pt idx="143">
                  <c:v>3.365726204821601E-3</c:v>
                </c:pt>
                <c:pt idx="144">
                  <c:v>1.4723016665139849E-3</c:v>
                </c:pt>
                <c:pt idx="145">
                  <c:v>5.6980339185633885E-3</c:v>
                </c:pt>
                <c:pt idx="146">
                  <c:v>5.8209173033592408E-4</c:v>
                </c:pt>
                <c:pt idx="147">
                  <c:v>1.1655083173075383E-3</c:v>
                </c:pt>
                <c:pt idx="148">
                  <c:v>5.3282971853456959E-5</c:v>
                </c:pt>
                <c:pt idx="149">
                  <c:v>1.9176603742006981E-3</c:v>
                </c:pt>
                <c:pt idx="150">
                  <c:v>1.6423450272720468E-5</c:v>
                </c:pt>
                <c:pt idx="151">
                  <c:v>2.9344256287308819E-6</c:v>
                </c:pt>
                <c:pt idx="152">
                  <c:v>4.7930164375910266E-3</c:v>
                </c:pt>
                <c:pt idx="153">
                  <c:v>7.7830325589615043E-3</c:v>
                </c:pt>
                <c:pt idx="154">
                  <c:v>7.8805652842904063E-3</c:v>
                </c:pt>
                <c:pt idx="155">
                  <c:v>1.7163587022957112E-3</c:v>
                </c:pt>
                <c:pt idx="156">
                  <c:v>4.1842892969318861E-3</c:v>
                </c:pt>
                <c:pt idx="157">
                  <c:v>2.1046924450569644E-3</c:v>
                </c:pt>
                <c:pt idx="158">
                  <c:v>4.0237065341328126E-4</c:v>
                </c:pt>
                <c:pt idx="159">
                  <c:v>3.0971924792745049E-6</c:v>
                </c:pt>
                <c:pt idx="160">
                  <c:v>6.7035362396424773E-4</c:v>
                </c:pt>
                <c:pt idx="161">
                  <c:v>5.5451159645289157E-4</c:v>
                </c:pt>
                <c:pt idx="162">
                  <c:v>1.8376966255360998E-4</c:v>
                </c:pt>
                <c:pt idx="163">
                  <c:v>1.4088353926934238E-4</c:v>
                </c:pt>
                <c:pt idx="164">
                  <c:v>1.1411024261701269E-2</c:v>
                </c:pt>
                <c:pt idx="165">
                  <c:v>1.0759320631190616E-3</c:v>
                </c:pt>
                <c:pt idx="166">
                  <c:v>3.8545143009552257E-5</c:v>
                </c:pt>
                <c:pt idx="167">
                  <c:v>2.3182860362914372E-4</c:v>
                </c:pt>
                <c:pt idx="168">
                  <c:v>9.7743494523160525E-7</c:v>
                </c:pt>
                <c:pt idx="169">
                  <c:v>7.3578717392995239E-6</c:v>
                </c:pt>
                <c:pt idx="170">
                  <c:v>1.1042361165811147E-3</c:v>
                </c:pt>
                <c:pt idx="171">
                  <c:v>2.8547663095470542E-4</c:v>
                </c:pt>
                <c:pt idx="172">
                  <c:v>1.7261967878924593E-3</c:v>
                </c:pt>
                <c:pt idx="173">
                  <c:v>1.6052171099173177E-4</c:v>
                </c:pt>
                <c:pt idx="174">
                  <c:v>9.1731960876766412E-5</c:v>
                </c:pt>
                <c:pt idx="175">
                  <c:v>3.8281358385704688E-4</c:v>
                </c:pt>
                <c:pt idx="176">
                  <c:v>5.5714349909394559E-6</c:v>
                </c:pt>
                <c:pt idx="177">
                  <c:v>1.8806854102407716E-4</c:v>
                </c:pt>
                <c:pt idx="178">
                  <c:v>5.0629714512212727E-4</c:v>
                </c:pt>
                <c:pt idx="179">
                  <c:v>4.3254101044937513E-3</c:v>
                </c:pt>
                <c:pt idx="180">
                  <c:v>9.3603107765154691E-4</c:v>
                </c:pt>
                <c:pt idx="181">
                  <c:v>1.797685789047434E-3</c:v>
                </c:pt>
                <c:pt idx="182">
                  <c:v>4.9314571829620513E-4</c:v>
                </c:pt>
                <c:pt idx="183">
                  <c:v>9.765941011693387E-5</c:v>
                </c:pt>
                <c:pt idx="184">
                  <c:v>8.8700600488571737E-5</c:v>
                </c:pt>
                <c:pt idx="185">
                  <c:v>2.132490305725493E-3</c:v>
                </c:pt>
                <c:pt idx="186">
                  <c:v>5.6435892396387193E-4</c:v>
                </c:pt>
                <c:pt idx="187">
                  <c:v>8.2836039655796013E-5</c:v>
                </c:pt>
                <c:pt idx="188">
                  <c:v>9.9786410096223046E-6</c:v>
                </c:pt>
                <c:pt idx="189">
                  <c:v>7.509848928351564E-4</c:v>
                </c:pt>
                <c:pt idx="190">
                  <c:v>1.3872122881645962E-3</c:v>
                </c:pt>
                <c:pt idx="191">
                  <c:v>1.4132422684014045E-3</c:v>
                </c:pt>
                <c:pt idx="192">
                  <c:v>4.7774766919710722E-4</c:v>
                </c:pt>
                <c:pt idx="193">
                  <c:v>1.2529702681123756E-3</c:v>
                </c:pt>
                <c:pt idx="194">
                  <c:v>7.8839270533019774E-4</c:v>
                </c:pt>
                <c:pt idx="195">
                  <c:v>2.9666174993551399E-6</c:v>
                </c:pt>
                <c:pt idx="196">
                  <c:v>2.430212241802746E-3</c:v>
                </c:pt>
                <c:pt idx="197">
                  <c:v>9.7414680643075503E-4</c:v>
                </c:pt>
                <c:pt idx="198">
                  <c:v>1.804579520529167E-4</c:v>
                </c:pt>
                <c:pt idx="199">
                  <c:v>8.8371472904510444E-5</c:v>
                </c:pt>
                <c:pt idx="200">
                  <c:v>1.8054730036373983E-3</c:v>
                </c:pt>
                <c:pt idx="201">
                  <c:v>7.2135723349850473E-6</c:v>
                </c:pt>
                <c:pt idx="202">
                  <c:v>2.7975061003270257E-3</c:v>
                </c:pt>
                <c:pt idx="203">
                  <c:v>3.9129992780615229E-7</c:v>
                </c:pt>
                <c:pt idx="204">
                  <c:v>1.595401683831486E-3</c:v>
                </c:pt>
                <c:pt idx="205">
                  <c:v>1.7467117093002043E-3</c:v>
                </c:pt>
                <c:pt idx="206">
                  <c:v>1.7592596334059286E-3</c:v>
                </c:pt>
                <c:pt idx="207">
                  <c:v>3.0564674748133577E-3</c:v>
                </c:pt>
                <c:pt idx="208">
                  <c:v>6.4772014803550016E-3</c:v>
                </c:pt>
                <c:pt idx="209">
                  <c:v>1.8424991340947824E-3</c:v>
                </c:pt>
                <c:pt idx="210">
                  <c:v>3.8013662770483487E-3</c:v>
                </c:pt>
                <c:pt idx="211">
                  <c:v>1.1231914493353005E-3</c:v>
                </c:pt>
                <c:pt idx="212">
                  <c:v>2.4886122643385461E-3</c:v>
                </c:pt>
                <c:pt idx="213">
                  <c:v>3.3500178156531464E-3</c:v>
                </c:pt>
                <c:pt idx="214">
                  <c:v>6.0591474413001676E-4</c:v>
                </c:pt>
                <c:pt idx="215">
                  <c:v>2.3145490611005772E-3</c:v>
                </c:pt>
                <c:pt idx="216">
                  <c:v>7.8703278063428847E-3</c:v>
                </c:pt>
                <c:pt idx="217">
                  <c:v>2.3010283096977808E-4</c:v>
                </c:pt>
                <c:pt idx="218">
                  <c:v>2.7211822643756441E-3</c:v>
                </c:pt>
                <c:pt idx="219">
                  <c:v>4.1528067158141236E-7</c:v>
                </c:pt>
                <c:pt idx="220">
                  <c:v>1.374721736872366E-5</c:v>
                </c:pt>
                <c:pt idx="221">
                  <c:v>1.4626070451054007E-4</c:v>
                </c:pt>
                <c:pt idx="222">
                  <c:v>1.5320306744409423E-4</c:v>
                </c:pt>
                <c:pt idx="223">
                  <c:v>1.5644948348165081E-3</c:v>
                </c:pt>
                <c:pt idx="224">
                  <c:v>1.4582748947170539E-8</c:v>
                </c:pt>
                <c:pt idx="225">
                  <c:v>8.8496100589804255E-5</c:v>
                </c:pt>
                <c:pt idx="226">
                  <c:v>7.6394464843268105E-4</c:v>
                </c:pt>
                <c:pt idx="227">
                  <c:v>1.9758759791664929E-4</c:v>
                </c:pt>
                <c:pt idx="228">
                  <c:v>1.1468956821846464E-5</c:v>
                </c:pt>
                <c:pt idx="229">
                  <c:v>3.4758605236243426E-4</c:v>
                </c:pt>
                <c:pt idx="230">
                  <c:v>2.0485049891335791E-4</c:v>
                </c:pt>
                <c:pt idx="231">
                  <c:v>7.1073948431203671E-4</c:v>
                </c:pt>
                <c:pt idx="232">
                  <c:v>1.8745056327978849E-5</c:v>
                </c:pt>
                <c:pt idx="233">
                  <c:v>2.7688696773164527E-3</c:v>
                </c:pt>
                <c:pt idx="234">
                  <c:v>4.9552907027581336E-4</c:v>
                </c:pt>
                <c:pt idx="235">
                  <c:v>1.8657578421682358E-3</c:v>
                </c:pt>
                <c:pt idx="236">
                  <c:v>1.1643930329232586E-2</c:v>
                </c:pt>
                <c:pt idx="237">
                  <c:v>6.9675617228154668E-5</c:v>
                </c:pt>
                <c:pt idx="238">
                  <c:v>6.5438157939957074E-4</c:v>
                </c:pt>
                <c:pt idx="239">
                  <c:v>4.791418281541465E-3</c:v>
                </c:pt>
                <c:pt idx="240">
                  <c:v>9.6043353193524268E-3</c:v>
                </c:pt>
                <c:pt idx="241">
                  <c:v>6.8690855003637292E-3</c:v>
                </c:pt>
                <c:pt idx="242">
                  <c:v>4.6959959279888761E-2</c:v>
                </c:pt>
                <c:pt idx="243">
                  <c:v>1.4175460654412718E-2</c:v>
                </c:pt>
                <c:pt idx="244">
                  <c:v>1.4805288140072991E-3</c:v>
                </c:pt>
                <c:pt idx="245">
                  <c:v>2.409028614825447E-2</c:v>
                </c:pt>
                <c:pt idx="246">
                  <c:v>6.0570846398093712E-3</c:v>
                </c:pt>
                <c:pt idx="247">
                  <c:v>8.8675516438309517E-5</c:v>
                </c:pt>
                <c:pt idx="248">
                  <c:v>3.0289446441747052E-4</c:v>
                </c:pt>
                <c:pt idx="249">
                  <c:v>2.8027998610575947E-4</c:v>
                </c:pt>
                <c:pt idx="250">
                  <c:v>7.66746634500931E-5</c:v>
                </c:pt>
                <c:pt idx="251">
                  <c:v>3.9596916404452566E-4</c:v>
                </c:pt>
                <c:pt idx="252">
                  <c:v>1.7161009038441971E-3</c:v>
                </c:pt>
                <c:pt idx="253">
                  <c:v>1.7494475780529764E-4</c:v>
                </c:pt>
                <c:pt idx="254">
                  <c:v>2.31012867798152E-6</c:v>
                </c:pt>
                <c:pt idx="255">
                  <c:v>1.1754212964191057E-3</c:v>
                </c:pt>
                <c:pt idx="256">
                  <c:v>1.8192816649843895E-7</c:v>
                </c:pt>
                <c:pt idx="257">
                  <c:v>6.3078274113854678E-4</c:v>
                </c:pt>
                <c:pt idx="258">
                  <c:v>1.0077273787285113E-4</c:v>
                </c:pt>
                <c:pt idx="259">
                  <c:v>8.5073862793208152E-4</c:v>
                </c:pt>
                <c:pt idx="260">
                  <c:v>5.8971136076672969E-5</c:v>
                </c:pt>
                <c:pt idx="261">
                  <c:v>8.3326283140426507E-4</c:v>
                </c:pt>
                <c:pt idx="262">
                  <c:v>1.9674980339091886E-3</c:v>
                </c:pt>
                <c:pt idx="263">
                  <c:v>2.4813602777608177E-4</c:v>
                </c:pt>
                <c:pt idx="264">
                  <c:v>1.73402773982469E-3</c:v>
                </c:pt>
                <c:pt idx="265">
                  <c:v>8.1712338986331064E-5</c:v>
                </c:pt>
                <c:pt idx="266">
                  <c:v>2.8493018540551589E-4</c:v>
                </c:pt>
                <c:pt idx="267">
                  <c:v>3.9362088773436318E-3</c:v>
                </c:pt>
                <c:pt idx="268">
                  <c:v>9.7253797156011245E-3</c:v>
                </c:pt>
                <c:pt idx="269">
                  <c:v>7.4400837671903121E-5</c:v>
                </c:pt>
                <c:pt idx="270">
                  <c:v>1.3036241783376027E-5</c:v>
                </c:pt>
                <c:pt idx="271">
                  <c:v>3.8234802921392566E-3</c:v>
                </c:pt>
                <c:pt idx="272">
                  <c:v>7.3600217544443651E-3</c:v>
                </c:pt>
                <c:pt idx="273">
                  <c:v>1.3507185613380037E-2</c:v>
                </c:pt>
                <c:pt idx="274">
                  <c:v>4.3542221406322424E-3</c:v>
                </c:pt>
                <c:pt idx="275">
                  <c:v>1.1369816866149523E-2</c:v>
                </c:pt>
                <c:pt idx="276">
                  <c:v>5.5545715540963815E-4</c:v>
                </c:pt>
                <c:pt idx="277">
                  <c:v>3.2715896315122653E-7</c:v>
                </c:pt>
                <c:pt idx="278">
                  <c:v>9.5393026049185375E-4</c:v>
                </c:pt>
                <c:pt idx="279">
                  <c:v>7.5226280013666914E-3</c:v>
                </c:pt>
                <c:pt idx="280">
                  <c:v>2.8829331984404493E-3</c:v>
                </c:pt>
                <c:pt idx="281">
                  <c:v>3.3731143674384807E-3</c:v>
                </c:pt>
                <c:pt idx="282">
                  <c:v>1.3579036099850713E-3</c:v>
                </c:pt>
                <c:pt idx="283">
                  <c:v>2.6367413490506341E-3</c:v>
                </c:pt>
                <c:pt idx="284">
                  <c:v>2.5812756200590935E-3</c:v>
                </c:pt>
                <c:pt idx="285">
                  <c:v>2.3702172657121263E-3</c:v>
                </c:pt>
                <c:pt idx="286">
                  <c:v>1.0193912173724509E-3</c:v>
                </c:pt>
                <c:pt idx="287">
                  <c:v>2.7125005284353174E-5</c:v>
                </c:pt>
                <c:pt idx="288">
                  <c:v>3.1801117960045147E-3</c:v>
                </c:pt>
                <c:pt idx="289">
                  <c:v>1.2930022535661641E-3</c:v>
                </c:pt>
                <c:pt idx="290">
                  <c:v>2.2740583656844949E-4</c:v>
                </c:pt>
                <c:pt idx="291">
                  <c:v>3.12088131316136E-4</c:v>
                </c:pt>
                <c:pt idx="292">
                  <c:v>5.8692470421661575E-4</c:v>
                </c:pt>
                <c:pt idx="293">
                  <c:v>8.5663255114177064E-3</c:v>
                </c:pt>
                <c:pt idx="294">
                  <c:v>4.4908750776935722E-5</c:v>
                </c:pt>
                <c:pt idx="295">
                  <c:v>3.3430031485072394E-4</c:v>
                </c:pt>
                <c:pt idx="296">
                  <c:v>2.2941891516981274E-3</c:v>
                </c:pt>
                <c:pt idx="297">
                  <c:v>2.7179456028937041E-4</c:v>
                </c:pt>
                <c:pt idx="298">
                  <c:v>2.1635245811846756E-4</c:v>
                </c:pt>
                <c:pt idx="299">
                  <c:v>6.2860466992159317E-3</c:v>
                </c:pt>
                <c:pt idx="300">
                  <c:v>6.5431503106133538E-3</c:v>
                </c:pt>
                <c:pt idx="301">
                  <c:v>2.0855291577570649E-4</c:v>
                </c:pt>
                <c:pt idx="302">
                  <c:v>1.009198993344795E-2</c:v>
                </c:pt>
                <c:pt idx="303">
                  <c:v>6.3192329082867879E-4</c:v>
                </c:pt>
                <c:pt idx="304">
                  <c:v>1.3219268319857665E-3</c:v>
                </c:pt>
                <c:pt idx="305">
                  <c:v>8.8993893524178441E-5</c:v>
                </c:pt>
                <c:pt idx="306">
                  <c:v>9.7910413829515944E-3</c:v>
                </c:pt>
                <c:pt idx="307">
                  <c:v>1.1625515480960857E-2</c:v>
                </c:pt>
                <c:pt idx="308">
                  <c:v>3.6644549050544065E-4</c:v>
                </c:pt>
                <c:pt idx="309">
                  <c:v>1.3116666064299904E-3</c:v>
                </c:pt>
                <c:pt idx="310">
                  <c:v>9.0854569129831202E-5</c:v>
                </c:pt>
                <c:pt idx="311">
                  <c:v>2.5929603784530155E-3</c:v>
                </c:pt>
                <c:pt idx="312">
                  <c:v>3.7943507873432376E-3</c:v>
                </c:pt>
                <c:pt idx="313">
                  <c:v>7.3712586997697633E-3</c:v>
                </c:pt>
                <c:pt idx="314">
                  <c:v>2.2225518853665093E-2</c:v>
                </c:pt>
                <c:pt idx="315">
                  <c:v>4.5938133914691137E-4</c:v>
                </c:pt>
                <c:pt idx="316">
                  <c:v>2.592493482164753E-3</c:v>
                </c:pt>
                <c:pt idx="317">
                  <c:v>1.9409652460273955E-3</c:v>
                </c:pt>
                <c:pt idx="318">
                  <c:v>2.5080789491045362E-3</c:v>
                </c:pt>
                <c:pt idx="319">
                  <c:v>2.6537921553327799E-3</c:v>
                </c:pt>
                <c:pt idx="320">
                  <c:v>3.1509345424163913E-2</c:v>
                </c:pt>
                <c:pt idx="321">
                  <c:v>1.4451526667439193E-3</c:v>
                </c:pt>
                <c:pt idx="322">
                  <c:v>6.1954015492519943E-3</c:v>
                </c:pt>
                <c:pt idx="323">
                  <c:v>2.0873683660506931E-2</c:v>
                </c:pt>
                <c:pt idx="324">
                  <c:v>2.4238765461914558E-2</c:v>
                </c:pt>
                <c:pt idx="325">
                  <c:v>8.512579252521876E-3</c:v>
                </c:pt>
                <c:pt idx="326">
                  <c:v>3.0396331523534392E-5</c:v>
                </c:pt>
                <c:pt idx="327">
                  <c:v>1.5138834664552051E-2</c:v>
                </c:pt>
                <c:pt idx="328">
                  <c:v>1.362935193344648E-3</c:v>
                </c:pt>
                <c:pt idx="329">
                  <c:v>2.0426309022841115E-2</c:v>
                </c:pt>
                <c:pt idx="330">
                  <c:v>1.0666275308936534E-3</c:v>
                </c:pt>
                <c:pt idx="331">
                  <c:v>3.3725966329777535E-2</c:v>
                </c:pt>
                <c:pt idx="332">
                  <c:v>5.7449906899618758E-4</c:v>
                </c:pt>
                <c:pt idx="333">
                  <c:v>2.2025036410607212E-3</c:v>
                </c:pt>
                <c:pt idx="334">
                  <c:v>1.2221021344029587E-3</c:v>
                </c:pt>
                <c:pt idx="335">
                  <c:v>1.0261645662393696E-3</c:v>
                </c:pt>
                <c:pt idx="336">
                  <c:v>2.0445968935016087E-3</c:v>
                </c:pt>
                <c:pt idx="337">
                  <c:v>5.4963222423871387E-3</c:v>
                </c:pt>
                <c:pt idx="338">
                  <c:v>1.4363995595847449E-5</c:v>
                </c:pt>
                <c:pt idx="339">
                  <c:v>3.7984921914540185E-3</c:v>
                </c:pt>
                <c:pt idx="340">
                  <c:v>1.3865269089159291E-2</c:v>
                </c:pt>
                <c:pt idx="341">
                  <c:v>2.5143442298404685E-5</c:v>
                </c:pt>
                <c:pt idx="342">
                  <c:v>5.8371953236483322E-4</c:v>
                </c:pt>
                <c:pt idx="343">
                  <c:v>2.1699524290074955E-3</c:v>
                </c:pt>
                <c:pt idx="344">
                  <c:v>4.1160404126380449E-3</c:v>
                </c:pt>
                <c:pt idx="345">
                  <c:v>2.0974923110860871E-7</c:v>
                </c:pt>
                <c:pt idx="346">
                  <c:v>4.2137008791074829E-3</c:v>
                </c:pt>
                <c:pt idx="347">
                  <c:v>2.1614175219013573E-3</c:v>
                </c:pt>
                <c:pt idx="348">
                  <c:v>1.3799396962001494E-5</c:v>
                </c:pt>
                <c:pt idx="349">
                  <c:v>6.1398716568037402E-6</c:v>
                </c:pt>
                <c:pt idx="350">
                  <c:v>1.9321108768246162E-4</c:v>
                </c:pt>
                <c:pt idx="351">
                  <c:v>1.5831434276901405E-5</c:v>
                </c:pt>
                <c:pt idx="352">
                  <c:v>1.8833516818890722E-3</c:v>
                </c:pt>
                <c:pt idx="353">
                  <c:v>2.3559477951898205E-4</c:v>
                </c:pt>
                <c:pt idx="354">
                  <c:v>1.6001116978650996E-4</c:v>
                </c:pt>
                <c:pt idx="355">
                  <c:v>3.4755931599012753E-3</c:v>
                </c:pt>
                <c:pt idx="356">
                  <c:v>3.6816435904011803E-3</c:v>
                </c:pt>
                <c:pt idx="357">
                  <c:v>6.3685165871422179E-3</c:v>
                </c:pt>
                <c:pt idx="358">
                  <c:v>8.3750582565428268E-4</c:v>
                </c:pt>
                <c:pt idx="359">
                  <c:v>4.8578202243035511E-3</c:v>
                </c:pt>
                <c:pt idx="360">
                  <c:v>1.0279387077060626E-2</c:v>
                </c:pt>
                <c:pt idx="361">
                  <c:v>1.4946822807055393E-2</c:v>
                </c:pt>
                <c:pt idx="362">
                  <c:v>1.2464009927449339E-3</c:v>
                </c:pt>
                <c:pt idx="363">
                  <c:v>2.2981735940034403E-3</c:v>
                </c:pt>
                <c:pt idx="364">
                  <c:v>1.7811442916589161E-3</c:v>
                </c:pt>
                <c:pt idx="365">
                  <c:v>6.4192953679571388E-5</c:v>
                </c:pt>
                <c:pt idx="366">
                  <c:v>7.3928958454274989E-4</c:v>
                </c:pt>
                <c:pt idx="367">
                  <c:v>1.593021416841849E-3</c:v>
                </c:pt>
                <c:pt idx="368">
                  <c:v>5.7133387015121419E-3</c:v>
                </c:pt>
                <c:pt idx="369">
                  <c:v>5.3534806589597148E-5</c:v>
                </c:pt>
                <c:pt idx="370">
                  <c:v>5.6798869237322999E-4</c:v>
                </c:pt>
                <c:pt idx="371">
                  <c:v>6.8871388294999445E-3</c:v>
                </c:pt>
                <c:pt idx="372">
                  <c:v>6.1900720136637581E-3</c:v>
                </c:pt>
                <c:pt idx="373">
                  <c:v>2.3252585222383769E-3</c:v>
                </c:pt>
                <c:pt idx="374">
                  <c:v>5.9691306285993831E-4</c:v>
                </c:pt>
                <c:pt idx="375">
                  <c:v>6.0027357340988079E-4</c:v>
                </c:pt>
                <c:pt idx="376">
                  <c:v>6.3705487945309389E-5</c:v>
                </c:pt>
                <c:pt idx="377">
                  <c:v>1.2473156859063596E-3</c:v>
                </c:pt>
                <c:pt idx="378">
                  <c:v>4.4510051121384358E-3</c:v>
                </c:pt>
                <c:pt idx="379">
                  <c:v>1.442136083935238E-3</c:v>
                </c:pt>
                <c:pt idx="380">
                  <c:v>2.5357816141103389E-3</c:v>
                </c:pt>
                <c:pt idx="381">
                  <c:v>2.4396798261845723E-2</c:v>
                </c:pt>
                <c:pt idx="382">
                  <c:v>4.5320589621589431E-3</c:v>
                </c:pt>
                <c:pt idx="383">
                  <c:v>1.1725485358042654E-2</c:v>
                </c:pt>
                <c:pt idx="384">
                  <c:v>2.7494206600981862E-6</c:v>
                </c:pt>
                <c:pt idx="385">
                  <c:v>4.9770355711066501E-3</c:v>
                </c:pt>
                <c:pt idx="386">
                  <c:v>5.4855298049970834E-4</c:v>
                </c:pt>
                <c:pt idx="387">
                  <c:v>1.356299494152636E-3</c:v>
                </c:pt>
                <c:pt idx="388">
                  <c:v>2.7739153271081101E-2</c:v>
                </c:pt>
                <c:pt idx="389">
                  <c:v>1.7970117380838996E-6</c:v>
                </c:pt>
                <c:pt idx="390">
                  <c:v>1.3108660454863893E-3</c:v>
                </c:pt>
                <c:pt idx="391">
                  <c:v>3.4972597563339862E-4</c:v>
                </c:pt>
              </c:numCache>
            </c:numRef>
          </c:val>
          <c:extLst>
            <c:ext xmlns:c16="http://schemas.microsoft.com/office/drawing/2014/chart" uri="{C3380CC4-5D6E-409C-BE32-E72D297353CC}">
              <c16:uniqueId val="{00000001-7A7D-4007-B721-CD1C376BA1A0}"/>
            </c:ext>
          </c:extLst>
        </c:ser>
        <c:dLbls>
          <c:showLegendKey val="0"/>
          <c:showVal val="0"/>
          <c:showCatName val="0"/>
          <c:showSerName val="0"/>
          <c:showPercent val="0"/>
          <c:showBubbleSize val="0"/>
        </c:dLbls>
        <c:gapWidth val="150"/>
        <c:axId val="281795856"/>
        <c:axId val="107076464"/>
      </c:barChart>
      <c:lineChart>
        <c:grouping val="standard"/>
        <c:varyColors val="0"/>
        <c:ser>
          <c:idx val="1"/>
          <c:order val="1"/>
          <c:tx>
            <c:v>Flagged (D &gt; 4/n or D &gt; 0.9)</c:v>
          </c:tx>
          <c:spPr>
            <a:ln w="38100" cap="rnd" cmpd="sng" algn="ctr">
              <a:noFill/>
              <a:prstDash val="solid"/>
              <a:round/>
            </a:ln>
            <a:effectLst/>
            <a:extLst>
              <a:ext uri="{91240B29-F687-4F45-9708-019B960494DF}">
                <a14:hiddenLine xmlns:a14="http://schemas.microsoft.com/office/drawing/2010/main" w="38100" cap="rnd" cmpd="sng" algn="ctr">
                  <a:solidFill>
                    <a:srgbClr val="E97132"/>
                  </a:solidFill>
                  <a:prstDash val="solid"/>
                  <a:round/>
                </a14:hiddenLine>
              </a:ext>
            </a:extLst>
          </c:spPr>
          <c:marker>
            <c:symbol val="none"/>
          </c:marker>
          <c:dLbls>
            <c:numFmt formatCode="0.0E+00" sourceLinked="0"/>
            <c:spPr>
              <a:noFill/>
              <a:ln>
                <a:noFill/>
              </a:ln>
              <a:effectLst/>
            </c:spPr>
            <c:dLblPos val="t"/>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Regression!RegChartObsLabel</c:f>
              <c:strCache>
                <c:ptCount val="392"/>
                <c:pt idx="0">
                  <c:v>chevrolet chevelle malibu</c:v>
                </c:pt>
                <c:pt idx="1">
                  <c:v>buick skylark 320</c:v>
                </c:pt>
                <c:pt idx="2">
                  <c:v>plymouth satellite</c:v>
                </c:pt>
                <c:pt idx="3">
                  <c:v>amc rebel sst</c:v>
                </c:pt>
                <c:pt idx="4">
                  <c:v>ford torino</c:v>
                </c:pt>
                <c:pt idx="5">
                  <c:v>ford galaxie 500</c:v>
                </c:pt>
                <c:pt idx="6">
                  <c:v>chevrolet impala</c:v>
                </c:pt>
                <c:pt idx="7">
                  <c:v>plymouth fury iii</c:v>
                </c:pt>
                <c:pt idx="8">
                  <c:v>pontiac catalina</c:v>
                </c:pt>
                <c:pt idx="9">
                  <c:v>amc ambassador dpl</c:v>
                </c:pt>
                <c:pt idx="10">
                  <c:v>dodge challenger se</c:v>
                </c:pt>
                <c:pt idx="11">
                  <c:v>plymouth 'cuda 340</c:v>
                </c:pt>
                <c:pt idx="12">
                  <c:v>chevrolet monte carlo</c:v>
                </c:pt>
                <c:pt idx="13">
                  <c:v>buick estate wagon (sw)</c:v>
                </c:pt>
                <c:pt idx="14">
                  <c:v>toyota corona mark ii</c:v>
                </c:pt>
                <c:pt idx="15">
                  <c:v>plymouth duster</c:v>
                </c:pt>
                <c:pt idx="16">
                  <c:v>amc hornet</c:v>
                </c:pt>
                <c:pt idx="17">
                  <c:v>ford maverick</c:v>
                </c:pt>
                <c:pt idx="18">
                  <c:v>datsun pl510</c:v>
                </c:pt>
                <c:pt idx="19">
                  <c:v>volkswagen 1131 deluxe sedan</c:v>
                </c:pt>
                <c:pt idx="20">
                  <c:v>peugeot 504</c:v>
                </c:pt>
                <c:pt idx="21">
                  <c:v>audi 100 ls</c:v>
                </c:pt>
                <c:pt idx="22">
                  <c:v>saab 99e</c:v>
                </c:pt>
                <c:pt idx="23">
                  <c:v>bmw 2002</c:v>
                </c:pt>
                <c:pt idx="24">
                  <c:v>amc gremlin</c:v>
                </c:pt>
                <c:pt idx="25">
                  <c:v>ford f250</c:v>
                </c:pt>
                <c:pt idx="26">
                  <c:v>chevy c20</c:v>
                </c:pt>
                <c:pt idx="27">
                  <c:v>dodge d200</c:v>
                </c:pt>
                <c:pt idx="28">
                  <c:v>hi 1200d</c:v>
                </c:pt>
                <c:pt idx="29">
                  <c:v>datsun pl510</c:v>
                </c:pt>
                <c:pt idx="30">
                  <c:v>chevrolet vega 2300</c:v>
                </c:pt>
                <c:pt idx="31">
                  <c:v>toyota corona</c:v>
                </c:pt>
                <c:pt idx="32">
                  <c:v>amc gremlin</c:v>
                </c:pt>
                <c:pt idx="33">
                  <c:v>plymouth satellite custom</c:v>
                </c:pt>
                <c:pt idx="34">
                  <c:v>chevrolet chevelle malibu</c:v>
                </c:pt>
                <c:pt idx="35">
                  <c:v>ford torino 500</c:v>
                </c:pt>
                <c:pt idx="36">
                  <c:v>amc matador</c:v>
                </c:pt>
                <c:pt idx="37">
                  <c:v>chevrolet impala</c:v>
                </c:pt>
                <c:pt idx="38">
                  <c:v>pontiac catalina brougham</c:v>
                </c:pt>
                <c:pt idx="39">
                  <c:v>ford galaxie 500</c:v>
                </c:pt>
                <c:pt idx="40">
                  <c:v>plymouth fury iii</c:v>
                </c:pt>
                <c:pt idx="41">
                  <c:v>dodge monaco (sw)</c:v>
                </c:pt>
                <c:pt idx="42">
                  <c:v>ford country squire (sw)</c:v>
                </c:pt>
                <c:pt idx="43">
                  <c:v>pontiac safari (sw)</c:v>
                </c:pt>
                <c:pt idx="44">
                  <c:v>amc hornet sportabout (sw)</c:v>
                </c:pt>
                <c:pt idx="45">
                  <c:v>chevrolet vega (sw)</c:v>
                </c:pt>
                <c:pt idx="46">
                  <c:v>pontiac firebird</c:v>
                </c:pt>
                <c:pt idx="47">
                  <c:v>ford mustang</c:v>
                </c:pt>
                <c:pt idx="48">
                  <c:v>mercury capri 2000</c:v>
                </c:pt>
                <c:pt idx="49">
                  <c:v>opel 1900</c:v>
                </c:pt>
                <c:pt idx="50">
                  <c:v>peugeot 304</c:v>
                </c:pt>
                <c:pt idx="51">
                  <c:v>fiat 124b</c:v>
                </c:pt>
                <c:pt idx="52">
                  <c:v>toyota corolla 1200</c:v>
                </c:pt>
                <c:pt idx="53">
                  <c:v>datsun 1200</c:v>
                </c:pt>
                <c:pt idx="54">
                  <c:v>volkswagen model 111</c:v>
                </c:pt>
                <c:pt idx="55">
                  <c:v>plymouth cricket</c:v>
                </c:pt>
                <c:pt idx="56">
                  <c:v>toyota corona hardtop</c:v>
                </c:pt>
                <c:pt idx="57">
                  <c:v>dodge colt hardtop</c:v>
                </c:pt>
                <c:pt idx="58">
                  <c:v>volkswagen type 3</c:v>
                </c:pt>
                <c:pt idx="59">
                  <c:v>chevrolet vega</c:v>
                </c:pt>
                <c:pt idx="60">
                  <c:v>ford pinto runabout</c:v>
                </c:pt>
                <c:pt idx="61">
                  <c:v>chevrolet impala</c:v>
                </c:pt>
                <c:pt idx="62">
                  <c:v>pontiac catalina</c:v>
                </c:pt>
                <c:pt idx="63">
                  <c:v>plymouth fury iii</c:v>
                </c:pt>
                <c:pt idx="64">
                  <c:v>ford galaxie 500</c:v>
                </c:pt>
                <c:pt idx="65">
                  <c:v>amc ambassador sst</c:v>
                </c:pt>
                <c:pt idx="66">
                  <c:v>mercury marquis</c:v>
                </c:pt>
                <c:pt idx="67">
                  <c:v>buick lesabre custom</c:v>
                </c:pt>
                <c:pt idx="68">
                  <c:v>oldsmobile delta 88 royale</c:v>
                </c:pt>
                <c:pt idx="69">
                  <c:v>chrysler newport royal</c:v>
                </c:pt>
                <c:pt idx="70">
                  <c:v>mazda rx2 coupe</c:v>
                </c:pt>
                <c:pt idx="71">
                  <c:v>amc matador (sw)</c:v>
                </c:pt>
                <c:pt idx="72">
                  <c:v>chevrolet chevelle concours (sw)</c:v>
                </c:pt>
                <c:pt idx="73">
                  <c:v>ford gran torino (sw)</c:v>
                </c:pt>
                <c:pt idx="74">
                  <c:v>plymouth satellite custom (sw)</c:v>
                </c:pt>
                <c:pt idx="75">
                  <c:v>volvo 145e (sw)</c:v>
                </c:pt>
                <c:pt idx="76">
                  <c:v>volkswagen 411 (sw)</c:v>
                </c:pt>
                <c:pt idx="77">
                  <c:v>peugeot 504 (sw)</c:v>
                </c:pt>
                <c:pt idx="78">
                  <c:v>renault 12 (sw)</c:v>
                </c:pt>
                <c:pt idx="79">
                  <c:v>ford pinto (sw)</c:v>
                </c:pt>
                <c:pt idx="80">
                  <c:v>datsun 510 (sw)</c:v>
                </c:pt>
                <c:pt idx="81">
                  <c:v>toyouta corona mark ii (sw)</c:v>
                </c:pt>
                <c:pt idx="82">
                  <c:v>dodge colt (sw)</c:v>
                </c:pt>
                <c:pt idx="83">
                  <c:v>toyota corolla 1600 (sw)</c:v>
                </c:pt>
                <c:pt idx="84">
                  <c:v>buick century 350</c:v>
                </c:pt>
                <c:pt idx="85">
                  <c:v>amc matador</c:v>
                </c:pt>
                <c:pt idx="86">
                  <c:v>chevrolet malibu</c:v>
                </c:pt>
                <c:pt idx="87">
                  <c:v>ford gran torino</c:v>
                </c:pt>
                <c:pt idx="88">
                  <c:v>dodge coronet custom</c:v>
                </c:pt>
                <c:pt idx="89">
                  <c:v>mercury marquis brougham</c:v>
                </c:pt>
                <c:pt idx="90">
                  <c:v>chevrolet caprice classic</c:v>
                </c:pt>
                <c:pt idx="91">
                  <c:v>ford ltd</c:v>
                </c:pt>
                <c:pt idx="92">
                  <c:v>plymouth fury gran sedan</c:v>
                </c:pt>
                <c:pt idx="93">
                  <c:v>chrysler new yorker brougham</c:v>
                </c:pt>
                <c:pt idx="94">
                  <c:v>buick electra 225 custom</c:v>
                </c:pt>
                <c:pt idx="95">
                  <c:v>amc ambassador brougham</c:v>
                </c:pt>
                <c:pt idx="96">
                  <c:v>plymouth valiant</c:v>
                </c:pt>
                <c:pt idx="97">
                  <c:v>chevrolet nova custom</c:v>
                </c:pt>
                <c:pt idx="98">
                  <c:v>amc hornet</c:v>
                </c:pt>
                <c:pt idx="99">
                  <c:v>ford maverick</c:v>
                </c:pt>
                <c:pt idx="100">
                  <c:v>plymouth duster</c:v>
                </c:pt>
                <c:pt idx="101">
                  <c:v>volkswagen super beetle</c:v>
                </c:pt>
                <c:pt idx="102">
                  <c:v>chevrolet impala</c:v>
                </c:pt>
                <c:pt idx="103">
                  <c:v>ford country</c:v>
                </c:pt>
                <c:pt idx="104">
                  <c:v>plymouth custom suburb</c:v>
                </c:pt>
                <c:pt idx="105">
                  <c:v>oldsmobile vista cruiser</c:v>
                </c:pt>
                <c:pt idx="106">
                  <c:v>amc gremlin</c:v>
                </c:pt>
                <c:pt idx="107">
                  <c:v>toyota carina</c:v>
                </c:pt>
                <c:pt idx="108">
                  <c:v>chevrolet vega</c:v>
                </c:pt>
                <c:pt idx="109">
                  <c:v>datsun 610</c:v>
                </c:pt>
                <c:pt idx="110">
                  <c:v>maxda rx3</c:v>
                </c:pt>
                <c:pt idx="111">
                  <c:v>ford pinto</c:v>
                </c:pt>
                <c:pt idx="112">
                  <c:v>mercury capri v6</c:v>
                </c:pt>
                <c:pt idx="113">
                  <c:v>fiat 124 sport coupe</c:v>
                </c:pt>
                <c:pt idx="114">
                  <c:v>chevrolet monte carlo s</c:v>
                </c:pt>
                <c:pt idx="115">
                  <c:v>pontiac grand prix</c:v>
                </c:pt>
                <c:pt idx="116">
                  <c:v>fiat 128</c:v>
                </c:pt>
                <c:pt idx="117">
                  <c:v>opel manta</c:v>
                </c:pt>
                <c:pt idx="118">
                  <c:v>audi 100ls</c:v>
                </c:pt>
                <c:pt idx="119">
                  <c:v>volvo 144ea</c:v>
                </c:pt>
                <c:pt idx="120">
                  <c:v>dodge dart custom</c:v>
                </c:pt>
                <c:pt idx="121">
                  <c:v>saab 99le</c:v>
                </c:pt>
                <c:pt idx="122">
                  <c:v>toyota mark ii</c:v>
                </c:pt>
                <c:pt idx="123">
                  <c:v>oldsmobile omega</c:v>
                </c:pt>
                <c:pt idx="124">
                  <c:v>plymouth duster</c:v>
                </c:pt>
                <c:pt idx="125">
                  <c:v>amc hornet</c:v>
                </c:pt>
                <c:pt idx="126">
                  <c:v>chevrolet nova</c:v>
                </c:pt>
                <c:pt idx="127">
                  <c:v>datsun b210</c:v>
                </c:pt>
                <c:pt idx="128">
                  <c:v>ford pinto</c:v>
                </c:pt>
                <c:pt idx="129">
                  <c:v>toyota corolla 1200</c:v>
                </c:pt>
                <c:pt idx="130">
                  <c:v>chevrolet vega</c:v>
                </c:pt>
                <c:pt idx="131">
                  <c:v>chevrolet chevelle malibu classic</c:v>
                </c:pt>
                <c:pt idx="132">
                  <c:v>amc matador</c:v>
                </c:pt>
                <c:pt idx="133">
                  <c:v>plymouth satellite sebring</c:v>
                </c:pt>
                <c:pt idx="134">
                  <c:v>ford gran torino</c:v>
                </c:pt>
                <c:pt idx="135">
                  <c:v>buick century luxus (sw)</c:v>
                </c:pt>
                <c:pt idx="136">
                  <c:v>dodge coronet custom (sw)</c:v>
                </c:pt>
                <c:pt idx="137">
                  <c:v>ford gran torino (sw)</c:v>
                </c:pt>
                <c:pt idx="138">
                  <c:v>amc matador (sw)</c:v>
                </c:pt>
                <c:pt idx="139">
                  <c:v>audi fox</c:v>
                </c:pt>
                <c:pt idx="140">
                  <c:v>volkswagen dasher</c:v>
                </c:pt>
                <c:pt idx="141">
                  <c:v>opel manta</c:v>
                </c:pt>
                <c:pt idx="142">
                  <c:v>toyota corona</c:v>
                </c:pt>
                <c:pt idx="143">
                  <c:v>datsun 710</c:v>
                </c:pt>
                <c:pt idx="144">
                  <c:v>dodge colt</c:v>
                </c:pt>
                <c:pt idx="145">
                  <c:v>fiat 128</c:v>
                </c:pt>
                <c:pt idx="146">
                  <c:v>fiat 124 tc</c:v>
                </c:pt>
                <c:pt idx="147">
                  <c:v>honda civic</c:v>
                </c:pt>
                <c:pt idx="148">
                  <c:v>subaru</c:v>
                </c:pt>
                <c:pt idx="149">
                  <c:v>fiat x1.9</c:v>
                </c:pt>
                <c:pt idx="150">
                  <c:v>plymouth valiant custom</c:v>
                </c:pt>
                <c:pt idx="151">
                  <c:v>chevrolet nova</c:v>
                </c:pt>
                <c:pt idx="152">
                  <c:v>mercury monarch</c:v>
                </c:pt>
                <c:pt idx="153">
                  <c:v>ford maverick</c:v>
                </c:pt>
                <c:pt idx="154">
                  <c:v>pontiac catalina</c:v>
                </c:pt>
                <c:pt idx="155">
                  <c:v>chevrolet bel air</c:v>
                </c:pt>
                <c:pt idx="156">
                  <c:v>plymouth grand fury</c:v>
                </c:pt>
                <c:pt idx="157">
                  <c:v>ford ltd</c:v>
                </c:pt>
                <c:pt idx="158">
                  <c:v>buick century</c:v>
                </c:pt>
                <c:pt idx="159">
                  <c:v>chevroelt chevelle malibu</c:v>
                </c:pt>
                <c:pt idx="160">
                  <c:v>amc matador</c:v>
                </c:pt>
                <c:pt idx="161">
                  <c:v>plymouth fury</c:v>
                </c:pt>
                <c:pt idx="162">
                  <c:v>buick skyhawk</c:v>
                </c:pt>
                <c:pt idx="163">
                  <c:v>chevrolet monza 2+2</c:v>
                </c:pt>
                <c:pt idx="164">
                  <c:v>ford mustang ii</c:v>
                </c:pt>
                <c:pt idx="165">
                  <c:v>toyota corolla</c:v>
                </c:pt>
                <c:pt idx="166">
                  <c:v>ford pinto</c:v>
                </c:pt>
                <c:pt idx="167">
                  <c:v>amc gremlin</c:v>
                </c:pt>
                <c:pt idx="168">
                  <c:v>pontiac astro</c:v>
                </c:pt>
                <c:pt idx="169">
                  <c:v>toyota corona</c:v>
                </c:pt>
                <c:pt idx="170">
                  <c:v>volkswagen dasher</c:v>
                </c:pt>
                <c:pt idx="171">
                  <c:v>datsun 710</c:v>
                </c:pt>
                <c:pt idx="172">
                  <c:v>ford pinto</c:v>
                </c:pt>
                <c:pt idx="173">
                  <c:v>volkswagen rabbit</c:v>
                </c:pt>
                <c:pt idx="174">
                  <c:v>amc pacer</c:v>
                </c:pt>
                <c:pt idx="175">
                  <c:v>audi 100ls</c:v>
                </c:pt>
                <c:pt idx="176">
                  <c:v>peugeot 504</c:v>
                </c:pt>
                <c:pt idx="177">
                  <c:v>volvo 244dl</c:v>
                </c:pt>
                <c:pt idx="178">
                  <c:v>saab 99le</c:v>
                </c:pt>
                <c:pt idx="179">
                  <c:v>honda civic cvcc</c:v>
                </c:pt>
                <c:pt idx="180">
                  <c:v>fiat 131</c:v>
                </c:pt>
                <c:pt idx="181">
                  <c:v>opel 1900</c:v>
                </c:pt>
                <c:pt idx="182">
                  <c:v>capri ii</c:v>
                </c:pt>
                <c:pt idx="183">
                  <c:v>dodge colt</c:v>
                </c:pt>
                <c:pt idx="184">
                  <c:v>renault 12tl</c:v>
                </c:pt>
                <c:pt idx="185">
                  <c:v>chevrolet chevelle malibu classic</c:v>
                </c:pt>
                <c:pt idx="186">
                  <c:v>dodge coronet brougham</c:v>
                </c:pt>
                <c:pt idx="187">
                  <c:v>amc matador</c:v>
                </c:pt>
                <c:pt idx="188">
                  <c:v>ford gran torino</c:v>
                </c:pt>
                <c:pt idx="189">
                  <c:v>plymouth valiant</c:v>
                </c:pt>
                <c:pt idx="190">
                  <c:v>chevrolet nova</c:v>
                </c:pt>
                <c:pt idx="191">
                  <c:v>ford maverick</c:v>
                </c:pt>
                <c:pt idx="192">
                  <c:v>amc hornet</c:v>
                </c:pt>
                <c:pt idx="193">
                  <c:v>chevrolet chevette</c:v>
                </c:pt>
                <c:pt idx="194">
                  <c:v>chevrolet woody</c:v>
                </c:pt>
                <c:pt idx="195">
                  <c:v>vw rabbit</c:v>
                </c:pt>
                <c:pt idx="196">
                  <c:v>honda civic</c:v>
                </c:pt>
                <c:pt idx="197">
                  <c:v>dodge aspen se</c:v>
                </c:pt>
                <c:pt idx="198">
                  <c:v>ford granada ghia</c:v>
                </c:pt>
                <c:pt idx="199">
                  <c:v>pontiac ventura sj</c:v>
                </c:pt>
                <c:pt idx="200">
                  <c:v>amc pacer d/l</c:v>
                </c:pt>
                <c:pt idx="201">
                  <c:v>volkswagen rabbit</c:v>
                </c:pt>
                <c:pt idx="202">
                  <c:v>datsun b-210</c:v>
                </c:pt>
                <c:pt idx="203">
                  <c:v>toyota corolla</c:v>
                </c:pt>
                <c:pt idx="204">
                  <c:v>ford pinto</c:v>
                </c:pt>
                <c:pt idx="205">
                  <c:v>volvo 245</c:v>
                </c:pt>
                <c:pt idx="206">
                  <c:v>plymouth volare premier v8</c:v>
                </c:pt>
                <c:pt idx="207">
                  <c:v>peugeot 504</c:v>
                </c:pt>
                <c:pt idx="208">
                  <c:v>toyota mark ii</c:v>
                </c:pt>
                <c:pt idx="209">
                  <c:v>mercedes-benz 280s</c:v>
                </c:pt>
                <c:pt idx="210">
                  <c:v>cadillac seville</c:v>
                </c:pt>
                <c:pt idx="211">
                  <c:v>chevy c10</c:v>
                </c:pt>
                <c:pt idx="212">
                  <c:v>ford f108</c:v>
                </c:pt>
                <c:pt idx="213">
                  <c:v>dodge d100</c:v>
                </c:pt>
                <c:pt idx="214">
                  <c:v>honda accord cvcc</c:v>
                </c:pt>
                <c:pt idx="215">
                  <c:v>buick opel isuzu deluxe</c:v>
                </c:pt>
                <c:pt idx="216">
                  <c:v>renault 5 gtl</c:v>
                </c:pt>
                <c:pt idx="217">
                  <c:v>plymouth arrow gs</c:v>
                </c:pt>
                <c:pt idx="218">
                  <c:v>datsun f-10 hatchback</c:v>
                </c:pt>
                <c:pt idx="219">
                  <c:v>chevrolet caprice classic</c:v>
                </c:pt>
                <c:pt idx="220">
                  <c:v>oldsmobile cutlass supreme</c:v>
                </c:pt>
                <c:pt idx="221">
                  <c:v>dodge monaco brougham</c:v>
                </c:pt>
                <c:pt idx="222">
                  <c:v>mercury cougar brougham</c:v>
                </c:pt>
                <c:pt idx="223">
                  <c:v>chevrolet concours</c:v>
                </c:pt>
                <c:pt idx="224">
                  <c:v>buick skylark</c:v>
                </c:pt>
                <c:pt idx="225">
                  <c:v>plymouth volare custom</c:v>
                </c:pt>
                <c:pt idx="226">
                  <c:v>ford granada</c:v>
                </c:pt>
                <c:pt idx="227">
                  <c:v>pontiac grand prix lj</c:v>
                </c:pt>
                <c:pt idx="228">
                  <c:v>chevrolet monte carlo landau</c:v>
                </c:pt>
                <c:pt idx="229">
                  <c:v>chrysler cordoba</c:v>
                </c:pt>
                <c:pt idx="230">
                  <c:v>ford thunderbird</c:v>
                </c:pt>
                <c:pt idx="231">
                  <c:v>volkswagen rabbit custom</c:v>
                </c:pt>
                <c:pt idx="232">
                  <c:v>pontiac sunbird coupe</c:v>
                </c:pt>
                <c:pt idx="233">
                  <c:v>toyota corolla liftback</c:v>
                </c:pt>
                <c:pt idx="234">
                  <c:v>ford mustang ii 2+2</c:v>
                </c:pt>
                <c:pt idx="235">
                  <c:v>chevrolet chevette</c:v>
                </c:pt>
                <c:pt idx="236">
                  <c:v>dodge colt m/m</c:v>
                </c:pt>
                <c:pt idx="237">
                  <c:v>subaru dl</c:v>
                </c:pt>
                <c:pt idx="238">
                  <c:v>volkswagen dasher</c:v>
                </c:pt>
                <c:pt idx="239">
                  <c:v>datsun 810</c:v>
                </c:pt>
                <c:pt idx="240">
                  <c:v>bmw 320i</c:v>
                </c:pt>
                <c:pt idx="241">
                  <c:v>mazda rx-4</c:v>
                </c:pt>
                <c:pt idx="242">
                  <c:v>volkswagen rabbit custom diesel</c:v>
                </c:pt>
                <c:pt idx="243">
                  <c:v>ford fiesta</c:v>
                </c:pt>
                <c:pt idx="244">
                  <c:v>mazda glc deluxe</c:v>
                </c:pt>
                <c:pt idx="245">
                  <c:v>datsun b210 gx</c:v>
                </c:pt>
                <c:pt idx="246">
                  <c:v>honda civic cvcc</c:v>
                </c:pt>
                <c:pt idx="247">
                  <c:v>oldsmobile cutlass salon brougham</c:v>
                </c:pt>
                <c:pt idx="248">
                  <c:v>dodge diplomat</c:v>
                </c:pt>
                <c:pt idx="249">
                  <c:v>mercury monarch ghia</c:v>
                </c:pt>
                <c:pt idx="250">
                  <c:v>pontiac phoenix lj</c:v>
                </c:pt>
                <c:pt idx="251">
                  <c:v>chevrolet malibu</c:v>
                </c:pt>
                <c:pt idx="252">
                  <c:v>ford fairmont (auto)</c:v>
                </c:pt>
                <c:pt idx="253">
                  <c:v>ford fairmont (man)</c:v>
                </c:pt>
                <c:pt idx="254">
                  <c:v>plymouth volare</c:v>
                </c:pt>
                <c:pt idx="255">
                  <c:v>amc concord</c:v>
                </c:pt>
                <c:pt idx="256">
                  <c:v>buick century special</c:v>
                </c:pt>
                <c:pt idx="257">
                  <c:v>mercury zephyr</c:v>
                </c:pt>
                <c:pt idx="258">
                  <c:v>dodge aspen</c:v>
                </c:pt>
                <c:pt idx="259">
                  <c:v>amc concord d/l</c:v>
                </c:pt>
                <c:pt idx="260">
                  <c:v>chevrolet monte carlo landau</c:v>
                </c:pt>
                <c:pt idx="261">
                  <c:v>buick regal sport coupe (turbo)</c:v>
                </c:pt>
                <c:pt idx="262">
                  <c:v>ford futura</c:v>
                </c:pt>
                <c:pt idx="263">
                  <c:v>dodge magnum xe</c:v>
                </c:pt>
                <c:pt idx="264">
                  <c:v>chevrolet chevette</c:v>
                </c:pt>
                <c:pt idx="265">
                  <c:v>toyota corona</c:v>
                </c:pt>
                <c:pt idx="266">
                  <c:v>datsun 510</c:v>
                </c:pt>
                <c:pt idx="267">
                  <c:v>dodge omni</c:v>
                </c:pt>
                <c:pt idx="268">
                  <c:v>toyota celica gt liftback</c:v>
                </c:pt>
                <c:pt idx="269">
                  <c:v>plymouth sapporo</c:v>
                </c:pt>
                <c:pt idx="270">
                  <c:v>oldsmobile starfire sx</c:v>
                </c:pt>
                <c:pt idx="271">
                  <c:v>datsun 200-sx</c:v>
                </c:pt>
                <c:pt idx="272">
                  <c:v>audi 5000</c:v>
                </c:pt>
                <c:pt idx="273">
                  <c:v>volvo 264gl</c:v>
                </c:pt>
                <c:pt idx="274">
                  <c:v>saab 99gle</c:v>
                </c:pt>
                <c:pt idx="275">
                  <c:v>peugeot 604sl</c:v>
                </c:pt>
                <c:pt idx="276">
                  <c:v>volkswagen scirocco</c:v>
                </c:pt>
                <c:pt idx="277">
                  <c:v>honda accord lx</c:v>
                </c:pt>
                <c:pt idx="278">
                  <c:v>pontiac lemans v6</c:v>
                </c:pt>
                <c:pt idx="279">
                  <c:v>mercury zephyr 6</c:v>
                </c:pt>
                <c:pt idx="280">
                  <c:v>ford fairmont 4</c:v>
                </c:pt>
                <c:pt idx="281">
                  <c:v>amc concord dl 6</c:v>
                </c:pt>
                <c:pt idx="282">
                  <c:v>dodge aspen 6</c:v>
                </c:pt>
                <c:pt idx="283">
                  <c:v>chevrolet caprice classic</c:v>
                </c:pt>
                <c:pt idx="284">
                  <c:v>ford ltd landau</c:v>
                </c:pt>
                <c:pt idx="285">
                  <c:v>mercury grand marquis</c:v>
                </c:pt>
                <c:pt idx="286">
                  <c:v>dodge st. regis</c:v>
                </c:pt>
                <c:pt idx="287">
                  <c:v>buick estate wagon (sw)</c:v>
                </c:pt>
                <c:pt idx="288">
                  <c:v>ford country squire (sw)</c:v>
                </c:pt>
                <c:pt idx="289">
                  <c:v>chevrolet malibu classic (sw)</c:v>
                </c:pt>
                <c:pt idx="290">
                  <c:v>chrysler lebaron town @ country (sw)</c:v>
                </c:pt>
                <c:pt idx="291">
                  <c:v>vw rabbit custom</c:v>
                </c:pt>
                <c:pt idx="292">
                  <c:v>maxda glc deluxe</c:v>
                </c:pt>
                <c:pt idx="293">
                  <c:v>dodge colt hatchback custom</c:v>
                </c:pt>
                <c:pt idx="294">
                  <c:v>amc spirit dl</c:v>
                </c:pt>
                <c:pt idx="295">
                  <c:v>mercedes benz 300d</c:v>
                </c:pt>
                <c:pt idx="296">
                  <c:v>cadillac eldorado</c:v>
                </c:pt>
                <c:pt idx="297">
                  <c:v>peugeot 504</c:v>
                </c:pt>
                <c:pt idx="298">
                  <c:v>oldsmobile cutlass salon brougham</c:v>
                </c:pt>
                <c:pt idx="299">
                  <c:v>plymouth horizon</c:v>
                </c:pt>
                <c:pt idx="300">
                  <c:v>plymouth horizon tc3</c:v>
                </c:pt>
                <c:pt idx="301">
                  <c:v>datsun 210</c:v>
                </c:pt>
                <c:pt idx="302">
                  <c:v>fiat strada custom</c:v>
                </c:pt>
                <c:pt idx="303">
                  <c:v>buick skylark limited</c:v>
                </c:pt>
                <c:pt idx="304">
                  <c:v>chevrolet citation</c:v>
                </c:pt>
                <c:pt idx="305">
                  <c:v>oldsmobile omega brougham</c:v>
                </c:pt>
                <c:pt idx="306">
                  <c:v>pontiac phoenix</c:v>
                </c:pt>
                <c:pt idx="307">
                  <c:v>vw rabbit</c:v>
                </c:pt>
                <c:pt idx="308">
                  <c:v>toyota corolla tercel</c:v>
                </c:pt>
                <c:pt idx="309">
                  <c:v>chevrolet chevette</c:v>
                </c:pt>
                <c:pt idx="310">
                  <c:v>datsun 310</c:v>
                </c:pt>
                <c:pt idx="311">
                  <c:v>chevrolet citation</c:v>
                </c:pt>
                <c:pt idx="312">
                  <c:v>ford fairmont</c:v>
                </c:pt>
                <c:pt idx="313">
                  <c:v>amc concord</c:v>
                </c:pt>
                <c:pt idx="314">
                  <c:v>dodge aspen</c:v>
                </c:pt>
                <c:pt idx="315">
                  <c:v>audi 4000</c:v>
                </c:pt>
                <c:pt idx="316">
                  <c:v>toyota corona liftback</c:v>
                </c:pt>
                <c:pt idx="317">
                  <c:v>mazda 626</c:v>
                </c:pt>
                <c:pt idx="318">
                  <c:v>datsun 510 hatchback</c:v>
                </c:pt>
                <c:pt idx="319">
                  <c:v>toyota corolla</c:v>
                </c:pt>
                <c:pt idx="320">
                  <c:v>mazda glc</c:v>
                </c:pt>
                <c:pt idx="321">
                  <c:v>dodge colt</c:v>
                </c:pt>
                <c:pt idx="322">
                  <c:v>datsun 210</c:v>
                </c:pt>
                <c:pt idx="323">
                  <c:v>vw rabbit c (diesel)</c:v>
                </c:pt>
                <c:pt idx="324">
                  <c:v>vw dasher (diesel)</c:v>
                </c:pt>
                <c:pt idx="325">
                  <c:v>audi 5000s (diesel)</c:v>
                </c:pt>
                <c:pt idx="326">
                  <c:v>mercedes-benz 240d</c:v>
                </c:pt>
                <c:pt idx="327">
                  <c:v>honda civic 1500 gl</c:v>
                </c:pt>
                <c:pt idx="328">
                  <c:v>subaru dl</c:v>
                </c:pt>
                <c:pt idx="329">
                  <c:v>vokswagen rabbit</c:v>
                </c:pt>
                <c:pt idx="330">
                  <c:v>datsun 280-zx</c:v>
                </c:pt>
                <c:pt idx="331">
                  <c:v>mazda rx-7 gs</c:v>
                </c:pt>
                <c:pt idx="332">
                  <c:v>triumph tr7 coupe</c:v>
                </c:pt>
                <c:pt idx="333">
                  <c:v>honda accord</c:v>
                </c:pt>
                <c:pt idx="334">
                  <c:v>plymouth reliant</c:v>
                </c:pt>
                <c:pt idx="335">
                  <c:v>buick skylark</c:v>
                </c:pt>
                <c:pt idx="336">
                  <c:v>dodge aries wagon (sw)</c:v>
                </c:pt>
                <c:pt idx="337">
                  <c:v>chevrolet citation</c:v>
                </c:pt>
                <c:pt idx="338">
                  <c:v>plymouth reliant</c:v>
                </c:pt>
                <c:pt idx="339">
                  <c:v>toyota starlet</c:v>
                </c:pt>
                <c:pt idx="340">
                  <c:v>plymouth champ</c:v>
                </c:pt>
                <c:pt idx="341">
                  <c:v>honda civic 1300</c:v>
                </c:pt>
                <c:pt idx="342">
                  <c:v>subaru</c:v>
                </c:pt>
                <c:pt idx="343">
                  <c:v>datsun 210 mpg</c:v>
                </c:pt>
                <c:pt idx="344">
                  <c:v>toyota tercel</c:v>
                </c:pt>
                <c:pt idx="345">
                  <c:v>mazda glc 4</c:v>
                </c:pt>
                <c:pt idx="346">
                  <c:v>plymouth horizon 4</c:v>
                </c:pt>
                <c:pt idx="347">
                  <c:v>ford escort 4w</c:v>
                </c:pt>
                <c:pt idx="348">
                  <c:v>ford escort 2h</c:v>
                </c:pt>
                <c:pt idx="349">
                  <c:v>volkswagen jetta</c:v>
                </c:pt>
                <c:pt idx="350">
                  <c:v>honda prelude</c:v>
                </c:pt>
                <c:pt idx="351">
                  <c:v>toyota corolla</c:v>
                </c:pt>
                <c:pt idx="352">
                  <c:v>datsun 200sx</c:v>
                </c:pt>
                <c:pt idx="353">
                  <c:v>mazda 626</c:v>
                </c:pt>
                <c:pt idx="354">
                  <c:v>peugeot 505s turbo diesel</c:v>
                </c:pt>
                <c:pt idx="355">
                  <c:v>volvo diesel</c:v>
                </c:pt>
                <c:pt idx="356">
                  <c:v>toyota cressida</c:v>
                </c:pt>
                <c:pt idx="357">
                  <c:v>datsun 810 maxima</c:v>
                </c:pt>
                <c:pt idx="358">
                  <c:v>buick century</c:v>
                </c:pt>
                <c:pt idx="359">
                  <c:v>oldsmobile cutlass ls</c:v>
                </c:pt>
                <c:pt idx="360">
                  <c:v>ford granada gl</c:v>
                </c:pt>
                <c:pt idx="361">
                  <c:v>chrysler lebaron salon</c:v>
                </c:pt>
                <c:pt idx="362">
                  <c:v>chevrolet cavalier</c:v>
                </c:pt>
                <c:pt idx="363">
                  <c:v>chevrolet cavalier wagon</c:v>
                </c:pt>
                <c:pt idx="364">
                  <c:v>chevrolet cavalier 2-door</c:v>
                </c:pt>
                <c:pt idx="365">
                  <c:v>pontiac j2000 se hatchback</c:v>
                </c:pt>
                <c:pt idx="366">
                  <c:v>dodge aries se</c:v>
                </c:pt>
                <c:pt idx="367">
                  <c:v>pontiac phoenix</c:v>
                </c:pt>
                <c:pt idx="368">
                  <c:v>ford fairmont futura</c:v>
                </c:pt>
                <c:pt idx="369">
                  <c:v>volkswagen rabbit l</c:v>
                </c:pt>
                <c:pt idx="370">
                  <c:v>mazda glc custom l</c:v>
                </c:pt>
                <c:pt idx="371">
                  <c:v>mazda glc custom</c:v>
                </c:pt>
                <c:pt idx="372">
                  <c:v>plymouth horizon miser</c:v>
                </c:pt>
                <c:pt idx="373">
                  <c:v>mercury lynx l</c:v>
                </c:pt>
                <c:pt idx="374">
                  <c:v>nissan stanza xe</c:v>
                </c:pt>
                <c:pt idx="375">
                  <c:v>honda accord</c:v>
                </c:pt>
                <c:pt idx="376">
                  <c:v>toyota corolla</c:v>
                </c:pt>
                <c:pt idx="377">
                  <c:v>honda civic</c:v>
                </c:pt>
                <c:pt idx="378">
                  <c:v>honda civic (auto)</c:v>
                </c:pt>
                <c:pt idx="379">
                  <c:v>datsun 310 gx</c:v>
                </c:pt>
                <c:pt idx="380">
                  <c:v>buick century limited</c:v>
                </c:pt>
                <c:pt idx="381">
                  <c:v>oldsmobile cutlass ciera (diesel)</c:v>
                </c:pt>
                <c:pt idx="382">
                  <c:v>chrysler lebaron medallion</c:v>
                </c:pt>
                <c:pt idx="383">
                  <c:v>ford granada l</c:v>
                </c:pt>
                <c:pt idx="384">
                  <c:v>toyota celica gt</c:v>
                </c:pt>
                <c:pt idx="385">
                  <c:v>dodge charger 2.2</c:v>
                </c:pt>
                <c:pt idx="386">
                  <c:v>chevrolet camaro</c:v>
                </c:pt>
                <c:pt idx="387">
                  <c:v>ford mustang gl</c:v>
                </c:pt>
                <c:pt idx="388">
                  <c:v>vw pickup</c:v>
                </c:pt>
                <c:pt idx="389">
                  <c:v>dodge rampage</c:v>
                </c:pt>
                <c:pt idx="390">
                  <c:v>ford ranger</c:v>
                </c:pt>
                <c:pt idx="391">
                  <c:v>chevy s-10</c:v>
                </c:pt>
              </c:strCache>
            </c:strRef>
          </c:cat>
          <c:val>
            <c:numRef>
              <c:f>Regression!RegChartCookDistFlag</c:f>
              <c:numCache>
                <c:formatCode>0.0000</c:formatCode>
                <c:ptCount val="392"/>
                <c:pt idx="0">
                  <c:v>#N/A</c:v>
                </c:pt>
                <c:pt idx="1">
                  <c:v>#N/A</c:v>
                </c:pt>
                <c:pt idx="2">
                  <c:v>#N/A</c:v>
                </c:pt>
                <c:pt idx="3">
                  <c:v>#N/A</c:v>
                </c:pt>
                <c:pt idx="4">
                  <c:v>#N/A</c:v>
                </c:pt>
                <c:pt idx="5">
                  <c:v>#N/A</c:v>
                </c:pt>
                <c:pt idx="6">
                  <c:v>#N/A</c:v>
                </c:pt>
                <c:pt idx="7">
                  <c:v>#N/A</c:v>
                </c:pt>
                <c:pt idx="8">
                  <c:v>#N/A</c:v>
                </c:pt>
                <c:pt idx="9">
                  <c:v>#N/A</c:v>
                </c:pt>
                <c:pt idx="10">
                  <c:v>#N/A</c:v>
                </c:pt>
                <c:pt idx="11">
                  <c:v>#N/A</c:v>
                </c:pt>
                <c:pt idx="12">
                  <c:v>#N/A</c:v>
                </c:pt>
                <c:pt idx="13">
                  <c:v>1.0355921898592959E-2</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1.2041954383457973E-2</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1.7043893646453555E-2</c:v>
                </c:pt>
                <c:pt idx="111">
                  <c:v>#N/A</c:v>
                </c:pt>
                <c:pt idx="112">
                  <c:v>#N/A</c:v>
                </c:pt>
                <c:pt idx="113">
                  <c:v>#N/A</c:v>
                </c:pt>
                <c:pt idx="114">
                  <c:v>#N/A</c:v>
                </c:pt>
                <c:pt idx="115">
                  <c:v>1.5232369994827872E-2</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1.1411024261701269E-2</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1.1643930329232586E-2</c:v>
                </c:pt>
                <c:pt idx="237">
                  <c:v>#N/A</c:v>
                </c:pt>
                <c:pt idx="238">
                  <c:v>#N/A</c:v>
                </c:pt>
                <c:pt idx="239">
                  <c:v>#N/A</c:v>
                </c:pt>
                <c:pt idx="240">
                  <c:v>#N/A</c:v>
                </c:pt>
                <c:pt idx="241">
                  <c:v>#N/A</c:v>
                </c:pt>
                <c:pt idx="242">
                  <c:v>4.6959959279888761E-2</c:v>
                </c:pt>
                <c:pt idx="243">
                  <c:v>1.4175460654412718E-2</c:v>
                </c:pt>
                <c:pt idx="244">
                  <c:v>#N/A</c:v>
                </c:pt>
                <c:pt idx="245">
                  <c:v>2.409028614825447E-2</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1.3507185613380037E-2</c:v>
                </c:pt>
                <c:pt idx="274">
                  <c:v>#N/A</c:v>
                </c:pt>
                <c:pt idx="275">
                  <c:v>1.1369816866149523E-2</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1.1625515480960857E-2</c:v>
                </c:pt>
                <c:pt idx="308">
                  <c:v>#N/A</c:v>
                </c:pt>
                <c:pt idx="309">
                  <c:v>#N/A</c:v>
                </c:pt>
                <c:pt idx="310">
                  <c:v>#N/A</c:v>
                </c:pt>
                <c:pt idx="311">
                  <c:v>#N/A</c:v>
                </c:pt>
                <c:pt idx="312">
                  <c:v>#N/A</c:v>
                </c:pt>
                <c:pt idx="313">
                  <c:v>#N/A</c:v>
                </c:pt>
                <c:pt idx="314">
                  <c:v>2.2225518853665093E-2</c:v>
                </c:pt>
                <c:pt idx="315">
                  <c:v>#N/A</c:v>
                </c:pt>
                <c:pt idx="316">
                  <c:v>#N/A</c:v>
                </c:pt>
                <c:pt idx="317">
                  <c:v>#N/A</c:v>
                </c:pt>
                <c:pt idx="318">
                  <c:v>#N/A</c:v>
                </c:pt>
                <c:pt idx="319">
                  <c:v>#N/A</c:v>
                </c:pt>
                <c:pt idx="320">
                  <c:v>3.1509345424163913E-2</c:v>
                </c:pt>
                <c:pt idx="321">
                  <c:v>#N/A</c:v>
                </c:pt>
                <c:pt idx="322">
                  <c:v>#N/A</c:v>
                </c:pt>
                <c:pt idx="323">
                  <c:v>2.0873683660506931E-2</c:v>
                </c:pt>
                <c:pt idx="324">
                  <c:v>2.4238765461914558E-2</c:v>
                </c:pt>
                <c:pt idx="325">
                  <c:v>#N/A</c:v>
                </c:pt>
                <c:pt idx="326">
                  <c:v>#N/A</c:v>
                </c:pt>
                <c:pt idx="327">
                  <c:v>1.5138834664552051E-2</c:v>
                </c:pt>
                <c:pt idx="328">
                  <c:v>#N/A</c:v>
                </c:pt>
                <c:pt idx="329">
                  <c:v>2.0426309022841115E-2</c:v>
                </c:pt>
                <c:pt idx="330">
                  <c:v>#N/A</c:v>
                </c:pt>
                <c:pt idx="331">
                  <c:v>3.3725966329777535E-2</c:v>
                </c:pt>
                <c:pt idx="332">
                  <c:v>#N/A</c:v>
                </c:pt>
                <c:pt idx="333">
                  <c:v>#N/A</c:v>
                </c:pt>
                <c:pt idx="334">
                  <c:v>#N/A</c:v>
                </c:pt>
                <c:pt idx="335">
                  <c:v>#N/A</c:v>
                </c:pt>
                <c:pt idx="336">
                  <c:v>#N/A</c:v>
                </c:pt>
                <c:pt idx="337">
                  <c:v>#N/A</c:v>
                </c:pt>
                <c:pt idx="338">
                  <c:v>#N/A</c:v>
                </c:pt>
                <c:pt idx="339">
                  <c:v>#N/A</c:v>
                </c:pt>
                <c:pt idx="340">
                  <c:v>1.3865269089159291E-2</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1.0279387077060626E-2</c:v>
                </c:pt>
                <c:pt idx="361">
                  <c:v>1.4946822807055393E-2</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2.4396798261845723E-2</c:v>
                </c:pt>
                <c:pt idx="382">
                  <c:v>#N/A</c:v>
                </c:pt>
                <c:pt idx="383">
                  <c:v>1.1725485358042654E-2</c:v>
                </c:pt>
                <c:pt idx="384">
                  <c:v>#N/A</c:v>
                </c:pt>
                <c:pt idx="385">
                  <c:v>#N/A</c:v>
                </c:pt>
                <c:pt idx="386">
                  <c:v>#N/A</c:v>
                </c:pt>
                <c:pt idx="387">
                  <c:v>#N/A</c:v>
                </c:pt>
                <c:pt idx="388">
                  <c:v>2.7739153271081101E-2</c:v>
                </c:pt>
                <c:pt idx="389">
                  <c:v>#N/A</c:v>
                </c:pt>
                <c:pt idx="390">
                  <c:v>#N/A</c:v>
                </c:pt>
                <c:pt idx="391">
                  <c:v>#N/A</c:v>
                </c:pt>
              </c:numCache>
            </c:numRef>
          </c:val>
          <c:smooth val="0"/>
          <c:extLst>
            <c:ext xmlns:c16="http://schemas.microsoft.com/office/drawing/2014/chart" uri="{C3380CC4-5D6E-409C-BE32-E72D297353CC}">
              <c16:uniqueId val="{00000002-7A7D-4007-B721-CD1C376BA1A0}"/>
            </c:ext>
          </c:extLst>
        </c:ser>
        <c:dLbls>
          <c:showLegendKey val="0"/>
          <c:showVal val="0"/>
          <c:showCatName val="0"/>
          <c:showSerName val="0"/>
          <c:showPercent val="0"/>
          <c:showBubbleSize val="0"/>
        </c:dLbls>
        <c:marker val="1"/>
        <c:smooth val="0"/>
        <c:axId val="281795856"/>
        <c:axId val="107076464"/>
      </c:lineChart>
      <c:catAx>
        <c:axId val="281795856"/>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107076464"/>
        <c:crosses val="autoZero"/>
        <c:auto val="1"/>
        <c:lblAlgn val="ctr"/>
        <c:lblOffset val="100"/>
        <c:noMultiLvlLbl val="0"/>
      </c:catAx>
      <c:valAx>
        <c:axId val="107076464"/>
        <c:scaling>
          <c:orientation val="minMax"/>
        </c:scaling>
        <c:delete val="0"/>
        <c:axPos val="l"/>
        <c:majorGridlines/>
        <c:title>
          <c:tx>
            <c:rich>
              <a:bodyPr/>
              <a:lstStyle/>
              <a:p>
                <a:pPr>
                  <a:defRPr/>
                </a:pPr>
                <a:r>
                  <a:rPr lang="en-US"/>
                  <a:t>Cook's Distance</a:t>
                </a:r>
              </a:p>
            </c:rich>
          </c:tx>
          <c:overlay val="0"/>
        </c:title>
        <c:numFmt formatCode="0.0E+00" sourceLinked="0"/>
        <c:majorTickMark val="out"/>
        <c:minorTickMark val="none"/>
        <c:tickLblPos val="nextTo"/>
        <c:crossAx val="281795856"/>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Studentized Residuals vs. Leverage</a:t>
            </a:r>
          </a:p>
        </c:rich>
      </c:tx>
      <c:overlay val="0"/>
      <c:spPr>
        <a:solidFill>
          <a:srgbClr val="CAEDFB"/>
        </a:solidFill>
      </c:spPr>
    </c:title>
    <c:autoTitleDeleted val="0"/>
    <c:plotArea>
      <c:layout/>
      <c:scatterChart>
        <c:scatterStyle val="lineMarker"/>
        <c:varyColors val="0"/>
        <c:ser>
          <c:idx val="0"/>
          <c:order val="0"/>
          <c:tx>
            <c:v>Studentized Residuals vs. Leverage</c:v>
          </c:tx>
          <c:spPr>
            <a:ln w="38100">
              <a:noFill/>
            </a:ln>
          </c:spPr>
          <c:marker>
            <c:symbol val="diamond"/>
            <c:size val="4"/>
          </c:marker>
          <c:xVal>
            <c:numRef>
              <c:f>Regression!RegChartLeverage</c:f>
              <c:numCache>
                <c:formatCode>0.0000</c:formatCode>
                <c:ptCount val="392"/>
                <c:pt idx="0">
                  <c:v>4.0149898039742615E-2</c:v>
                </c:pt>
                <c:pt idx="1">
                  <c:v>3.5578253857220431E-2</c:v>
                </c:pt>
                <c:pt idx="2">
                  <c:v>3.544727708510207E-2</c:v>
                </c:pt>
                <c:pt idx="3">
                  <c:v>3.5454383105468036E-2</c:v>
                </c:pt>
                <c:pt idx="4">
                  <c:v>3.6442373899522838E-2</c:v>
                </c:pt>
                <c:pt idx="5">
                  <c:v>4.042419204907835E-2</c:v>
                </c:pt>
                <c:pt idx="6">
                  <c:v>5.0603384396069082E-2</c:v>
                </c:pt>
                <c:pt idx="7">
                  <c:v>4.8040491817131645E-2</c:v>
                </c:pt>
                <c:pt idx="8">
                  <c:v>5.2897375567846273E-2</c:v>
                </c:pt>
                <c:pt idx="9">
                  <c:v>4.132014629964112E-2</c:v>
                </c:pt>
                <c:pt idx="10">
                  <c:v>3.7522532485470127E-2</c:v>
                </c:pt>
                <c:pt idx="11">
                  <c:v>3.5380032445534768E-2</c:v>
                </c:pt>
                <c:pt idx="12">
                  <c:v>3.6838396596956549E-2</c:v>
                </c:pt>
                <c:pt idx="13">
                  <c:v>0.11212017961465819</c:v>
                </c:pt>
                <c:pt idx="14">
                  <c:v>5.4985468923604633E-2</c:v>
                </c:pt>
                <c:pt idx="15">
                  <c:v>4.8771107501306768E-2</c:v>
                </c:pt>
                <c:pt idx="16">
                  <c:v>4.695010427724941E-2</c:v>
                </c:pt>
                <c:pt idx="17">
                  <c:v>5.1942024882097544E-2</c:v>
                </c:pt>
                <c:pt idx="18">
                  <c:v>5.5009922789087756E-2</c:v>
                </c:pt>
                <c:pt idx="19">
                  <c:v>6.8142656866106793E-2</c:v>
                </c:pt>
                <c:pt idx="20">
                  <c:v>5.7444350257130856E-2</c:v>
                </c:pt>
                <c:pt idx="21">
                  <c:v>5.1568524658183831E-2</c:v>
                </c:pt>
                <c:pt idx="22">
                  <c:v>4.9464537797579741E-2</c:v>
                </c:pt>
                <c:pt idx="23">
                  <c:v>4.9413009365655451E-2</c:v>
                </c:pt>
                <c:pt idx="24">
                  <c:v>4.9584288806374846E-2</c:v>
                </c:pt>
                <c:pt idx="25">
                  <c:v>4.5553437442162031E-2</c:v>
                </c:pt>
                <c:pt idx="26">
                  <c:v>4.0933470674793776E-2</c:v>
                </c:pt>
                <c:pt idx="27">
                  <c:v>4.4587292508687454E-2</c:v>
                </c:pt>
                <c:pt idx="28">
                  <c:v>4.3597810529259505E-2</c:v>
                </c:pt>
                <c:pt idx="29">
                  <c:v>5.0482475252271251E-2</c:v>
                </c:pt>
                <c:pt idx="30">
                  <c:v>4.6906901296231408E-2</c:v>
                </c:pt>
                <c:pt idx="31">
                  <c:v>5.0935386039696162E-2</c:v>
                </c:pt>
                <c:pt idx="32">
                  <c:v>4.1917364463458243E-2</c:v>
                </c:pt>
                <c:pt idx="33">
                  <c:v>4.0762584893143786E-2</c:v>
                </c:pt>
                <c:pt idx="34">
                  <c:v>4.0942536286414317E-2</c:v>
                </c:pt>
                <c:pt idx="35">
                  <c:v>4.5737615254886607E-2</c:v>
                </c:pt>
                <c:pt idx="36">
                  <c:v>4.045648501890594E-2</c:v>
                </c:pt>
                <c:pt idx="37">
                  <c:v>4.490969346053824E-2</c:v>
                </c:pt>
                <c:pt idx="38">
                  <c:v>4.8236454390409113E-2</c:v>
                </c:pt>
                <c:pt idx="39">
                  <c:v>4.2572422246359647E-2</c:v>
                </c:pt>
                <c:pt idx="40">
                  <c:v>4.1929569462095764E-2</c:v>
                </c:pt>
                <c:pt idx="41">
                  <c:v>5.4827297260499556E-2</c:v>
                </c:pt>
                <c:pt idx="42">
                  <c:v>5.0818250261889436E-2</c:v>
                </c:pt>
                <c:pt idx="43">
                  <c:v>6.0087439699154588E-2</c:v>
                </c:pt>
                <c:pt idx="44">
                  <c:v>3.9345147076828242E-2</c:v>
                </c:pt>
                <c:pt idx="45">
                  <c:v>4.4387571078158897E-2</c:v>
                </c:pt>
                <c:pt idx="46">
                  <c:v>4.0391072118825221E-2</c:v>
                </c:pt>
                <c:pt idx="47">
                  <c:v>4.2955679782943249E-2</c:v>
                </c:pt>
                <c:pt idx="48">
                  <c:v>4.6967075740257901E-2</c:v>
                </c:pt>
                <c:pt idx="49">
                  <c:v>5.4491719512995432E-2</c:v>
                </c:pt>
                <c:pt idx="50">
                  <c:v>5.0904856771056842E-2</c:v>
                </c:pt>
                <c:pt idx="51">
                  <c:v>5.1536941571397543E-2</c:v>
                </c:pt>
                <c:pt idx="52">
                  <c:v>5.1440861703403784E-2</c:v>
                </c:pt>
                <c:pt idx="53">
                  <c:v>5.3281992204502804E-2</c:v>
                </c:pt>
                <c:pt idx="54">
                  <c:v>5.2154473018058457E-2</c:v>
                </c:pt>
                <c:pt idx="55">
                  <c:v>5.0200126232252701E-2</c:v>
                </c:pt>
                <c:pt idx="56">
                  <c:v>4.812672986947801E-2</c:v>
                </c:pt>
                <c:pt idx="57">
                  <c:v>5.0955596766720554E-2</c:v>
                </c:pt>
                <c:pt idx="58">
                  <c:v>5.5489928772256662E-2</c:v>
                </c:pt>
                <c:pt idx="59">
                  <c:v>4.618302958520222E-2</c:v>
                </c:pt>
                <c:pt idx="60">
                  <c:v>4.93615349739061E-2</c:v>
                </c:pt>
                <c:pt idx="61">
                  <c:v>4.0564604334394488E-2</c:v>
                </c:pt>
                <c:pt idx="62">
                  <c:v>4.2648578571305377E-2</c:v>
                </c:pt>
                <c:pt idx="63">
                  <c:v>3.9159162685000928E-2</c:v>
                </c:pt>
                <c:pt idx="64">
                  <c:v>3.9029459660414413E-2</c:v>
                </c:pt>
                <c:pt idx="65">
                  <c:v>3.9309167670658646E-2</c:v>
                </c:pt>
                <c:pt idx="66">
                  <c:v>5.6427203997578376E-2</c:v>
                </c:pt>
                <c:pt idx="67">
                  <c:v>4.3819711275624673E-2</c:v>
                </c:pt>
                <c:pt idx="68">
                  <c:v>4.2181857106601633E-2</c:v>
                </c:pt>
                <c:pt idx="69">
                  <c:v>4.8030921024309239E-2</c:v>
                </c:pt>
                <c:pt idx="70">
                  <c:v>4.7965750122984138E-2</c:v>
                </c:pt>
                <c:pt idx="71">
                  <c:v>3.8154178376464405E-2</c:v>
                </c:pt>
                <c:pt idx="72">
                  <c:v>4.3315666055294896E-2</c:v>
                </c:pt>
                <c:pt idx="73">
                  <c:v>4.3819711639490791E-2</c:v>
                </c:pt>
                <c:pt idx="74">
                  <c:v>3.8701777045903059E-2</c:v>
                </c:pt>
                <c:pt idx="75">
                  <c:v>4.8872568958417593E-2</c:v>
                </c:pt>
                <c:pt idx="76">
                  <c:v>4.996481696967215E-2</c:v>
                </c:pt>
                <c:pt idx="77">
                  <c:v>5.286145261151471E-2</c:v>
                </c:pt>
                <c:pt idx="78">
                  <c:v>5.0003897923478341E-2</c:v>
                </c:pt>
                <c:pt idx="79">
                  <c:v>4.6305603284802668E-2</c:v>
                </c:pt>
                <c:pt idx="80">
                  <c:v>4.794178277891481E-2</c:v>
                </c:pt>
                <c:pt idx="81">
                  <c:v>4.7582585184613516E-2</c:v>
                </c:pt>
                <c:pt idx="82">
                  <c:v>5.0180308887671402E-2</c:v>
                </c:pt>
                <c:pt idx="83">
                  <c:v>4.8924810565100008E-2</c:v>
                </c:pt>
                <c:pt idx="84">
                  <c:v>3.0545392578793636E-2</c:v>
                </c:pt>
                <c:pt idx="85">
                  <c:v>2.7011897802173251E-2</c:v>
                </c:pt>
                <c:pt idx="86">
                  <c:v>2.6908924211681815E-2</c:v>
                </c:pt>
                <c:pt idx="87">
                  <c:v>2.9356198266036856E-2</c:v>
                </c:pt>
                <c:pt idx="88">
                  <c:v>2.6400911104933582E-2</c:v>
                </c:pt>
                <c:pt idx="89">
                  <c:v>3.6900707411663757E-2</c:v>
                </c:pt>
                <c:pt idx="90">
                  <c:v>3.3433098722742423E-2</c:v>
                </c:pt>
                <c:pt idx="91">
                  <c:v>2.9386956950390161E-2</c:v>
                </c:pt>
                <c:pt idx="92">
                  <c:v>2.8992761758663603E-2</c:v>
                </c:pt>
                <c:pt idx="93">
                  <c:v>4.457601353687983E-2</c:v>
                </c:pt>
                <c:pt idx="94">
                  <c:v>4.893022194556227E-2</c:v>
                </c:pt>
                <c:pt idx="95">
                  <c:v>3.4602713165386309E-2</c:v>
                </c:pt>
                <c:pt idx="96">
                  <c:v>2.9715993614829274E-2</c:v>
                </c:pt>
                <c:pt idx="97">
                  <c:v>3.273135274350103E-2</c:v>
                </c:pt>
                <c:pt idx="98">
                  <c:v>3.0762850246968242E-2</c:v>
                </c:pt>
                <c:pt idx="99">
                  <c:v>3.555927772974711E-2</c:v>
                </c:pt>
                <c:pt idx="100">
                  <c:v>3.2044006496218955E-2</c:v>
                </c:pt>
                <c:pt idx="101">
                  <c:v>4.8284679576095293E-2</c:v>
                </c:pt>
                <c:pt idx="102">
                  <c:v>5.207065402060785E-2</c:v>
                </c:pt>
                <c:pt idx="103">
                  <c:v>3.8934703793749144E-2</c:v>
                </c:pt>
                <c:pt idx="104">
                  <c:v>3.2267405941791109E-2</c:v>
                </c:pt>
                <c:pt idx="105">
                  <c:v>3.0849747810183924E-2</c:v>
                </c:pt>
                <c:pt idx="106">
                  <c:v>3.1387057487757081E-2</c:v>
                </c:pt>
                <c:pt idx="107">
                  <c:v>4.0511183142984845E-2</c:v>
                </c:pt>
                <c:pt idx="108">
                  <c:v>3.987940076710407E-2</c:v>
                </c:pt>
                <c:pt idx="109">
                  <c:v>3.9858734662671737E-2</c:v>
                </c:pt>
                <c:pt idx="110">
                  <c:v>4.0908895826768793E-2</c:v>
                </c:pt>
                <c:pt idx="111">
                  <c:v>3.8026724320240957E-2</c:v>
                </c:pt>
                <c:pt idx="112">
                  <c:v>3.7015208274130552E-2</c:v>
                </c:pt>
                <c:pt idx="113">
                  <c:v>3.9273864426025172E-2</c:v>
                </c:pt>
                <c:pt idx="114">
                  <c:v>2.788915394975712E-2</c:v>
                </c:pt>
                <c:pt idx="115">
                  <c:v>7.1718533906216742E-2</c:v>
                </c:pt>
                <c:pt idx="116">
                  <c:v>4.6372217608839757E-2</c:v>
                </c:pt>
                <c:pt idx="117">
                  <c:v>4.0000191815181163E-2</c:v>
                </c:pt>
                <c:pt idx="118">
                  <c:v>3.805348292346615E-2</c:v>
                </c:pt>
                <c:pt idx="119">
                  <c:v>3.7880044790532488E-2</c:v>
                </c:pt>
                <c:pt idx="120">
                  <c:v>3.0692356983148181E-2</c:v>
                </c:pt>
                <c:pt idx="121">
                  <c:v>3.8645493093118238E-2</c:v>
                </c:pt>
                <c:pt idx="122">
                  <c:v>3.9776770121747546E-2</c:v>
                </c:pt>
                <c:pt idx="123">
                  <c:v>4.1951063219862798E-2</c:v>
                </c:pt>
                <c:pt idx="124">
                  <c:v>4.1681720845725925E-2</c:v>
                </c:pt>
                <c:pt idx="125">
                  <c:v>4.2615099595863973E-2</c:v>
                </c:pt>
                <c:pt idx="126">
                  <c:v>4.1929203309126278E-2</c:v>
                </c:pt>
                <c:pt idx="127">
                  <c:v>4.9596337656819603E-2</c:v>
                </c:pt>
                <c:pt idx="128">
                  <c:v>4.6095974662596628E-2</c:v>
                </c:pt>
                <c:pt idx="129">
                  <c:v>5.0280943298176672E-2</c:v>
                </c:pt>
                <c:pt idx="130">
                  <c:v>4.5195292486137739E-2</c:v>
                </c:pt>
                <c:pt idx="131">
                  <c:v>4.9165845778550502E-2</c:v>
                </c:pt>
                <c:pt idx="132">
                  <c:v>4.2735154312296256E-2</c:v>
                </c:pt>
                <c:pt idx="133">
                  <c:v>4.3763467871605954E-2</c:v>
                </c:pt>
                <c:pt idx="134">
                  <c:v>4.5049751282210906E-2</c:v>
                </c:pt>
                <c:pt idx="135">
                  <c:v>5.4033117323552399E-2</c:v>
                </c:pt>
                <c:pt idx="136">
                  <c:v>4.8948096978339982E-2</c:v>
                </c:pt>
                <c:pt idx="137">
                  <c:v>5.5331075663274977E-2</c:v>
                </c:pt>
                <c:pt idx="138">
                  <c:v>4.653759851025966E-2</c:v>
                </c:pt>
                <c:pt idx="139">
                  <c:v>5.2132625039320549E-2</c:v>
                </c:pt>
                <c:pt idx="140">
                  <c:v>5.1447023247990456E-2</c:v>
                </c:pt>
                <c:pt idx="141">
                  <c:v>5.0020849802743295E-2</c:v>
                </c:pt>
                <c:pt idx="142">
                  <c:v>5.1522121063569362E-2</c:v>
                </c:pt>
                <c:pt idx="143">
                  <c:v>4.9821646072405704E-2</c:v>
                </c:pt>
                <c:pt idx="144">
                  <c:v>5.1496745076147758E-2</c:v>
                </c:pt>
                <c:pt idx="145">
                  <c:v>5.1365356097886748E-2</c:v>
                </c:pt>
                <c:pt idx="146">
                  <c:v>4.9948811373861986E-2</c:v>
                </c:pt>
                <c:pt idx="147">
                  <c:v>5.0141769981706191E-2</c:v>
                </c:pt>
                <c:pt idx="148">
                  <c:v>4.9910696077755404E-2</c:v>
                </c:pt>
                <c:pt idx="149">
                  <c:v>5.0990530009204414E-2</c:v>
                </c:pt>
                <c:pt idx="150">
                  <c:v>3.574414313936964E-2</c:v>
                </c:pt>
                <c:pt idx="151">
                  <c:v>3.503510364992779E-2</c:v>
                </c:pt>
                <c:pt idx="152">
                  <c:v>4.8468447253223503E-2</c:v>
                </c:pt>
                <c:pt idx="153">
                  <c:v>4.265740901741475E-2</c:v>
                </c:pt>
                <c:pt idx="154">
                  <c:v>4.4820942448239413E-2</c:v>
                </c:pt>
                <c:pt idx="155">
                  <c:v>4.0295891210602973E-2</c:v>
                </c:pt>
                <c:pt idx="156">
                  <c:v>4.0897736141287049E-2</c:v>
                </c:pt>
                <c:pt idx="157">
                  <c:v>4.375470825654347E-2</c:v>
                </c:pt>
                <c:pt idx="158">
                  <c:v>3.8802549304697426E-2</c:v>
                </c:pt>
                <c:pt idx="159">
                  <c:v>4.0550061485985271E-2</c:v>
                </c:pt>
                <c:pt idx="160">
                  <c:v>3.6213181908382158E-2</c:v>
                </c:pt>
                <c:pt idx="161">
                  <c:v>4.2873777663927769E-2</c:v>
                </c:pt>
                <c:pt idx="162">
                  <c:v>3.8262991290562078E-2</c:v>
                </c:pt>
                <c:pt idx="163">
                  <c:v>3.5845191221584291E-2</c:v>
                </c:pt>
                <c:pt idx="164">
                  <c:v>4.3566451925430752E-2</c:v>
                </c:pt>
                <c:pt idx="165">
                  <c:v>4.7178286413457775E-2</c:v>
                </c:pt>
                <c:pt idx="166">
                  <c:v>3.9549118220708876E-2</c:v>
                </c:pt>
                <c:pt idx="167">
                  <c:v>3.7843962917676E-2</c:v>
                </c:pt>
                <c:pt idx="168">
                  <c:v>3.9967778821523768E-2</c:v>
                </c:pt>
                <c:pt idx="169">
                  <c:v>4.7066803238434332E-2</c:v>
                </c:pt>
                <c:pt idx="170">
                  <c:v>4.6422402489413581E-2</c:v>
                </c:pt>
                <c:pt idx="171">
                  <c:v>4.7916183652933104E-2</c:v>
                </c:pt>
                <c:pt idx="172">
                  <c:v>3.6582858116322593E-2</c:v>
                </c:pt>
                <c:pt idx="173">
                  <c:v>5.0674058742774059E-2</c:v>
                </c:pt>
                <c:pt idx="174">
                  <c:v>3.649184830731441E-2</c:v>
                </c:pt>
                <c:pt idx="175">
                  <c:v>4.7178576518786146E-2</c:v>
                </c:pt>
                <c:pt idx="176">
                  <c:v>4.6145599109593788E-2</c:v>
                </c:pt>
                <c:pt idx="177">
                  <c:v>4.661450658576885E-2</c:v>
                </c:pt>
                <c:pt idx="178">
                  <c:v>5.710316922230399E-2</c:v>
                </c:pt>
                <c:pt idx="179">
                  <c:v>4.9364660077821906E-2</c:v>
                </c:pt>
                <c:pt idx="180">
                  <c:v>4.1153887070672017E-2</c:v>
                </c:pt>
                <c:pt idx="181">
                  <c:v>4.2581826113320717E-2</c:v>
                </c:pt>
                <c:pt idx="182">
                  <c:v>3.6756720464821639E-2</c:v>
                </c:pt>
                <c:pt idx="183">
                  <c:v>4.0625422118048454E-2</c:v>
                </c:pt>
                <c:pt idx="184">
                  <c:v>4.3460623886076202E-2</c:v>
                </c:pt>
                <c:pt idx="185">
                  <c:v>3.5065516812038573E-2</c:v>
                </c:pt>
                <c:pt idx="186">
                  <c:v>3.519179467288841E-2</c:v>
                </c:pt>
                <c:pt idx="187">
                  <c:v>3.4710340110544365E-2</c:v>
                </c:pt>
                <c:pt idx="188">
                  <c:v>3.5592867582380963E-2</c:v>
                </c:pt>
                <c:pt idx="189">
                  <c:v>3.1607871987985987E-2</c:v>
                </c:pt>
                <c:pt idx="190">
                  <c:v>3.1358116348539258E-2</c:v>
                </c:pt>
                <c:pt idx="191">
                  <c:v>3.4789421341587426E-2</c:v>
                </c:pt>
                <c:pt idx="192">
                  <c:v>3.2808881221181266E-2</c:v>
                </c:pt>
                <c:pt idx="193">
                  <c:v>4.3907903822605801E-2</c:v>
                </c:pt>
                <c:pt idx="194">
                  <c:v>4.1334985344032231E-2</c:v>
                </c:pt>
                <c:pt idx="195">
                  <c:v>4.393457692484759E-2</c:v>
                </c:pt>
                <c:pt idx="196">
                  <c:v>4.5682451098333909E-2</c:v>
                </c:pt>
                <c:pt idx="197">
                  <c:v>3.6041566214087523E-2</c:v>
                </c:pt>
                <c:pt idx="198">
                  <c:v>4.7455102359536781E-2</c:v>
                </c:pt>
                <c:pt idx="199">
                  <c:v>3.2675410542189164E-2</c:v>
                </c:pt>
                <c:pt idx="200">
                  <c:v>3.2246727730245492E-2</c:v>
                </c:pt>
                <c:pt idx="201">
                  <c:v>4.6489794191789918E-2</c:v>
                </c:pt>
                <c:pt idx="202">
                  <c:v>4.4040272230168237E-2</c:v>
                </c:pt>
                <c:pt idx="203">
                  <c:v>4.3350610044236071E-2</c:v>
                </c:pt>
                <c:pt idx="204">
                  <c:v>3.6411444622850564E-2</c:v>
                </c:pt>
                <c:pt idx="205">
                  <c:v>4.3042025864849058E-2</c:v>
                </c:pt>
                <c:pt idx="206">
                  <c:v>3.5371291299942126E-2</c:v>
                </c:pt>
                <c:pt idx="207">
                  <c:v>4.7441901732412563E-2</c:v>
                </c:pt>
                <c:pt idx="208">
                  <c:v>4.5101384794468423E-2</c:v>
                </c:pt>
                <c:pt idx="209">
                  <c:v>5.2143200958480455E-2</c:v>
                </c:pt>
                <c:pt idx="210">
                  <c:v>4.5377289279871169E-2</c:v>
                </c:pt>
                <c:pt idx="211">
                  <c:v>3.4025124972775156E-2</c:v>
                </c:pt>
                <c:pt idx="212">
                  <c:v>3.2249410702291689E-2</c:v>
                </c:pt>
                <c:pt idx="213">
                  <c:v>3.7135465112778508E-2</c:v>
                </c:pt>
                <c:pt idx="214">
                  <c:v>4.7573961811810575E-2</c:v>
                </c:pt>
                <c:pt idx="215">
                  <c:v>4.7111530230497453E-2</c:v>
                </c:pt>
                <c:pt idx="216">
                  <c:v>5.1189340081255051E-2</c:v>
                </c:pt>
                <c:pt idx="217">
                  <c:v>4.7857645864700191E-2</c:v>
                </c:pt>
                <c:pt idx="218">
                  <c:v>4.7431289784227601E-2</c:v>
                </c:pt>
                <c:pt idx="219">
                  <c:v>3.9585539885507684E-2</c:v>
                </c:pt>
                <c:pt idx="220">
                  <c:v>5.1387654780163682E-2</c:v>
                </c:pt>
                <c:pt idx="221">
                  <c:v>4.1156840419458537E-2</c:v>
                </c:pt>
                <c:pt idx="222">
                  <c:v>4.7817128542920702E-2</c:v>
                </c:pt>
                <c:pt idx="223">
                  <c:v>3.9112251127676453E-2</c:v>
                </c:pt>
                <c:pt idx="224">
                  <c:v>3.9342493844486986E-2</c:v>
                </c:pt>
                <c:pt idx="225">
                  <c:v>4.4967132968366005E-2</c:v>
                </c:pt>
                <c:pt idx="226">
                  <c:v>4.3655720287064367E-2</c:v>
                </c:pt>
                <c:pt idx="227">
                  <c:v>5.057933115994296E-2</c:v>
                </c:pt>
                <c:pt idx="228">
                  <c:v>4.6052506658354996E-2</c:v>
                </c:pt>
                <c:pt idx="229">
                  <c:v>5.5585416560546497E-2</c:v>
                </c:pt>
                <c:pt idx="230">
                  <c:v>4.3566983395152824E-2</c:v>
                </c:pt>
                <c:pt idx="231">
                  <c:v>5.2926272357712363E-2</c:v>
                </c:pt>
                <c:pt idx="232">
                  <c:v>3.9946930254294279E-2</c:v>
                </c:pt>
                <c:pt idx="233">
                  <c:v>4.7359583478988977E-2</c:v>
                </c:pt>
                <c:pt idx="234">
                  <c:v>3.9787848643024322E-2</c:v>
                </c:pt>
                <c:pt idx="235">
                  <c:v>4.8191117508989904E-2</c:v>
                </c:pt>
                <c:pt idx="236">
                  <c:v>4.9737029725843013E-2</c:v>
                </c:pt>
                <c:pt idx="237">
                  <c:v>4.7623568685319598E-2</c:v>
                </c:pt>
                <c:pt idx="238">
                  <c:v>4.9776381999582162E-2</c:v>
                </c:pt>
                <c:pt idx="239">
                  <c:v>4.876062171298863E-2</c:v>
                </c:pt>
                <c:pt idx="240">
                  <c:v>5.4364418410564282E-2</c:v>
                </c:pt>
                <c:pt idx="241">
                  <c:v>4.8259727863398397E-2</c:v>
                </c:pt>
                <c:pt idx="242">
                  <c:v>4.3282429427152436E-2</c:v>
                </c:pt>
                <c:pt idx="243">
                  <c:v>4.3604262924426471E-2</c:v>
                </c:pt>
                <c:pt idx="244">
                  <c:v>4.2998995586674138E-2</c:v>
                </c:pt>
                <c:pt idx="245">
                  <c:v>3.8875196033690343E-2</c:v>
                </c:pt>
                <c:pt idx="246">
                  <c:v>3.977370933084589E-2</c:v>
                </c:pt>
                <c:pt idx="247">
                  <c:v>3.0148411795750178E-2</c:v>
                </c:pt>
                <c:pt idx="248">
                  <c:v>3.1784700220696488E-2</c:v>
                </c:pt>
                <c:pt idx="249">
                  <c:v>3.2108495315757317E-2</c:v>
                </c:pt>
                <c:pt idx="250">
                  <c:v>3.340884753772768E-2</c:v>
                </c:pt>
                <c:pt idx="251">
                  <c:v>3.1552376124896538E-2</c:v>
                </c:pt>
                <c:pt idx="252">
                  <c:v>3.2831438900877988E-2</c:v>
                </c:pt>
                <c:pt idx="253">
                  <c:v>3.1566385285221446E-2</c:v>
                </c:pt>
                <c:pt idx="254">
                  <c:v>3.346812475978498E-2</c:v>
                </c:pt>
                <c:pt idx="255">
                  <c:v>3.3909202683638458E-2</c:v>
                </c:pt>
                <c:pt idx="256">
                  <c:v>3.1231166756803205E-2</c:v>
                </c:pt>
                <c:pt idx="257">
                  <c:v>3.397005111054123E-2</c:v>
                </c:pt>
                <c:pt idx="258">
                  <c:v>3.3160023066221296E-2</c:v>
                </c:pt>
                <c:pt idx="259">
                  <c:v>2.9749884328060014E-2</c:v>
                </c:pt>
                <c:pt idx="260">
                  <c:v>3.6040940985145986E-2</c:v>
                </c:pt>
                <c:pt idx="261">
                  <c:v>4.9070502455294401E-2</c:v>
                </c:pt>
                <c:pt idx="262">
                  <c:v>3.7096220197083127E-2</c:v>
                </c:pt>
                <c:pt idx="263">
                  <c:v>3.4091253908339864E-2</c:v>
                </c:pt>
                <c:pt idx="264">
                  <c:v>3.7268324735451754E-2</c:v>
                </c:pt>
                <c:pt idx="265">
                  <c:v>3.9123709977541374E-2</c:v>
                </c:pt>
                <c:pt idx="266">
                  <c:v>3.9715916765860677E-2</c:v>
                </c:pt>
                <c:pt idx="267">
                  <c:v>3.6193310154119702E-2</c:v>
                </c:pt>
                <c:pt idx="268">
                  <c:v>3.8958920979371689E-2</c:v>
                </c:pt>
                <c:pt idx="269">
                  <c:v>3.2478881764690756E-2</c:v>
                </c:pt>
                <c:pt idx="270">
                  <c:v>3.2118027257318493E-2</c:v>
                </c:pt>
                <c:pt idx="271">
                  <c:v>3.9159228669035963E-2</c:v>
                </c:pt>
                <c:pt idx="272">
                  <c:v>4.2709716114289586E-2</c:v>
                </c:pt>
                <c:pt idx="273">
                  <c:v>4.7833954880443882E-2</c:v>
                </c:pt>
                <c:pt idx="274">
                  <c:v>4.6087575958202398E-2</c:v>
                </c:pt>
                <c:pt idx="275">
                  <c:v>5.0433605497255063E-2</c:v>
                </c:pt>
                <c:pt idx="276">
                  <c:v>4.1544941705203203E-2</c:v>
                </c:pt>
                <c:pt idx="277">
                  <c:v>3.9538758919076281E-2</c:v>
                </c:pt>
                <c:pt idx="278">
                  <c:v>3.5500114423946343E-2</c:v>
                </c:pt>
                <c:pt idx="279">
                  <c:v>3.7172012207959099E-2</c:v>
                </c:pt>
                <c:pt idx="280">
                  <c:v>3.6285933243070362E-2</c:v>
                </c:pt>
                <c:pt idx="281">
                  <c:v>3.8402931379088068E-2</c:v>
                </c:pt>
                <c:pt idx="282">
                  <c:v>3.5147809350873277E-2</c:v>
                </c:pt>
                <c:pt idx="283">
                  <c:v>3.7166475367221063E-2</c:v>
                </c:pt>
                <c:pt idx="284">
                  <c:v>3.6470607710320291E-2</c:v>
                </c:pt>
                <c:pt idx="285">
                  <c:v>3.8170821658972939E-2</c:v>
                </c:pt>
                <c:pt idx="286">
                  <c:v>3.7299384768416474E-2</c:v>
                </c:pt>
                <c:pt idx="287">
                  <c:v>4.2876541042037614E-2</c:v>
                </c:pt>
                <c:pt idx="288">
                  <c:v>3.9116018286594861E-2</c:v>
                </c:pt>
                <c:pt idx="289">
                  <c:v>3.5888049414081885E-2</c:v>
                </c:pt>
                <c:pt idx="290">
                  <c:v>4.0258569851032752E-2</c:v>
                </c:pt>
                <c:pt idx="291">
                  <c:v>5.1336358751507799E-2</c:v>
                </c:pt>
                <c:pt idx="292">
                  <c:v>5.0233601015170104E-2</c:v>
                </c:pt>
                <c:pt idx="293">
                  <c:v>5.1390096085500124E-2</c:v>
                </c:pt>
                <c:pt idx="294">
                  <c:v>3.7568519575838552E-2</c:v>
                </c:pt>
                <c:pt idx="295">
                  <c:v>7.376096318342551E-2</c:v>
                </c:pt>
                <c:pt idx="296">
                  <c:v>3.823657901527007E-2</c:v>
                </c:pt>
                <c:pt idx="297">
                  <c:v>6.4256653349343162E-2</c:v>
                </c:pt>
                <c:pt idx="298">
                  <c:v>4.1029673787680812E-2</c:v>
                </c:pt>
                <c:pt idx="299">
                  <c:v>4.2138891843300122E-2</c:v>
                </c:pt>
                <c:pt idx="300">
                  <c:v>4.2926586189464336E-2</c:v>
                </c:pt>
                <c:pt idx="301">
                  <c:v>5.0247251768750244E-2</c:v>
                </c:pt>
                <c:pt idx="302">
                  <c:v>4.8806752355090292E-2</c:v>
                </c:pt>
                <c:pt idx="303">
                  <c:v>3.7365772034929169E-2</c:v>
                </c:pt>
                <c:pt idx="304">
                  <c:v>4.7508372778672189E-2</c:v>
                </c:pt>
                <c:pt idx="305">
                  <c:v>4.4408542497802156E-2</c:v>
                </c:pt>
                <c:pt idx="306">
                  <c:v>3.880551738458058E-2</c:v>
                </c:pt>
                <c:pt idx="307">
                  <c:v>4.9995549357879324E-2</c:v>
                </c:pt>
                <c:pt idx="308">
                  <c:v>4.2765216076787169E-2</c:v>
                </c:pt>
                <c:pt idx="309">
                  <c:v>5.2829218384543734E-2</c:v>
                </c:pt>
                <c:pt idx="310">
                  <c:v>4.2480429377182466E-2</c:v>
                </c:pt>
                <c:pt idx="311">
                  <c:v>4.6802528507141401E-2</c:v>
                </c:pt>
                <c:pt idx="312">
                  <c:v>4.5219370689363984E-2</c:v>
                </c:pt>
                <c:pt idx="313">
                  <c:v>4.4937923213259942E-2</c:v>
                </c:pt>
                <c:pt idx="314">
                  <c:v>4.8156061843653876E-2</c:v>
                </c:pt>
                <c:pt idx="315">
                  <c:v>5.002878398459612E-2</c:v>
                </c:pt>
                <c:pt idx="316">
                  <c:v>4.4122580147146255E-2</c:v>
                </c:pt>
                <c:pt idx="317">
                  <c:v>4.4312786169455297E-2</c:v>
                </c:pt>
                <c:pt idx="318">
                  <c:v>4.3635560442854847E-2</c:v>
                </c:pt>
                <c:pt idx="319">
                  <c:v>4.2341728892895142E-2</c:v>
                </c:pt>
                <c:pt idx="320">
                  <c:v>4.2543065339562161E-2</c:v>
                </c:pt>
                <c:pt idx="321">
                  <c:v>4.8543440672513642E-2</c:v>
                </c:pt>
                <c:pt idx="322">
                  <c:v>4.2543065339562161E-2</c:v>
                </c:pt>
                <c:pt idx="323">
                  <c:v>4.9109161636258357E-2</c:v>
                </c:pt>
                <c:pt idx="324">
                  <c:v>5.1764620516722759E-2</c:v>
                </c:pt>
                <c:pt idx="325">
                  <c:v>5.6567924201591298E-2</c:v>
                </c:pt>
                <c:pt idx="326">
                  <c:v>6.6408958190973158E-2</c:v>
                </c:pt>
                <c:pt idx="327">
                  <c:v>4.3492507562084851E-2</c:v>
                </c:pt>
                <c:pt idx="328">
                  <c:v>4.2462545848669514E-2</c:v>
                </c:pt>
                <c:pt idx="329">
                  <c:v>5.037136542363066E-2</c:v>
                </c:pt>
                <c:pt idx="330">
                  <c:v>5.5299275867682678E-2</c:v>
                </c:pt>
                <c:pt idx="331">
                  <c:v>4.5913395389664366E-2</c:v>
                </c:pt>
                <c:pt idx="332">
                  <c:v>4.9786115999968433E-2</c:v>
                </c:pt>
                <c:pt idx="333">
                  <c:v>4.2569726514608816E-2</c:v>
                </c:pt>
                <c:pt idx="334">
                  <c:v>4.2608580271655559E-2</c:v>
                </c:pt>
                <c:pt idx="335">
                  <c:v>4.1092528424654287E-2</c:v>
                </c:pt>
                <c:pt idx="336">
                  <c:v>4.2310893601892552E-2</c:v>
                </c:pt>
                <c:pt idx="337">
                  <c:v>4.6648569894361711E-2</c:v>
                </c:pt>
                <c:pt idx="338">
                  <c:v>4.4238536928883715E-2</c:v>
                </c:pt>
                <c:pt idx="339">
                  <c:v>4.1951287323382581E-2</c:v>
                </c:pt>
                <c:pt idx="340">
                  <c:v>5.022858407809927E-2</c:v>
                </c:pt>
                <c:pt idx="341">
                  <c:v>4.2013652542506719E-2</c:v>
                </c:pt>
                <c:pt idx="342">
                  <c:v>4.145794906136302E-2</c:v>
                </c:pt>
                <c:pt idx="343">
                  <c:v>4.1456844028665445E-2</c:v>
                </c:pt>
                <c:pt idx="344">
                  <c:v>4.1763111862033346E-2</c:v>
                </c:pt>
                <c:pt idx="345">
                  <c:v>4.1515795674472153E-2</c:v>
                </c:pt>
                <c:pt idx="346">
                  <c:v>4.4551350782135554E-2</c:v>
                </c:pt>
                <c:pt idx="347">
                  <c:v>4.6893881316315424E-2</c:v>
                </c:pt>
                <c:pt idx="348">
                  <c:v>4.3294655821143453E-2</c:v>
                </c:pt>
                <c:pt idx="349">
                  <c:v>5.2106229203956106E-2</c:v>
                </c:pt>
                <c:pt idx="350">
                  <c:v>4.1634199205982172E-2</c:v>
                </c:pt>
                <c:pt idx="351">
                  <c:v>4.2232188432905597E-2</c:v>
                </c:pt>
                <c:pt idx="352">
                  <c:v>4.4622841874438268E-2</c:v>
                </c:pt>
                <c:pt idx="353">
                  <c:v>4.6205507722798973E-2</c:v>
                </c:pt>
                <c:pt idx="354">
                  <c:v>6.371473386729605E-2</c:v>
                </c:pt>
                <c:pt idx="355">
                  <c:v>6.3372096018761231E-2</c:v>
                </c:pt>
                <c:pt idx="356">
                  <c:v>4.8511143620971447E-2</c:v>
                </c:pt>
                <c:pt idx="357">
                  <c:v>4.9782609569163784E-2</c:v>
                </c:pt>
                <c:pt idx="358">
                  <c:v>4.0505338903003972E-2</c:v>
                </c:pt>
                <c:pt idx="359">
                  <c:v>4.5514063559417423E-2</c:v>
                </c:pt>
                <c:pt idx="360">
                  <c:v>4.0669083135311486E-2</c:v>
                </c:pt>
                <c:pt idx="361">
                  <c:v>4.8271382998579748E-2</c:v>
                </c:pt>
                <c:pt idx="362">
                  <c:v>3.5610204688537747E-2</c:v>
                </c:pt>
                <c:pt idx="363">
                  <c:v>3.5478279036810861E-2</c:v>
                </c:pt>
                <c:pt idx="364">
                  <c:v>3.7444725577322431E-2</c:v>
                </c:pt>
                <c:pt idx="365">
                  <c:v>3.563524260105199E-2</c:v>
                </c:pt>
                <c:pt idx="366">
                  <c:v>3.5820172682296966E-2</c:v>
                </c:pt>
                <c:pt idx="367">
                  <c:v>3.5317344801761894E-2</c:v>
                </c:pt>
                <c:pt idx="368">
                  <c:v>3.5405901429528638E-2</c:v>
                </c:pt>
                <c:pt idx="369">
                  <c:v>5.1105954864069499E-2</c:v>
                </c:pt>
                <c:pt idx="370">
                  <c:v>4.2669270414959395E-2</c:v>
                </c:pt>
                <c:pt idx="371">
                  <c:v>4.2387674968809748E-2</c:v>
                </c:pt>
                <c:pt idx="372">
                  <c:v>3.8409800761363619E-2</c:v>
                </c:pt>
                <c:pt idx="373">
                  <c:v>3.8327502244710633E-2</c:v>
                </c:pt>
                <c:pt idx="374">
                  <c:v>4.4176133885526568E-2</c:v>
                </c:pt>
                <c:pt idx="375">
                  <c:v>4.3448835492164536E-2</c:v>
                </c:pt>
                <c:pt idx="376">
                  <c:v>4.4582088373450866E-2</c:v>
                </c:pt>
                <c:pt idx="377">
                  <c:v>4.2412049592578729E-2</c:v>
                </c:pt>
                <c:pt idx="378">
                  <c:v>4.2412049592578729E-2</c:v>
                </c:pt>
                <c:pt idx="379">
                  <c:v>4.2566311963328538E-2</c:v>
                </c:pt>
                <c:pt idx="380">
                  <c:v>3.6684093867170968E-2</c:v>
                </c:pt>
                <c:pt idx="381">
                  <c:v>3.8019752769928257E-2</c:v>
                </c:pt>
                <c:pt idx="382">
                  <c:v>3.6117187184438668E-2</c:v>
                </c:pt>
                <c:pt idx="383">
                  <c:v>3.8320594343835251E-2</c:v>
                </c:pt>
                <c:pt idx="384">
                  <c:v>4.7178806629519218E-2</c:v>
                </c:pt>
                <c:pt idx="385">
                  <c:v>3.7050510776076906E-2</c:v>
                </c:pt>
                <c:pt idx="386">
                  <c:v>3.611000998796679E-2</c:v>
                </c:pt>
                <c:pt idx="387">
                  <c:v>3.5685808262497551E-2</c:v>
                </c:pt>
                <c:pt idx="388">
                  <c:v>5.1635563700410413E-2</c:v>
                </c:pt>
                <c:pt idx="389">
                  <c:v>3.7995518466340882E-2</c:v>
                </c:pt>
                <c:pt idx="390">
                  <c:v>3.599303784431826E-2</c:v>
                </c:pt>
                <c:pt idx="391">
                  <c:v>3.5917225983654891E-2</c:v>
                </c:pt>
              </c:numCache>
            </c:numRef>
          </c:xVal>
          <c:yVal>
            <c:numRef>
              <c:f>Regression!RegChartStudResid</c:f>
              <c:numCache>
                <c:formatCode>0.0000</c:formatCode>
                <c:ptCount val="392"/>
                <c:pt idx="0">
                  <c:v>0.38649046111355201</c:v>
                </c:pt>
                <c:pt idx="1">
                  <c:v>-0.10402109723738608</c:v>
                </c:pt>
                <c:pt idx="2">
                  <c:v>0.3790485664453247</c:v>
                </c:pt>
                <c:pt idx="3">
                  <c:v>-0.28991504577291533</c:v>
                </c:pt>
                <c:pt idx="4">
                  <c:v>1.5048430823993899E-2</c:v>
                </c:pt>
                <c:pt idx="5">
                  <c:v>1.1660321456416034</c:v>
                </c:pt>
                <c:pt idx="6">
                  <c:v>0.9792108710792421</c:v>
                </c:pt>
                <c:pt idx="7">
                  <c:v>0.87970525767098529</c:v>
                </c:pt>
                <c:pt idx="8">
                  <c:v>1.1280247387124049</c:v>
                </c:pt>
                <c:pt idx="9">
                  <c:v>0.29552136767781301</c:v>
                </c:pt>
                <c:pt idx="10">
                  <c:v>-0.29588942339118907</c:v>
                </c:pt>
                <c:pt idx="11">
                  <c:v>-0.60409084446563865</c:v>
                </c:pt>
                <c:pt idx="12">
                  <c:v>-7.0617155228780759E-2</c:v>
                </c:pt>
                <c:pt idx="13">
                  <c:v>-1.1807393696594954</c:v>
                </c:pt>
                <c:pt idx="14">
                  <c:v>-0.40193142131393816</c:v>
                </c:pt>
                <c:pt idx="15">
                  <c:v>0.39968495672630688</c:v>
                </c:pt>
                <c:pt idx="16">
                  <c:v>-1.0254466826344892</c:v>
                </c:pt>
                <c:pt idx="17">
                  <c:v>-0.40591022394118104</c:v>
                </c:pt>
                <c:pt idx="18">
                  <c:v>0.15513508303132956</c:v>
                </c:pt>
                <c:pt idx="19">
                  <c:v>-0.87508847543411206</c:v>
                </c:pt>
                <c:pt idx="20">
                  <c:v>0.4407931061238981</c:v>
                </c:pt>
                <c:pt idx="21">
                  <c:v>-0.28923752793397073</c:v>
                </c:pt>
                <c:pt idx="22">
                  <c:v>-2.0495322425387076E-2</c:v>
                </c:pt>
                <c:pt idx="23">
                  <c:v>0.17289252435540003</c:v>
                </c:pt>
                <c:pt idx="24">
                  <c:v>-0.27496797490025449</c:v>
                </c:pt>
                <c:pt idx="25">
                  <c:v>5.5683358456535478E-2</c:v>
                </c:pt>
                <c:pt idx="26">
                  <c:v>-0.4283920105670963</c:v>
                </c:pt>
                <c:pt idx="27">
                  <c:v>-3.1377572652116069E-2</c:v>
                </c:pt>
                <c:pt idx="28">
                  <c:v>-0.19933424776620928</c:v>
                </c:pt>
                <c:pt idx="29">
                  <c:v>-0.14983838636843658</c:v>
                </c:pt>
                <c:pt idx="30">
                  <c:v>1.1097334264431693</c:v>
                </c:pt>
                <c:pt idx="31">
                  <c:v>-0.61509549983121248</c:v>
                </c:pt>
                <c:pt idx="32">
                  <c:v>-1.2127928346337891</c:v>
                </c:pt>
                <c:pt idx="33">
                  <c:v>-0.8268734431087178</c:v>
                </c:pt>
                <c:pt idx="34">
                  <c:v>-0.70648636894145489</c:v>
                </c:pt>
                <c:pt idx="35">
                  <c:v>-0.15142098901853462</c:v>
                </c:pt>
                <c:pt idx="36">
                  <c:v>-0.44257513070662002</c:v>
                </c:pt>
                <c:pt idx="37">
                  <c:v>0.12974540077511315</c:v>
                </c:pt>
                <c:pt idx="38">
                  <c:v>0.61570961852167438</c:v>
                </c:pt>
                <c:pt idx="39">
                  <c:v>-2.8119699994223715E-2</c:v>
                </c:pt>
                <c:pt idx="40">
                  <c:v>-0.14215101395795629</c:v>
                </c:pt>
                <c:pt idx="41">
                  <c:v>0.80808342930667132</c:v>
                </c:pt>
                <c:pt idx="42">
                  <c:v>0.73255545774192499</c:v>
                </c:pt>
                <c:pt idx="43">
                  <c:v>1.4343249307838992</c:v>
                </c:pt>
                <c:pt idx="44">
                  <c:v>-0.93736805879047014</c:v>
                </c:pt>
                <c:pt idx="45">
                  <c:v>-0.74708884873176218</c:v>
                </c:pt>
                <c:pt idx="46">
                  <c:v>-0.119856830968657</c:v>
                </c:pt>
                <c:pt idx="47">
                  <c:v>-0.75950614299184738</c:v>
                </c:pt>
                <c:pt idx="48">
                  <c:v>-0.65612392430107436</c:v>
                </c:pt>
                <c:pt idx="49">
                  <c:v>0.22503211391071432</c:v>
                </c:pt>
                <c:pt idx="50">
                  <c:v>0.70221206283556825</c:v>
                </c:pt>
                <c:pt idx="51">
                  <c:v>0.71980311888979953</c:v>
                </c:pt>
                <c:pt idx="52">
                  <c:v>0.45897738397457388</c:v>
                </c:pt>
                <c:pt idx="53">
                  <c:v>1.5500221062846573</c:v>
                </c:pt>
                <c:pt idx="54">
                  <c:v>-0.76325101320992295</c:v>
                </c:pt>
                <c:pt idx="55">
                  <c:v>-0.18942202796255866</c:v>
                </c:pt>
                <c:pt idx="56">
                  <c:v>-0.44392180663234571</c:v>
                </c:pt>
                <c:pt idx="57">
                  <c:v>0.24039254577346184</c:v>
                </c:pt>
                <c:pt idx="58">
                  <c:v>-1.0042751043337586</c:v>
                </c:pt>
                <c:pt idx="59">
                  <c:v>-0.8984734746582822</c:v>
                </c:pt>
                <c:pt idx="60">
                  <c:v>-0.89544945314468549</c:v>
                </c:pt>
                <c:pt idx="61">
                  <c:v>0.32432388942401408</c:v>
                </c:pt>
                <c:pt idx="62">
                  <c:v>0.89925474334883049</c:v>
                </c:pt>
                <c:pt idx="63">
                  <c:v>0.6741998247581702</c:v>
                </c:pt>
                <c:pt idx="64">
                  <c:v>0.34767210505293855</c:v>
                </c:pt>
                <c:pt idx="65">
                  <c:v>0.55972501051096391</c:v>
                </c:pt>
                <c:pt idx="66">
                  <c:v>0.50018854209738339</c:v>
                </c:pt>
                <c:pt idx="67">
                  <c:v>0.6556418348632248</c:v>
                </c:pt>
                <c:pt idx="68">
                  <c:v>0.27141090048237276</c:v>
                </c:pt>
                <c:pt idx="69">
                  <c:v>0.71162663600437204</c:v>
                </c:pt>
                <c:pt idx="70">
                  <c:v>-2.0157358299478263</c:v>
                </c:pt>
                <c:pt idx="71">
                  <c:v>0.26483477874394723</c:v>
                </c:pt>
                <c:pt idx="72">
                  <c:v>-0.16166667853581004</c:v>
                </c:pt>
                <c:pt idx="73">
                  <c:v>0.22330383955665867</c:v>
                </c:pt>
                <c:pt idx="74">
                  <c:v>0.24386567077228774</c:v>
                </c:pt>
                <c:pt idx="75">
                  <c:v>-1.2081383307454165</c:v>
                </c:pt>
                <c:pt idx="76">
                  <c:v>-0.78110036437009756</c:v>
                </c:pt>
                <c:pt idx="77">
                  <c:v>-0.26364023528520003</c:v>
                </c:pt>
                <c:pt idx="78">
                  <c:v>-2.6512351797492825E-2</c:v>
                </c:pt>
                <c:pt idx="79">
                  <c:v>-0.2744986939956594</c:v>
                </c:pt>
                <c:pt idx="80">
                  <c:v>0.89328897781380623</c:v>
                </c:pt>
                <c:pt idx="81">
                  <c:v>-0.38135513775663438</c:v>
                </c:pt>
                <c:pt idx="82">
                  <c:v>1.3082330687569519</c:v>
                </c:pt>
                <c:pt idx="83">
                  <c:v>0.21951048018534694</c:v>
                </c:pt>
                <c:pt idx="84">
                  <c:v>0.20398710450777527</c:v>
                </c:pt>
                <c:pt idx="85">
                  <c:v>-0.31629077006854084</c:v>
                </c:pt>
                <c:pt idx="86">
                  <c:v>-0.14480257381873163</c:v>
                </c:pt>
                <c:pt idx="87">
                  <c:v>0.2334274183109103</c:v>
                </c:pt>
                <c:pt idx="88">
                  <c:v>0.18988660114211794</c:v>
                </c:pt>
                <c:pt idx="89">
                  <c:v>1.4296443982960441</c:v>
                </c:pt>
                <c:pt idx="90">
                  <c:v>0.68086529918536198</c:v>
                </c:pt>
                <c:pt idx="91">
                  <c:v>0.55319696979360178</c:v>
                </c:pt>
                <c:pt idx="92">
                  <c:v>0.62988652393519529</c:v>
                </c:pt>
                <c:pt idx="93">
                  <c:v>1.4945061059531675</c:v>
                </c:pt>
                <c:pt idx="94">
                  <c:v>1.5835184219573573</c:v>
                </c:pt>
                <c:pt idx="95">
                  <c:v>-0.26432732427601652</c:v>
                </c:pt>
                <c:pt idx="96">
                  <c:v>-0.1580347863334722</c:v>
                </c:pt>
                <c:pt idx="97">
                  <c:v>-0.58466219481199677</c:v>
                </c:pt>
                <c:pt idx="98">
                  <c:v>-0.48011210341267641</c:v>
                </c:pt>
                <c:pt idx="99">
                  <c:v>-0.4182369320992394</c:v>
                </c:pt>
                <c:pt idx="100">
                  <c:v>1.0807560254323885</c:v>
                </c:pt>
                <c:pt idx="101">
                  <c:v>-0.43529358270499241</c:v>
                </c:pt>
                <c:pt idx="102">
                  <c:v>0.92150618089199277</c:v>
                </c:pt>
                <c:pt idx="103">
                  <c:v>1.1863106075738008</c:v>
                </c:pt>
                <c:pt idx="104">
                  <c:v>1.1069048065287981</c:v>
                </c:pt>
                <c:pt idx="105">
                  <c:v>0.56878580743136242</c:v>
                </c:pt>
                <c:pt idx="106">
                  <c:v>-0.74192401686980725</c:v>
                </c:pt>
                <c:pt idx="107">
                  <c:v>-1.6897180627740656</c:v>
                </c:pt>
                <c:pt idx="108">
                  <c:v>-0.55194584126169699</c:v>
                </c:pt>
                <c:pt idx="109">
                  <c:v>-0.82281965858508455</c:v>
                </c:pt>
                <c:pt idx="110">
                  <c:v>-2.6063331092365796</c:v>
                </c:pt>
                <c:pt idx="111">
                  <c:v>-1.2992210520172569</c:v>
                </c:pt>
                <c:pt idx="112">
                  <c:v>-0.24289117425341836</c:v>
                </c:pt>
                <c:pt idx="113">
                  <c:v>0.33488821969058197</c:v>
                </c:pt>
                <c:pt idx="114">
                  <c:v>0.67383986412758512</c:v>
                </c:pt>
                <c:pt idx="115">
                  <c:v>1.8307638951688041</c:v>
                </c:pt>
                <c:pt idx="116">
                  <c:v>0.44266880067425035</c:v>
                </c:pt>
                <c:pt idx="117">
                  <c:v>-0.59179023453714441</c:v>
                </c:pt>
                <c:pt idx="118">
                  <c:v>-1.1208436092324714</c:v>
                </c:pt>
                <c:pt idx="119">
                  <c:v>-0.85847137129504036</c:v>
                </c:pt>
                <c:pt idx="120">
                  <c:v>-0.44348189348087957</c:v>
                </c:pt>
                <c:pt idx="121">
                  <c:v>0.44275727569779938</c:v>
                </c:pt>
                <c:pt idx="122">
                  <c:v>-0.61593470926202398</c:v>
                </c:pt>
                <c:pt idx="123">
                  <c:v>-1.1692507528849174</c:v>
                </c:pt>
                <c:pt idx="124">
                  <c:v>-0.23318022611887829</c:v>
                </c:pt>
                <c:pt idx="125">
                  <c:v>-0.87855079557956517</c:v>
                </c:pt>
                <c:pt idx="126">
                  <c:v>-1.4769363323181717</c:v>
                </c:pt>
                <c:pt idx="127">
                  <c:v>0.65290692305069276</c:v>
                </c:pt>
                <c:pt idx="128">
                  <c:v>0.58752778997756971</c:v>
                </c:pt>
                <c:pt idx="129">
                  <c:v>0.78371741325869382</c:v>
                </c:pt>
                <c:pt idx="130">
                  <c:v>0.38024696094502353</c:v>
                </c:pt>
                <c:pt idx="131">
                  <c:v>-0.39486001875875998</c:v>
                </c:pt>
                <c:pt idx="132">
                  <c:v>-0.59082143000943876</c:v>
                </c:pt>
                <c:pt idx="133">
                  <c:v>1.6521563559615881E-2</c:v>
                </c:pt>
                <c:pt idx="134">
                  <c:v>0.43079556603355523</c:v>
                </c:pt>
                <c:pt idx="135">
                  <c:v>0.42871024250542339</c:v>
                </c:pt>
                <c:pt idx="136">
                  <c:v>0.35223603151478755</c:v>
                </c:pt>
                <c:pt idx="137">
                  <c:v>0.60637414955155566</c:v>
                </c:pt>
                <c:pt idx="138">
                  <c:v>1.3677785391091995E-2</c:v>
                </c:pt>
                <c:pt idx="139">
                  <c:v>0.56798307093810663</c:v>
                </c:pt>
                <c:pt idx="140">
                  <c:v>-0.95733088971303293</c:v>
                </c:pt>
                <c:pt idx="141">
                  <c:v>-0.32610721496463052</c:v>
                </c:pt>
                <c:pt idx="142">
                  <c:v>6.1844508852538164E-2</c:v>
                </c:pt>
                <c:pt idx="143">
                  <c:v>1.04461770630526</c:v>
                </c:pt>
                <c:pt idx="144">
                  <c:v>0.67897281388579944</c:v>
                </c:pt>
                <c:pt idx="145">
                  <c:v>-1.3375231715810592</c:v>
                </c:pt>
                <c:pt idx="146">
                  <c:v>-0.4338415062904411</c:v>
                </c:pt>
                <c:pt idx="147">
                  <c:v>-0.61264897901117765</c:v>
                </c:pt>
                <c:pt idx="148">
                  <c:v>-0.13131189884057307</c:v>
                </c:pt>
                <c:pt idx="149">
                  <c:v>0.77893428137700682</c:v>
                </c:pt>
                <c:pt idx="150">
                  <c:v>-8.6786137087073154E-2</c:v>
                </c:pt>
                <c:pt idx="151">
                  <c:v>-3.7067224491663844E-2</c:v>
                </c:pt>
                <c:pt idx="152">
                  <c:v>-1.2647682754399088</c:v>
                </c:pt>
                <c:pt idx="153">
                  <c:v>-1.7231986194513169</c:v>
                </c:pt>
                <c:pt idx="154">
                  <c:v>1.6896822821993771</c:v>
                </c:pt>
                <c:pt idx="155">
                  <c:v>0.83361742346055501</c:v>
                </c:pt>
                <c:pt idx="156">
                  <c:v>1.2915705569901503</c:v>
                </c:pt>
                <c:pt idx="157">
                  <c:v>0.88428252049290279</c:v>
                </c:pt>
                <c:pt idx="158">
                  <c:v>0.4116364131495851</c:v>
                </c:pt>
                <c:pt idx="159">
                  <c:v>3.5295875579668894E-2</c:v>
                </c:pt>
                <c:pt idx="160">
                  <c:v>-0.55072347548179312</c:v>
                </c:pt>
                <c:pt idx="161">
                  <c:v>0.45874200542910859</c:v>
                </c:pt>
                <c:pt idx="162">
                  <c:v>0.2802206101814847</c:v>
                </c:pt>
                <c:pt idx="163">
                  <c:v>0.25381221692103473</c:v>
                </c:pt>
                <c:pt idx="164">
                  <c:v>-2.0636596826638138</c:v>
                </c:pt>
                <c:pt idx="165">
                  <c:v>0.6077873084612555</c:v>
                </c:pt>
                <c:pt idx="166">
                  <c:v>0.12614744788801885</c:v>
                </c:pt>
                <c:pt idx="167">
                  <c:v>-0.31654278630410199</c:v>
                </c:pt>
                <c:pt idx="168">
                  <c:v>1.9978196923054012E-2</c:v>
                </c:pt>
                <c:pt idx="169">
                  <c:v>-5.032391780723363E-2</c:v>
                </c:pt>
                <c:pt idx="170">
                  <c:v>-0.62096861122347391</c:v>
                </c:pt>
                <c:pt idx="171">
                  <c:v>-0.31053190188587199</c:v>
                </c:pt>
                <c:pt idx="172">
                  <c:v>-0.87909939485507615</c:v>
                </c:pt>
                <c:pt idx="173">
                  <c:v>0.22610292454868022</c:v>
                </c:pt>
                <c:pt idx="174">
                  <c:v>-0.20291519301261843</c:v>
                </c:pt>
                <c:pt idx="175">
                  <c:v>-0.36253627723479914</c:v>
                </c:pt>
                <c:pt idx="176">
                  <c:v>4.4247006473740601E-2</c:v>
                </c:pt>
                <c:pt idx="177">
                  <c:v>-0.2557150343200344</c:v>
                </c:pt>
                <c:pt idx="178">
                  <c:v>0.37698943709717592</c:v>
                </c:pt>
                <c:pt idx="179">
                  <c:v>1.1899727275032896</c:v>
                </c:pt>
                <c:pt idx="180">
                  <c:v>0.60888968943784472</c:v>
                </c:pt>
                <c:pt idx="181">
                  <c:v>-0.82893417664067315</c:v>
                </c:pt>
                <c:pt idx="182">
                  <c:v>0.46871808445674978</c:v>
                </c:pt>
                <c:pt idx="183">
                  <c:v>0.19800523327850184</c:v>
                </c:pt>
                <c:pt idx="184">
                  <c:v>-0.18217601115513996</c:v>
                </c:pt>
                <c:pt idx="185">
                  <c:v>0.99879597785625729</c:v>
                </c:pt>
                <c:pt idx="186">
                  <c:v>0.51286368166818253</c:v>
                </c:pt>
                <c:pt idx="187">
                  <c:v>-0.19789440550577833</c:v>
                </c:pt>
                <c:pt idx="188">
                  <c:v>6.7796750316846358E-2</c:v>
                </c:pt>
                <c:pt idx="189">
                  <c:v>0.62541466034937299</c:v>
                </c:pt>
                <c:pt idx="190">
                  <c:v>0.8534981078051288</c:v>
                </c:pt>
                <c:pt idx="191">
                  <c:v>0.81643234827063926</c:v>
                </c:pt>
                <c:pt idx="192">
                  <c:v>0.48931010929769164</c:v>
                </c:pt>
                <c:pt idx="193">
                  <c:v>0.68104115262367493</c:v>
                </c:pt>
                <c:pt idx="194">
                  <c:v>-0.55753264896976451</c:v>
                </c:pt>
                <c:pt idx="195">
                  <c:v>-3.3128045912269553E-2</c:v>
                </c:pt>
                <c:pt idx="196">
                  <c:v>0.92900557209987766</c:v>
                </c:pt>
                <c:pt idx="197">
                  <c:v>0.66552441488229708</c:v>
                </c:pt>
                <c:pt idx="198">
                  <c:v>-0.24814969353100894</c:v>
                </c:pt>
                <c:pt idx="199">
                  <c:v>0.21089005247032522</c:v>
                </c:pt>
                <c:pt idx="200">
                  <c:v>-0.95975295748031186</c:v>
                </c:pt>
                <c:pt idx="201">
                  <c:v>-5.0151452692643997E-2</c:v>
                </c:pt>
                <c:pt idx="202">
                  <c:v>1.0160259092109321</c:v>
                </c:pt>
                <c:pt idx="203">
                  <c:v>-1.2115968549611986E-2</c:v>
                </c:pt>
                <c:pt idx="204">
                  <c:v>0.84720077695598384</c:v>
                </c:pt>
                <c:pt idx="205">
                  <c:v>-0.81252205315322645</c:v>
                </c:pt>
                <c:pt idx="206">
                  <c:v>-0.9031170962155961</c:v>
                </c:pt>
                <c:pt idx="207">
                  <c:v>-1.0214074988536541</c:v>
                </c:pt>
                <c:pt idx="208">
                  <c:v>-1.5268692799723573</c:v>
                </c:pt>
                <c:pt idx="209">
                  <c:v>-0.75457189916222744</c:v>
                </c:pt>
                <c:pt idx="210">
                  <c:v>1.1659795306247449</c:v>
                </c:pt>
                <c:pt idx="211">
                  <c:v>-0.73626542374561854</c:v>
                </c:pt>
                <c:pt idx="212">
                  <c:v>-1.1267405125615217</c:v>
                </c:pt>
                <c:pt idx="213">
                  <c:v>-1.2151675973963221</c:v>
                </c:pt>
                <c:pt idx="214">
                  <c:v>0.45411013125419586</c:v>
                </c:pt>
                <c:pt idx="215">
                  <c:v>0.89210317838710018</c:v>
                </c:pt>
                <c:pt idx="216">
                  <c:v>1.5747836013923129</c:v>
                </c:pt>
                <c:pt idx="217">
                  <c:v>-0.27897206548305931</c:v>
                </c:pt>
                <c:pt idx="218">
                  <c:v>0.96387111404314918</c:v>
                </c:pt>
                <c:pt idx="219">
                  <c:v>-1.3087490477449268E-2</c:v>
                </c:pt>
                <c:pt idx="220">
                  <c:v>-6.5682072482442247E-2</c:v>
                </c:pt>
                <c:pt idx="221">
                  <c:v>-0.24068058859416844</c:v>
                </c:pt>
                <c:pt idx="222">
                  <c:v>-0.22773334599687459</c:v>
                </c:pt>
                <c:pt idx="223">
                  <c:v>-0.80833512211099245</c:v>
                </c:pt>
                <c:pt idx="224">
                  <c:v>2.4603534850325339E-3</c:v>
                </c:pt>
                <c:pt idx="225">
                  <c:v>-0.17875083851948473</c:v>
                </c:pt>
                <c:pt idx="226">
                  <c:v>-0.53338642732774066</c:v>
                </c:pt>
                <c:pt idx="227">
                  <c:v>0.25110022474118066</c:v>
                </c:pt>
                <c:pt idx="228">
                  <c:v>-6.3550945766768785E-2</c:v>
                </c:pt>
                <c:pt idx="229">
                  <c:v>0.31685206458484116</c:v>
                </c:pt>
                <c:pt idx="230">
                  <c:v>0.27649769074526315</c:v>
                </c:pt>
                <c:pt idx="231">
                  <c:v>-0.46498176646527745</c:v>
                </c:pt>
                <c:pt idx="232">
                  <c:v>8.7513237424759235E-2</c:v>
                </c:pt>
                <c:pt idx="233">
                  <c:v>-0.97305252208919468</c:v>
                </c:pt>
                <c:pt idx="234">
                  <c:v>0.45088667377233937</c:v>
                </c:pt>
                <c:pt idx="235">
                  <c:v>0.7914864360088929</c:v>
                </c:pt>
                <c:pt idx="236">
                  <c:v>1.9447162353916565</c:v>
                </c:pt>
                <c:pt idx="237">
                  <c:v>-0.15390694742658717</c:v>
                </c:pt>
                <c:pt idx="238">
                  <c:v>0.46083052696320198</c:v>
                </c:pt>
                <c:pt idx="239">
                  <c:v>-1.260569504380137</c:v>
                </c:pt>
                <c:pt idx="240">
                  <c:v>-1.68524344765387</c:v>
                </c:pt>
                <c:pt idx="241">
                  <c:v>-1.5175419689962188</c:v>
                </c:pt>
                <c:pt idx="242">
                  <c:v>4.2007262122566926</c:v>
                </c:pt>
                <c:pt idx="243">
                  <c:v>2.2990445774735213</c:v>
                </c:pt>
                <c:pt idx="244">
                  <c:v>0.74844507336636135</c:v>
                </c:pt>
                <c:pt idx="245">
                  <c:v>3.1819916573400091</c:v>
                </c:pt>
                <c:pt idx="246">
                  <c:v>1.5766853430851646</c:v>
                </c:pt>
                <c:pt idx="247">
                  <c:v>-0.22021492268660475</c:v>
                </c:pt>
                <c:pt idx="248">
                  <c:v>0.39604728421942698</c:v>
                </c:pt>
                <c:pt idx="249">
                  <c:v>0.37898661019969393</c:v>
                </c:pt>
                <c:pt idx="250">
                  <c:v>-0.19419634887019752</c:v>
                </c:pt>
                <c:pt idx="251">
                  <c:v>-0.4545453066083554</c:v>
                </c:pt>
                <c:pt idx="252">
                  <c:v>-0.92704752263459622</c:v>
                </c:pt>
                <c:pt idx="253">
                  <c:v>0.30206292858297307</c:v>
                </c:pt>
                <c:pt idx="254">
                  <c:v>3.3677120231556792E-2</c:v>
                </c:pt>
                <c:pt idx="255">
                  <c:v>-0.75452115641439021</c:v>
                </c:pt>
                <c:pt idx="256">
                  <c:v>9.7946834914373372E-3</c:v>
                </c:pt>
                <c:pt idx="257">
                  <c:v>-0.55221926921070352</c:v>
                </c:pt>
                <c:pt idx="258">
                  <c:v>-0.22349400460848995</c:v>
                </c:pt>
                <c:pt idx="259">
                  <c:v>-0.68678649689214288</c:v>
                </c:pt>
                <c:pt idx="260">
                  <c:v>-0.1637477879265988</c:v>
                </c:pt>
                <c:pt idx="261">
                  <c:v>-0.52393736657058176</c:v>
                </c:pt>
                <c:pt idx="262">
                  <c:v>-0.9317689403765218</c:v>
                </c:pt>
                <c:pt idx="263">
                  <c:v>0.34571317856571621</c:v>
                </c:pt>
                <c:pt idx="264">
                  <c:v>0.87264012009621761</c:v>
                </c:pt>
                <c:pt idx="265">
                  <c:v>0.18470642599231274</c:v>
                </c:pt>
                <c:pt idx="266">
                  <c:v>-0.34222462819834187</c:v>
                </c:pt>
                <c:pt idx="267">
                  <c:v>1.3348865121336095</c:v>
                </c:pt>
                <c:pt idx="268">
                  <c:v>-2.0195065214468055</c:v>
                </c:pt>
                <c:pt idx="269">
                  <c:v>-0.19410783505686549</c:v>
                </c:pt>
                <c:pt idx="270">
                  <c:v>8.1721707715661354E-2</c:v>
                </c:pt>
                <c:pt idx="271">
                  <c:v>-1.2628813097867091</c:v>
                </c:pt>
                <c:pt idx="272">
                  <c:v>-1.6746439809266753</c:v>
                </c:pt>
                <c:pt idx="273">
                  <c:v>-2.1379379429147773</c:v>
                </c:pt>
                <c:pt idx="274">
                  <c:v>-1.2377760380844054</c:v>
                </c:pt>
                <c:pt idx="275">
                  <c:v>-1.9076726580567738</c:v>
                </c:pt>
                <c:pt idx="276">
                  <c:v>0.46674163527249862</c:v>
                </c:pt>
                <c:pt idx="277">
                  <c:v>-1.1623375752352078E-2</c:v>
                </c:pt>
                <c:pt idx="278">
                  <c:v>-0.66377208981313185</c:v>
                </c:pt>
                <c:pt idx="279">
                  <c:v>-1.8200175308828719</c:v>
                </c:pt>
                <c:pt idx="280">
                  <c:v>-1.1408976899843095</c:v>
                </c:pt>
                <c:pt idx="281">
                  <c:v>-1.1982691301329909</c:v>
                </c:pt>
                <c:pt idx="282">
                  <c:v>-0.7960497214769402</c:v>
                </c:pt>
                <c:pt idx="283">
                  <c:v>-1.0776013794312584</c:v>
                </c:pt>
                <c:pt idx="284">
                  <c:v>-1.0767196379396311</c:v>
                </c:pt>
                <c:pt idx="285">
                  <c:v>-1.0076315540428575</c:v>
                </c:pt>
                <c:pt idx="286">
                  <c:v>-0.66878988326602917</c:v>
                </c:pt>
                <c:pt idx="287">
                  <c:v>-0.10145734321849574</c:v>
                </c:pt>
                <c:pt idx="288">
                  <c:v>-1.1524014899843342</c:v>
                </c:pt>
                <c:pt idx="289">
                  <c:v>-0.76844520954536311</c:v>
                </c:pt>
                <c:pt idx="290">
                  <c:v>-0.30358004022533047</c:v>
                </c:pt>
                <c:pt idx="291">
                  <c:v>-0.3131170267789195</c:v>
                </c:pt>
                <c:pt idx="292">
                  <c:v>0.43433707282313838</c:v>
                </c:pt>
                <c:pt idx="293">
                  <c:v>1.6395545081768079</c:v>
                </c:pt>
                <c:pt idx="294">
                  <c:v>0.13985011155836161</c:v>
                </c:pt>
                <c:pt idx="295">
                  <c:v>0.26714134253452815</c:v>
                </c:pt>
                <c:pt idx="296">
                  <c:v>0.99045257304542067</c:v>
                </c:pt>
                <c:pt idx="297">
                  <c:v>0.25939653083974346</c:v>
                </c:pt>
                <c:pt idx="298">
                  <c:v>0.29319660015181503</c:v>
                </c:pt>
                <c:pt idx="299">
                  <c:v>1.5585580298512536</c:v>
                </c:pt>
                <c:pt idx="300">
                  <c:v>1.5748070831006031</c:v>
                </c:pt>
                <c:pt idx="301">
                  <c:v>-0.25886999570707547</c:v>
                </c:pt>
                <c:pt idx="302">
                  <c:v>1.8285518903811393</c:v>
                </c:pt>
                <c:pt idx="303">
                  <c:v>0.52607820754973145</c:v>
                </c:pt>
                <c:pt idx="304">
                  <c:v>0.67123358040088366</c:v>
                </c:pt>
                <c:pt idx="305">
                  <c:v>0.18042945365691565</c:v>
                </c:pt>
                <c:pt idx="306">
                  <c:v>2.0304757137130016</c:v>
                </c:pt>
                <c:pt idx="307">
                  <c:v>1.937883735039764</c:v>
                </c:pt>
                <c:pt idx="308">
                  <c:v>0.3734161112853604</c:v>
                </c:pt>
                <c:pt idx="309">
                  <c:v>-0.63228553332444015</c:v>
                </c:pt>
                <c:pt idx="310">
                  <c:v>0.18658521528183183</c:v>
                </c:pt>
                <c:pt idx="311">
                  <c:v>-0.9474999235105962</c:v>
                </c:pt>
                <c:pt idx="312">
                  <c:v>-1.1670319415810073</c:v>
                </c:pt>
                <c:pt idx="313">
                  <c:v>-1.6319415081566486</c:v>
                </c:pt>
                <c:pt idx="314">
                  <c:v>-2.7327997376671536</c:v>
                </c:pt>
                <c:pt idx="315">
                  <c:v>-0.38508480762603786</c:v>
                </c:pt>
                <c:pt idx="316">
                  <c:v>-0.97713360215342948</c:v>
                </c:pt>
                <c:pt idx="317">
                  <c:v>-0.84358082508022647</c:v>
                </c:pt>
                <c:pt idx="318">
                  <c:v>0.96668836786536427</c:v>
                </c:pt>
                <c:pt idx="319">
                  <c:v>-1.0101337973139408</c:v>
                </c:pt>
                <c:pt idx="320">
                  <c:v>3.4720773077781244</c:v>
                </c:pt>
                <c:pt idx="321">
                  <c:v>-0.69392179736044635</c:v>
                </c:pt>
                <c:pt idx="322">
                  <c:v>1.539587675300794</c:v>
                </c:pt>
                <c:pt idx="323">
                  <c:v>2.6212478115325442</c:v>
                </c:pt>
                <c:pt idx="324">
                  <c:v>2.7473960479992194</c:v>
                </c:pt>
                <c:pt idx="325">
                  <c:v>1.5535500258921526</c:v>
                </c:pt>
                <c:pt idx="326">
                  <c:v>-8.5231484219193049E-2</c:v>
                </c:pt>
                <c:pt idx="327">
                  <c:v>2.3790723412149868</c:v>
                </c:pt>
                <c:pt idx="328">
                  <c:v>-0.72283127398567082</c:v>
                </c:pt>
                <c:pt idx="329">
                  <c:v>-2.5586120959927139</c:v>
                </c:pt>
                <c:pt idx="330">
                  <c:v>0.55656803120621701</c:v>
                </c:pt>
                <c:pt idx="331">
                  <c:v>-3.451682617569364</c:v>
                </c:pt>
                <c:pt idx="332">
                  <c:v>0.43174338069117302</c:v>
                </c:pt>
                <c:pt idx="333">
                  <c:v>-0.91766871471414591</c:v>
                </c:pt>
                <c:pt idx="334">
                  <c:v>-0.68324182750021734</c:v>
                </c:pt>
                <c:pt idx="335">
                  <c:v>-0.63802821850481273</c:v>
                </c:pt>
                <c:pt idx="336">
                  <c:v>-0.88698134092906389</c:v>
                </c:pt>
                <c:pt idx="337">
                  <c:v>-1.3818722583783176</c:v>
                </c:pt>
                <c:pt idx="338">
                  <c:v>7.2633416429777817E-2</c:v>
                </c:pt>
                <c:pt idx="339">
                  <c:v>1.2143705581244542</c:v>
                </c:pt>
                <c:pt idx="340">
                  <c:v>2.1111674999819705</c:v>
                </c:pt>
                <c:pt idx="341">
                  <c:v>-9.8723664725633833E-2</c:v>
                </c:pt>
                <c:pt idx="342">
                  <c:v>-0.47899199098150291</c:v>
                </c:pt>
                <c:pt idx="343">
                  <c:v>0.9235433462638315</c:v>
                </c:pt>
                <c:pt idx="344">
                  <c:v>1.26708074925088</c:v>
                </c:pt>
                <c:pt idx="345">
                  <c:v>-9.0731992161399936E-3</c:v>
                </c:pt>
                <c:pt idx="346">
                  <c:v>1.2394515341278651</c:v>
                </c:pt>
                <c:pt idx="347">
                  <c:v>0.86418422319002008</c:v>
                </c:pt>
                <c:pt idx="348">
                  <c:v>-7.199900072986111E-2</c:v>
                </c:pt>
                <c:pt idx="349">
                  <c:v>4.357517290963854E-2</c:v>
                </c:pt>
                <c:pt idx="350">
                  <c:v>0.2749672873635931</c:v>
                </c:pt>
                <c:pt idx="351">
                  <c:v>7.8125519301108906E-2</c:v>
                </c:pt>
                <c:pt idx="352">
                  <c:v>0.82794023224202973</c:v>
                </c:pt>
                <c:pt idx="353">
                  <c:v>0.28753308488155438</c:v>
                </c:pt>
                <c:pt idx="354">
                  <c:v>0.19993267130990572</c:v>
                </c:pt>
                <c:pt idx="355">
                  <c:v>0.93448737390407655</c:v>
                </c:pt>
                <c:pt idx="356">
                  <c:v>-1.1079659887017894</c:v>
                </c:pt>
                <c:pt idx="357">
                  <c:v>-1.4375278289347933</c:v>
                </c:pt>
                <c:pt idx="358">
                  <c:v>-0.58074238683041579</c:v>
                </c:pt>
                <c:pt idx="359">
                  <c:v>1.3160037932020494</c:v>
                </c:pt>
                <c:pt idx="360">
                  <c:v>-2.0302994659393101</c:v>
                </c:pt>
                <c:pt idx="361">
                  <c:v>-2.2382603266400913</c:v>
                </c:pt>
                <c:pt idx="362">
                  <c:v>-0.75751706682775866</c:v>
                </c:pt>
                <c:pt idx="363">
                  <c:v>-1.0306011185079671</c:v>
                </c:pt>
                <c:pt idx="364">
                  <c:v>0.88224971223868354</c:v>
                </c:pt>
                <c:pt idx="365">
                  <c:v>0.17184976624815418</c:v>
                </c:pt>
                <c:pt idx="366">
                  <c:v>-0.58163018536706346</c:v>
                </c:pt>
                <c:pt idx="367">
                  <c:v>-0.86006936817939161</c:v>
                </c:pt>
                <c:pt idx="368">
                  <c:v>-1.6266867098316833</c:v>
                </c:pt>
                <c:pt idx="369">
                  <c:v>0.12999171896584169</c:v>
                </c:pt>
                <c:pt idx="370">
                  <c:v>0.4654442793344194</c:v>
                </c:pt>
                <c:pt idx="371">
                  <c:v>-1.626368466519942</c:v>
                </c:pt>
                <c:pt idx="372">
                  <c:v>1.6231038143843988</c:v>
                </c:pt>
                <c:pt idx="373">
                  <c:v>0.99590616832095791</c:v>
                </c:pt>
                <c:pt idx="374">
                  <c:v>0.46857065274584953</c:v>
                </c:pt>
                <c:pt idx="375">
                  <c:v>0.47398446164132163</c:v>
                </c:pt>
                <c:pt idx="376">
                  <c:v>-0.15234540833318785</c:v>
                </c:pt>
                <c:pt idx="377">
                  <c:v>0.69192234930796725</c:v>
                </c:pt>
                <c:pt idx="378">
                  <c:v>-1.307068093232151</c:v>
                </c:pt>
                <c:pt idx="379">
                  <c:v>0.74258970300151861</c:v>
                </c:pt>
                <c:pt idx="380">
                  <c:v>-1.0639613519924846</c:v>
                </c:pt>
                <c:pt idx="381">
                  <c:v>3.2394353065249786</c:v>
                </c:pt>
                <c:pt idx="382">
                  <c:v>-1.4339281629923626</c:v>
                </c:pt>
                <c:pt idx="383">
                  <c:v>-2.2366030601609661</c:v>
                </c:pt>
                <c:pt idx="384">
                  <c:v>3.0723966658172362E-2</c:v>
                </c:pt>
                <c:pt idx="385">
                  <c:v>1.482908951694333</c:v>
                </c:pt>
                <c:pt idx="386">
                  <c:v>-0.49892317917099432</c:v>
                </c:pt>
                <c:pt idx="387">
                  <c:v>-0.78933938116930435</c:v>
                </c:pt>
                <c:pt idx="388">
                  <c:v>2.9429591190884881</c:v>
                </c:pt>
                <c:pt idx="389">
                  <c:v>2.781136326470084E-2</c:v>
                </c:pt>
                <c:pt idx="390">
                  <c:v>-0.77256397256164122</c:v>
                </c:pt>
                <c:pt idx="391">
                  <c:v>0.39947920216775701</c:v>
                </c:pt>
              </c:numCache>
            </c:numRef>
          </c:yVal>
          <c:smooth val="0"/>
          <c:extLst>
            <c:ext xmlns:c16="http://schemas.microsoft.com/office/drawing/2014/chart" uri="{C3380CC4-5D6E-409C-BE32-E72D297353CC}">
              <c16:uniqueId val="{00000001-E891-4F69-941B-EEE78E47AA35}"/>
            </c:ext>
          </c:extLst>
        </c:ser>
        <c:dLbls>
          <c:showLegendKey val="0"/>
          <c:showVal val="0"/>
          <c:showCatName val="0"/>
          <c:showSerName val="0"/>
          <c:showPercent val="0"/>
          <c:showBubbleSize val="0"/>
        </c:dLbls>
        <c:axId val="281805600"/>
        <c:axId val="107074544"/>
      </c:scatterChart>
      <c:valAx>
        <c:axId val="281805600"/>
        <c:scaling>
          <c:orientation val="minMax"/>
        </c:scaling>
        <c:delete val="0"/>
        <c:axPos val="b"/>
        <c:majorGridlines/>
        <c:title>
          <c:tx>
            <c:rich>
              <a:bodyPr/>
              <a:lstStyle/>
              <a:p>
                <a:pPr>
                  <a:defRPr/>
                </a:pPr>
                <a:r>
                  <a:rPr lang="en-US"/>
                  <a:t>Leverage (Hat Diagonal)</a:t>
                </a:r>
              </a:p>
            </c:rich>
          </c:tx>
          <c:overlay val="0"/>
        </c:title>
        <c:numFmt formatCode="0.00" sourceLinked="0"/>
        <c:majorTickMark val="out"/>
        <c:minorTickMark val="none"/>
        <c:tickLblPos val="nextTo"/>
        <c:crossAx val="107074544"/>
        <c:crosses val="autoZero"/>
        <c:crossBetween val="midCat"/>
      </c:valAx>
      <c:valAx>
        <c:axId val="107074544"/>
        <c:scaling>
          <c:orientation val="minMax"/>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28180560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PRESS Residuals</a:t>
            </a:r>
          </a:p>
        </c:rich>
      </c:tx>
      <c:overlay val="0"/>
      <c:spPr>
        <a:solidFill>
          <a:srgbClr val="CAEDFB"/>
        </a:solidFill>
      </c:spPr>
    </c:title>
    <c:autoTitleDeleted val="0"/>
    <c:plotArea>
      <c:layout/>
      <c:barChart>
        <c:barDir val="col"/>
        <c:grouping val="clustered"/>
        <c:varyColors val="0"/>
        <c:ser>
          <c:idx val="0"/>
          <c:order val="0"/>
          <c:tx>
            <c:v>PRESS Residuals</c:v>
          </c:tx>
          <c:invertIfNegative val="0"/>
          <c:val>
            <c:numRef>
              <c:f>Regression!RegChartPRESSResid</c:f>
              <c:numCache>
                <c:formatCode>0.0000</c:formatCode>
                <c:ptCount val="392"/>
                <c:pt idx="0">
                  <c:v>1.2100080743820438</c:v>
                </c:pt>
                <c:pt idx="1">
                  <c:v>-0.32489208383555762</c:v>
                </c:pt>
                <c:pt idx="2">
                  <c:v>1.1838129027934601</c:v>
                </c:pt>
                <c:pt idx="3">
                  <c:v>-0.90544185234696473</c:v>
                </c:pt>
                <c:pt idx="4">
                  <c:v>4.7022267319597577E-2</c:v>
                </c:pt>
                <c:pt idx="5">
                  <c:v>3.6510860999541257</c:v>
                </c:pt>
                <c:pt idx="6">
                  <c:v>3.0825035334412481</c:v>
                </c:pt>
                <c:pt idx="7">
                  <c:v>2.7655349161426095</c:v>
                </c:pt>
                <c:pt idx="8">
                  <c:v>3.5552594595502436</c:v>
                </c:pt>
                <c:pt idx="9">
                  <c:v>0.92577038537476919</c:v>
                </c:pt>
                <c:pt idx="10">
                  <c:v>-0.92509290975654135</c:v>
                </c:pt>
                <c:pt idx="11">
                  <c:v>-1.8865804352483648</c:v>
                </c:pt>
                <c:pt idx="12">
                  <c:v>-0.22070482827052992</c:v>
                </c:pt>
                <c:pt idx="13">
                  <c:v>-3.8435111730357598</c:v>
                </c:pt>
                <c:pt idx="14">
                  <c:v>-1.2681887958396509</c:v>
                </c:pt>
                <c:pt idx="15">
                  <c:v>1.2569745440661129</c:v>
                </c:pt>
                <c:pt idx="16">
                  <c:v>-3.2218584921045945</c:v>
                </c:pt>
                <c:pt idx="17">
                  <c:v>-1.278685495211731</c:v>
                </c:pt>
                <c:pt idx="18">
                  <c:v>0.48949425015705561</c:v>
                </c:pt>
                <c:pt idx="19">
                  <c:v>-2.7805355040656736</c:v>
                </c:pt>
                <c:pt idx="20">
                  <c:v>1.3926195562011578</c:v>
                </c:pt>
                <c:pt idx="21">
                  <c:v>-0.91096744764447557</c:v>
                </c:pt>
                <c:pt idx="22">
                  <c:v>-6.4479519027655127E-2</c:v>
                </c:pt>
                <c:pt idx="23">
                  <c:v>0.54391555439414818</c:v>
                </c:pt>
                <c:pt idx="24">
                  <c:v>-0.86512031043827142</c:v>
                </c:pt>
                <c:pt idx="25">
                  <c:v>0.17482390168274384</c:v>
                </c:pt>
                <c:pt idx="26">
                  <c:v>-1.3417394580617572</c:v>
                </c:pt>
                <c:pt idx="27">
                  <c:v>-9.8463446569464735E-2</c:v>
                </c:pt>
                <c:pt idx="28">
                  <c:v>-0.62519117226831977</c:v>
                </c:pt>
                <c:pt idx="29">
                  <c:v>-0.47165320666571647</c:v>
                </c:pt>
                <c:pt idx="30">
                  <c:v>3.4866006087113623</c:v>
                </c:pt>
                <c:pt idx="31">
                  <c:v>-1.9366264344286339</c:v>
                </c:pt>
                <c:pt idx="32">
                  <c:v>-3.8004614734856697</c:v>
                </c:pt>
                <c:pt idx="33">
                  <c:v>-2.5895671975627073</c:v>
                </c:pt>
                <c:pt idx="34">
                  <c:v>-2.2127516260067042</c:v>
                </c:pt>
                <c:pt idx="35">
                  <c:v>-0.47544838041367127</c:v>
                </c:pt>
                <c:pt idx="36">
                  <c:v>-1.3858169387055779</c:v>
                </c:pt>
                <c:pt idx="37">
                  <c:v>0.40721235819677037</c:v>
                </c:pt>
                <c:pt idx="38">
                  <c:v>1.9358094307204665</c:v>
                </c:pt>
                <c:pt idx="39">
                  <c:v>-8.8147279458059918E-2</c:v>
                </c:pt>
                <c:pt idx="40">
                  <c:v>-0.4454535660336465</c:v>
                </c:pt>
                <c:pt idx="41">
                  <c:v>2.5494811913343622</c:v>
                </c:pt>
                <c:pt idx="42">
                  <c:v>2.306306457858263</c:v>
                </c:pt>
                <c:pt idx="43">
                  <c:v>4.5379009999192963</c:v>
                </c:pt>
                <c:pt idx="44">
                  <c:v>-2.9334430184822149</c:v>
                </c:pt>
                <c:pt idx="45">
                  <c:v>-2.344134656154615</c:v>
                </c:pt>
                <c:pt idx="46">
                  <c:v>-0.37528987456563562</c:v>
                </c:pt>
                <c:pt idx="47">
                  <c:v>-2.3813128863916133</c:v>
                </c:pt>
                <c:pt idx="48">
                  <c:v>-2.0614989501083483</c:v>
                </c:pt>
                <c:pt idx="49">
                  <c:v>0.70984418335592858</c:v>
                </c:pt>
                <c:pt idx="50">
                  <c:v>2.2108771264682945</c:v>
                </c:pt>
                <c:pt idx="51">
                  <c:v>2.2670166529781306</c:v>
                </c:pt>
                <c:pt idx="52">
                  <c:v>1.4454739739280213</c:v>
                </c:pt>
                <c:pt idx="53">
                  <c:v>4.8862847209451834</c:v>
                </c:pt>
                <c:pt idx="54">
                  <c:v>-2.4046385400095205</c:v>
                </c:pt>
                <c:pt idx="55">
                  <c:v>-0.59616383164649944</c:v>
                </c:pt>
                <c:pt idx="56">
                  <c:v>-1.3956229739450776</c:v>
                </c:pt>
                <c:pt idx="57">
                  <c:v>0.75688330680052984</c:v>
                </c:pt>
                <c:pt idx="58">
                  <c:v>-3.1695718173709837</c:v>
                </c:pt>
                <c:pt idx="59">
                  <c:v>-2.8217850869349226</c:v>
                </c:pt>
                <c:pt idx="60">
                  <c:v>-2.8169852988999744</c:v>
                </c:pt>
                <c:pt idx="61">
                  <c:v>1.0155990074407435</c:v>
                </c:pt>
                <c:pt idx="62">
                  <c:v>2.819020541409297</c:v>
                </c:pt>
                <c:pt idx="63">
                  <c:v>2.1096679502107949</c:v>
                </c:pt>
                <c:pt idx="64">
                  <c:v>1.0878424613700093</c:v>
                </c:pt>
                <c:pt idx="65">
                  <c:v>1.7515965712486719</c:v>
                </c:pt>
                <c:pt idx="66">
                  <c:v>1.5794185331376021</c:v>
                </c:pt>
                <c:pt idx="67">
                  <c:v>2.0565911381379207</c:v>
                </c:pt>
                <c:pt idx="68">
                  <c:v>0.85062266962688249</c:v>
                </c:pt>
                <c:pt idx="69">
                  <c:v>2.2371338570248875</c:v>
                </c:pt>
                <c:pt idx="70">
                  <c:v>-6.336632574893744</c:v>
                </c:pt>
                <c:pt idx="71">
                  <c:v>0.82827295742581797</c:v>
                </c:pt>
                <c:pt idx="72">
                  <c:v>-0.50697597722031129</c:v>
                </c:pt>
                <c:pt idx="73">
                  <c:v>0.70045057104628083</c:v>
                </c:pt>
                <c:pt idx="74">
                  <c:v>0.76290909995306022</c:v>
                </c:pt>
                <c:pt idx="75">
                  <c:v>-3.7996929781103761</c:v>
                </c:pt>
                <c:pt idx="76">
                  <c:v>-2.4580357345029671</c:v>
                </c:pt>
                <c:pt idx="77">
                  <c:v>-0.83091410409803512</c:v>
                </c:pt>
                <c:pt idx="78">
                  <c:v>-8.3433130402052719E-2</c:v>
                </c:pt>
                <c:pt idx="79">
                  <c:v>-0.86215800200214221</c:v>
                </c:pt>
                <c:pt idx="80">
                  <c:v>2.8080925597340181</c:v>
                </c:pt>
                <c:pt idx="81">
                  <c:v>-1.1985802970076465</c:v>
                </c:pt>
                <c:pt idx="82">
                  <c:v>4.1173305504062085</c:v>
                </c:pt>
                <c:pt idx="83">
                  <c:v>0.69039721364846696</c:v>
                </c:pt>
                <c:pt idx="84">
                  <c:v>0.63546285600237218</c:v>
                </c:pt>
                <c:pt idx="85">
                  <c:v>-0.98352170838507613</c:v>
                </c:pt>
                <c:pt idx="86">
                  <c:v>-0.45024690165597342</c:v>
                </c:pt>
                <c:pt idx="87">
                  <c:v>0.72673005321321626</c:v>
                </c:pt>
                <c:pt idx="88">
                  <c:v>0.59027642448547857</c:v>
                </c:pt>
                <c:pt idx="89">
                  <c:v>4.468314070755838</c:v>
                </c:pt>
                <c:pt idx="90">
                  <c:v>2.1242050518669156</c:v>
                </c:pt>
                <c:pt idx="91">
                  <c:v>1.7222965332401785</c:v>
                </c:pt>
                <c:pt idx="92">
                  <c:v>1.9606599591133218</c:v>
                </c:pt>
                <c:pt idx="93">
                  <c:v>4.6897621797464435</c:v>
                </c:pt>
                <c:pt idx="94">
                  <c:v>4.9804447402668108</c:v>
                </c:pt>
                <c:pt idx="95">
                  <c:v>-0.82516389872297458</c:v>
                </c:pt>
                <c:pt idx="96">
                  <c:v>-0.49210123346205142</c:v>
                </c:pt>
                <c:pt idx="97">
                  <c:v>-1.823402951752368</c:v>
                </c:pt>
                <c:pt idx="98">
                  <c:v>-1.4958182409210292</c:v>
                </c:pt>
                <c:pt idx="99">
                  <c:v>-1.3062785840346252</c:v>
                </c:pt>
                <c:pt idx="100">
                  <c:v>3.369388236161452</c:v>
                </c:pt>
                <c:pt idx="101">
                  <c:v>-1.3686106991324332</c:v>
                </c:pt>
                <c:pt idx="102">
                  <c:v>2.9030964503735817</c:v>
                </c:pt>
                <c:pt idx="103">
                  <c:v>3.7117025261796162</c:v>
                </c:pt>
                <c:pt idx="104">
                  <c:v>3.4513085341038043</c:v>
                </c:pt>
                <c:pt idx="105">
                  <c:v>1.7721659628268265</c:v>
                </c:pt>
                <c:pt idx="106">
                  <c:v>-2.3122537497053934</c:v>
                </c:pt>
                <c:pt idx="107">
                  <c:v>-5.2910940882228843</c:v>
                </c:pt>
                <c:pt idx="108">
                  <c:v>-1.7277653817936316</c:v>
                </c:pt>
                <c:pt idx="109">
                  <c:v>-2.5756585438355857</c:v>
                </c:pt>
                <c:pt idx="110">
                  <c:v>-8.1630261181215609</c:v>
                </c:pt>
                <c:pt idx="111">
                  <c:v>-4.0630553801187883</c:v>
                </c:pt>
                <c:pt idx="112">
                  <c:v>-0.75919478577024446</c:v>
                </c:pt>
                <c:pt idx="113">
                  <c:v>1.0479758251353011</c:v>
                </c:pt>
                <c:pt idx="114">
                  <c:v>2.096283433312172</c:v>
                </c:pt>
                <c:pt idx="115">
                  <c:v>5.8283241238228989</c:v>
                </c:pt>
                <c:pt idx="116">
                  <c:v>1.3904028932765085</c:v>
                </c:pt>
                <c:pt idx="117">
                  <c:v>-1.8526074987725742</c:v>
                </c:pt>
                <c:pt idx="118">
                  <c:v>-3.5052641654598364</c:v>
                </c:pt>
                <c:pt idx="119">
                  <c:v>-2.6844937790394372</c:v>
                </c:pt>
                <c:pt idx="120">
                  <c:v>-1.3816443675927468</c:v>
                </c:pt>
                <c:pt idx="121">
                  <c:v>1.3850808334828915</c:v>
                </c:pt>
                <c:pt idx="122">
                  <c:v>-1.9279677743484762</c:v>
                </c:pt>
                <c:pt idx="123">
                  <c:v>-3.6640805120294702</c:v>
                </c:pt>
                <c:pt idx="124">
                  <c:v>-0.73061406659338524</c:v>
                </c:pt>
                <c:pt idx="125">
                  <c:v>-2.7540688042828081</c:v>
                </c:pt>
                <c:pt idx="126">
                  <c:v>-4.6282218606746213</c:v>
                </c:pt>
                <c:pt idx="127">
                  <c:v>2.0542269352690301</c:v>
                </c:pt>
                <c:pt idx="128">
                  <c:v>1.8451312705276162</c:v>
                </c:pt>
                <c:pt idx="129">
                  <c:v>2.4666817265611751</c:v>
                </c:pt>
                <c:pt idx="130">
                  <c:v>1.1936023696485396</c:v>
                </c:pt>
                <c:pt idx="131">
                  <c:v>-1.2420582720429392</c:v>
                </c:pt>
                <c:pt idx="132">
                  <c:v>-1.8522149305868523</c:v>
                </c:pt>
                <c:pt idx="133">
                  <c:v>5.1822657021996954E-2</c:v>
                </c:pt>
                <c:pt idx="134">
                  <c:v>1.3521723406279569</c:v>
                </c:pt>
                <c:pt idx="135">
                  <c:v>1.3520012393499123</c:v>
                </c:pt>
                <c:pt idx="136">
                  <c:v>1.107854857928066</c:v>
                </c:pt>
                <c:pt idx="137">
                  <c:v>1.9136039570416161</c:v>
                </c:pt>
                <c:pt idx="138">
                  <c:v>4.2965037548334264E-2</c:v>
                </c:pt>
                <c:pt idx="139">
                  <c:v>1.7894221143617004</c:v>
                </c:pt>
                <c:pt idx="140">
                  <c:v>-3.014966375713156</c:v>
                </c:pt>
                <c:pt idx="141">
                  <c:v>-1.0262533009321322</c:v>
                </c:pt>
                <c:pt idx="142">
                  <c:v>0.19477747790765451</c:v>
                </c:pt>
                <c:pt idx="143">
                  <c:v>3.2870477500707649</c:v>
                </c:pt>
                <c:pt idx="144">
                  <c:v>2.1383764804257579</c:v>
                </c:pt>
                <c:pt idx="145">
                  <c:v>-4.2121421627966393</c:v>
                </c:pt>
                <c:pt idx="146">
                  <c:v>-1.3652393358501107</c:v>
                </c:pt>
                <c:pt idx="147">
                  <c:v>-1.9281175847124778</c:v>
                </c:pt>
                <c:pt idx="148">
                  <c:v>-0.41321213148809277</c:v>
                </c:pt>
                <c:pt idx="149">
                  <c:v>2.4525436245562053</c:v>
                </c:pt>
                <c:pt idx="150">
                  <c:v>-0.27108495279249223</c:v>
                </c:pt>
                <c:pt idx="151">
                  <c:v>-0.11574054079709488</c:v>
                </c:pt>
                <c:pt idx="152">
                  <c:v>-3.9769539560774163</c:v>
                </c:pt>
                <c:pt idx="153">
                  <c:v>-5.4019784101142578</c:v>
                </c:pt>
                <c:pt idx="154">
                  <c:v>5.3029050445110597</c:v>
                </c:pt>
                <c:pt idx="155">
                  <c:v>2.6100528576220703</c:v>
                </c:pt>
                <c:pt idx="156">
                  <c:v>4.0451709012266592</c:v>
                </c:pt>
                <c:pt idx="157">
                  <c:v>2.7736878360180524</c:v>
                </c:pt>
                <c:pt idx="158">
                  <c:v>1.2878304114215113</c:v>
                </c:pt>
                <c:pt idx="159">
                  <c:v>0.11052588385341511</c:v>
                </c:pt>
                <c:pt idx="160">
                  <c:v>-1.7206569568704999</c:v>
                </c:pt>
                <c:pt idx="161">
                  <c:v>1.4382523683020747</c:v>
                </c:pt>
                <c:pt idx="162">
                  <c:v>0.87644184931180591</c:v>
                </c:pt>
                <c:pt idx="163">
                  <c:v>0.79284872663206629</c:v>
                </c:pt>
                <c:pt idx="164">
                  <c:v>-6.4723482283894116</c:v>
                </c:pt>
                <c:pt idx="165">
                  <c:v>1.90984006884239</c:v>
                </c:pt>
                <c:pt idx="166">
                  <c:v>0.39481358273116629</c:v>
                </c:pt>
                <c:pt idx="167">
                  <c:v>-0.989830570359571</c:v>
                </c:pt>
                <c:pt idx="168">
                  <c:v>6.2540965469571427E-2</c:v>
                </c:pt>
                <c:pt idx="169">
                  <c:v>-0.15812276956041443</c:v>
                </c:pt>
                <c:pt idx="170">
                  <c:v>-1.9504859422695788</c:v>
                </c:pt>
                <c:pt idx="171">
                  <c:v>-0.97615734869186344</c:v>
                </c:pt>
                <c:pt idx="172">
                  <c:v>-2.7471475923583948</c:v>
                </c:pt>
                <c:pt idx="173">
                  <c:v>0.71178642650447477</c:v>
                </c:pt>
                <c:pt idx="174">
                  <c:v>-0.63407125485399651</c:v>
                </c:pt>
                <c:pt idx="175">
                  <c:v>-1.1391919581707672</c:v>
                </c:pt>
                <c:pt idx="176">
                  <c:v>0.13896135696869913</c:v>
                </c:pt>
                <c:pt idx="177">
                  <c:v>-0.80329153237382334</c:v>
                </c:pt>
                <c:pt idx="178">
                  <c:v>1.1908259504853984</c:v>
                </c:pt>
                <c:pt idx="179">
                  <c:v>3.7435292160505758</c:v>
                </c:pt>
                <c:pt idx="180">
                  <c:v>1.9072839775669417</c:v>
                </c:pt>
                <c:pt idx="181">
                  <c:v>-2.5984861636940297</c:v>
                </c:pt>
                <c:pt idx="182">
                  <c:v>1.464855927285923</c:v>
                </c:pt>
                <c:pt idx="183">
                  <c:v>0.62006006597622276</c:v>
                </c:pt>
                <c:pt idx="184">
                  <c:v>-0.57133516980661769</c:v>
                </c:pt>
                <c:pt idx="185">
                  <c:v>3.1187392629080959</c:v>
                </c:pt>
                <c:pt idx="186">
                  <c:v>1.6015210375266666</c:v>
                </c:pt>
                <c:pt idx="187">
                  <c:v>-0.61781135510291629</c:v>
                </c:pt>
                <c:pt idx="188">
                  <c:v>0.21175314390591801</c:v>
                </c:pt>
                <c:pt idx="189">
                  <c:v>1.9493670839118078</c:v>
                </c:pt>
                <c:pt idx="190">
                  <c:v>2.6599418172327756</c:v>
                </c:pt>
                <c:pt idx="191">
                  <c:v>2.5489444075794121</c:v>
                </c:pt>
                <c:pt idx="192">
                  <c:v>1.5260867965339415</c:v>
                </c:pt>
                <c:pt idx="193">
                  <c:v>2.1363612293758742</c:v>
                </c:pt>
                <c:pt idx="194">
                  <c:v>-1.7465783067471083</c:v>
                </c:pt>
                <c:pt idx="195">
                  <c:v>-0.10392097432114804</c:v>
                </c:pt>
                <c:pt idx="196">
                  <c:v>2.9169102071070339</c:v>
                </c:pt>
                <c:pt idx="197">
                  <c:v>2.0791510168267773</c:v>
                </c:pt>
                <c:pt idx="198">
                  <c:v>-0.77986999604669482</c:v>
                </c:pt>
                <c:pt idx="199">
                  <c:v>0.65768990736195021</c:v>
                </c:pt>
                <c:pt idx="200">
                  <c:v>-2.9924598435242666</c:v>
                </c:pt>
                <c:pt idx="201">
                  <c:v>-0.15753318035327213</c:v>
                </c:pt>
                <c:pt idx="202">
                  <c:v>3.1873971558185135</c:v>
                </c:pt>
                <c:pt idx="203">
                  <c:v>-3.7995567392888153E-2</c:v>
                </c:pt>
                <c:pt idx="204">
                  <c:v>2.6472303005616276</c:v>
                </c:pt>
                <c:pt idx="205">
                  <c:v>-2.547650921488096</c:v>
                </c:pt>
                <c:pt idx="206">
                  <c:v>-2.8204289808416183</c:v>
                </c:pt>
                <c:pt idx="207">
                  <c:v>-3.2099960765935545</c:v>
                </c:pt>
                <c:pt idx="208">
                  <c:v>-4.7926357388214011</c:v>
                </c:pt>
                <c:pt idx="209">
                  <c:v>-2.377280671107092</c:v>
                </c:pt>
                <c:pt idx="210">
                  <c:v>3.6603805715581514</c:v>
                </c:pt>
                <c:pt idx="211">
                  <c:v>-2.2977495348791437</c:v>
                </c:pt>
                <c:pt idx="212">
                  <c:v>-3.5131232318501628</c:v>
                </c:pt>
                <c:pt idx="213">
                  <c:v>-3.7984357217959559</c:v>
                </c:pt>
                <c:pt idx="214">
                  <c:v>1.4272391744059372</c:v>
                </c:pt>
                <c:pt idx="215">
                  <c:v>2.8031429588783507</c:v>
                </c:pt>
                <c:pt idx="216">
                  <c:v>4.9588651964746262</c:v>
                </c:pt>
                <c:pt idx="217">
                  <c:v>-0.87692201307328443</c:v>
                </c:pt>
                <c:pt idx="218">
                  <c:v>3.0291585518993474</c:v>
                </c:pt>
                <c:pt idx="219">
                  <c:v>-4.0961724283076116E-2</c:v>
                </c:pt>
                <c:pt idx="220">
                  <c:v>-0.20684911065557746</c:v>
                </c:pt>
                <c:pt idx="221">
                  <c:v>-0.75390821236976013</c:v>
                </c:pt>
                <c:pt idx="222">
                  <c:v>-0.71584276694593196</c:v>
                </c:pt>
                <c:pt idx="223">
                  <c:v>-2.5293347896056928</c:v>
                </c:pt>
                <c:pt idx="224">
                  <c:v>7.6995335175618082E-3</c:v>
                </c:pt>
                <c:pt idx="225">
                  <c:v>-0.56103521930778322</c:v>
                </c:pt>
                <c:pt idx="226">
                  <c:v>-1.672961799882174</c:v>
                </c:pt>
                <c:pt idx="227">
                  <c:v>0.7904400860767099</c:v>
                </c:pt>
                <c:pt idx="228">
                  <c:v>-0.19957722463211716</c:v>
                </c:pt>
                <c:pt idx="229">
                  <c:v>1.0000607793284515</c:v>
                </c:pt>
                <c:pt idx="230">
                  <c:v>0.86719232395786683</c:v>
                </c:pt>
                <c:pt idx="231">
                  <c:v>-1.4655317270080654</c:v>
                </c:pt>
                <c:pt idx="232">
                  <c:v>0.27395379837911632</c:v>
                </c:pt>
                <c:pt idx="233">
                  <c:v>-3.0578978784161723</c:v>
                </c:pt>
                <c:pt idx="234">
                  <c:v>1.4113508763323765</c:v>
                </c:pt>
                <c:pt idx="235">
                  <c:v>2.4883977288064179</c:v>
                </c:pt>
                <c:pt idx="236">
                  <c:v>6.1190715761600609</c:v>
                </c:pt>
                <c:pt idx="237">
                  <c:v>-0.4837323155909769</c:v>
                </c:pt>
                <c:pt idx="238">
                  <c:v>1.4500384772618966</c:v>
                </c:pt>
                <c:pt idx="239">
                  <c:v>-3.9643599743230626</c:v>
                </c:pt>
                <c:pt idx="240">
                  <c:v>-5.3155956956869108</c:v>
                </c:pt>
                <c:pt idx="241">
                  <c:v>-4.7712556127595303</c:v>
                </c:pt>
                <c:pt idx="242">
                  <c:v>13.172969859036932</c:v>
                </c:pt>
                <c:pt idx="243">
                  <c:v>7.2107389430349329</c:v>
                </c:pt>
                <c:pt idx="244">
                  <c:v>2.3466857362476885</c:v>
                </c:pt>
                <c:pt idx="245">
                  <c:v>9.9554372747366315</c:v>
                </c:pt>
                <c:pt idx="246">
                  <c:v>4.9352531059743807</c:v>
                </c:pt>
                <c:pt idx="247">
                  <c:v>-0.68587551764978061</c:v>
                </c:pt>
                <c:pt idx="248">
                  <c:v>1.2345601813654961</c:v>
                </c:pt>
                <c:pt idx="249">
                  <c:v>1.1815761705870858</c:v>
                </c:pt>
                <c:pt idx="250">
                  <c:v>-0.60585800295101178</c:v>
                </c:pt>
                <c:pt idx="251">
                  <c:v>-1.4167404873075831</c:v>
                </c:pt>
                <c:pt idx="252">
                  <c:v>-2.8913596010713132</c:v>
                </c:pt>
                <c:pt idx="253">
                  <c:v>0.94148563341357638</c:v>
                </c:pt>
                <c:pt idx="254">
                  <c:v>0.10506983571430212</c:v>
                </c:pt>
                <c:pt idx="255">
                  <c:v>-2.3545810557722016</c:v>
                </c:pt>
                <c:pt idx="256">
                  <c:v>3.052330271299571E-2</c:v>
                </c:pt>
                <c:pt idx="257">
                  <c:v>-1.7233260700818205</c:v>
                </c:pt>
                <c:pt idx="258">
                  <c:v>-0.69717173920131104</c:v>
                </c:pt>
                <c:pt idx="259">
                  <c:v>-2.1386075346668387</c:v>
                </c:pt>
                <c:pt idx="260">
                  <c:v>-0.51156090106779017</c:v>
                </c:pt>
                <c:pt idx="261">
                  <c:v>-1.6479969729567365</c:v>
                </c:pt>
                <c:pt idx="262">
                  <c:v>-2.9125137222361288</c:v>
                </c:pt>
                <c:pt idx="263">
                  <c:v>1.0789444422452377</c:v>
                </c:pt>
                <c:pt idx="264">
                  <c:v>2.7279332663852509</c:v>
                </c:pt>
                <c:pt idx="265">
                  <c:v>0.57796223623426646</c:v>
                </c:pt>
                <c:pt idx="266">
                  <c:v>-1.0711803357534062</c:v>
                </c:pt>
                <c:pt idx="267">
                  <c:v>4.1706195347204753</c:v>
                </c:pt>
                <c:pt idx="268">
                  <c:v>-6.3186671786628619</c:v>
                </c:pt>
                <c:pt idx="269">
                  <c:v>-0.60529074787668646</c:v>
                </c:pt>
                <c:pt idx="270">
                  <c:v>0.25478709625109125</c:v>
                </c:pt>
                <c:pt idx="271">
                  <c:v>-3.951736885447231</c:v>
                </c:pt>
                <c:pt idx="272">
                  <c:v>-5.24991006553915</c:v>
                </c:pt>
                <c:pt idx="273">
                  <c:v>-6.7203198918386846</c:v>
                </c:pt>
                <c:pt idx="274">
                  <c:v>-3.8872190534951416</c:v>
                </c:pt>
                <c:pt idx="275">
                  <c:v>-6.0047147778711674</c:v>
                </c:pt>
                <c:pt idx="276">
                  <c:v>1.4623181250331556</c:v>
                </c:pt>
                <c:pt idx="277">
                  <c:v>-3.6378396493163552E-2</c:v>
                </c:pt>
                <c:pt idx="278">
                  <c:v>-2.0730944715248216</c:v>
                </c:pt>
                <c:pt idx="279">
                  <c:v>-5.689215893688961</c:v>
                </c:pt>
                <c:pt idx="280">
                  <c:v>-3.5647066647545076</c:v>
                </c:pt>
                <c:pt idx="281">
                  <c:v>-3.7480812959207177</c:v>
                </c:pt>
                <c:pt idx="282">
                  <c:v>-2.4857703157514104</c:v>
                </c:pt>
                <c:pt idx="283">
                  <c:v>-3.3684781400953314</c:v>
                </c:pt>
                <c:pt idx="284">
                  <c:v>-3.3645063076537625</c:v>
                </c:pt>
                <c:pt idx="285">
                  <c:v>-3.1514032711481996</c:v>
                </c:pt>
                <c:pt idx="286">
                  <c:v>-2.0907170773706674</c:v>
                </c:pt>
                <c:pt idx="287">
                  <c:v>-0.31809050204316169</c:v>
                </c:pt>
                <c:pt idx="288">
                  <c:v>-3.6059485901935107</c:v>
                </c:pt>
                <c:pt idx="289">
                  <c:v>-2.4004925965185979</c:v>
                </c:pt>
                <c:pt idx="290">
                  <c:v>-0.95048942458634067</c:v>
                </c:pt>
                <c:pt idx="291">
                  <c:v>-0.98605639233943487</c:v>
                </c:pt>
                <c:pt idx="292">
                  <c:v>1.3670037188506494</c:v>
                </c:pt>
                <c:pt idx="293">
                  <c:v>5.1633697821778402</c:v>
                </c:pt>
                <c:pt idx="294">
                  <c:v>0.43724928051441825</c:v>
                </c:pt>
                <c:pt idx="295">
                  <c:v>0.851394343150218</c:v>
                </c:pt>
                <c:pt idx="296">
                  <c:v>3.0977812961657061</c:v>
                </c:pt>
                <c:pt idx="297">
                  <c:v>0.82250204422445117</c:v>
                </c:pt>
                <c:pt idx="298">
                  <c:v>0.91834854443439884</c:v>
                </c:pt>
                <c:pt idx="299">
                  <c:v>4.8845313729495397</c:v>
                </c:pt>
                <c:pt idx="300">
                  <c:v>4.9374865969260453</c:v>
                </c:pt>
                <c:pt idx="301">
                  <c:v>-0.81475612395878372</c:v>
                </c:pt>
                <c:pt idx="302">
                  <c:v>5.7507449438926157</c:v>
                </c:pt>
                <c:pt idx="303">
                  <c:v>1.6446400365817351</c:v>
                </c:pt>
                <c:pt idx="304">
                  <c:v>2.109571687744789</c:v>
                </c:pt>
                <c:pt idx="305">
                  <c:v>0.56613825389506667</c:v>
                </c:pt>
                <c:pt idx="306">
                  <c:v>6.3524807998872364</c:v>
                </c:pt>
                <c:pt idx="307">
                  <c:v>6.0984026302550962</c:v>
                </c:pt>
                <c:pt idx="308">
                  <c:v>1.1706714109260627</c:v>
                </c:pt>
                <c:pt idx="309">
                  <c:v>-1.9927384262907486</c:v>
                </c:pt>
                <c:pt idx="310">
                  <c:v>0.5848636021687651</c:v>
                </c:pt>
                <c:pt idx="311">
                  <c:v>-2.976726537089073</c:v>
                </c:pt>
                <c:pt idx="312">
                  <c:v>-3.6633814291028028</c:v>
                </c:pt>
                <c:pt idx="313">
                  <c:v>-5.1220048439410162</c:v>
                </c:pt>
                <c:pt idx="314">
                  <c:v>-8.591641151691249</c:v>
                </c:pt>
                <c:pt idx="315">
                  <c:v>-1.2118597417157555</c:v>
                </c:pt>
                <c:pt idx="316">
                  <c:v>-3.0655192197449437</c:v>
                </c:pt>
                <c:pt idx="317">
                  <c:v>-2.6467931870703998</c:v>
                </c:pt>
                <c:pt idx="318">
                  <c:v>3.0319775373322515</c:v>
                </c:pt>
                <c:pt idx="319">
                  <c:v>-3.1661013760358392</c:v>
                </c:pt>
                <c:pt idx="320">
                  <c:v>10.883810167287482</c:v>
                </c:pt>
                <c:pt idx="321">
                  <c:v>-2.1820627918095523</c:v>
                </c:pt>
                <c:pt idx="322">
                  <c:v>4.8260964571069032</c:v>
                </c:pt>
                <c:pt idx="323">
                  <c:v>8.2450623796628069</c:v>
                </c:pt>
                <c:pt idx="324">
                  <c:v>8.6539501266128589</c:v>
                </c:pt>
                <c:pt idx="325">
                  <c:v>4.905927433975827</c:v>
                </c:pt>
                <c:pt idx="326">
                  <c:v>-0.27056580601216901</c:v>
                </c:pt>
                <c:pt idx="327">
                  <c:v>7.461302645924798</c:v>
                </c:pt>
                <c:pt idx="328">
                  <c:v>-2.2657409064896892</c:v>
                </c:pt>
                <c:pt idx="329">
                  <c:v>-8.0533902446309327</c:v>
                </c:pt>
                <c:pt idx="330">
                  <c:v>1.7563955555362059</c:v>
                </c:pt>
                <c:pt idx="331">
                  <c:v>-10.838973454580943</c:v>
                </c:pt>
                <c:pt idx="332">
                  <c:v>1.3585205064989019</c:v>
                </c:pt>
                <c:pt idx="333">
                  <c:v>-2.876626947862059</c:v>
                </c:pt>
                <c:pt idx="334">
                  <c:v>-2.1418096775819753</c:v>
                </c:pt>
                <c:pt idx="335">
                  <c:v>-1.9984934632617499</c:v>
                </c:pt>
                <c:pt idx="336">
                  <c:v>-2.7800551187514939</c:v>
                </c:pt>
                <c:pt idx="337">
                  <c:v>-4.3410279640583607</c:v>
                </c:pt>
                <c:pt idx="338">
                  <c:v>0.22788351573076968</c:v>
                </c:pt>
                <c:pt idx="339">
                  <c:v>3.8054728687064672</c:v>
                </c:pt>
                <c:pt idx="340">
                  <c:v>6.6445311301547934</c:v>
                </c:pt>
                <c:pt idx="341">
                  <c:v>-0.30938040590443527</c:v>
                </c:pt>
                <c:pt idx="342">
                  <c:v>-1.5006308250466132</c:v>
                </c:pt>
                <c:pt idx="343">
                  <c:v>2.8933611436410236</c:v>
                </c:pt>
                <c:pt idx="344">
                  <c:v>3.9702608972363729</c:v>
                </c:pt>
                <c:pt idx="345">
                  <c:v>-2.8426223274991645E-2</c:v>
                </c:pt>
                <c:pt idx="346">
                  <c:v>3.8893503903662641</c:v>
                </c:pt>
                <c:pt idx="347">
                  <c:v>2.7151066973755134</c:v>
                </c:pt>
                <c:pt idx="348">
                  <c:v>-0.22578160987867821</c:v>
                </c:pt>
                <c:pt idx="349">
                  <c:v>0.13728101479455973</c:v>
                </c:pt>
                <c:pt idx="350">
                  <c:v>0.86152239613964365</c:v>
                </c:pt>
                <c:pt idx="351">
                  <c:v>0.24485782917570523</c:v>
                </c:pt>
                <c:pt idx="352">
                  <c:v>2.5981412397478789</c:v>
                </c:pt>
                <c:pt idx="353">
                  <c:v>0.90304962182471338</c:v>
                </c:pt>
                <c:pt idx="354">
                  <c:v>0.63376882204497342</c:v>
                </c:pt>
                <c:pt idx="355">
                  <c:v>2.9617001560079603</c:v>
                </c:pt>
                <c:pt idx="356">
                  <c:v>-3.4839809548703582</c:v>
                </c:pt>
                <c:pt idx="357">
                  <c:v>-4.5233060154576235</c:v>
                </c:pt>
                <c:pt idx="358">
                  <c:v>-1.8185005649100394</c:v>
                </c:pt>
                <c:pt idx="359">
                  <c:v>4.1316504383413974</c:v>
                </c:pt>
                <c:pt idx="360">
                  <c:v>-6.358095931602012</c:v>
                </c:pt>
                <c:pt idx="361">
                  <c:v>-7.0372864508557127</c:v>
                </c:pt>
                <c:pt idx="362">
                  <c:v>-2.366014027876763</c:v>
                </c:pt>
                <c:pt idx="363">
                  <c:v>-3.218739277762225</c:v>
                </c:pt>
                <c:pt idx="364">
                  <c:v>2.7582262206913315</c:v>
                </c:pt>
                <c:pt idx="365">
                  <c:v>0.53675917505934245</c:v>
                </c:pt>
                <c:pt idx="366">
                  <c:v>-1.8168501678208238</c:v>
                </c:pt>
                <c:pt idx="367">
                  <c:v>-2.6859160950119931</c:v>
                </c:pt>
                <c:pt idx="368">
                  <c:v>-5.0802234469046796</c:v>
                </c:pt>
                <c:pt idx="369">
                  <c:v>0.40931534136625308</c:v>
                </c:pt>
                <c:pt idx="370">
                  <c:v>1.4591095280309649</c:v>
                </c:pt>
                <c:pt idx="371">
                  <c:v>-5.0977117902675833</c:v>
                </c:pt>
                <c:pt idx="372">
                  <c:v>5.0769452576812029</c:v>
                </c:pt>
                <c:pt idx="373">
                  <c:v>3.1149854368554237</c:v>
                </c:pt>
                <c:pt idx="374">
                  <c:v>1.4700677352177169</c:v>
                </c:pt>
                <c:pt idx="375">
                  <c:v>1.4864872849135713</c:v>
                </c:pt>
                <c:pt idx="376">
                  <c:v>-0.47806161701037769</c:v>
                </c:pt>
                <c:pt idx="377">
                  <c:v>2.1687985727788273</c:v>
                </c:pt>
                <c:pt idx="378">
                  <c:v>-4.0969444301977695</c:v>
                </c:pt>
                <c:pt idx="379">
                  <c:v>2.3278005531407135</c:v>
                </c:pt>
                <c:pt idx="380">
                  <c:v>-3.3250079143703637</c:v>
                </c:pt>
                <c:pt idx="381">
                  <c:v>10.130652776239755</c:v>
                </c:pt>
                <c:pt idx="382">
                  <c:v>-4.4798809472729406</c:v>
                </c:pt>
                <c:pt idx="383">
                  <c:v>-6.9955997457344044</c:v>
                </c:pt>
                <c:pt idx="384">
                  <c:v>9.6543441758296406E-2</c:v>
                </c:pt>
                <c:pt idx="385">
                  <c:v>4.6351514576143771</c:v>
                </c:pt>
                <c:pt idx="386">
                  <c:v>-1.5587308909671302</c:v>
                </c:pt>
                <c:pt idx="387">
                  <c:v>-2.4655038674426057</c:v>
                </c:pt>
                <c:pt idx="388">
                  <c:v>9.2693183050970411</c:v>
                </c:pt>
                <c:pt idx="389">
                  <c:v>8.6973095300076186E-2</c:v>
                </c:pt>
                <c:pt idx="390">
                  <c:v>-2.4134903280417519</c:v>
                </c:pt>
                <c:pt idx="391">
                  <c:v>1.247924205674755</c:v>
                </c:pt>
              </c:numCache>
            </c:numRef>
          </c:val>
          <c:extLst>
            <c:ext xmlns:c16="http://schemas.microsoft.com/office/drawing/2014/chart" uri="{C3380CC4-5D6E-409C-BE32-E72D297353CC}">
              <c16:uniqueId val="{00000001-AB41-4E46-8AD5-AE5284C88102}"/>
            </c:ext>
          </c:extLst>
        </c:ser>
        <c:dLbls>
          <c:showLegendKey val="0"/>
          <c:showVal val="0"/>
          <c:showCatName val="0"/>
          <c:showSerName val="0"/>
          <c:showPercent val="0"/>
          <c:showBubbleSize val="0"/>
        </c:dLbls>
        <c:gapWidth val="150"/>
        <c:axId val="281800496"/>
        <c:axId val="107091344"/>
      </c:barChart>
      <c:catAx>
        <c:axId val="281800496"/>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107091344"/>
        <c:crosses val="autoZero"/>
        <c:auto val="1"/>
        <c:lblAlgn val="ctr"/>
        <c:lblOffset val="100"/>
        <c:noMultiLvlLbl val="0"/>
      </c:catAx>
      <c:valAx>
        <c:axId val="107091344"/>
        <c:scaling>
          <c:orientation val="minMax"/>
        </c:scaling>
        <c:delete val="0"/>
        <c:axPos val="l"/>
        <c:majorGridlines/>
        <c:title>
          <c:tx>
            <c:rich>
              <a:bodyPr/>
              <a:lstStyle/>
              <a:p>
                <a:pPr>
                  <a:defRPr/>
                </a:pPr>
                <a:r>
                  <a:rPr lang="en-US"/>
                  <a:t>PRESS Residual</a:t>
                </a:r>
              </a:p>
            </c:rich>
          </c:tx>
          <c:overlay val="0"/>
        </c:title>
        <c:numFmt formatCode="0" sourceLinked="0"/>
        <c:majorTickMark val="out"/>
        <c:minorTickMark val="none"/>
        <c:tickLblPos val="nextTo"/>
        <c:crossAx val="281800496"/>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Count</c:v>
          </c:tx>
          <c:invertIfNegative val="0"/>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Univariate!UV_Sturges_Counts</c:f>
              <c:numCache>
                <c:formatCode>0</c:formatCode>
                <c:ptCount val="13"/>
                <c:pt idx="0">
                  <c:v>2</c:v>
                </c:pt>
                <c:pt idx="1">
                  <c:v>10</c:v>
                </c:pt>
                <c:pt idx="2">
                  <c:v>76</c:v>
                </c:pt>
                <c:pt idx="3">
                  <c:v>118</c:v>
                </c:pt>
                <c:pt idx="4">
                  <c:v>170</c:v>
                </c:pt>
                <c:pt idx="5">
                  <c:v>218</c:v>
                </c:pt>
                <c:pt idx="6">
                  <c:v>237</c:v>
                </c:pt>
                <c:pt idx="7">
                  <c:v>351</c:v>
                </c:pt>
                <c:pt idx="8">
                  <c:v>396</c:v>
                </c:pt>
                <c:pt idx="9">
                  <c:v>754</c:v>
                </c:pt>
                <c:pt idx="10">
                  <c:v>343</c:v>
                </c:pt>
                <c:pt idx="11">
                  <c:v>196</c:v>
                </c:pt>
                <c:pt idx="12">
                  <c:v>57</c:v>
                </c:pt>
              </c:numCache>
            </c:numRef>
          </c:val>
          <c:extLst>
            <c:ext xmlns:c16="http://schemas.microsoft.com/office/drawing/2014/chart" uri="{C3380CC4-5D6E-409C-BE32-E72D297353CC}">
              <c16:uniqueId val="{00000001-99CF-4A06-9B48-8E7F66FDBE24}"/>
            </c:ext>
          </c:extLst>
        </c:ser>
        <c:dLbls>
          <c:showLegendKey val="0"/>
          <c:showVal val="0"/>
          <c:showCatName val="0"/>
          <c:showSerName val="0"/>
          <c:showPercent val="0"/>
          <c:showBubbleSize val="0"/>
        </c:dLbls>
        <c:gapWidth val="0"/>
        <c:axId val="117438432"/>
        <c:axId val="107132624"/>
      </c:barChart>
      <c:lineChart>
        <c:grouping val="standard"/>
        <c:varyColors val="0"/>
        <c:ser>
          <c:idx val="1"/>
          <c:order val="1"/>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smooth val="0"/>
          <c:extLst>
            <c:ext xmlns:c16="http://schemas.microsoft.com/office/drawing/2014/chart" uri="{C3380CC4-5D6E-409C-BE32-E72D297353CC}">
              <c16:uniqueId val="{00000002-99CF-4A06-9B48-8E7F66FDBE24}"/>
            </c:ext>
          </c:extLst>
        </c:ser>
        <c:dLbls>
          <c:showLegendKey val="0"/>
          <c:showVal val="0"/>
          <c:showCatName val="0"/>
          <c:showSerName val="0"/>
          <c:showPercent val="0"/>
          <c:showBubbleSize val="0"/>
        </c:dLbls>
        <c:marker val="1"/>
        <c:smooth val="0"/>
        <c:axId val="117438432"/>
        <c:axId val="107132624"/>
      </c:lineChart>
      <c:catAx>
        <c:axId val="117438432"/>
        <c:scaling>
          <c:orientation val="minMax"/>
        </c:scaling>
        <c:delete val="0"/>
        <c:axPos val="b"/>
        <c:numFmt formatCode="0.0" sourceLinked="1"/>
        <c:majorTickMark val="out"/>
        <c:minorTickMark val="none"/>
        <c:tickLblPos val="nextTo"/>
        <c:crossAx val="107132624"/>
        <c:crosses val="autoZero"/>
        <c:auto val="1"/>
        <c:lblAlgn val="ctr"/>
        <c:lblOffset val="100"/>
        <c:noMultiLvlLbl val="0"/>
      </c:catAx>
      <c:valAx>
        <c:axId val="107132624"/>
        <c:scaling>
          <c:orientation val="minMax"/>
        </c:scaling>
        <c:delete val="0"/>
        <c:axPos val="l"/>
        <c:majorGridlines/>
        <c:numFmt formatCode="0" sourceLinked="1"/>
        <c:majorTickMark val="out"/>
        <c:minorTickMark val="none"/>
        <c:tickLblPos val="nextTo"/>
        <c:crossAx val="117438432"/>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Q-Q Plot</a:t>
            </a:r>
          </a:p>
        </c:rich>
      </c:tx>
      <c:overlay val="0"/>
    </c:title>
    <c:autoTitleDeleted val="0"/>
    <c:plotArea>
      <c:layout/>
      <c:scatterChart>
        <c:scatterStyle val="lineMarker"/>
        <c:varyColors val="0"/>
        <c:ser>
          <c:idx val="0"/>
          <c:order val="0"/>
          <c:tx>
            <c:v>Normal</c:v>
          </c:tx>
          <c:spPr>
            <a:ln w="38100">
              <a:noFill/>
            </a:ln>
          </c:spPr>
          <c:marker>
            <c:symbol val="diamond"/>
            <c:size val="4"/>
          </c:marker>
          <c:x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54.520904124383605</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DDB1-4305-96C9-A7BF34D0FD3B}"/>
            </c:ext>
          </c:extLst>
        </c:ser>
        <c:ser>
          <c:idx val="1"/>
          <c:order val="1"/>
          <c:tx>
            <c:v>Identity</c:v>
          </c:tx>
          <c:spPr>
            <a:ln w="15875" cap="rnd">
              <a:solidFill>
                <a:srgbClr val="787878"/>
              </a:solidFill>
              <a:prstDash val="dot"/>
            </a:ln>
          </c:spPr>
          <c:marker>
            <c:symbol val="none"/>
          </c:marker>
          <c:x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54.520904124383605</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xVal>
          <c:y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54.520904124383605</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yVal>
          <c:smooth val="0"/>
          <c:extLst>
            <c:ext xmlns:c16="http://schemas.microsoft.com/office/drawing/2014/chart" uri="{C3380CC4-5D6E-409C-BE32-E72D297353CC}">
              <c16:uniqueId val="{00000002-DDB1-4305-96C9-A7BF34D0FD3B}"/>
            </c:ext>
          </c:extLst>
        </c:ser>
        <c:dLbls>
          <c:showLegendKey val="0"/>
          <c:showVal val="0"/>
          <c:showCatName val="0"/>
          <c:showSerName val="0"/>
          <c:showPercent val="0"/>
          <c:showBubbleSize val="0"/>
        </c:dLbls>
        <c:axId val="374336304"/>
        <c:axId val="107151824"/>
      </c:scatterChart>
      <c:valAx>
        <c:axId val="374336304"/>
        <c:scaling>
          <c:orientation val="minMax"/>
          <c:max val="103.3353701585884"/>
          <c:min val="35.114493229390149"/>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07151824"/>
        <c:crosses val="autoZero"/>
        <c:crossBetween val="midCat"/>
      </c:valAx>
      <c:valAx>
        <c:axId val="107151824"/>
        <c:scaling>
          <c:orientation val="minMax"/>
          <c:max val="103.3353701585884"/>
          <c:min val="35.114493229390149"/>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37433630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Lognormal Q-Q Plot</a:t>
            </a:r>
          </a:p>
        </c:rich>
      </c:tx>
      <c:overlay val="0"/>
    </c:title>
    <c:autoTitleDeleted val="0"/>
    <c:plotArea>
      <c:layout/>
      <c:scatterChart>
        <c:scatterStyle val="lineMarker"/>
        <c:varyColors val="0"/>
        <c:ser>
          <c:idx val="0"/>
          <c:order val="0"/>
          <c:tx>
            <c:v>Lognormal</c:v>
          </c:tx>
          <c:spPr>
            <a:ln w="38100">
              <a:noFill/>
            </a:ln>
          </c:spPr>
          <c:marker>
            <c:symbol val="diamond"/>
            <c:size val="4"/>
          </c:marker>
          <c:x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DFDB-4FEE-BA8D-514A3D194CF5}"/>
            </c:ext>
          </c:extLst>
        </c:ser>
        <c:ser>
          <c:idx val="1"/>
          <c:order val="1"/>
          <c:tx>
            <c:v>Identity</c:v>
          </c:tx>
          <c:spPr>
            <a:ln w="15875" cap="rnd">
              <a:solidFill>
                <a:srgbClr val="787878"/>
              </a:solidFill>
              <a:prstDash val="dot"/>
            </a:ln>
          </c:spPr>
          <c:marker>
            <c:symbol val="none"/>
          </c:marker>
          <c:x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xVal>
          <c:y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yVal>
          <c:smooth val="0"/>
          <c:extLst>
            <c:ext xmlns:c16="http://schemas.microsoft.com/office/drawing/2014/chart" uri="{C3380CC4-5D6E-409C-BE32-E72D297353CC}">
              <c16:uniqueId val="{00000002-DFDB-4FEE-BA8D-514A3D194CF5}"/>
            </c:ext>
          </c:extLst>
        </c:ser>
        <c:dLbls>
          <c:showLegendKey val="0"/>
          <c:showVal val="0"/>
          <c:showCatName val="0"/>
          <c:showSerName val="0"/>
          <c:showPercent val="0"/>
          <c:showBubbleSize val="0"/>
        </c:dLbls>
        <c:axId val="374334448"/>
        <c:axId val="107140784"/>
      </c:scatterChart>
      <c:valAx>
        <c:axId val="374334448"/>
        <c:scaling>
          <c:orientation val="minMax"/>
          <c:max val="116.01904493442143"/>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07140784"/>
        <c:crosses val="autoZero"/>
        <c:crossBetween val="midCat"/>
      </c:valAx>
      <c:valAx>
        <c:axId val="107140784"/>
        <c:scaling>
          <c:orientation val="minMax"/>
          <c:max val="116.01904493442143"/>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37433444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Exponential Q-Q Plot</a:t>
            </a:r>
          </a:p>
        </c:rich>
      </c:tx>
      <c:overlay val="0"/>
    </c:title>
    <c:autoTitleDeleted val="0"/>
    <c:plotArea>
      <c:layout/>
      <c:scatterChart>
        <c:scatterStyle val="lineMarker"/>
        <c:varyColors val="0"/>
        <c:ser>
          <c:idx val="0"/>
          <c:order val="0"/>
          <c:tx>
            <c:v>Exponential</c:v>
          </c:tx>
          <c:spPr>
            <a:ln w="38100">
              <a:noFill/>
            </a:ln>
          </c:spPr>
          <c:marker>
            <c:symbol val="diamond"/>
            <c:size val="4"/>
          </c:marker>
          <c:x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0344-403B-AF32-424E744F8C8B}"/>
            </c:ext>
          </c:extLst>
        </c:ser>
        <c:ser>
          <c:idx val="1"/>
          <c:order val="1"/>
          <c:tx>
            <c:v>Identity</c:v>
          </c:tx>
          <c:spPr>
            <a:ln w="15875" cap="rnd">
              <a:solidFill>
                <a:srgbClr val="787878"/>
              </a:solidFill>
              <a:prstDash val="dot"/>
            </a:ln>
          </c:spPr>
          <c:marker>
            <c:symbol val="none"/>
          </c:marker>
          <c:x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xVal>
          <c:y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yVal>
          <c:smooth val="0"/>
          <c:extLst>
            <c:ext xmlns:c16="http://schemas.microsoft.com/office/drawing/2014/chart" uri="{C3380CC4-5D6E-409C-BE32-E72D297353CC}">
              <c16:uniqueId val="{00000002-0344-403B-AF32-424E744F8C8B}"/>
            </c:ext>
          </c:extLst>
        </c:ser>
        <c:dLbls>
          <c:showLegendKey val="0"/>
          <c:showVal val="0"/>
          <c:showCatName val="0"/>
          <c:showSerName val="0"/>
          <c:showPercent val="0"/>
          <c:showBubbleSize val="0"/>
        </c:dLbls>
        <c:axId val="374334448"/>
        <c:axId val="107150864"/>
      </c:scatterChart>
      <c:valAx>
        <c:axId val="374334448"/>
        <c:scaling>
          <c:orientation val="minMax"/>
          <c:max val="600.54165423195468"/>
          <c:min val="1.1822206790578103E-2"/>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07150864"/>
        <c:crosses val="autoZero"/>
        <c:crossBetween val="midCat"/>
      </c:valAx>
      <c:valAx>
        <c:axId val="107150864"/>
        <c:scaling>
          <c:orientation val="minMax"/>
          <c:max val="600.54165423195468"/>
          <c:min val="1.1822206790578103E-2"/>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37433444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Weibull Q-Q Plot</a:t>
            </a:r>
          </a:p>
        </c:rich>
      </c:tx>
      <c:overlay val="0"/>
    </c:title>
    <c:autoTitleDeleted val="0"/>
    <c:plotArea>
      <c:layout/>
      <c:scatterChart>
        <c:scatterStyle val="lineMarker"/>
        <c:varyColors val="0"/>
        <c:ser>
          <c:idx val="0"/>
          <c:order val="0"/>
          <c:tx>
            <c:v>Weibull</c:v>
          </c:tx>
          <c:spPr>
            <a:ln w="38100">
              <a:noFill/>
            </a:ln>
          </c:spPr>
          <c:marker>
            <c:symbol val="diamond"/>
            <c:size val="4"/>
          </c:marker>
          <c:xVal>
            <c:numRef>
              <c:f>Univariate!UV_QQ_Weibull</c:f>
              <c:numCache>
                <c:formatCode>0.0</c:formatCode>
                <c:ptCount val="2928"/>
                <c:pt idx="0">
                  <c:v>28.191600988408364</c:v>
                </c:pt>
                <c:pt idx="1">
                  <c:v>31.818550904500814</c:v>
                </c:pt>
                <c:pt idx="2">
                  <c:v>33.660772964959115</c:v>
                </c:pt>
                <c:pt idx="3">
                  <c:v>34.932327417307256</c:v>
                </c:pt>
                <c:pt idx="4">
                  <c:v>35.913473350586372</c:v>
                </c:pt>
                <c:pt idx="5">
                  <c:v>36.716792886650225</c:v>
                </c:pt>
                <c:pt idx="6">
                  <c:v>37.399346214789382</c:v>
                </c:pt>
                <c:pt idx="7">
                  <c:v>37.994214642569929</c:v>
                </c:pt>
                <c:pt idx="8">
                  <c:v>38.522359503199048</c:v>
                </c:pt>
                <c:pt idx="9">
                  <c:v>38.997932650551199</c:v>
                </c:pt>
                <c:pt idx="10">
                  <c:v>39.430955627741632</c:v>
                </c:pt>
                <c:pt idx="11">
                  <c:v>39.828794537973764</c:v>
                </c:pt>
                <c:pt idx="12">
                  <c:v>40.197028147370631</c:v>
                </c:pt>
                <c:pt idx="13">
                  <c:v>40.539986713312778</c:v>
                </c:pt>
                <c:pt idx="14">
                  <c:v>40.86110121109779</c:v>
                </c:pt>
                <c:pt idx="15">
                  <c:v>41.163137955406611</c:v>
                </c:pt>
                <c:pt idx="16">
                  <c:v>41.448361083952811</c:v>
                </c:pt>
                <c:pt idx="17">
                  <c:v>41.7186480465461</c:v>
                </c:pt>
                <c:pt idx="18">
                  <c:v>41.975573561380578</c:v>
                </c:pt>
                <c:pt idx="19">
                  <c:v>42.220471862920178</c:v>
                </c:pt>
                <c:pt idx="20">
                  <c:v>42.454483664288524</c:v>
                </c:pt>
                <c:pt idx="21">
                  <c:v>42.678592139951604</c:v>
                </c:pt>
                <c:pt idx="22">
                  <c:v>42.893650880156862</c:v>
                </c:pt>
                <c:pt idx="23">
                  <c:v>43.10040588085662</c:v>
                </c:pt>
                <c:pt idx="24">
                  <c:v>43.299513038134528</c:v>
                </c:pt>
                <c:pt idx="25">
                  <c:v>43.491552209844748</c:v>
                </c:pt>
                <c:pt idx="26">
                  <c:v>43.677038624602915</c:v>
                </c:pt>
                <c:pt idx="27">
                  <c:v>43.856432218552413</c:v>
                </c:pt>
                <c:pt idx="28">
                  <c:v>44.030145337070266</c:v>
                </c:pt>
                <c:pt idx="29">
                  <c:v>44.198549134410236</c:v>
                </c:pt>
                <c:pt idx="30">
                  <c:v>44.361978927594606</c:v>
                </c:pt>
                <c:pt idx="31">
                  <c:v>44.520738703745444</c:v>
                </c:pt>
                <c:pt idx="32">
                  <c:v>44.675104937051529</c:v>
                </c:pt>
                <c:pt idx="33">
                  <c:v>44.825329838876343</c:v>
                </c:pt>
                <c:pt idx="34">
                  <c:v>44.971644139425052</c:v>
                </c:pt>
                <c:pt idx="35">
                  <c:v>45.114259479971651</c:v>
                </c:pt>
                <c:pt idx="36">
                  <c:v>45.253370479495679</c:v>
                </c:pt>
                <c:pt idx="37">
                  <c:v>45.3891565276611</c:v>
                </c:pt>
                <c:pt idx="38">
                  <c:v>45.521783346637783</c:v>
                </c:pt>
                <c:pt idx="39">
                  <c:v>45.651404356740429</c:v>
                </c:pt>
                <c:pt idx="40">
                  <c:v>45.77816187482555</c:v>
                </c:pt>
                <c:pt idx="41">
                  <c:v>45.902188169514901</c:v>
                </c:pt>
                <c:pt idx="42">
                  <c:v>46.023606393357191</c:v>
                </c:pt>
                <c:pt idx="43">
                  <c:v>46.142531408812978</c:v>
                </c:pt>
                <c:pt idx="44">
                  <c:v>46.259070522299311</c:v>
                </c:pt>
                <c:pt idx="45">
                  <c:v>46.373324138345858</c:v>
                </c:pt>
                <c:pt idx="46">
                  <c:v>46.48538634410864</c:v>
                </c:pt>
                <c:pt idx="47">
                  <c:v>46.59534543298075</c:v>
                </c:pt>
                <c:pt idx="48">
                  <c:v>46.703284374784808</c:v>
                </c:pt>
                <c:pt idx="49">
                  <c:v>46.809281238977384</c:v>
                </c:pt>
                <c:pt idx="50">
                  <c:v>46.913409576407908</c:v>
                </c:pt>
                <c:pt idx="51">
                  <c:v>47.015738764425052</c:v>
                </c:pt>
                <c:pt idx="52">
                  <c:v>47.116334319488331</c:v>
                </c:pt>
                <c:pt idx="53">
                  <c:v>47.215258180899731</c:v>
                </c:pt>
                <c:pt idx="54">
                  <c:v>47.312568968810467</c:v>
                </c:pt>
                <c:pt idx="55">
                  <c:v>47.408322219260398</c:v>
                </c:pt>
                <c:pt idx="56">
                  <c:v>47.50257059866901</c:v>
                </c:pt>
                <c:pt idx="57">
                  <c:v>47.595364099903975</c:v>
                </c:pt>
                <c:pt idx="58">
                  <c:v>47.686750221799961</c:v>
                </c:pt>
                <c:pt idx="59">
                  <c:v>47.776774133781899</c:v>
                </c:pt>
                <c:pt idx="60">
                  <c:v>47.865478827056741</c:v>
                </c:pt>
                <c:pt idx="61">
                  <c:v>47.95290525367183</c:v>
                </c:pt>
                <c:pt idx="62">
                  <c:v>48.039092454593721</c:v>
                </c:pt>
                <c:pt idx="63">
                  <c:v>48.124077677835537</c:v>
                </c:pt>
                <c:pt idx="64">
                  <c:v>48.207896487548901</c:v>
                </c:pt>
                <c:pt idx="65">
                  <c:v>48.290582864900848</c:v>
                </c:pt>
                <c:pt idx="66">
                  <c:v>48.372169301468908</c:v>
                </c:pt>
                <c:pt idx="67">
                  <c:v>48.452686885813051</c:v>
                </c:pt>
                <c:pt idx="68">
                  <c:v>48.532165383816228</c:v>
                </c:pt>
                <c:pt idx="69">
                  <c:v>48.610633313325543</c:v>
                </c:pt>
                <c:pt idx="70">
                  <c:v>48.688118013574332</c:v>
                </c:pt>
                <c:pt idx="71">
                  <c:v>48.76464570981863</c:v>
                </c:pt>
                <c:pt idx="72">
                  <c:v>48.840241573579434</c:v>
                </c:pt>
                <c:pt idx="73">
                  <c:v>48.914929778846222</c:v>
                </c:pt>
                <c:pt idx="74">
                  <c:v>48.988733554562963</c:v>
                </c:pt>
                <c:pt idx="75">
                  <c:v>49.061675233688931</c:v>
                </c:pt>
                <c:pt idx="76">
                  <c:v>49.133776299100475</c:v>
                </c:pt>
                <c:pt idx="77">
                  <c:v>49.205057426574832</c:v>
                </c:pt>
                <c:pt idx="78">
                  <c:v>49.275538525077025</c:v>
                </c:pt>
                <c:pt idx="79">
                  <c:v>49.345238774551134</c:v>
                </c:pt>
                <c:pt idx="80">
                  <c:v>49.414176661399338</c:v>
                </c:pt>
                <c:pt idx="81">
                  <c:v>49.482370011817665</c:v>
                </c:pt>
                <c:pt idx="82">
                  <c:v>49.549836023141928</c:v>
                </c:pt>
                <c:pt idx="83">
                  <c:v>49.616591293345472</c:v>
                </c:pt>
                <c:pt idx="84">
                  <c:v>49.682651848818516</c:v>
                </c:pt>
                <c:pt idx="85">
                  <c:v>49.748033170547934</c:v>
                </c:pt>
                <c:pt idx="86">
                  <c:v>49.812750218807331</c:v>
                </c:pt>
                <c:pt idx="87">
                  <c:v>49.876817456458404</c:v>
                </c:pt>
                <c:pt idx="88">
                  <c:v>49.940248870956417</c:v>
                </c:pt>
                <c:pt idx="89">
                  <c:v>50.003057995145632</c:v>
                </c:pt>
                <c:pt idx="90">
                  <c:v>50.065257926924247</c:v>
                </c:pt>
                <c:pt idx="91">
                  <c:v>50.126861347851538</c:v>
                </c:pt>
                <c:pt idx="92">
                  <c:v>50.187880540765562</c:v>
                </c:pt>
                <c:pt idx="93">
                  <c:v>50.248327406473614</c:v>
                </c:pt>
                <c:pt idx="94">
                  <c:v>50.308213479573887</c:v>
                </c:pt>
                <c:pt idx="95">
                  <c:v>50.367549943462201</c:v>
                </c:pt>
                <c:pt idx="96">
                  <c:v>50.426347644573717</c:v>
                </c:pt>
                <c:pt idx="97">
                  <c:v>50.484617105906224</c:v>
                </c:pt>
                <c:pt idx="98">
                  <c:v>50.542368539868228</c:v>
                </c:pt>
                <c:pt idx="99">
                  <c:v>50.599611860491784</c:v>
                </c:pt>
                <c:pt idx="100">
                  <c:v>50.656356695048046</c:v>
                </c:pt>
                <c:pt idx="101">
                  <c:v>50.712612395099761</c:v>
                </c:pt>
                <c:pt idx="102">
                  <c:v>50.768388047023677</c:v>
                </c:pt>
                <c:pt idx="103">
                  <c:v>50.823692482033067</c:v>
                </c:pt>
                <c:pt idx="104">
                  <c:v>50.878534285728648</c:v>
                </c:pt>
                <c:pt idx="105">
                  <c:v>50.932921807204394</c:v>
                </c:pt>
                <c:pt idx="106">
                  <c:v>50.986863167733127</c:v>
                </c:pt>
                <c:pt idx="107">
                  <c:v>51.040366269054701</c:v>
                </c:pt>
                <c:pt idx="108">
                  <c:v>51.093438801288912</c:v>
                </c:pt>
                <c:pt idx="109">
                  <c:v>51.146088250493023</c:v>
                </c:pt>
                <c:pt idx="110">
                  <c:v>51.198321905883134</c:v>
                </c:pt>
                <c:pt idx="111">
                  <c:v>51.250146866737339</c:v>
                </c:pt>
                <c:pt idx="112">
                  <c:v>51.301570048997164</c:v>
                </c:pt>
                <c:pt idx="113">
                  <c:v>51.352598191583162</c:v>
                </c:pt>
                <c:pt idx="114">
                  <c:v>51.403237862439568</c:v>
                </c:pt>
                <c:pt idx="115">
                  <c:v>51.453495464321591</c:v>
                </c:pt>
                <c:pt idx="116">
                  <c:v>51.503377240338786</c:v>
                </c:pt>
                <c:pt idx="117">
                  <c:v>51.55288927926641</c:v>
                </c:pt>
                <c:pt idx="118">
                  <c:v>51.602037520636614</c:v>
                </c:pt>
                <c:pt idx="119">
                  <c:v>51.650827759620427</c:v>
                </c:pt>
                <c:pt idx="120">
                  <c:v>51.699265651710483</c:v>
                </c:pt>
                <c:pt idx="121">
                  <c:v>51.747356717214444</c:v>
                </c:pt>
                <c:pt idx="122">
                  <c:v>51.795106345568385</c:v>
                </c:pt>
                <c:pt idx="123">
                  <c:v>51.842519799478282</c:v>
                </c:pt>
                <c:pt idx="124">
                  <c:v>51.889602218898439</c:v>
                </c:pt>
                <c:pt idx="125">
                  <c:v>51.936358624853881</c:v>
                </c:pt>
                <c:pt idx="126">
                  <c:v>51.982793923114478</c:v>
                </c:pt>
                <c:pt idx="127">
                  <c:v>52.028912907727538</c:v>
                </c:pt>
                <c:pt idx="128">
                  <c:v>52.074720264415269</c:v>
                </c:pt>
                <c:pt idx="129">
                  <c:v>52.120220573843419</c:v>
                </c:pt>
                <c:pt idx="130">
                  <c:v>52.165418314766974</c:v>
                </c:pt>
                <c:pt idx="131">
                  <c:v>52.210317867058251</c:v>
                </c:pt>
                <c:pt idx="132">
                  <c:v>52.254923514622774</c:v>
                </c:pt>
                <c:pt idx="133">
                  <c:v>52.299239448207992</c:v>
                </c:pt>
                <c:pt idx="134">
                  <c:v>52.343269768109273</c:v>
                </c:pt>
                <c:pt idx="135">
                  <c:v>52.387018486777997</c:v>
                </c:pt>
                <c:pt idx="136">
                  <c:v>52.430489531335695</c:v>
                </c:pt>
                <c:pt idx="137">
                  <c:v>52.473686745998421</c:v>
                </c:pt>
                <c:pt idx="138">
                  <c:v>52.516613894415251</c:v>
                </c:pt>
                <c:pt idx="139">
                  <c:v>52.559274661924405</c:v>
                </c:pt>
                <c:pt idx="140">
                  <c:v>52.601672657730482</c:v>
                </c:pt>
                <c:pt idx="141">
                  <c:v>52.643811417006283</c:v>
                </c:pt>
                <c:pt idx="142">
                  <c:v>52.685694402922024</c:v>
                </c:pt>
                <c:pt idx="143">
                  <c:v>52.727325008605327</c:v>
                </c:pt>
                <c:pt idx="144">
                  <c:v>52.768706559034477</c:v>
                </c:pt>
                <c:pt idx="145">
                  <c:v>52.809842312867815</c:v>
                </c:pt>
                <c:pt idx="146">
                  <c:v>52.850735464211887</c:v>
                </c:pt>
                <c:pt idx="147">
                  <c:v>52.891389144330702</c:v>
                </c:pt>
                <c:pt idx="148">
                  <c:v>52.931806423298461</c:v>
                </c:pt>
                <c:pt idx="149">
                  <c:v>52.971990311598113</c:v>
                </c:pt>
                <c:pt idx="150">
                  <c:v>53.011943761667609</c:v>
                </c:pt>
                <c:pt idx="151">
                  <c:v>53.051669669396247</c:v>
                </c:pt>
                <c:pt idx="152">
                  <c:v>53.091170875572722</c:v>
                </c:pt>
                <c:pt idx="153">
                  <c:v>53.130450167286881</c:v>
                </c:pt>
                <c:pt idx="154">
                  <c:v>53.169510279287024</c:v>
                </c:pt>
                <c:pt idx="155">
                  <c:v>53.208353895294294</c:v>
                </c:pt>
                <c:pt idx="156">
                  <c:v>53.246983649275819</c:v>
                </c:pt>
                <c:pt idx="157">
                  <c:v>53.285402126678278</c:v>
                </c:pt>
                <c:pt idx="158">
                  <c:v>53.323611865623228</c:v>
                </c:pt>
                <c:pt idx="159">
                  <c:v>53.361615358065556</c:v>
                </c:pt>
                <c:pt idx="160">
                  <c:v>53.399415050916687</c:v>
                </c:pt>
                <c:pt idx="161">
                  <c:v>53.437013347133494</c:v>
                </c:pt>
                <c:pt idx="162">
                  <c:v>53.474412606774415</c:v>
                </c:pt>
                <c:pt idx="163">
                  <c:v>53.511615148023871</c:v>
                </c:pt>
                <c:pt idx="164">
                  <c:v>53.548623248186047</c:v>
                </c:pt>
                <c:pt idx="165">
                  <c:v>53.585439144649328</c:v>
                </c:pt>
                <c:pt idx="166">
                  <c:v>53.622065035822146</c:v>
                </c:pt>
                <c:pt idx="167">
                  <c:v>53.658503082041634</c:v>
                </c:pt>
                <c:pt idx="168">
                  <c:v>53.694755406455599</c:v>
                </c:pt>
                <c:pt idx="169">
                  <c:v>53.730824095879051</c:v>
                </c:pt>
                <c:pt idx="170">
                  <c:v>53.766711201626165</c:v>
                </c:pt>
                <c:pt idx="171">
                  <c:v>53.802418740318281</c:v>
                </c:pt>
                <c:pt idx="172">
                  <c:v>53.837948694669038</c:v>
                </c:pt>
                <c:pt idx="173">
                  <c:v>53.87330301424727</c:v>
                </c:pt>
                <c:pt idx="174">
                  <c:v>53.908483616218469</c:v>
                </c:pt>
                <c:pt idx="175">
                  <c:v>53.943492386065429</c:v>
                </c:pt>
                <c:pt idx="176">
                  <c:v>53.978331178289018</c:v>
                </c:pt>
                <c:pt idx="177">
                  <c:v>54.013001817089432</c:v>
                </c:pt>
                <c:pt idx="178">
                  <c:v>54.047506097028815</c:v>
                </c:pt>
                <c:pt idx="179">
                  <c:v>54.081845783675732</c:v>
                </c:pt>
                <c:pt idx="180">
                  <c:v>54.116022614232108</c:v>
                </c:pt>
                <c:pt idx="181">
                  <c:v>54.150038298143294</c:v>
                </c:pt>
                <c:pt idx="182">
                  <c:v>54.183894517691655</c:v>
                </c:pt>
                <c:pt idx="183">
                  <c:v>54.217592928574277</c:v>
                </c:pt>
                <c:pt idx="184">
                  <c:v>54.251135160465452</c:v>
                </c:pt>
                <c:pt idx="185">
                  <c:v>54.284522817564124</c:v>
                </c:pt>
                <c:pt idx="186">
                  <c:v>54.317757479126975</c:v>
                </c:pt>
                <c:pt idx="187">
                  <c:v>54.350840699987714</c:v>
                </c:pt>
                <c:pt idx="188">
                  <c:v>54.38377401106257</c:v>
                </c:pt>
                <c:pt idx="189">
                  <c:v>54.416558919843013</c:v>
                </c:pt>
                <c:pt idx="190">
                  <c:v>54.449196910875514</c:v>
                </c:pt>
                <c:pt idx="191">
                  <c:v>54.481689446229225</c:v>
                </c:pt>
                <c:pt idx="192">
                  <c:v>54.514037965951609</c:v>
                </c:pt>
                <c:pt idx="193">
                  <c:v>54.546243888512564</c:v>
                </c:pt>
                <c:pt idx="194">
                  <c:v>54.578308611237404</c:v>
                </c:pt>
                <c:pt idx="195">
                  <c:v>54.610233510728868</c:v>
                </c:pt>
                <c:pt idx="196">
                  <c:v>54.642019943278648</c:v>
                </c:pt>
                <c:pt idx="197">
                  <c:v>54.673669245268755</c:v>
                </c:pt>
                <c:pt idx="198">
                  <c:v>54.705182733562886</c:v>
                </c:pt>
                <c:pt idx="199">
                  <c:v>54.736561705888121</c:v>
                </c:pt>
                <c:pt idx="200">
                  <c:v>54.767807441207502</c:v>
                </c:pt>
                <c:pt idx="201">
                  <c:v>54.798921200083313</c:v>
                </c:pt>
                <c:pt idx="202">
                  <c:v>54.829904225031605</c:v>
                </c:pt>
                <c:pt idx="203">
                  <c:v>54.860757740868351</c:v>
                </c:pt>
                <c:pt idx="204">
                  <c:v>54.891482955047039</c:v>
                </c:pt>
                <c:pt idx="205">
                  <c:v>54.922081057988422</c:v>
                </c:pt>
                <c:pt idx="206">
                  <c:v>54.952553223402326</c:v>
                </c:pt>
                <c:pt idx="207">
                  <c:v>54.982900608601874</c:v>
                </c:pt>
                <c:pt idx="208">
                  <c:v>55.013124354810337</c:v>
                </c:pt>
                <c:pt idx="209">
                  <c:v>55.043225587460768</c:v>
                </c:pt>
                <c:pt idx="210">
                  <c:v>55.073205416488719</c:v>
                </c:pt>
                <c:pt idx="211">
                  <c:v>55.103064936618111</c:v>
                </c:pt>
                <c:pt idx="212">
                  <c:v>55.132805227640489</c:v>
                </c:pt>
                <c:pt idx="213">
                  <c:v>55.162427354687964</c:v>
                </c:pt>
                <c:pt idx="214">
                  <c:v>55.19193236849982</c:v>
                </c:pt>
                <c:pt idx="215">
                  <c:v>55.221321305683084</c:v>
                </c:pt>
                <c:pt idx="216">
                  <c:v>55.250595188967182</c:v>
                </c:pt>
                <c:pt idx="217">
                  <c:v>55.279755027452921</c:v>
                </c:pt>
                <c:pt idx="218">
                  <c:v>55.308801816855755</c:v>
                </c:pt>
                <c:pt idx="219">
                  <c:v>55.337736539743794</c:v>
                </c:pt>
                <c:pt idx="220">
                  <c:v>55.366560165770295</c:v>
                </c:pt>
                <c:pt idx="221">
                  <c:v>55.395273651901228</c:v>
                </c:pt>
                <c:pt idx="222">
                  <c:v>55.423877942637695</c:v>
                </c:pt>
                <c:pt idx="223">
                  <c:v>55.452373970233488</c:v>
                </c:pt>
                <c:pt idx="224">
                  <c:v>55.480762654907927</c:v>
                </c:pt>
                <c:pt idx="225">
                  <c:v>55.509044905054097</c:v>
                </c:pt>
                <c:pt idx="226">
                  <c:v>55.537221617442441</c:v>
                </c:pt>
                <c:pt idx="227">
                  <c:v>55.565293677420129</c:v>
                </c:pt>
                <c:pt idx="228">
                  <c:v>55.593261959106066</c:v>
                </c:pt>
                <c:pt idx="229">
                  <c:v>55.621127325581739</c:v>
                </c:pt>
                <c:pt idx="230">
                  <c:v>55.648890629078011</c:v>
                </c:pt>
                <c:pt idx="231">
                  <c:v>55.676552711157953</c:v>
                </c:pt>
                <c:pt idx="232">
                  <c:v>55.704114402895883</c:v>
                </c:pt>
                <c:pt idx="233">
                  <c:v>55.731576525052503</c:v>
                </c:pt>
                <c:pt idx="234">
                  <c:v>55.758939888246537</c:v>
                </c:pt>
                <c:pt idx="235">
                  <c:v>55.78620529312267</c:v>
                </c:pt>
                <c:pt idx="236">
                  <c:v>55.813373530516095</c:v>
                </c:pt>
                <c:pt idx="237">
                  <c:v>55.840445381613598</c:v>
                </c:pt>
                <c:pt idx="238">
                  <c:v>55.867421618111401</c:v>
                </c:pt>
                <c:pt idx="239">
                  <c:v>55.894303002369647</c:v>
                </c:pt>
                <c:pt idx="240">
                  <c:v>55.921090287563921</c:v>
                </c:pt>
                <c:pt idx="241">
                  <c:v>55.947784217833558</c:v>
                </c:pt>
                <c:pt idx="242">
                  <c:v>55.974385528426936</c:v>
                </c:pt>
                <c:pt idx="243">
                  <c:v>56.000894945843974</c:v>
                </c:pt>
                <c:pt idx="244">
                  <c:v>56.027313187975686</c:v>
                </c:pt>
                <c:pt idx="245">
                  <c:v>56.053640964240905</c:v>
                </c:pt>
                <c:pt idx="246">
                  <c:v>56.079878975720398</c:v>
                </c:pt>
                <c:pt idx="247">
                  <c:v>56.106027915288244</c:v>
                </c:pt>
                <c:pt idx="248">
                  <c:v>56.132088467740658</c:v>
                </c:pt>
                <c:pt idx="249">
                  <c:v>56.158061309922253</c:v>
                </c:pt>
                <c:pt idx="250">
                  <c:v>56.183947110849871</c:v>
                </c:pt>
                <c:pt idx="251">
                  <c:v>56.209746531833986</c:v>
                </c:pt>
                <c:pt idx="252">
                  <c:v>56.23546022659766</c:v>
                </c:pt>
                <c:pt idx="253">
                  <c:v>56.261088841393423</c:v>
                </c:pt>
                <c:pt idx="254">
                  <c:v>56.286633015117658</c:v>
                </c:pt>
                <c:pt idx="255">
                  <c:v>56.312093379422897</c:v>
                </c:pt>
                <c:pt idx="256">
                  <c:v>56.337470558828016</c:v>
                </c:pt>
                <c:pt idx="257">
                  <c:v>56.362765170826279</c:v>
                </c:pt>
                <c:pt idx="258">
                  <c:v>56.387977825991271</c:v>
                </c:pt>
                <c:pt idx="259">
                  <c:v>56.413109128081004</c:v>
                </c:pt>
                <c:pt idx="260">
                  <c:v>56.438159674139854</c:v>
                </c:pt>
                <c:pt idx="261">
                  <c:v>56.463130054598757</c:v>
                </c:pt>
                <c:pt idx="262">
                  <c:v>56.48802085337347</c:v>
                </c:pt>
                <c:pt idx="263">
                  <c:v>56.512832647960927</c:v>
                </c:pt>
                <c:pt idx="264">
                  <c:v>56.537566009534011</c:v>
                </c:pt>
                <c:pt idx="265">
                  <c:v>56.562221503034344</c:v>
                </c:pt>
                <c:pt idx="266">
                  <c:v>56.586799687263479</c:v>
                </c:pt>
                <c:pt idx="267">
                  <c:v>56.61130111497252</c:v>
                </c:pt>
                <c:pt idx="268">
                  <c:v>56.635726332949901</c:v>
                </c:pt>
                <c:pt idx="269">
                  <c:v>56.660075882107698</c:v>
                </c:pt>
                <c:pt idx="270">
                  <c:v>56.684350297566375</c:v>
                </c:pt>
                <c:pt idx="271">
                  <c:v>56.708550108737974</c:v>
                </c:pt>
                <c:pt idx="272">
                  <c:v>56.732675839407783</c:v>
                </c:pt>
                <c:pt idx="273">
                  <c:v>56.756728007814615</c:v>
                </c:pt>
                <c:pt idx="274">
                  <c:v>56.780707126729531</c:v>
                </c:pt>
                <c:pt idx="275">
                  <c:v>56.804613703533335</c:v>
                </c:pt>
                <c:pt idx="276">
                  <c:v>56.828448240292538</c:v>
                </c:pt>
                <c:pt idx="277">
                  <c:v>56.852211233834048</c:v>
                </c:pt>
                <c:pt idx="278">
                  <c:v>56.875903175818557</c:v>
                </c:pt>
                <c:pt idx="279">
                  <c:v>56.899524552812586</c:v>
                </c:pt>
                <c:pt idx="280">
                  <c:v>56.923075846359389</c:v>
                </c:pt>
                <c:pt idx="281">
                  <c:v>56.946557533048448</c:v>
                </c:pt>
                <c:pt idx="282">
                  <c:v>56.969970084583913</c:v>
                </c:pt>
                <c:pt idx="283">
                  <c:v>56.993313967851805</c:v>
                </c:pt>
                <c:pt idx="284">
                  <c:v>57.016589644986013</c:v>
                </c:pt>
                <c:pt idx="285">
                  <c:v>57.039797573433255</c:v>
                </c:pt>
                <c:pt idx="286">
                  <c:v>57.062938206016838</c:v>
                </c:pt>
                <c:pt idx="287">
                  <c:v>57.086011990999417</c:v>
                </c:pt>
                <c:pt idx="288">
                  <c:v>57.109019372144587</c:v>
                </c:pt>
                <c:pt idx="289">
                  <c:v>57.131960788777512</c:v>
                </c:pt>
                <c:pt idx="290">
                  <c:v>57.154836675844521</c:v>
                </c:pt>
                <c:pt idx="291">
                  <c:v>57.177647463971667</c:v>
                </c:pt>
                <c:pt idx="292">
                  <c:v>57.20039357952232</c:v>
                </c:pt>
                <c:pt idx="293">
                  <c:v>57.223075444653801</c:v>
                </c:pt>
                <c:pt idx="294">
                  <c:v>57.245693477373116</c:v>
                </c:pt>
                <c:pt idx="295">
                  <c:v>57.268248091591687</c:v>
                </c:pt>
                <c:pt idx="296">
                  <c:v>57.290739697179198</c:v>
                </c:pt>
                <c:pt idx="297">
                  <c:v>57.313168700016618</c:v>
                </c:pt>
                <c:pt idx="298">
                  <c:v>57.335535502048309</c:v>
                </c:pt>
                <c:pt idx="299">
                  <c:v>57.357840501333222</c:v>
                </c:pt>
                <c:pt idx="300">
                  <c:v>57.380084092095395</c:v>
                </c:pt>
                <c:pt idx="301">
                  <c:v>57.402266664773478</c:v>
                </c:pt>
                <c:pt idx="302">
                  <c:v>57.424388606069577</c:v>
                </c:pt>
                <c:pt idx="303">
                  <c:v>57.446450298997284</c:v>
                </c:pt>
                <c:pt idx="304">
                  <c:v>57.468452122928824</c:v>
                </c:pt>
                <c:pt idx="305">
                  <c:v>57.490394453641628</c:v>
                </c:pt>
                <c:pt idx="306">
                  <c:v>57.512277663364003</c:v>
                </c:pt>
                <c:pt idx="307">
                  <c:v>57.534102120820172</c:v>
                </c:pt>
                <c:pt idx="308">
                  <c:v>57.55586819127457</c:v>
                </c:pt>
                <c:pt idx="309">
                  <c:v>57.577576236575389</c:v>
                </c:pt>
                <c:pt idx="310">
                  <c:v>57.599226615197537</c:v>
                </c:pt>
                <c:pt idx="311">
                  <c:v>57.620819682284861</c:v>
                </c:pt>
                <c:pt idx="312">
                  <c:v>57.642355789691628</c:v>
                </c:pt>
                <c:pt idx="313">
                  <c:v>57.663835286023549</c:v>
                </c:pt>
                <c:pt idx="314">
                  <c:v>57.685258516678005</c:v>
                </c:pt>
                <c:pt idx="315">
                  <c:v>57.706625823883698</c:v>
                </c:pt>
                <c:pt idx="316">
                  <c:v>57.727937546739717</c:v>
                </c:pt>
                <c:pt idx="317">
                  <c:v>57.749194021253913</c:v>
                </c:pt>
                <c:pt idx="318">
                  <c:v>57.770395580380828</c:v>
                </c:pt>
                <c:pt idx="319">
                  <c:v>57.791542554058907</c:v>
                </c:pt>
                <c:pt idx="320">
                  <c:v>57.812635269247188</c:v>
                </c:pt>
                <c:pt idx="321">
                  <c:v>57.833674049961452</c:v>
                </c:pt>
                <c:pt idx="322">
                  <c:v>57.854659217309838</c:v>
                </c:pt>
                <c:pt idx="323">
                  <c:v>57.875591089527809</c:v>
                </c:pt>
                <c:pt idx="324">
                  <c:v>57.896469982012796</c:v>
                </c:pt>
                <c:pt idx="325">
                  <c:v>57.917296207358056</c:v>
                </c:pt>
                <c:pt idx="326">
                  <c:v>57.938070075386243</c:v>
                </c:pt>
                <c:pt idx="327">
                  <c:v>57.958791893182429</c:v>
                </c:pt>
                <c:pt idx="328">
                  <c:v>57.97946196512649</c:v>
                </c:pt>
                <c:pt idx="329">
                  <c:v>58.000080592925187</c:v>
                </c:pt>
                <c:pt idx="330">
                  <c:v>58.020648075643749</c:v>
                </c:pt>
                <c:pt idx="331">
                  <c:v>58.041164709736826</c:v>
                </c:pt>
                <c:pt idx="332">
                  <c:v>58.061630789079217</c:v>
                </c:pt>
                <c:pt idx="333">
                  <c:v>58.082046604995931</c:v>
                </c:pt>
                <c:pt idx="334">
                  <c:v>58.102412446292007</c:v>
                </c:pt>
                <c:pt idx="335">
                  <c:v>58.122728599281757</c:v>
                </c:pt>
                <c:pt idx="336">
                  <c:v>58.142995347817596</c:v>
                </c:pt>
                <c:pt idx="337">
                  <c:v>58.163212973318537</c:v>
                </c:pt>
                <c:pt idx="338">
                  <c:v>58.183381754798212</c:v>
                </c:pt>
                <c:pt idx="339">
                  <c:v>58.203501968892454</c:v>
                </c:pt>
                <c:pt idx="340">
                  <c:v>58.223573889886595</c:v>
                </c:pt>
                <c:pt idx="341">
                  <c:v>58.24359778974226</c:v>
                </c:pt>
                <c:pt idx="342">
                  <c:v>58.263573938123805</c:v>
                </c:pt>
                <c:pt idx="343">
                  <c:v>58.283502602424456</c:v>
                </c:pt>
                <c:pt idx="344">
                  <c:v>58.303384047791937</c:v>
                </c:pt>
                <c:pt idx="345">
                  <c:v>58.323218537153892</c:v>
                </c:pt>
                <c:pt idx="346">
                  <c:v>58.343006331242812</c:v>
                </c:pt>
                <c:pt idx="347">
                  <c:v>58.362747688620665</c:v>
                </c:pt>
                <c:pt idx="348">
                  <c:v>58.38244286570324</c:v>
                </c:pt>
                <c:pt idx="349">
                  <c:v>58.402092116784011</c:v>
                </c:pt>
                <c:pt idx="350">
                  <c:v>58.421695694057803</c:v>
                </c:pt>
                <c:pt idx="351">
                  <c:v>58.441253847644049</c:v>
                </c:pt>
                <c:pt idx="352">
                  <c:v>58.460766825609767</c:v>
                </c:pt>
                <c:pt idx="353">
                  <c:v>58.480234873992167</c:v>
                </c:pt>
                <c:pt idx="354">
                  <c:v>58.499658236821013</c:v>
                </c:pt>
                <c:pt idx="355">
                  <c:v>58.519037156140591</c:v>
                </c:pt>
                <c:pt idx="356">
                  <c:v>58.538371872031504</c:v>
                </c:pt>
                <c:pt idx="357">
                  <c:v>58.557662622632009</c:v>
                </c:pt>
                <c:pt idx="358">
                  <c:v>58.576909644159166</c:v>
                </c:pt>
                <c:pt idx="359">
                  <c:v>58.596113170929748</c:v>
                </c:pt>
                <c:pt idx="360">
                  <c:v>58.615273435380651</c:v>
                </c:pt>
                <c:pt idx="361">
                  <c:v>58.634390668089317</c:v>
                </c:pt>
                <c:pt idx="362">
                  <c:v>58.653465097793642</c:v>
                </c:pt>
                <c:pt idx="363">
                  <c:v>58.672496951411745</c:v>
                </c:pt>
                <c:pt idx="364">
                  <c:v>58.691486454061426</c:v>
                </c:pt>
                <c:pt idx="365">
                  <c:v>58.710433829079363</c:v>
                </c:pt>
                <c:pt idx="366">
                  <c:v>58.729339298040095</c:v>
                </c:pt>
                <c:pt idx="367">
                  <c:v>58.74820308077468</c:v>
                </c:pt>
                <c:pt idx="368">
                  <c:v>58.767025395389169</c:v>
                </c:pt>
                <c:pt idx="369">
                  <c:v>58.785806458282785</c:v>
                </c:pt>
                <c:pt idx="370">
                  <c:v>58.804546484165918</c:v>
                </c:pt>
                <c:pt idx="371">
                  <c:v>58.823245686077819</c:v>
                </c:pt>
                <c:pt idx="372">
                  <c:v>58.841904275404119</c:v>
                </c:pt>
                <c:pt idx="373">
                  <c:v>58.860522461894071</c:v>
                </c:pt>
                <c:pt idx="374">
                  <c:v>58.879100453677616</c:v>
                </c:pt>
                <c:pt idx="375">
                  <c:v>58.89763845728217</c:v>
                </c:pt>
                <c:pt idx="376">
                  <c:v>58.916136677649213</c:v>
                </c:pt>
                <c:pt idx="377">
                  <c:v>58.93459531815072</c:v>
                </c:pt>
                <c:pt idx="378">
                  <c:v>58.953014580605291</c:v>
                </c:pt>
                <c:pt idx="379">
                  <c:v>58.971394665294106</c:v>
                </c:pt>
                <c:pt idx="380">
                  <c:v>58.989735770976701</c:v>
                </c:pt>
                <c:pt idx="381">
                  <c:v>59.00803809490651</c:v>
                </c:pt>
                <c:pt idx="382">
                  <c:v>59.026301832846244</c:v>
                </c:pt>
                <c:pt idx="383">
                  <c:v>59.044527179082991</c:v>
                </c:pt>
                <c:pt idx="384">
                  <c:v>59.062714326443242</c:v>
                </c:pt>
                <c:pt idx="385">
                  <c:v>59.080863466307612</c:v>
                </c:pt>
                <c:pt idx="386">
                  <c:v>59.098974788625505</c:v>
                </c:pt>
                <c:pt idx="387">
                  <c:v>59.117048481929409</c:v>
                </c:pt>
                <c:pt idx="388">
                  <c:v>59.135084733349188</c:v>
                </c:pt>
                <c:pt idx="389">
                  <c:v>59.15308372862615</c:v>
                </c:pt>
                <c:pt idx="390">
                  <c:v>59.171045652126814</c:v>
                </c:pt>
                <c:pt idx="391">
                  <c:v>59.18897068685672</c:v>
                </c:pt>
                <c:pt idx="392">
                  <c:v>59.206859014473821</c:v>
                </c:pt>
                <c:pt idx="393">
                  <c:v>59.224710815301968</c:v>
                </c:pt>
                <c:pt idx="394">
                  <c:v>59.242526268344001</c:v>
                </c:pt>
                <c:pt idx="395">
                  <c:v>59.260305551294856</c:v>
                </c:pt>
                <c:pt idx="396">
                  <c:v>59.278048840554312</c:v>
                </c:pt>
                <c:pt idx="397">
                  <c:v>59.295756311239813</c:v>
                </c:pt>
                <c:pt idx="398">
                  <c:v>59.313428137198954</c:v>
                </c:pt>
                <c:pt idx="399">
                  <c:v>59.331064491021884</c:v>
                </c:pt>
                <c:pt idx="400">
                  <c:v>59.348665544053567</c:v>
                </c:pt>
                <c:pt idx="401">
                  <c:v>59.366231466405864</c:v>
                </c:pt>
                <c:pt idx="402">
                  <c:v>59.383762426969469</c:v>
                </c:pt>
                <c:pt idx="403">
                  <c:v>59.401258593425716</c:v>
                </c:pt>
                <c:pt idx="404">
                  <c:v>59.418720132258258</c:v>
                </c:pt>
                <c:pt idx="405">
                  <c:v>59.436147208764581</c:v>
                </c:pt>
                <c:pt idx="406">
                  <c:v>59.453539987067316</c:v>
                </c:pt>
                <c:pt idx="407">
                  <c:v>59.470898630125589</c:v>
                </c:pt>
                <c:pt idx="408">
                  <c:v>59.488223299746075</c:v>
                </c:pt>
                <c:pt idx="409">
                  <c:v>59.505514156593939</c:v>
                </c:pt>
                <c:pt idx="410">
                  <c:v>59.522771360203741</c:v>
                </c:pt>
                <c:pt idx="411">
                  <c:v>59.539995068990123</c:v>
                </c:pt>
                <c:pt idx="412">
                  <c:v>59.55718544025838</c:v>
                </c:pt>
                <c:pt idx="413">
                  <c:v>59.574342630214957</c:v>
                </c:pt>
                <c:pt idx="414">
                  <c:v>59.591466793977744</c:v>
                </c:pt>
                <c:pt idx="415">
                  <c:v>59.60855808558636</c:v>
                </c:pt>
                <c:pt idx="416">
                  <c:v>59.625616658012163</c:v>
                </c:pt>
                <c:pt idx="417">
                  <c:v>59.642642663168303</c:v>
                </c:pt>
                <c:pt idx="418">
                  <c:v>59.659636251919522</c:v>
                </c:pt>
                <c:pt idx="419">
                  <c:v>59.676597574091957</c:v>
                </c:pt>
                <c:pt idx="420">
                  <c:v>59.693526778482735</c:v>
                </c:pt>
                <c:pt idx="421">
                  <c:v>59.71042401286951</c:v>
                </c:pt>
                <c:pt idx="422">
                  <c:v>59.727289424019851</c:v>
                </c:pt>
                <c:pt idx="423">
                  <c:v>59.744123157700557</c:v>
                </c:pt>
                <c:pt idx="424">
                  <c:v>59.760925358686883</c:v>
                </c:pt>
                <c:pt idx="425">
                  <c:v>59.77769617077157</c:v>
                </c:pt>
                <c:pt idx="426">
                  <c:v>59.794435736773856</c:v>
                </c:pt>
                <c:pt idx="427">
                  <c:v>59.811144198548391</c:v>
                </c:pt>
                <c:pt idx="428">
                  <c:v>59.827821696993929</c:v>
                </c:pt>
                <c:pt idx="429">
                  <c:v>59.844468372062096</c:v>
                </c:pt>
                <c:pt idx="430">
                  <c:v>59.861084362765951</c:v>
                </c:pt>
                <c:pt idx="431">
                  <c:v>59.877669807188397</c:v>
                </c:pt>
                <c:pt idx="432">
                  <c:v>59.894224842490694</c:v>
                </c:pt>
                <c:pt idx="433">
                  <c:v>59.910749604920625</c:v>
                </c:pt>
                <c:pt idx="434">
                  <c:v>59.927244229820779</c:v>
                </c:pt>
                <c:pt idx="435">
                  <c:v>59.943708851636629</c:v>
                </c:pt>
                <c:pt idx="436">
                  <c:v>59.960143603924521</c:v>
                </c:pt>
                <c:pt idx="437">
                  <c:v>59.976548619359683</c:v>
                </c:pt>
                <c:pt idx="438">
                  <c:v>59.992924029743961</c:v>
                </c:pt>
                <c:pt idx="439">
                  <c:v>60.009269966013612</c:v>
                </c:pt>
                <c:pt idx="440">
                  <c:v>60.025586558247014</c:v>
                </c:pt>
                <c:pt idx="441">
                  <c:v>60.04187393567215</c:v>
                </c:pt>
                <c:pt idx="442">
                  <c:v>60.058132226674189</c:v>
                </c:pt>
                <c:pt idx="443">
                  <c:v>60.074361558802856</c:v>
                </c:pt>
                <c:pt idx="444">
                  <c:v>60.09056205877976</c:v>
                </c:pt>
                <c:pt idx="445">
                  <c:v>60.10673385250567</c:v>
                </c:pt>
                <c:pt idx="446">
                  <c:v>60.122877065067641</c:v>
                </c:pt>
                <c:pt idx="447">
                  <c:v>60.138991820746163</c:v>
                </c:pt>
                <c:pt idx="448">
                  <c:v>60.155078243022153</c:v>
                </c:pt>
                <c:pt idx="449">
                  <c:v>60.171136454583859</c:v>
                </c:pt>
                <c:pt idx="450">
                  <c:v>60.187166577333755</c:v>
                </c:pt>
                <c:pt idx="451">
                  <c:v>60.203168732395334</c:v>
                </c:pt>
                <c:pt idx="452">
                  <c:v>60.219143040119818</c:v>
                </c:pt>
                <c:pt idx="453">
                  <c:v>60.235089620092786</c:v>
                </c:pt>
                <c:pt idx="454">
                  <c:v>60.25100859114076</c:v>
                </c:pt>
                <c:pt idx="455">
                  <c:v>60.266900071337695</c:v>
                </c:pt>
                <c:pt idx="456">
                  <c:v>60.282764178011412</c:v>
                </c:pt>
                <c:pt idx="457">
                  <c:v>60.298601027749967</c:v>
                </c:pt>
                <c:pt idx="458">
                  <c:v>60.314410736407929</c:v>
                </c:pt>
                <c:pt idx="459">
                  <c:v>60.330193419112632</c:v>
                </c:pt>
                <c:pt idx="460">
                  <c:v>60.345949190270289</c:v>
                </c:pt>
                <c:pt idx="461">
                  <c:v>60.361678163572165</c:v>
                </c:pt>
                <c:pt idx="462">
                  <c:v>60.377380452000509</c:v>
                </c:pt>
                <c:pt idx="463">
                  <c:v>60.393056167834587</c:v>
                </c:pt>
                <c:pt idx="464">
                  <c:v>60.408705422656595</c:v>
                </c:pt>
                <c:pt idx="465">
                  <c:v>60.424328327357443</c:v>
                </c:pt>
                <c:pt idx="466">
                  <c:v>60.439924992142565</c:v>
                </c:pt>
                <c:pt idx="467">
                  <c:v>60.455495526537682</c:v>
                </c:pt>
                <c:pt idx="468">
                  <c:v>60.47104003939436</c:v>
                </c:pt>
                <c:pt idx="469">
                  <c:v>60.486558638895723</c:v>
                </c:pt>
                <c:pt idx="470">
                  <c:v>60.502051432561927</c:v>
                </c:pt>
                <c:pt idx="471">
                  <c:v>60.517518527255646</c:v>
                </c:pt>
                <c:pt idx="472">
                  <c:v>60.532960029187535</c:v>
                </c:pt>
                <c:pt idx="473">
                  <c:v>60.548376043921579</c:v>
                </c:pt>
                <c:pt idx="474">
                  <c:v>60.563766676380403</c:v>
                </c:pt>
                <c:pt idx="475">
                  <c:v>60.579132030850566</c:v>
                </c:pt>
                <c:pt idx="476">
                  <c:v>60.594472210987725</c:v>
                </c:pt>
                <c:pt idx="477">
                  <c:v>60.609787319821827</c:v>
                </c:pt>
                <c:pt idx="478">
                  <c:v>60.625077459762188</c:v>
                </c:pt>
                <c:pt idx="479">
                  <c:v>60.640342732602541</c:v>
                </c:pt>
                <c:pt idx="480">
                  <c:v>60.655583239526074</c:v>
                </c:pt>
                <c:pt idx="481">
                  <c:v>60.67079908111031</c:v>
                </c:pt>
                <c:pt idx="482">
                  <c:v>60.685990357332052</c:v>
                </c:pt>
                <c:pt idx="483">
                  <c:v>60.701157167572227</c:v>
                </c:pt>
                <c:pt idx="484">
                  <c:v>60.716299610620673</c:v>
                </c:pt>
                <c:pt idx="485">
                  <c:v>60.731417784680872</c:v>
                </c:pt>
                <c:pt idx="486">
                  <c:v>60.746511787374686</c:v>
                </c:pt>
                <c:pt idx="487">
                  <c:v>60.761581715747027</c:v>
                </c:pt>
                <c:pt idx="488">
                  <c:v>60.776627666270379</c:v>
                </c:pt>
                <c:pt idx="489">
                  <c:v>60.79164973484945</c:v>
                </c:pt>
                <c:pt idx="490">
                  <c:v>60.806648016825655</c:v>
                </c:pt>
                <c:pt idx="491">
                  <c:v>60.821622606981592</c:v>
                </c:pt>
                <c:pt idx="492">
                  <c:v>60.836573599545453</c:v>
                </c:pt>
                <c:pt idx="493">
                  <c:v>60.85150108819542</c:v>
                </c:pt>
                <c:pt idx="494">
                  <c:v>60.86640516606402</c:v>
                </c:pt>
                <c:pt idx="495">
                  <c:v>60.88128592574239</c:v>
                </c:pt>
                <c:pt idx="496">
                  <c:v>60.896143459284552</c:v>
                </c:pt>
                <c:pt idx="497">
                  <c:v>60.910977858211631</c:v>
                </c:pt>
                <c:pt idx="498">
                  <c:v>60.925789213516012</c:v>
                </c:pt>
                <c:pt idx="499">
                  <c:v>60.940577615665475</c:v>
                </c:pt>
                <c:pt idx="500">
                  <c:v>60.95534315460727</c:v>
                </c:pt>
                <c:pt idx="501">
                  <c:v>60.970085919772217</c:v>
                </c:pt>
                <c:pt idx="502">
                  <c:v>60.984806000078677</c:v>
                </c:pt>
                <c:pt idx="503">
                  <c:v>60.999503483936479</c:v>
                </c:pt>
                <c:pt idx="504">
                  <c:v>61.014178459250964</c:v>
                </c:pt>
                <c:pt idx="505">
                  <c:v>61.028831013426789</c:v>
                </c:pt>
                <c:pt idx="506">
                  <c:v>61.043461233371829</c:v>
                </c:pt>
                <c:pt idx="507">
                  <c:v>61.058069205500964</c:v>
                </c:pt>
                <c:pt idx="508">
                  <c:v>61.072655015739905</c:v>
                </c:pt>
                <c:pt idx="509">
                  <c:v>61.087218749528887</c:v>
                </c:pt>
                <c:pt idx="510">
                  <c:v>61.101760491826447</c:v>
                </c:pt>
                <c:pt idx="511">
                  <c:v>61.116280327113017</c:v>
                </c:pt>
                <c:pt idx="512">
                  <c:v>61.130778339394652</c:v>
                </c:pt>
                <c:pt idx="513">
                  <c:v>61.145254612206585</c:v>
                </c:pt>
                <c:pt idx="514">
                  <c:v>61.159709228616784</c:v>
                </c:pt>
                <c:pt idx="515">
                  <c:v>61.17414227122952</c:v>
                </c:pt>
                <c:pt idx="516">
                  <c:v>61.188553822188894</c:v>
                </c:pt>
                <c:pt idx="517">
                  <c:v>61.202943963182229</c:v>
                </c:pt>
                <c:pt idx="518">
                  <c:v>61.217312775443609</c:v>
                </c:pt>
                <c:pt idx="519">
                  <c:v>61.231660339757177</c:v>
                </c:pt>
                <c:pt idx="520">
                  <c:v>61.245986736460601</c:v>
                </c:pt>
                <c:pt idx="521">
                  <c:v>61.260292045448367</c:v>
                </c:pt>
                <c:pt idx="522">
                  <c:v>61.274576346175103</c:v>
                </c:pt>
                <c:pt idx="523">
                  <c:v>61.288839717658846</c:v>
                </c:pt>
                <c:pt idx="524">
                  <c:v>61.303082238484308</c:v>
                </c:pt>
                <c:pt idx="525">
                  <c:v>61.317303986806103</c:v>
                </c:pt>
                <c:pt idx="526">
                  <c:v>61.331505040351907</c:v>
                </c:pt>
                <c:pt idx="527">
                  <c:v>61.345685476425608</c:v>
                </c:pt>
                <c:pt idx="528">
                  <c:v>61.359845371910502</c:v>
                </c:pt>
                <c:pt idx="529">
                  <c:v>61.373984803272329</c:v>
                </c:pt>
                <c:pt idx="530">
                  <c:v>61.388103846562359</c:v>
                </c:pt>
                <c:pt idx="531">
                  <c:v>61.402202577420468</c:v>
                </c:pt>
                <c:pt idx="532">
                  <c:v>61.41628107107811</c:v>
                </c:pt>
                <c:pt idx="533">
                  <c:v>61.430339402361327</c:v>
                </c:pt>
                <c:pt idx="534">
                  <c:v>61.444377645693727</c:v>
                </c:pt>
                <c:pt idx="535">
                  <c:v>61.458395875099392</c:v>
                </c:pt>
                <c:pt idx="536">
                  <c:v>61.47239416420576</c:v>
                </c:pt>
                <c:pt idx="537">
                  <c:v>61.486372586246603</c:v>
                </c:pt>
                <c:pt idx="538">
                  <c:v>61.500331214064765</c:v>
                </c:pt>
                <c:pt idx="539">
                  <c:v>61.51427012011505</c:v>
                </c:pt>
                <c:pt idx="540">
                  <c:v>61.528189376467061</c:v>
                </c:pt>
                <c:pt idx="541">
                  <c:v>61.54208905480786</c:v>
                </c:pt>
                <c:pt idx="542">
                  <c:v>61.555969226444866</c:v>
                </c:pt>
                <c:pt idx="543">
                  <c:v>61.569829962308468</c:v>
                </c:pt>
                <c:pt idx="544">
                  <c:v>61.583671332954793</c:v>
                </c:pt>
                <c:pt idx="545">
                  <c:v>61.597493408568361</c:v>
                </c:pt>
                <c:pt idx="546">
                  <c:v>61.611296258964728</c:v>
                </c:pt>
                <c:pt idx="547">
                  <c:v>61.625079953593158</c:v>
                </c:pt>
                <c:pt idx="548">
                  <c:v>61.638844561539187</c:v>
                </c:pt>
                <c:pt idx="549">
                  <c:v>61.652590151527228</c:v>
                </c:pt>
                <c:pt idx="550">
                  <c:v>61.666316791923144</c:v>
                </c:pt>
                <c:pt idx="551">
                  <c:v>61.680024550736753</c:v>
                </c:pt>
                <c:pt idx="552">
                  <c:v>61.69371349562438</c:v>
                </c:pt>
                <c:pt idx="553">
                  <c:v>61.70738369389133</c:v>
                </c:pt>
                <c:pt idx="554">
                  <c:v>61.721035212494364</c:v>
                </c:pt>
                <c:pt idx="555">
                  <c:v>61.734668118044148</c:v>
                </c:pt>
                <c:pt idx="556">
                  <c:v>61.748282476807702</c:v>
                </c:pt>
                <c:pt idx="557">
                  <c:v>61.761878354710781</c:v>
                </c:pt>
                <c:pt idx="558">
                  <c:v>61.775455817340251</c:v>
                </c:pt>
                <c:pt idx="559">
                  <c:v>61.789014929946504</c:v>
                </c:pt>
                <c:pt idx="560">
                  <c:v>61.802555757445745</c:v>
                </c:pt>
                <c:pt idx="561">
                  <c:v>61.816078364422388</c:v>
                </c:pt>
                <c:pt idx="562">
                  <c:v>61.829582815131268</c:v>
                </c:pt>
                <c:pt idx="563">
                  <c:v>61.843069173499991</c:v>
                </c:pt>
                <c:pt idx="564">
                  <c:v>61.856537503131186</c:v>
                </c:pt>
                <c:pt idx="565">
                  <c:v>61.869987867304737</c:v>
                </c:pt>
                <c:pt idx="566">
                  <c:v>61.883420328980016</c:v>
                </c:pt>
                <c:pt idx="567">
                  <c:v>61.896834950798116</c:v>
                </c:pt>
                <c:pt idx="568">
                  <c:v>61.910231795083959</c:v>
                </c:pt>
                <c:pt idx="569">
                  <c:v>61.923610923848557</c:v>
                </c:pt>
                <c:pt idx="570">
                  <c:v>61.936972398791106</c:v>
                </c:pt>
                <c:pt idx="571">
                  <c:v>61.95031628130112</c:v>
                </c:pt>
                <c:pt idx="572">
                  <c:v>61.963642632460598</c:v>
                </c:pt>
                <c:pt idx="573">
                  <c:v>61.976951513046025</c:v>
                </c:pt>
                <c:pt idx="574">
                  <c:v>61.990242983530536</c:v>
                </c:pt>
                <c:pt idx="575">
                  <c:v>62.003517104085915</c:v>
                </c:pt>
                <c:pt idx="576">
                  <c:v>62.016773934584698</c:v>
                </c:pt>
                <c:pt idx="577">
                  <c:v>62.030013534602134</c:v>
                </c:pt>
                <c:pt idx="578">
                  <c:v>62.043235963418233</c:v>
                </c:pt>
                <c:pt idx="579">
                  <c:v>62.056441280019733</c:v>
                </c:pt>
                <c:pt idx="580">
                  <c:v>62.06962954310211</c:v>
                </c:pt>
                <c:pt idx="581">
                  <c:v>62.082800811071486</c:v>
                </c:pt>
                <c:pt idx="582">
                  <c:v>62.095955142046591</c:v>
                </c:pt>
                <c:pt idx="583">
                  <c:v>62.109092593860737</c:v>
                </c:pt>
                <c:pt idx="584">
                  <c:v>62.122213224063621</c:v>
                </c:pt>
                <c:pt idx="585">
                  <c:v>62.135317089923319</c:v>
                </c:pt>
                <c:pt idx="586">
                  <c:v>62.148404248428101</c:v>
                </c:pt>
                <c:pt idx="587">
                  <c:v>62.161474756288314</c:v>
                </c:pt>
                <c:pt idx="588">
                  <c:v>62.17452866993824</c:v>
                </c:pt>
                <c:pt idx="589">
                  <c:v>62.187566045537885</c:v>
                </c:pt>
                <c:pt idx="590">
                  <c:v>62.200586938974865</c:v>
                </c:pt>
                <c:pt idx="591">
                  <c:v>62.213591405866097</c:v>
                </c:pt>
                <c:pt idx="592">
                  <c:v>62.226579501559698</c:v>
                </c:pt>
                <c:pt idx="593">
                  <c:v>62.239551281136698</c:v>
                </c:pt>
                <c:pt idx="594">
                  <c:v>62.252506799412807</c:v>
                </c:pt>
                <c:pt idx="595">
                  <c:v>62.26544611094014</c:v>
                </c:pt>
                <c:pt idx="596">
                  <c:v>62.278369270008959</c:v>
                </c:pt>
                <c:pt idx="597">
                  <c:v>62.291276330649389</c:v>
                </c:pt>
                <c:pt idx="598">
                  <c:v>62.304167346633129</c:v>
                </c:pt>
                <c:pt idx="599">
                  <c:v>62.317042371475097</c:v>
                </c:pt>
                <c:pt idx="600">
                  <c:v>62.329901458435131</c:v>
                </c:pt>
                <c:pt idx="601">
                  <c:v>62.342744660519649</c:v>
                </c:pt>
                <c:pt idx="602">
                  <c:v>62.35557203048328</c:v>
                </c:pt>
                <c:pt idx="603">
                  <c:v>62.368383620830514</c:v>
                </c:pt>
                <c:pt idx="604">
                  <c:v>62.381179483817284</c:v>
                </c:pt>
                <c:pt idx="605">
                  <c:v>62.393959671452599</c:v>
                </c:pt>
                <c:pt idx="606">
                  <c:v>62.406724235500157</c:v>
                </c:pt>
                <c:pt idx="607">
                  <c:v>62.419473227479855</c:v>
                </c:pt>
                <c:pt idx="608">
                  <c:v>62.432206698669425</c:v>
                </c:pt>
                <c:pt idx="609">
                  <c:v>62.44492470010595</c:v>
                </c:pt>
                <c:pt idx="610">
                  <c:v>62.457627282587431</c:v>
                </c:pt>
                <c:pt idx="611">
                  <c:v>62.47031449667427</c:v>
                </c:pt>
                <c:pt idx="612">
                  <c:v>62.482986392690847</c:v>
                </c:pt>
                <c:pt idx="613">
                  <c:v>62.49564302072698</c:v>
                </c:pt>
                <c:pt idx="614">
                  <c:v>62.508284430639421</c:v>
                </c:pt>
                <c:pt idx="615">
                  <c:v>62.520910672053382</c:v>
                </c:pt>
                <c:pt idx="616">
                  <c:v>62.533521794363921</c:v>
                </c:pt>
                <c:pt idx="617">
                  <c:v>62.546117846737509</c:v>
                </c:pt>
                <c:pt idx="618">
                  <c:v>62.558698878113361</c:v>
                </c:pt>
                <c:pt idx="619">
                  <c:v>62.571264937204944</c:v>
                </c:pt>
                <c:pt idx="620">
                  <c:v>62.583816072501385</c:v>
                </c:pt>
                <c:pt idx="621">
                  <c:v>62.596352332268893</c:v>
                </c:pt>
                <c:pt idx="622">
                  <c:v>62.608873764552101</c:v>
                </c:pt>
                <c:pt idx="623">
                  <c:v>62.621380417175544</c:v>
                </c:pt>
                <c:pt idx="624">
                  <c:v>62.633872337744968</c:v>
                </c:pt>
                <c:pt idx="625">
                  <c:v>62.646349573648742</c:v>
                </c:pt>
                <c:pt idx="626">
                  <c:v>62.658812172059186</c:v>
                </c:pt>
                <c:pt idx="627">
                  <c:v>62.671260179933924</c:v>
                </c:pt>
                <c:pt idx="628">
                  <c:v>62.683693644017254</c:v>
                </c:pt>
                <c:pt idx="629">
                  <c:v>62.696112610841404</c:v>
                </c:pt>
                <c:pt idx="630">
                  <c:v>62.708517126727926</c:v>
                </c:pt>
                <c:pt idx="631">
                  <c:v>62.720907237788957</c:v>
                </c:pt>
                <c:pt idx="632">
                  <c:v>62.733282989928497</c:v>
                </c:pt>
                <c:pt idx="633">
                  <c:v>62.745644428843761</c:v>
                </c:pt>
                <c:pt idx="634">
                  <c:v>62.757991600026386</c:v>
                </c:pt>
                <c:pt idx="635">
                  <c:v>62.770324548763718</c:v>
                </c:pt>
                <c:pt idx="636">
                  <c:v>62.782643320140103</c:v>
                </c:pt>
                <c:pt idx="637">
                  <c:v>62.79494795903809</c:v>
                </c:pt>
                <c:pt idx="638">
                  <c:v>62.807238510139676</c:v>
                </c:pt>
                <c:pt idx="639">
                  <c:v>62.819515017927543</c:v>
                </c:pt>
                <c:pt idx="640">
                  <c:v>62.831777526686288</c:v>
                </c:pt>
                <c:pt idx="641">
                  <c:v>62.844026080503582</c:v>
                </c:pt>
                <c:pt idx="642">
                  <c:v>62.85626072327144</c:v>
                </c:pt>
                <c:pt idx="643">
                  <c:v>62.868481498687352</c:v>
                </c:pt>
                <c:pt idx="644">
                  <c:v>62.880688450255505</c:v>
                </c:pt>
                <c:pt idx="645">
                  <c:v>62.89288162128792</c:v>
                </c:pt>
                <c:pt idx="646">
                  <c:v>62.905061054905644</c:v>
                </c:pt>
                <c:pt idx="647">
                  <c:v>62.917226794039898</c:v>
                </c:pt>
                <c:pt idx="648">
                  <c:v>62.929378881433209</c:v>
                </c:pt>
                <c:pt idx="649">
                  <c:v>62.94151735964055</c:v>
                </c:pt>
                <c:pt idx="650">
                  <c:v>62.953642271030503</c:v>
                </c:pt>
                <c:pt idx="651">
                  <c:v>62.96575365778633</c:v>
                </c:pt>
                <c:pt idx="652">
                  <c:v>62.977851561907109</c:v>
                </c:pt>
                <c:pt idx="653">
                  <c:v>62.989936025208863</c:v>
                </c:pt>
                <c:pt idx="654">
                  <c:v>63.002007089325581</c:v>
                </c:pt>
                <c:pt idx="655">
                  <c:v>63.014064795710389</c:v>
                </c:pt>
                <c:pt idx="656">
                  <c:v>63.026109185636578</c:v>
                </c:pt>
                <c:pt idx="657">
                  <c:v>63.038140300198705</c:v>
                </c:pt>
                <c:pt idx="658">
                  <c:v>63.05015818031363</c:v>
                </c:pt>
                <c:pt idx="659">
                  <c:v>63.062162866721565</c:v>
                </c:pt>
                <c:pt idx="660">
                  <c:v>63.074154399987172</c:v>
                </c:pt>
                <c:pt idx="661">
                  <c:v>63.086132820500545</c:v>
                </c:pt>
                <c:pt idx="662">
                  <c:v>63.098098168478288</c:v>
                </c:pt>
                <c:pt idx="663">
                  <c:v>63.110050483964478</c:v>
                </c:pt>
                <c:pt idx="664">
                  <c:v>63.121989806831785</c:v>
                </c:pt>
                <c:pt idx="665">
                  <c:v>63.133916176782343</c:v>
                </c:pt>
                <c:pt idx="666">
                  <c:v>63.145829633348889</c:v>
                </c:pt>
                <c:pt idx="667">
                  <c:v>63.157730215895654</c:v>
                </c:pt>
                <c:pt idx="668">
                  <c:v>63.16961796361943</c:v>
                </c:pt>
                <c:pt idx="669">
                  <c:v>63.181492915550486</c:v>
                </c:pt>
                <c:pt idx="670">
                  <c:v>63.193355110553561</c:v>
                </c:pt>
                <c:pt idx="671">
                  <c:v>63.205204587328858</c:v>
                </c:pt>
                <c:pt idx="672">
                  <c:v>63.217041384412965</c:v>
                </c:pt>
                <c:pt idx="673">
                  <c:v>63.228865540179832</c:v>
                </c:pt>
                <c:pt idx="674">
                  <c:v>63.240677092841707</c:v>
                </c:pt>
                <c:pt idx="675">
                  <c:v>63.252476080450066</c:v>
                </c:pt>
                <c:pt idx="676">
                  <c:v>63.26426254089656</c:v>
                </c:pt>
                <c:pt idx="677">
                  <c:v>63.276036511913937</c:v>
                </c:pt>
                <c:pt idx="678">
                  <c:v>63.287798031076925</c:v>
                </c:pt>
                <c:pt idx="679">
                  <c:v>63.299547135803223</c:v>
                </c:pt>
                <c:pt idx="680">
                  <c:v>63.311283863354319</c:v>
                </c:pt>
                <c:pt idx="681">
                  <c:v>63.323008250836445</c:v>
                </c:pt>
                <c:pt idx="682">
                  <c:v>63.334720335201425</c:v>
                </c:pt>
                <c:pt idx="683">
                  <c:v>63.346420153247628</c:v>
                </c:pt>
                <c:pt idx="684">
                  <c:v>63.358107741620763</c:v>
                </c:pt>
                <c:pt idx="685">
                  <c:v>63.369783136814824</c:v>
                </c:pt>
                <c:pt idx="686">
                  <c:v>63.381446375172892</c:v>
                </c:pt>
                <c:pt idx="687">
                  <c:v>63.393097492888089</c:v>
                </c:pt>
                <c:pt idx="688">
                  <c:v>63.404736526004299</c:v>
                </c:pt>
                <c:pt idx="689">
                  <c:v>63.416363510417149</c:v>
                </c:pt>
                <c:pt idx="690">
                  <c:v>63.427978481874774</c:v>
                </c:pt>
                <c:pt idx="691">
                  <c:v>63.43958147597867</c:v>
                </c:pt>
                <c:pt idx="692">
                  <c:v>63.451172528184529</c:v>
                </c:pt>
                <c:pt idx="693">
                  <c:v>63.462751673803062</c:v>
                </c:pt>
                <c:pt idx="694">
                  <c:v>63.474318948000835</c:v>
                </c:pt>
                <c:pt idx="695">
                  <c:v>63.485874385801033</c:v>
                </c:pt>
                <c:pt idx="696">
                  <c:v>63.497418022084325</c:v>
                </c:pt>
                <c:pt idx="697">
                  <c:v>63.50894989158963</c:v>
                </c:pt>
                <c:pt idx="698">
                  <c:v>63.520470028914943</c:v>
                </c:pt>
                <c:pt idx="699">
                  <c:v>63.531978468518084</c:v>
                </c:pt>
                <c:pt idx="700">
                  <c:v>63.543475244717492</c:v>
                </c:pt>
                <c:pt idx="701">
                  <c:v>63.554960391693065</c:v>
                </c:pt>
                <c:pt idx="702">
                  <c:v>63.566433943486857</c:v>
                </c:pt>
                <c:pt idx="703">
                  <c:v>63.577895934003877</c:v>
                </c:pt>
                <c:pt idx="704">
                  <c:v>63.589346397012868</c:v>
                </c:pt>
                <c:pt idx="705">
                  <c:v>63.600785366147029</c:v>
                </c:pt>
                <c:pt idx="706">
                  <c:v>63.612212874904806</c:v>
                </c:pt>
                <c:pt idx="707">
                  <c:v>63.623628956650613</c:v>
                </c:pt>
                <c:pt idx="708">
                  <c:v>63.635033644615604</c:v>
                </c:pt>
                <c:pt idx="709">
                  <c:v>63.646426971898357</c:v>
                </c:pt>
                <c:pt idx="710">
                  <c:v>63.65780897146567</c:v>
                </c:pt>
                <c:pt idx="711">
                  <c:v>63.669179676153249</c:v>
                </c:pt>
                <c:pt idx="712">
                  <c:v>63.680539118666445</c:v>
                </c:pt>
                <c:pt idx="713">
                  <c:v>63.691887331580951</c:v>
                </c:pt>
                <c:pt idx="714">
                  <c:v>63.703224347343543</c:v>
                </c:pt>
                <c:pt idx="715">
                  <c:v>63.714550198272789</c:v>
                </c:pt>
                <c:pt idx="716">
                  <c:v>63.725864916559701</c:v>
                </c:pt>
                <c:pt idx="717">
                  <c:v>63.737168534268505</c:v>
                </c:pt>
                <c:pt idx="718">
                  <c:v>63.748461083337268</c:v>
                </c:pt>
                <c:pt idx="719">
                  <c:v>63.759742595578672</c:v>
                </c:pt>
                <c:pt idx="720">
                  <c:v>63.77101310268057</c:v>
                </c:pt>
                <c:pt idx="721">
                  <c:v>63.782272636206798</c:v>
                </c:pt>
                <c:pt idx="722">
                  <c:v>63.793521227597758</c:v>
                </c:pt>
                <c:pt idx="723">
                  <c:v>63.804758908171145</c:v>
                </c:pt>
                <c:pt idx="724">
                  <c:v>63.815985709122572</c:v>
                </c:pt>
                <c:pt idx="725">
                  <c:v>63.82720166152626</c:v>
                </c:pt>
                <c:pt idx="726">
                  <c:v>63.838406796335661</c:v>
                </c:pt>
                <c:pt idx="727">
                  <c:v>63.849601144384167</c:v>
                </c:pt>
                <c:pt idx="728">
                  <c:v>63.860784736385696</c:v>
                </c:pt>
                <c:pt idx="729">
                  <c:v>63.87195760293536</c:v>
                </c:pt>
                <c:pt idx="730">
                  <c:v>63.883119774510142</c:v>
                </c:pt>
                <c:pt idx="731">
                  <c:v>63.89427128146945</c:v>
                </c:pt>
                <c:pt idx="732">
                  <c:v>63.905412154055831</c:v>
                </c:pt>
                <c:pt idx="733">
                  <c:v>63.91654242239553</c:v>
                </c:pt>
                <c:pt idx="734">
                  <c:v>63.927662116499178</c:v>
                </c:pt>
                <c:pt idx="735">
                  <c:v>63.93877126626235</c:v>
                </c:pt>
                <c:pt idx="736">
                  <c:v>63.949869901466201</c:v>
                </c:pt>
                <c:pt idx="737">
                  <c:v>63.9609580517781</c:v>
                </c:pt>
                <c:pt idx="738">
                  <c:v>63.972035746752205</c:v>
                </c:pt>
                <c:pt idx="739">
                  <c:v>63.983103015830082</c:v>
                </c:pt>
                <c:pt idx="740">
                  <c:v>63.994159888341279</c:v>
                </c:pt>
                <c:pt idx="741">
                  <c:v>64.005206393503968</c:v>
                </c:pt>
                <c:pt idx="742">
                  <c:v>64.016242560425468</c:v>
                </c:pt>
                <c:pt idx="743">
                  <c:v>64.027268418102921</c:v>
                </c:pt>
                <c:pt idx="744">
                  <c:v>64.038283995423768</c:v>
                </c:pt>
                <c:pt idx="745">
                  <c:v>64.049289321166412</c:v>
                </c:pt>
                <c:pt idx="746">
                  <c:v>64.060284424000784</c:v>
                </c:pt>
                <c:pt idx="747">
                  <c:v>64.071269332488825</c:v>
                </c:pt>
                <c:pt idx="748">
                  <c:v>64.082244075085185</c:v>
                </c:pt>
                <c:pt idx="749">
                  <c:v>64.093208680137721</c:v>
                </c:pt>
                <c:pt idx="750">
                  <c:v>64.104163175888033</c:v>
                </c:pt>
                <c:pt idx="751">
                  <c:v>64.11510759047205</c:v>
                </c:pt>
                <c:pt idx="752">
                  <c:v>64.126041951920598</c:v>
                </c:pt>
                <c:pt idx="753">
                  <c:v>64.136966288159925</c:v>
                </c:pt>
                <c:pt idx="754">
                  <c:v>64.147880627012256</c:v>
                </c:pt>
                <c:pt idx="755">
                  <c:v>64.158784996196317</c:v>
                </c:pt>
                <c:pt idx="756">
                  <c:v>64.169679423327921</c:v>
                </c:pt>
                <c:pt idx="757">
                  <c:v>64.180563935920432</c:v>
                </c:pt>
                <c:pt idx="758">
                  <c:v>64.191438561385368</c:v>
                </c:pt>
                <c:pt idx="759">
                  <c:v>64.202303327032894</c:v>
                </c:pt>
                <c:pt idx="760">
                  <c:v>64.213158260072348</c:v>
                </c:pt>
                <c:pt idx="761">
                  <c:v>64.22400338761274</c:v>
                </c:pt>
                <c:pt idx="762">
                  <c:v>64.234838736663349</c:v>
                </c:pt>
                <c:pt idx="763">
                  <c:v>64.245664334134148</c:v>
                </c:pt>
                <c:pt idx="764">
                  <c:v>64.256480206836358</c:v>
                </c:pt>
                <c:pt idx="765">
                  <c:v>64.267286381482947</c:v>
                </c:pt>
                <c:pt idx="766">
                  <c:v>64.278082884689155</c:v>
                </c:pt>
                <c:pt idx="767">
                  <c:v>64.288869742972977</c:v>
                </c:pt>
                <c:pt idx="768">
                  <c:v>64.299646982755661</c:v>
                </c:pt>
                <c:pt idx="769">
                  <c:v>64.310414630362217</c:v>
                </c:pt>
                <c:pt idx="770">
                  <c:v>64.321172712021863</c:v>
                </c:pt>
                <c:pt idx="771">
                  <c:v>64.331921253868614</c:v>
                </c:pt>
                <c:pt idx="772">
                  <c:v>64.342660281941676</c:v>
                </c:pt>
                <c:pt idx="773">
                  <c:v>64.353389822185932</c:v>
                </c:pt>
                <c:pt idx="774">
                  <c:v>64.36410990045249</c:v>
                </c:pt>
                <c:pt idx="775">
                  <c:v>64.374820542499094</c:v>
                </c:pt>
                <c:pt idx="776">
                  <c:v>64.385521773990661</c:v>
                </c:pt>
                <c:pt idx="777">
                  <c:v>64.39621362049968</c:v>
                </c:pt>
                <c:pt idx="778">
                  <c:v>64.406896107506739</c:v>
                </c:pt>
                <c:pt idx="779">
                  <c:v>64.417569260400924</c:v>
                </c:pt>
                <c:pt idx="780">
                  <c:v>64.428233104480384</c:v>
                </c:pt>
                <c:pt idx="781">
                  <c:v>64.438887664952688</c:v>
                </c:pt>
                <c:pt idx="782">
                  <c:v>64.449532966935365</c:v>
                </c:pt>
                <c:pt idx="783">
                  <c:v>64.460169035456261</c:v>
                </c:pt>
                <c:pt idx="784">
                  <c:v>64.470795895454089</c:v>
                </c:pt>
                <c:pt idx="785">
                  <c:v>64.48141357177883</c:v>
                </c:pt>
                <c:pt idx="786">
                  <c:v>64.492022089192176</c:v>
                </c:pt>
                <c:pt idx="787">
                  <c:v>64.502621472367991</c:v>
                </c:pt>
                <c:pt idx="788">
                  <c:v>64.513211745892733</c:v>
                </c:pt>
                <c:pt idx="789">
                  <c:v>64.523792934265884</c:v>
                </c:pt>
                <c:pt idx="790">
                  <c:v>64.534365061900417</c:v>
                </c:pt>
                <c:pt idx="791">
                  <c:v>64.544928153123195</c:v>
                </c:pt>
                <c:pt idx="792">
                  <c:v>64.555482232175436</c:v>
                </c:pt>
                <c:pt idx="793">
                  <c:v>64.566027323213106</c:v>
                </c:pt>
                <c:pt idx="794">
                  <c:v>64.576563450307361</c:v>
                </c:pt>
                <c:pt idx="795">
                  <c:v>64.587090637444959</c:v>
                </c:pt>
                <c:pt idx="796">
                  <c:v>64.59760890852867</c:v>
                </c:pt>
                <c:pt idx="797">
                  <c:v>64.608118287377735</c:v>
                </c:pt>
                <c:pt idx="798">
                  <c:v>64.618618797728217</c:v>
                </c:pt>
                <c:pt idx="799">
                  <c:v>64.629110463233459</c:v>
                </c:pt>
                <c:pt idx="800">
                  <c:v>64.639593307464494</c:v>
                </c:pt>
                <c:pt idx="801">
                  <c:v>64.650067353910416</c:v>
                </c:pt>
                <c:pt idx="802">
                  <c:v>64.660532625978789</c:v>
                </c:pt>
                <c:pt idx="803">
                  <c:v>64.670989146996106</c:v>
                </c:pt>
                <c:pt idx="804">
                  <c:v>64.68143694020813</c:v>
                </c:pt>
                <c:pt idx="805">
                  <c:v>64.691876028780271</c:v>
                </c:pt>
                <c:pt idx="806">
                  <c:v>64.702306435798036</c:v>
                </c:pt>
                <c:pt idx="807">
                  <c:v>64.712728184267419</c:v>
                </c:pt>
                <c:pt idx="808">
                  <c:v>64.723141297115234</c:v>
                </c:pt>
                <c:pt idx="809">
                  <c:v>64.733545797189578</c:v>
                </c:pt>
                <c:pt idx="810">
                  <c:v>64.743941707260134</c:v>
                </c:pt>
                <c:pt idx="811">
                  <c:v>64.75432905001864</c:v>
                </c:pt>
                <c:pt idx="812">
                  <c:v>64.764707848079169</c:v>
                </c:pt>
                <c:pt idx="813">
                  <c:v>64.775078123978602</c:v>
                </c:pt>
                <c:pt idx="814">
                  <c:v>64.785439900176954</c:v>
                </c:pt>
                <c:pt idx="815">
                  <c:v>64.795793199057755</c:v>
                </c:pt>
                <c:pt idx="816">
                  <c:v>64.806138042928424</c:v>
                </c:pt>
                <c:pt idx="817">
                  <c:v>64.816474454020621</c:v>
                </c:pt>
                <c:pt idx="818">
                  <c:v>64.826802454490661</c:v>
                </c:pt>
                <c:pt idx="819">
                  <c:v>64.837122066419823</c:v>
                </c:pt>
                <c:pt idx="820">
                  <c:v>64.847433311814726</c:v>
                </c:pt>
                <c:pt idx="821">
                  <c:v>64.857736212607733</c:v>
                </c:pt>
                <c:pt idx="822">
                  <c:v>64.868030790657244</c:v>
                </c:pt>
                <c:pt idx="823">
                  <c:v>64.8783170677481</c:v>
                </c:pt>
                <c:pt idx="824">
                  <c:v>64.888595065591915</c:v>
                </c:pt>
                <c:pt idx="825">
                  <c:v>64.898864805827415</c:v>
                </c:pt>
                <c:pt idx="826">
                  <c:v>64.909126310020838</c:v>
                </c:pt>
                <c:pt idx="827">
                  <c:v>64.919379599666229</c:v>
                </c:pt>
                <c:pt idx="828">
                  <c:v>64.929624696185797</c:v>
                </c:pt>
                <c:pt idx="829">
                  <c:v>64.939861620930287</c:v>
                </c:pt>
                <c:pt idx="830">
                  <c:v>64.950090395179302</c:v>
                </c:pt>
                <c:pt idx="831">
                  <c:v>64.960311040141605</c:v>
                </c:pt>
                <c:pt idx="832">
                  <c:v>64.970523576955543</c:v>
                </c:pt>
                <c:pt idx="833">
                  <c:v>64.980728026689277</c:v>
                </c:pt>
                <c:pt idx="834">
                  <c:v>64.99092441034125</c:v>
                </c:pt>
                <c:pt idx="835">
                  <c:v>65.001112748840356</c:v>
                </c:pt>
                <c:pt idx="836">
                  <c:v>65.011293063046395</c:v>
                </c:pt>
                <c:pt idx="837">
                  <c:v>65.021465373750374</c:v>
                </c:pt>
                <c:pt idx="838">
                  <c:v>65.031629701674802</c:v>
                </c:pt>
                <c:pt idx="839">
                  <c:v>65.041786067474007</c:v>
                </c:pt>
                <c:pt idx="840">
                  <c:v>65.051934491734514</c:v>
                </c:pt>
                <c:pt idx="841">
                  <c:v>65.062074994975333</c:v>
                </c:pt>
                <c:pt idx="842">
                  <c:v>65.072207597648244</c:v>
                </c:pt>
                <c:pt idx="843">
                  <c:v>65.082332320138207</c:v>
                </c:pt>
                <c:pt idx="844">
                  <c:v>65.092449182763545</c:v>
                </c:pt>
                <c:pt idx="845">
                  <c:v>65.102558205776376</c:v>
                </c:pt>
                <c:pt idx="846">
                  <c:v>65.112659409362877</c:v>
                </c:pt>
                <c:pt idx="847">
                  <c:v>65.122752813643572</c:v>
                </c:pt>
                <c:pt idx="848">
                  <c:v>65.132838438673673</c:v>
                </c:pt>
                <c:pt idx="849">
                  <c:v>65.142916304443375</c:v>
                </c:pt>
                <c:pt idx="850">
                  <c:v>65.152986430878158</c:v>
                </c:pt>
                <c:pt idx="851">
                  <c:v>65.163048837839071</c:v>
                </c:pt>
                <c:pt idx="852">
                  <c:v>65.173103545123098</c:v>
                </c:pt>
                <c:pt idx="853">
                  <c:v>65.183150572463362</c:v>
                </c:pt>
                <c:pt idx="854">
                  <c:v>65.193189939529518</c:v>
                </c:pt>
                <c:pt idx="855">
                  <c:v>65.203221665927956</c:v>
                </c:pt>
                <c:pt idx="856">
                  <c:v>65.213245771202168</c:v>
                </c:pt>
                <c:pt idx="857">
                  <c:v>65.223262274833004</c:v>
                </c:pt>
                <c:pt idx="858">
                  <c:v>65.233271196238974</c:v>
                </c:pt>
                <c:pt idx="859">
                  <c:v>65.243272554776567</c:v>
                </c:pt>
                <c:pt idx="860">
                  <c:v>65.253266369740416</c:v>
                </c:pt>
                <c:pt idx="861">
                  <c:v>65.26325266036379</c:v>
                </c:pt>
                <c:pt idx="862">
                  <c:v>65.273231445818681</c:v>
                </c:pt>
                <c:pt idx="863">
                  <c:v>65.283202745216187</c:v>
                </c:pt>
                <c:pt idx="864">
                  <c:v>65.293166577606783</c:v>
                </c:pt>
                <c:pt idx="865">
                  <c:v>65.303122961980577</c:v>
                </c:pt>
                <c:pt idx="866">
                  <c:v>65.313071917267635</c:v>
                </c:pt>
                <c:pt idx="867">
                  <c:v>65.323013462338167</c:v>
                </c:pt>
                <c:pt idx="868">
                  <c:v>65.332947616002912</c:v>
                </c:pt>
                <c:pt idx="869">
                  <c:v>65.342874397013333</c:v>
                </c:pt>
                <c:pt idx="870">
                  <c:v>65.352793824061891</c:v>
                </c:pt>
                <c:pt idx="871">
                  <c:v>65.362705915782385</c:v>
                </c:pt>
                <c:pt idx="872">
                  <c:v>65.372610690750136</c:v>
                </c:pt>
                <c:pt idx="873">
                  <c:v>65.382508167482314</c:v>
                </c:pt>
                <c:pt idx="874">
                  <c:v>65.392398364438151</c:v>
                </c:pt>
                <c:pt idx="875">
                  <c:v>65.402281300019283</c:v>
                </c:pt>
                <c:pt idx="876">
                  <c:v>65.412156992569919</c:v>
                </c:pt>
                <c:pt idx="877">
                  <c:v>65.422025460377142</c:v>
                </c:pt>
                <c:pt idx="878">
                  <c:v>65.431886721671233</c:v>
                </c:pt>
                <c:pt idx="879">
                  <c:v>65.441740794625815</c:v>
                </c:pt>
                <c:pt idx="880">
                  <c:v>65.451587697358178</c:v>
                </c:pt>
                <c:pt idx="881">
                  <c:v>65.461427447929537</c:v>
                </c:pt>
                <c:pt idx="882">
                  <c:v>65.471260064345273</c:v>
                </c:pt>
                <c:pt idx="883">
                  <c:v>65.481085564555144</c:v>
                </c:pt>
                <c:pt idx="884">
                  <c:v>65.490903966453644</c:v>
                </c:pt>
                <c:pt idx="885">
                  <c:v>65.500715287880112</c:v>
                </c:pt>
                <c:pt idx="886">
                  <c:v>65.510519546619122</c:v>
                </c:pt>
                <c:pt idx="887">
                  <c:v>65.520316760400604</c:v>
                </c:pt>
                <c:pt idx="888">
                  <c:v>65.53010694690019</c:v>
                </c:pt>
                <c:pt idx="889">
                  <c:v>65.539890123739397</c:v>
                </c:pt>
                <c:pt idx="890">
                  <c:v>65.549666308485897</c:v>
                </c:pt>
                <c:pt idx="891">
                  <c:v>65.559435518653743</c:v>
                </c:pt>
                <c:pt idx="892">
                  <c:v>65.569197771703642</c:v>
                </c:pt>
                <c:pt idx="893">
                  <c:v>65.578953085043125</c:v>
                </c:pt>
                <c:pt idx="894">
                  <c:v>65.588701476026884</c:v>
                </c:pt>
                <c:pt idx="895">
                  <c:v>65.59844296195692</c:v>
                </c:pt>
                <c:pt idx="896">
                  <c:v>65.608177560082837</c:v>
                </c:pt>
                <c:pt idx="897">
                  <c:v>65.617905287602042</c:v>
                </c:pt>
                <c:pt idx="898">
                  <c:v>65.627626161659975</c:v>
                </c:pt>
                <c:pt idx="899">
                  <c:v>65.637340199350376</c:v>
                </c:pt>
                <c:pt idx="900">
                  <c:v>65.647047417715484</c:v>
                </c:pt>
                <c:pt idx="901">
                  <c:v>65.656747833746309</c:v>
                </c:pt>
                <c:pt idx="902">
                  <c:v>65.666441464382771</c:v>
                </c:pt>
                <c:pt idx="903">
                  <c:v>65.676128326514004</c:v>
                </c:pt>
                <c:pt idx="904">
                  <c:v>65.68580843697859</c:v>
                </c:pt>
                <c:pt idx="905">
                  <c:v>65.695481812564708</c:v>
                </c:pt>
                <c:pt idx="906">
                  <c:v>65.705148470010457</c:v>
                </c:pt>
                <c:pt idx="907">
                  <c:v>65.71480842600397</c:v>
                </c:pt>
                <c:pt idx="908">
                  <c:v>65.724461697183742</c:v>
                </c:pt>
                <c:pt idx="909">
                  <c:v>65.734108300138729</c:v>
                </c:pt>
                <c:pt idx="910">
                  <c:v>65.743748251408689</c:v>
                </c:pt>
                <c:pt idx="911">
                  <c:v>65.75338156748434</c:v>
                </c:pt>
                <c:pt idx="912">
                  <c:v>65.763008264807553</c:v>
                </c:pt>
                <c:pt idx="913">
                  <c:v>65.772628359771616</c:v>
                </c:pt>
                <c:pt idx="914">
                  <c:v>65.782241868721428</c:v>
                </c:pt>
                <c:pt idx="915">
                  <c:v>65.791848807953684</c:v>
                </c:pt>
                <c:pt idx="916">
                  <c:v>65.801449193717133</c:v>
                </c:pt>
                <c:pt idx="917">
                  <c:v>65.811043042212773</c:v>
                </c:pt>
                <c:pt idx="918">
                  <c:v>65.820630369594056</c:v>
                </c:pt>
                <c:pt idx="919">
                  <c:v>65.830211191967052</c:v>
                </c:pt>
                <c:pt idx="920">
                  <c:v>65.839785525390766</c:v>
                </c:pt>
                <c:pt idx="921">
                  <c:v>65.849353385877237</c:v>
                </c:pt>
                <c:pt idx="922">
                  <c:v>65.858914789391775</c:v>
                </c:pt>
                <c:pt idx="923">
                  <c:v>65.868469751853226</c:v>
                </c:pt>
                <c:pt idx="924">
                  <c:v>65.878018289134062</c:v>
                </c:pt>
                <c:pt idx="925">
                  <c:v>65.887560417060669</c:v>
                </c:pt>
                <c:pt idx="926">
                  <c:v>65.897096151413535</c:v>
                </c:pt>
                <c:pt idx="927">
                  <c:v>65.906625507927416</c:v>
                </c:pt>
                <c:pt idx="928">
                  <c:v>65.916148502291563</c:v>
                </c:pt>
                <c:pt idx="929">
                  <c:v>65.925665150149925</c:v>
                </c:pt>
                <c:pt idx="930">
                  <c:v>65.935175467101288</c:v>
                </c:pt>
                <c:pt idx="931">
                  <c:v>65.94467946869959</c:v>
                </c:pt>
                <c:pt idx="932">
                  <c:v>65.954177170453988</c:v>
                </c:pt>
                <c:pt idx="933">
                  <c:v>65.963668587829105</c:v>
                </c:pt>
                <c:pt idx="934">
                  <c:v>65.973153736245237</c:v>
                </c:pt>
                <c:pt idx="935">
                  <c:v>65.98263263107853</c:v>
                </c:pt>
                <c:pt idx="936">
                  <c:v>65.992105287661175</c:v>
                </c:pt>
                <c:pt idx="937">
                  <c:v>66.001571721281564</c:v>
                </c:pt>
                <c:pt idx="938">
                  <c:v>66.011031947184534</c:v>
                </c:pt>
                <c:pt idx="939">
                  <c:v>66.02048598057155</c:v>
                </c:pt>
                <c:pt idx="940">
                  <c:v>66.029933836600819</c:v>
                </c:pt>
                <c:pt idx="941">
                  <c:v>66.039375530387545</c:v>
                </c:pt>
                <c:pt idx="942">
                  <c:v>66.048811077004132</c:v>
                </c:pt>
                <c:pt idx="943">
                  <c:v>66.058240491480277</c:v>
                </c:pt>
                <c:pt idx="944">
                  <c:v>66.067663788803245</c:v>
                </c:pt>
                <c:pt idx="945">
                  <c:v>66.077080983918009</c:v>
                </c:pt>
                <c:pt idx="946">
                  <c:v>66.086492091727422</c:v>
                </c:pt>
                <c:pt idx="947">
                  <c:v>66.095897127092414</c:v>
                </c:pt>
                <c:pt idx="948">
                  <c:v>66.105296104832178</c:v>
                </c:pt>
                <c:pt idx="949">
                  <c:v>66.114689039724354</c:v>
                </c:pt>
                <c:pt idx="950">
                  <c:v>66.12407594650513</c:v>
                </c:pt>
                <c:pt idx="951">
                  <c:v>66.133456839869552</c:v>
                </c:pt>
                <c:pt idx="952">
                  <c:v>66.142831734471585</c:v>
                </c:pt>
                <c:pt idx="953">
                  <c:v>66.152200644924335</c:v>
                </c:pt>
                <c:pt idx="954">
                  <c:v>66.161563585800238</c:v>
                </c:pt>
                <c:pt idx="955">
                  <c:v>66.1709205716312</c:v>
                </c:pt>
                <c:pt idx="956">
                  <c:v>66.180271616908783</c:v>
                </c:pt>
                <c:pt idx="957">
                  <c:v>66.189616736084375</c:v>
                </c:pt>
                <c:pt idx="958">
                  <c:v>66.198955943569345</c:v>
                </c:pt>
                <c:pt idx="959">
                  <c:v>66.208289253735259</c:v>
                </c:pt>
                <c:pt idx="960">
                  <c:v>66.217616680914006</c:v>
                </c:pt>
                <c:pt idx="961">
                  <c:v>66.226938239397981</c:v>
                </c:pt>
                <c:pt idx="962">
                  <c:v>66.236253943440246</c:v>
                </c:pt>
                <c:pt idx="963">
                  <c:v>66.245563807254669</c:v>
                </c:pt>
                <c:pt idx="964">
                  <c:v>66.254867845016193</c:v>
                </c:pt>
                <c:pt idx="965">
                  <c:v>66.264166070860867</c:v>
                </c:pt>
                <c:pt idx="966">
                  <c:v>66.273458498886086</c:v>
                </c:pt>
                <c:pt idx="967">
                  <c:v>66.282745143150748</c:v>
                </c:pt>
                <c:pt idx="968">
                  <c:v>66.292026017675383</c:v>
                </c:pt>
                <c:pt idx="969">
                  <c:v>66.301301136442376</c:v>
                </c:pt>
                <c:pt idx="970">
                  <c:v>66.310570513396058</c:v>
                </c:pt>
                <c:pt idx="971">
                  <c:v>66.319834162442916</c:v>
                </c:pt>
                <c:pt idx="972">
                  <c:v>66.329092097451721</c:v>
                </c:pt>
                <c:pt idx="973">
                  <c:v>66.338344332253683</c:v>
                </c:pt>
                <c:pt idx="974">
                  <c:v>66.34759088064267</c:v>
                </c:pt>
                <c:pt idx="975">
                  <c:v>66.356831756375271</c:v>
                </c:pt>
                <c:pt idx="976">
                  <c:v>66.366066973171044</c:v>
                </c:pt>
                <c:pt idx="977">
                  <c:v>66.375296544712583</c:v>
                </c:pt>
                <c:pt idx="978">
                  <c:v>66.384520484645734</c:v>
                </c:pt>
                <c:pt idx="979">
                  <c:v>66.393738806579748</c:v>
                </c:pt>
                <c:pt idx="980">
                  <c:v>66.402951524087371</c:v>
                </c:pt>
                <c:pt idx="981">
                  <c:v>66.412158650705109</c:v>
                </c:pt>
                <c:pt idx="982">
                  <c:v>66.421360199933247</c:v>
                </c:pt>
                <c:pt idx="983">
                  <c:v>66.430556185236114</c:v>
                </c:pt>
                <c:pt idx="984">
                  <c:v>66.439746620042129</c:v>
                </c:pt>
                <c:pt idx="985">
                  <c:v>66.448931517744043</c:v>
                </c:pt>
                <c:pt idx="986">
                  <c:v>66.45811089169905</c:v>
                </c:pt>
                <c:pt idx="987">
                  <c:v>66.467284755228931</c:v>
                </c:pt>
                <c:pt idx="988">
                  <c:v>66.476453121620196</c:v>
                </c:pt>
                <c:pt idx="989">
                  <c:v>66.485616004124225</c:v>
                </c:pt>
                <c:pt idx="990">
                  <c:v>66.494773415957454</c:v>
                </c:pt>
                <c:pt idx="991">
                  <c:v>66.503925370301474</c:v>
                </c:pt>
                <c:pt idx="992">
                  <c:v>66.513071880303201</c:v>
                </c:pt>
                <c:pt idx="993">
                  <c:v>66.52221295907502</c:v>
                </c:pt>
                <c:pt idx="994">
                  <c:v>66.53134861969491</c:v>
                </c:pt>
                <c:pt idx="995">
                  <c:v>66.540478875206574</c:v>
                </c:pt>
                <c:pt idx="996">
                  <c:v>66.549603738619652</c:v>
                </c:pt>
                <c:pt idx="997">
                  <c:v>66.558723222909776</c:v>
                </c:pt>
                <c:pt idx="998">
                  <c:v>66.567837341018759</c:v>
                </c:pt>
                <c:pt idx="999">
                  <c:v>66.576946105854702</c:v>
                </c:pt>
                <c:pt idx="1000">
                  <c:v>66.5860495302922</c:v>
                </c:pt>
                <c:pt idx="1001">
                  <c:v>66.595147627172395</c:v>
                </c:pt>
                <c:pt idx="1002">
                  <c:v>66.604240409303159</c:v>
                </c:pt>
                <c:pt idx="1003">
                  <c:v>66.613327889459214</c:v>
                </c:pt>
                <c:pt idx="1004">
                  <c:v>66.622410080382295</c:v>
                </c:pt>
                <c:pt idx="1005">
                  <c:v>66.63148699478127</c:v>
                </c:pt>
                <c:pt idx="1006">
                  <c:v>66.640558645332248</c:v>
                </c:pt>
                <c:pt idx="1007">
                  <c:v>66.649625044678757</c:v>
                </c:pt>
                <c:pt idx="1008">
                  <c:v>66.658686205431863</c:v>
                </c:pt>
                <c:pt idx="1009">
                  <c:v>66.667742140170276</c:v>
                </c:pt>
                <c:pt idx="1010">
                  <c:v>66.676792861440532</c:v>
                </c:pt>
                <c:pt idx="1011">
                  <c:v>66.685838381757094</c:v>
                </c:pt>
                <c:pt idx="1012">
                  <c:v>66.694878713602463</c:v>
                </c:pt>
                <c:pt idx="1013">
                  <c:v>66.703913869427339</c:v>
                </c:pt>
                <c:pt idx="1014">
                  <c:v>66.712943861650771</c:v>
                </c:pt>
                <c:pt idx="1015">
                  <c:v>66.721968702660234</c:v>
                </c:pt>
                <c:pt idx="1016">
                  <c:v>66.730988404811811</c:v>
                </c:pt>
                <c:pt idx="1017">
                  <c:v>66.740002980430233</c:v>
                </c:pt>
                <c:pt idx="1018">
                  <c:v>66.749012441809128</c:v>
                </c:pt>
                <c:pt idx="1019">
                  <c:v>66.75801680121107</c:v>
                </c:pt>
                <c:pt idx="1020">
                  <c:v>66.767016070867712</c:v>
                </c:pt>
                <c:pt idx="1021">
                  <c:v>66.776010262979923</c:v>
                </c:pt>
                <c:pt idx="1022">
                  <c:v>66.784999389717925</c:v>
                </c:pt>
                <c:pt idx="1023">
                  <c:v>66.79398346322138</c:v>
                </c:pt>
                <c:pt idx="1024">
                  <c:v>66.802962495599573</c:v>
                </c:pt>
                <c:pt idx="1025">
                  <c:v>66.811936498931459</c:v>
                </c:pt>
                <c:pt idx="1026">
                  <c:v>66.820905485265882</c:v>
                </c:pt>
                <c:pt idx="1027">
                  <c:v>66.829869466621574</c:v>
                </c:pt>
                <c:pt idx="1028">
                  <c:v>66.838828454987393</c:v>
                </c:pt>
                <c:pt idx="1029">
                  <c:v>66.8477824623224</c:v>
                </c:pt>
                <c:pt idx="1030">
                  <c:v>66.856731500555966</c:v>
                </c:pt>
                <c:pt idx="1031">
                  <c:v>66.86567558158788</c:v>
                </c:pt>
                <c:pt idx="1032">
                  <c:v>66.874614717288509</c:v>
                </c:pt>
                <c:pt idx="1033">
                  <c:v>66.883548919498907</c:v>
                </c:pt>
                <c:pt idx="1034">
                  <c:v>66.892478200030908</c:v>
                </c:pt>
                <c:pt idx="1035">
                  <c:v>66.901402570667301</c:v>
                </c:pt>
                <c:pt idx="1036">
                  <c:v>66.910322043161841</c:v>
                </c:pt>
                <c:pt idx="1037">
                  <c:v>66.919236629239492</c:v>
                </c:pt>
                <c:pt idx="1038">
                  <c:v>66.928146340596427</c:v>
                </c:pt>
                <c:pt idx="1039">
                  <c:v>66.93705118890027</c:v>
                </c:pt>
                <c:pt idx="1040">
                  <c:v>66.945951185790094</c:v>
                </c:pt>
                <c:pt idx="1041">
                  <c:v>66.954846342876579</c:v>
                </c:pt>
                <c:pt idx="1042">
                  <c:v>66.963736671742168</c:v>
                </c:pt>
                <c:pt idx="1043">
                  <c:v>66.972622183941084</c:v>
                </c:pt>
                <c:pt idx="1044">
                  <c:v>66.981502890999565</c:v>
                </c:pt>
                <c:pt idx="1045">
                  <c:v>66.990378804415897</c:v>
                </c:pt>
                <c:pt idx="1046">
                  <c:v>66.999249935660501</c:v>
                </c:pt>
                <c:pt idx="1047">
                  <c:v>67.008116296176127</c:v>
                </c:pt>
                <c:pt idx="1048">
                  <c:v>67.016977897377913</c:v>
                </c:pt>
                <c:pt idx="1049">
                  <c:v>67.02583475065353</c:v>
                </c:pt>
                <c:pt idx="1050">
                  <c:v>67.03468686736322</c:v>
                </c:pt>
                <c:pt idx="1051">
                  <c:v>67.043534258839998</c:v>
                </c:pt>
                <c:pt idx="1052">
                  <c:v>67.052376936389692</c:v>
                </c:pt>
                <c:pt idx="1053">
                  <c:v>67.061214911291117</c:v>
                </c:pt>
                <c:pt idx="1054">
                  <c:v>67.070048194796087</c:v>
                </c:pt>
                <c:pt idx="1055">
                  <c:v>67.078876798129613</c:v>
                </c:pt>
                <c:pt idx="1056">
                  <c:v>67.087700732489978</c:v>
                </c:pt>
                <c:pt idx="1057">
                  <c:v>67.096520009048831</c:v>
                </c:pt>
                <c:pt idx="1058">
                  <c:v>67.105334638951319</c:v>
                </c:pt>
                <c:pt idx="1059">
                  <c:v>67.114144633316172</c:v>
                </c:pt>
                <c:pt idx="1060">
                  <c:v>67.1229500032358</c:v>
                </c:pt>
                <c:pt idx="1061">
                  <c:v>67.131750759776423</c:v>
                </c:pt>
                <c:pt idx="1062">
                  <c:v>67.140546913978199</c:v>
                </c:pt>
                <c:pt idx="1063">
                  <c:v>67.149338476855235</c:v>
                </c:pt>
                <c:pt idx="1064">
                  <c:v>67.158125459395777</c:v>
                </c:pt>
                <c:pt idx="1065">
                  <c:v>67.166907872562291</c:v>
                </c:pt>
                <c:pt idx="1066">
                  <c:v>67.175685727291579</c:v>
                </c:pt>
                <c:pt idx="1067">
                  <c:v>67.184459034494807</c:v>
                </c:pt>
                <c:pt idx="1068">
                  <c:v>67.193227805057717</c:v>
                </c:pt>
                <c:pt idx="1069">
                  <c:v>67.201992049840641</c:v>
                </c:pt>
                <c:pt idx="1070">
                  <c:v>67.210751779678645</c:v>
                </c:pt>
                <c:pt idx="1071">
                  <c:v>67.219507005381601</c:v>
                </c:pt>
                <c:pt idx="1072">
                  <c:v>67.228257737734353</c:v>
                </c:pt>
                <c:pt idx="1073">
                  <c:v>67.237003987496706</c:v>
                </c:pt>
                <c:pt idx="1074">
                  <c:v>67.24574576540364</c:v>
                </c:pt>
                <c:pt idx="1075">
                  <c:v>67.254483082165322</c:v>
                </c:pt>
                <c:pt idx="1076">
                  <c:v>67.263215948467248</c:v>
                </c:pt>
                <c:pt idx="1077">
                  <c:v>67.271944374970332</c:v>
                </c:pt>
                <c:pt idx="1078">
                  <c:v>67.280668372310998</c:v>
                </c:pt>
                <c:pt idx="1079">
                  <c:v>67.289387951101276</c:v>
                </c:pt>
                <c:pt idx="1080">
                  <c:v>67.298103121928932</c:v>
                </c:pt>
                <c:pt idx="1081">
                  <c:v>67.306813895357493</c:v>
                </c:pt>
                <c:pt idx="1082">
                  <c:v>67.31552028192641</c:v>
                </c:pt>
                <c:pt idx="1083">
                  <c:v>67.324222292151148</c:v>
                </c:pt>
                <c:pt idx="1084">
                  <c:v>67.332919936523211</c:v>
                </c:pt>
                <c:pt idx="1085">
                  <c:v>67.341613225510315</c:v>
                </c:pt>
                <c:pt idx="1086">
                  <c:v>67.350302169556471</c:v>
                </c:pt>
                <c:pt idx="1087">
                  <c:v>67.358986779082031</c:v>
                </c:pt>
                <c:pt idx="1088">
                  <c:v>67.367667064483811</c:v>
                </c:pt>
                <c:pt idx="1089">
                  <c:v>67.376343036135225</c:v>
                </c:pt>
                <c:pt idx="1090">
                  <c:v>67.385014704386293</c:v>
                </c:pt>
                <c:pt idx="1091">
                  <c:v>67.393682079563803</c:v>
                </c:pt>
                <c:pt idx="1092">
                  <c:v>67.402345171971362</c:v>
                </c:pt>
                <c:pt idx="1093">
                  <c:v>67.411003991889515</c:v>
                </c:pt>
                <c:pt idx="1094">
                  <c:v>67.4196585495758</c:v>
                </c:pt>
                <c:pt idx="1095">
                  <c:v>67.428308855264888</c:v>
                </c:pt>
                <c:pt idx="1096">
                  <c:v>67.436954919168642</c:v>
                </c:pt>
                <c:pt idx="1097">
                  <c:v>67.445596751476202</c:v>
                </c:pt>
                <c:pt idx="1098">
                  <c:v>67.454234362354086</c:v>
                </c:pt>
                <c:pt idx="1099">
                  <c:v>67.462867761946285</c:v>
                </c:pt>
                <c:pt idx="1100">
                  <c:v>67.471496960374324</c:v>
                </c:pt>
                <c:pt idx="1101">
                  <c:v>67.480121967737389</c:v>
                </c:pt>
                <c:pt idx="1102">
                  <c:v>67.488742794112397</c:v>
                </c:pt>
                <c:pt idx="1103">
                  <c:v>67.497359449554082</c:v>
                </c:pt>
                <c:pt idx="1104">
                  <c:v>67.505971944095066</c:v>
                </c:pt>
                <c:pt idx="1105">
                  <c:v>67.514580287745972</c:v>
                </c:pt>
                <c:pt idx="1106">
                  <c:v>67.523184490495495</c:v>
                </c:pt>
                <c:pt idx="1107">
                  <c:v>67.531784562310506</c:v>
                </c:pt>
                <c:pt idx="1108">
                  <c:v>67.540380513136128</c:v>
                </c:pt>
                <c:pt idx="1109">
                  <c:v>67.548972352895802</c:v>
                </c:pt>
                <c:pt idx="1110">
                  <c:v>67.557560091491396</c:v>
                </c:pt>
                <c:pt idx="1111">
                  <c:v>67.566143738803291</c:v>
                </c:pt>
                <c:pt idx="1112">
                  <c:v>67.574723304690451</c:v>
                </c:pt>
                <c:pt idx="1113">
                  <c:v>67.583298798990498</c:v>
                </c:pt>
                <c:pt idx="1114">
                  <c:v>67.591870231519835</c:v>
                </c:pt>
                <c:pt idx="1115">
                  <c:v>67.600437612073705</c:v>
                </c:pt>
                <c:pt idx="1116">
                  <c:v>67.60900095042625</c:v>
                </c:pt>
                <c:pt idx="1117">
                  <c:v>67.617560256330634</c:v>
                </c:pt>
                <c:pt idx="1118">
                  <c:v>67.626115539519105</c:v>
                </c:pt>
                <c:pt idx="1119">
                  <c:v>67.634666809703091</c:v>
                </c:pt>
                <c:pt idx="1120">
                  <c:v>67.643214076573244</c:v>
                </c:pt>
                <c:pt idx="1121">
                  <c:v>67.651757349799595</c:v>
                </c:pt>
                <c:pt idx="1122">
                  <c:v>67.660296639031529</c:v>
                </c:pt>
                <c:pt idx="1123">
                  <c:v>67.668831953897964</c:v>
                </c:pt>
                <c:pt idx="1124">
                  <c:v>67.677363304007386</c:v>
                </c:pt>
                <c:pt idx="1125">
                  <c:v>67.685890698947944</c:v>
                </c:pt>
                <c:pt idx="1126">
                  <c:v>67.694414148287507</c:v>
                </c:pt>
                <c:pt idx="1127">
                  <c:v>67.702933661573752</c:v>
                </c:pt>
                <c:pt idx="1128">
                  <c:v>67.711449248334247</c:v>
                </c:pt>
                <c:pt idx="1129">
                  <c:v>67.719960918076566</c:v>
                </c:pt>
                <c:pt idx="1130">
                  <c:v>67.728468680288302</c:v>
                </c:pt>
                <c:pt idx="1131">
                  <c:v>67.73697254443718</c:v>
                </c:pt>
                <c:pt idx="1132">
                  <c:v>67.745472519971116</c:v>
                </c:pt>
                <c:pt idx="1133">
                  <c:v>67.753968616318332</c:v>
                </c:pt>
                <c:pt idx="1134">
                  <c:v>67.762460842887421</c:v>
                </c:pt>
                <c:pt idx="1135">
                  <c:v>67.770949209067354</c:v>
                </c:pt>
                <c:pt idx="1136">
                  <c:v>67.779433724227687</c:v>
                </c:pt>
                <c:pt idx="1137">
                  <c:v>67.787914397718509</c:v>
                </c:pt>
                <c:pt idx="1138">
                  <c:v>67.796391238870612</c:v>
                </c:pt>
                <c:pt idx="1139">
                  <c:v>67.804864256995501</c:v>
                </c:pt>
                <c:pt idx="1140">
                  <c:v>67.813333461385511</c:v>
                </c:pt>
                <c:pt idx="1141">
                  <c:v>67.82179886131388</c:v>
                </c:pt>
                <c:pt idx="1142">
                  <c:v>67.830260466034787</c:v>
                </c:pt>
                <c:pt idx="1143">
                  <c:v>67.838718284783454</c:v>
                </c:pt>
                <c:pt idx="1144">
                  <c:v>67.847172326776246</c:v>
                </c:pt>
                <c:pt idx="1145">
                  <c:v>67.855622601210669</c:v>
                </c:pt>
                <c:pt idx="1146">
                  <c:v>67.864069117265529</c:v>
                </c:pt>
                <c:pt idx="1147">
                  <c:v>67.872511884100959</c:v>
                </c:pt>
                <c:pt idx="1148">
                  <c:v>67.880950910858488</c:v>
                </c:pt>
                <c:pt idx="1149">
                  <c:v>67.889386206661129</c:v>
                </c:pt>
                <c:pt idx="1150">
                  <c:v>67.897817780613451</c:v>
                </c:pt>
                <c:pt idx="1151">
                  <c:v>67.906245641801661</c:v>
                </c:pt>
                <c:pt idx="1152">
                  <c:v>67.914669799293634</c:v>
                </c:pt>
                <c:pt idx="1153">
                  <c:v>67.923090262139027</c:v>
                </c:pt>
                <c:pt idx="1154">
                  <c:v>67.93150703936935</c:v>
                </c:pt>
                <c:pt idx="1155">
                  <c:v>67.939920139998009</c:v>
                </c:pt>
                <c:pt idx="1156">
                  <c:v>67.948329573020388</c:v>
                </c:pt>
                <c:pt idx="1157">
                  <c:v>67.956735347413911</c:v>
                </c:pt>
                <c:pt idx="1158">
                  <c:v>67.965137472138167</c:v>
                </c:pt>
                <c:pt idx="1159">
                  <c:v>67.97353595613491</c:v>
                </c:pt>
                <c:pt idx="1160">
                  <c:v>67.981930808328158</c:v>
                </c:pt>
                <c:pt idx="1161">
                  <c:v>67.990322037624239</c:v>
                </c:pt>
                <c:pt idx="1162">
                  <c:v>67.998709652911899</c:v>
                </c:pt>
                <c:pt idx="1163">
                  <c:v>68.007093663062363</c:v>
                </c:pt>
                <c:pt idx="1164">
                  <c:v>68.015474076929394</c:v>
                </c:pt>
                <c:pt idx="1165">
                  <c:v>68.023850903349327</c:v>
                </c:pt>
                <c:pt idx="1166">
                  <c:v>68.032224151141207</c:v>
                </c:pt>
                <c:pt idx="1167">
                  <c:v>68.040593829106811</c:v>
                </c:pt>
                <c:pt idx="1168">
                  <c:v>68.048959946030706</c:v>
                </c:pt>
                <c:pt idx="1169">
                  <c:v>68.057322510680365</c:v>
                </c:pt>
                <c:pt idx="1170">
                  <c:v>68.065681531806177</c:v>
                </c:pt>
                <c:pt idx="1171">
                  <c:v>68.074037018141567</c:v>
                </c:pt>
                <c:pt idx="1172">
                  <c:v>68.082388978403003</c:v>
                </c:pt>
                <c:pt idx="1173">
                  <c:v>68.090737421290129</c:v>
                </c:pt>
                <c:pt idx="1174">
                  <c:v>68.099082355485791</c:v>
                </c:pt>
                <c:pt idx="1175">
                  <c:v>68.107423789656096</c:v>
                </c:pt>
                <c:pt idx="1176">
                  <c:v>68.115761732450494</c:v>
                </c:pt>
                <c:pt idx="1177">
                  <c:v>68.124096192501838</c:v>
                </c:pt>
                <c:pt idx="1178">
                  <c:v>68.132427178426482</c:v>
                </c:pt>
                <c:pt idx="1179">
                  <c:v>68.140754698824267</c:v>
                </c:pt>
                <c:pt idx="1180">
                  <c:v>68.149078762278663</c:v>
                </c:pt>
                <c:pt idx="1181">
                  <c:v>68.157399377356825</c:v>
                </c:pt>
                <c:pt idx="1182">
                  <c:v>68.165716552609581</c:v>
                </c:pt>
                <c:pt idx="1183">
                  <c:v>68.174030296571587</c:v>
                </c:pt>
                <c:pt idx="1184">
                  <c:v>68.182340617761355</c:v>
                </c:pt>
                <c:pt idx="1185">
                  <c:v>68.19064752468131</c:v>
                </c:pt>
                <c:pt idx="1186">
                  <c:v>68.198951025817848</c:v>
                </c:pt>
                <c:pt idx="1187">
                  <c:v>68.207251129641435</c:v>
                </c:pt>
                <c:pt idx="1188">
                  <c:v>68.215547844606618</c:v>
                </c:pt>
                <c:pt idx="1189">
                  <c:v>68.223841179152146</c:v>
                </c:pt>
                <c:pt idx="1190">
                  <c:v>68.232131141700947</c:v>
                </c:pt>
                <c:pt idx="1191">
                  <c:v>68.240417740660305</c:v>
                </c:pt>
                <c:pt idx="1192">
                  <c:v>68.248700984421845</c:v>
                </c:pt>
                <c:pt idx="1193">
                  <c:v>68.256980881361571</c:v>
                </c:pt>
                <c:pt idx="1194">
                  <c:v>68.265257439839999</c:v>
                </c:pt>
                <c:pt idx="1195">
                  <c:v>68.273530668202184</c:v>
                </c:pt>
                <c:pt idx="1196">
                  <c:v>68.281800574777776</c:v>
                </c:pt>
                <c:pt idx="1197">
                  <c:v>68.290067167881091</c:v>
                </c:pt>
                <c:pt idx="1198">
                  <c:v>68.298330455811154</c:v>
                </c:pt>
                <c:pt idx="1199">
                  <c:v>68.306590446851786</c:v>
                </c:pt>
                <c:pt idx="1200">
                  <c:v>68.314847149271657</c:v>
                </c:pt>
                <c:pt idx="1201">
                  <c:v>68.323100571324318</c:v>
                </c:pt>
                <c:pt idx="1202">
                  <c:v>68.331350721248299</c:v>
                </c:pt>
                <c:pt idx="1203">
                  <c:v>68.339597607267152</c:v>
                </c:pt>
                <c:pt idx="1204">
                  <c:v>68.347841237589478</c:v>
                </c:pt>
                <c:pt idx="1205">
                  <c:v>68.356081620409057</c:v>
                </c:pt>
                <c:pt idx="1206">
                  <c:v>68.364318763904848</c:v>
                </c:pt>
                <c:pt idx="1207">
                  <c:v>68.372552676241071</c:v>
                </c:pt>
                <c:pt idx="1208">
                  <c:v>68.380783365567268</c:v>
                </c:pt>
                <c:pt idx="1209">
                  <c:v>68.389010840018329</c:v>
                </c:pt>
                <c:pt idx="1210">
                  <c:v>68.397235107714607</c:v>
                </c:pt>
                <c:pt idx="1211">
                  <c:v>68.405456176761902</c:v>
                </c:pt>
                <c:pt idx="1212">
                  <c:v>68.413674055251604</c:v>
                </c:pt>
                <c:pt idx="1213">
                  <c:v>68.421888751260695</c:v>
                </c:pt>
                <c:pt idx="1214">
                  <c:v>68.430100272851789</c:v>
                </c:pt>
                <c:pt idx="1215">
                  <c:v>68.438308628073244</c:v>
                </c:pt>
                <c:pt idx="1216">
                  <c:v>68.446513824959197</c:v>
                </c:pt>
                <c:pt idx="1217">
                  <c:v>68.454715871529601</c:v>
                </c:pt>
                <c:pt idx="1218">
                  <c:v>68.462914775790281</c:v>
                </c:pt>
                <c:pt idx="1219">
                  <c:v>68.471110545733055</c:v>
                </c:pt>
                <c:pt idx="1220">
                  <c:v>68.479303189335667</c:v>
                </c:pt>
                <c:pt idx="1221">
                  <c:v>68.487492714561981</c:v>
                </c:pt>
                <c:pt idx="1222">
                  <c:v>68.495679129361946</c:v>
                </c:pt>
                <c:pt idx="1223">
                  <c:v>68.503862441671657</c:v>
                </c:pt>
                <c:pt idx="1224">
                  <c:v>68.512042659413481</c:v>
                </c:pt>
                <c:pt idx="1225">
                  <c:v>68.520219790496</c:v>
                </c:pt>
                <c:pt idx="1226">
                  <c:v>68.528393842814154</c:v>
                </c:pt>
                <c:pt idx="1227">
                  <c:v>68.536564824249282</c:v>
                </c:pt>
                <c:pt idx="1228">
                  <c:v>68.54473274266914</c:v>
                </c:pt>
                <c:pt idx="1229">
                  <c:v>68.552897605927996</c:v>
                </c:pt>
                <c:pt idx="1230">
                  <c:v>68.561059421866631</c:v>
                </c:pt>
                <c:pt idx="1231">
                  <c:v>68.56921819831247</c:v>
                </c:pt>
                <c:pt idx="1232">
                  <c:v>68.577373943079564</c:v>
                </c:pt>
                <c:pt idx="1233">
                  <c:v>68.585526663968679</c:v>
                </c:pt>
                <c:pt idx="1234">
                  <c:v>68.593676368767348</c:v>
                </c:pt>
                <c:pt idx="1235">
                  <c:v>68.601823065249931</c:v>
                </c:pt>
                <c:pt idx="1236">
                  <c:v>68.609966761177631</c:v>
                </c:pt>
                <c:pt idx="1237">
                  <c:v>68.618107464298561</c:v>
                </c:pt>
                <c:pt idx="1238">
                  <c:v>68.62624518234783</c:v>
                </c:pt>
                <c:pt idx="1239">
                  <c:v>68.63437992304759</c:v>
                </c:pt>
                <c:pt idx="1240">
                  <c:v>68.642511694107057</c:v>
                </c:pt>
                <c:pt idx="1241">
                  <c:v>68.650640503222533</c:v>
                </c:pt>
                <c:pt idx="1242">
                  <c:v>68.658766358077571</c:v>
                </c:pt>
                <c:pt idx="1243">
                  <c:v>68.666889266342906</c:v>
                </c:pt>
                <c:pt idx="1244">
                  <c:v>68.675009235676569</c:v>
                </c:pt>
                <c:pt idx="1245">
                  <c:v>68.683126273723971</c:v>
                </c:pt>
                <c:pt idx="1246">
                  <c:v>68.691240388117819</c:v>
                </c:pt>
                <c:pt idx="1247">
                  <c:v>68.699351586478357</c:v>
                </c:pt>
                <c:pt idx="1248">
                  <c:v>68.707459876413267</c:v>
                </c:pt>
                <c:pt idx="1249">
                  <c:v>68.715565265517768</c:v>
                </c:pt>
                <c:pt idx="1250">
                  <c:v>68.723667761374671</c:v>
                </c:pt>
                <c:pt idx="1251">
                  <c:v>68.731767371554469</c:v>
                </c:pt>
                <c:pt idx="1252">
                  <c:v>68.739864103615275</c:v>
                </c:pt>
                <c:pt idx="1253">
                  <c:v>68.747957965103012</c:v>
                </c:pt>
                <c:pt idx="1254">
                  <c:v>68.756048963551351</c:v>
                </c:pt>
                <c:pt idx="1255">
                  <c:v>68.764137106481812</c:v>
                </c:pt>
                <c:pt idx="1256">
                  <c:v>68.772222401403837</c:v>
                </c:pt>
                <c:pt idx="1257">
                  <c:v>68.780304855814748</c:v>
                </c:pt>
                <c:pt idx="1258">
                  <c:v>68.788384477199912</c:v>
                </c:pt>
                <c:pt idx="1259">
                  <c:v>68.796461273032691</c:v>
                </c:pt>
                <c:pt idx="1260">
                  <c:v>68.804535250774578</c:v>
                </c:pt>
                <c:pt idx="1261">
                  <c:v>68.812606417875159</c:v>
                </c:pt>
                <c:pt idx="1262">
                  <c:v>68.82067478177224</c:v>
                </c:pt>
                <c:pt idx="1263">
                  <c:v>68.828740349891831</c:v>
                </c:pt>
                <c:pt idx="1264">
                  <c:v>68.836803129648246</c:v>
                </c:pt>
                <c:pt idx="1265">
                  <c:v>68.844863128444103</c:v>
                </c:pt>
                <c:pt idx="1266">
                  <c:v>68.852920353670427</c:v>
                </c:pt>
                <c:pt idx="1267">
                  <c:v>68.860974812706658</c:v>
                </c:pt>
                <c:pt idx="1268">
                  <c:v>68.869026512920684</c:v>
                </c:pt>
                <c:pt idx="1269">
                  <c:v>68.877075461668952</c:v>
                </c:pt>
                <c:pt idx="1270">
                  <c:v>68.885121666296456</c:v>
                </c:pt>
                <c:pt idx="1271">
                  <c:v>68.893165134136808</c:v>
                </c:pt>
                <c:pt idx="1272">
                  <c:v>68.901205872512278</c:v>
                </c:pt>
                <c:pt idx="1273">
                  <c:v>68.909243888733869</c:v>
                </c:pt>
                <c:pt idx="1274">
                  <c:v>68.917279190101297</c:v>
                </c:pt>
                <c:pt idx="1275">
                  <c:v>68.925311783903112</c:v>
                </c:pt>
                <c:pt idx="1276">
                  <c:v>68.933341677416706</c:v>
                </c:pt>
                <c:pt idx="1277">
                  <c:v>68.941368877908388</c:v>
                </c:pt>
                <c:pt idx="1278">
                  <c:v>68.949393392633368</c:v>
                </c:pt>
                <c:pt idx="1279">
                  <c:v>68.95741522883587</c:v>
                </c:pt>
                <c:pt idx="1280">
                  <c:v>68.965434393749149</c:v>
                </c:pt>
                <c:pt idx="1281">
                  <c:v>68.973450894595544</c:v>
                </c:pt>
                <c:pt idx="1282">
                  <c:v>68.981464738586482</c:v>
                </c:pt>
                <c:pt idx="1283">
                  <c:v>68.98947593292263</c:v>
                </c:pt>
                <c:pt idx="1284">
                  <c:v>68.99748448479383</c:v>
                </c:pt>
                <c:pt idx="1285">
                  <c:v>69.005490401379177</c:v>
                </c:pt>
                <c:pt idx="1286">
                  <c:v>69.013493689847095</c:v>
                </c:pt>
                <c:pt idx="1287">
                  <c:v>69.021494357355351</c:v>
                </c:pt>
                <c:pt idx="1288">
                  <c:v>69.029492411051095</c:v>
                </c:pt>
                <c:pt idx="1289">
                  <c:v>69.037487858070946</c:v>
                </c:pt>
                <c:pt idx="1290">
                  <c:v>69.04548070554101</c:v>
                </c:pt>
                <c:pt idx="1291">
                  <c:v>69.053470960576888</c:v>
                </c:pt>
                <c:pt idx="1292">
                  <c:v>69.061458630283795</c:v>
                </c:pt>
                <c:pt idx="1293">
                  <c:v>69.069443721756528</c:v>
                </c:pt>
                <c:pt idx="1294">
                  <c:v>69.077426242079582</c:v>
                </c:pt>
                <c:pt idx="1295">
                  <c:v>69.085406198327163</c:v>
                </c:pt>
                <c:pt idx="1296">
                  <c:v>69.093383597563189</c:v>
                </c:pt>
                <c:pt idx="1297">
                  <c:v>69.101358446841402</c:v>
                </c:pt>
                <c:pt idx="1298">
                  <c:v>69.10933075320537</c:v>
                </c:pt>
                <c:pt idx="1299">
                  <c:v>69.117300523688556</c:v>
                </c:pt>
                <c:pt idx="1300">
                  <c:v>69.125267765314348</c:v>
                </c:pt>
                <c:pt idx="1301">
                  <c:v>69.133232485096087</c:v>
                </c:pt>
                <c:pt idx="1302">
                  <c:v>69.141194690037125</c:v>
                </c:pt>
                <c:pt idx="1303">
                  <c:v>69.149154387130906</c:v>
                </c:pt>
                <c:pt idx="1304">
                  <c:v>69.157111583360916</c:v>
                </c:pt>
                <c:pt idx="1305">
                  <c:v>69.165066285700817</c:v>
                </c:pt>
                <c:pt idx="1306">
                  <c:v>69.173018501114456</c:v>
                </c:pt>
                <c:pt idx="1307">
                  <c:v>69.180968236555884</c:v>
                </c:pt>
                <c:pt idx="1308">
                  <c:v>69.188915498969422</c:v>
                </c:pt>
                <c:pt idx="1309">
                  <c:v>69.196860295289738</c:v>
                </c:pt>
                <c:pt idx="1310">
                  <c:v>69.204802632441798</c:v>
                </c:pt>
                <c:pt idx="1311">
                  <c:v>69.212742517340985</c:v>
                </c:pt>
                <c:pt idx="1312">
                  <c:v>69.220679956893136</c:v>
                </c:pt>
                <c:pt idx="1313">
                  <c:v>69.228614957994537</c:v>
                </c:pt>
                <c:pt idx="1314">
                  <c:v>69.236547527532011</c:v>
                </c:pt>
                <c:pt idx="1315">
                  <c:v>69.244477672382928</c:v>
                </c:pt>
                <c:pt idx="1316">
                  <c:v>69.252405399415281</c:v>
                </c:pt>
                <c:pt idx="1317">
                  <c:v>69.260330715487669</c:v>
                </c:pt>
                <c:pt idx="1318">
                  <c:v>69.26825362744944</c:v>
                </c:pt>
                <c:pt idx="1319">
                  <c:v>69.27617414214059</c:v>
                </c:pt>
                <c:pt idx="1320">
                  <c:v>69.284092266391937</c:v>
                </c:pt>
                <c:pt idx="1321">
                  <c:v>69.292008007025075</c:v>
                </c:pt>
                <c:pt idx="1322">
                  <c:v>69.299921370852474</c:v>
                </c:pt>
                <c:pt idx="1323">
                  <c:v>69.307832364677481</c:v>
                </c:pt>
                <c:pt idx="1324">
                  <c:v>69.315740995294348</c:v>
                </c:pt>
                <c:pt idx="1325">
                  <c:v>69.323647269488347</c:v>
                </c:pt>
                <c:pt idx="1326">
                  <c:v>69.331551194035711</c:v>
                </c:pt>
                <c:pt idx="1327">
                  <c:v>69.339452775703748</c:v>
                </c:pt>
                <c:pt idx="1328">
                  <c:v>69.347352021250842</c:v>
                </c:pt>
                <c:pt idx="1329">
                  <c:v>69.355248937426538</c:v>
                </c:pt>
                <c:pt idx="1330">
                  <c:v>69.363143530971527</c:v>
                </c:pt>
                <c:pt idx="1331">
                  <c:v>69.371035808617705</c:v>
                </c:pt>
                <c:pt idx="1332">
                  <c:v>69.378925777088227</c:v>
                </c:pt>
                <c:pt idx="1333">
                  <c:v>69.386813443097537</c:v>
                </c:pt>
                <c:pt idx="1334">
                  <c:v>69.394698813351411</c:v>
                </c:pt>
                <c:pt idx="1335">
                  <c:v>69.402581894546984</c:v>
                </c:pt>
                <c:pt idx="1336">
                  <c:v>69.410462693372793</c:v>
                </c:pt>
                <c:pt idx="1337">
                  <c:v>69.418341216508864</c:v>
                </c:pt>
                <c:pt idx="1338">
                  <c:v>69.426217470626639</c:v>
                </c:pt>
                <c:pt idx="1339">
                  <c:v>69.434091462389148</c:v>
                </c:pt>
                <c:pt idx="1340">
                  <c:v>69.441963198450949</c:v>
                </c:pt>
                <c:pt idx="1341">
                  <c:v>69.44983268545819</c:v>
                </c:pt>
                <c:pt idx="1342">
                  <c:v>69.457699930048719</c:v>
                </c:pt>
                <c:pt idx="1343">
                  <c:v>69.465564938851983</c:v>
                </c:pt>
                <c:pt idx="1344">
                  <c:v>69.473427718489233</c:v>
                </c:pt>
                <c:pt idx="1345">
                  <c:v>69.481288275573391</c:v>
                </c:pt>
                <c:pt idx="1346">
                  <c:v>69.48914661670922</c:v>
                </c:pt>
                <c:pt idx="1347">
                  <c:v>69.497002748493344</c:v>
                </c:pt>
                <c:pt idx="1348">
                  <c:v>69.504856677514169</c:v>
                </c:pt>
                <c:pt idx="1349">
                  <c:v>69.512708410352104</c:v>
                </c:pt>
                <c:pt idx="1350">
                  <c:v>69.520557953579456</c:v>
                </c:pt>
                <c:pt idx="1351">
                  <c:v>69.528405313760501</c:v>
                </c:pt>
                <c:pt idx="1352">
                  <c:v>69.53625049745159</c:v>
                </c:pt>
                <c:pt idx="1353">
                  <c:v>69.544093511201083</c:v>
                </c:pt>
                <c:pt idx="1354">
                  <c:v>69.551934361549456</c:v>
                </c:pt>
                <c:pt idx="1355">
                  <c:v>69.559773055029325</c:v>
                </c:pt>
                <c:pt idx="1356">
                  <c:v>69.56760959816549</c:v>
                </c:pt>
                <c:pt idx="1357">
                  <c:v>69.575443997474906</c:v>
                </c:pt>
                <c:pt idx="1358">
                  <c:v>69.583276259466842</c:v>
                </c:pt>
                <c:pt idx="1359">
                  <c:v>69.591106390642807</c:v>
                </c:pt>
                <c:pt idx="1360">
                  <c:v>69.598934397496649</c:v>
                </c:pt>
                <c:pt idx="1361">
                  <c:v>69.606760286514557</c:v>
                </c:pt>
                <c:pt idx="1362">
                  <c:v>69.614584064175133</c:v>
                </c:pt>
                <c:pt idx="1363">
                  <c:v>69.622405736949389</c:v>
                </c:pt>
                <c:pt idx="1364">
                  <c:v>69.630225311300848</c:v>
                </c:pt>
                <c:pt idx="1365">
                  <c:v>69.638042793685457</c:v>
                </c:pt>
                <c:pt idx="1366">
                  <c:v>69.645858190551792</c:v>
                </c:pt>
                <c:pt idx="1367">
                  <c:v>69.653671508340935</c:v>
                </c:pt>
                <c:pt idx="1368">
                  <c:v>69.661482753486624</c:v>
                </c:pt>
                <c:pt idx="1369">
                  <c:v>69.669291932415234</c:v>
                </c:pt>
                <c:pt idx="1370">
                  <c:v>69.677099051545824</c:v>
                </c:pt>
                <c:pt idx="1371">
                  <c:v>69.684904117290174</c:v>
                </c:pt>
                <c:pt idx="1372">
                  <c:v>69.692707136052817</c:v>
                </c:pt>
                <c:pt idx="1373">
                  <c:v>69.700508114231084</c:v>
                </c:pt>
                <c:pt idx="1374">
                  <c:v>69.708307058215141</c:v>
                </c:pt>
                <c:pt idx="1375">
                  <c:v>69.71610397438802</c:v>
                </c:pt>
                <c:pt idx="1376">
                  <c:v>69.72389886912562</c:v>
                </c:pt>
                <c:pt idx="1377">
                  <c:v>69.73169174879682</c:v>
                </c:pt>
                <c:pt idx="1378">
                  <c:v>69.73948261976345</c:v>
                </c:pt>
                <c:pt idx="1379">
                  <c:v>69.747271488380349</c:v>
                </c:pt>
                <c:pt idx="1380">
                  <c:v>69.755058360995406</c:v>
                </c:pt>
                <c:pt idx="1381">
                  <c:v>69.762843243949561</c:v>
                </c:pt>
                <c:pt idx="1382">
                  <c:v>69.770626143576905</c:v>
                </c:pt>
                <c:pt idx="1383">
                  <c:v>69.778407066204636</c:v>
                </c:pt>
                <c:pt idx="1384">
                  <c:v>69.786186018153174</c:v>
                </c:pt>
                <c:pt idx="1385">
                  <c:v>69.793963005736131</c:v>
                </c:pt>
                <c:pt idx="1386">
                  <c:v>69.801738035260385</c:v>
                </c:pt>
                <c:pt idx="1387">
                  <c:v>69.80951111302609</c:v>
                </c:pt>
                <c:pt idx="1388">
                  <c:v>69.817282245326723</c:v>
                </c:pt>
                <c:pt idx="1389">
                  <c:v>69.825051438449123</c:v>
                </c:pt>
                <c:pt idx="1390">
                  <c:v>69.83281869867352</c:v>
                </c:pt>
                <c:pt idx="1391">
                  <c:v>69.840584032273583</c:v>
                </c:pt>
                <c:pt idx="1392">
                  <c:v>69.84834744551641</c:v>
                </c:pt>
                <c:pt idx="1393">
                  <c:v>69.856108944662623</c:v>
                </c:pt>
                <c:pt idx="1394">
                  <c:v>69.863868535966333</c:v>
                </c:pt>
                <c:pt idx="1395">
                  <c:v>69.871626225675286</c:v>
                </c:pt>
                <c:pt idx="1396">
                  <c:v>69.879382020030747</c:v>
                </c:pt>
                <c:pt idx="1397">
                  <c:v>69.887135925267657</c:v>
                </c:pt>
                <c:pt idx="1398">
                  <c:v>69.89488794761462</c:v>
                </c:pt>
                <c:pt idx="1399">
                  <c:v>69.902638093293916</c:v>
                </c:pt>
                <c:pt idx="1400">
                  <c:v>69.910386368521586</c:v>
                </c:pt>
                <c:pt idx="1401">
                  <c:v>69.918132779507417</c:v>
                </c:pt>
                <c:pt idx="1402">
                  <c:v>69.925877332455016</c:v>
                </c:pt>
                <c:pt idx="1403">
                  <c:v>69.933620033561809</c:v>
                </c:pt>
                <c:pt idx="1404">
                  <c:v>69.94136088901908</c:v>
                </c:pt>
                <c:pt idx="1405">
                  <c:v>69.949099905012048</c:v>
                </c:pt>
                <c:pt idx="1406">
                  <c:v>69.956837087719833</c:v>
                </c:pt>
                <c:pt idx="1407">
                  <c:v>69.964572443315561</c:v>
                </c:pt>
                <c:pt idx="1408">
                  <c:v>69.972305977966315</c:v>
                </c:pt>
                <c:pt idx="1409">
                  <c:v>69.980037697833254</c:v>
                </c:pt>
                <c:pt idx="1410">
                  <c:v>69.987767609071582</c:v>
                </c:pt>
                <c:pt idx="1411">
                  <c:v>69.995495717830593</c:v>
                </c:pt>
                <c:pt idx="1412">
                  <c:v>70.003222030253752</c:v>
                </c:pt>
                <c:pt idx="1413">
                  <c:v>70.010946552478686</c:v>
                </c:pt>
                <c:pt idx="1414">
                  <c:v>70.018669290637177</c:v>
                </c:pt>
                <c:pt idx="1415">
                  <c:v>70.026390250855286</c:v>
                </c:pt>
                <c:pt idx="1416">
                  <c:v>70.034109439253328</c:v>
                </c:pt>
                <c:pt idx="1417">
                  <c:v>70.041826861945921</c:v>
                </c:pt>
                <c:pt idx="1418">
                  <c:v>70.049542525042</c:v>
                </c:pt>
                <c:pt idx="1419">
                  <c:v>70.057256434644898</c:v>
                </c:pt>
                <c:pt idx="1420">
                  <c:v>70.064968596852296</c:v>
                </c:pt>
                <c:pt idx="1421">
                  <c:v>70.072679017756357</c:v>
                </c:pt>
                <c:pt idx="1422">
                  <c:v>70.080387703443662</c:v>
                </c:pt>
                <c:pt idx="1423">
                  <c:v>70.088094659995292</c:v>
                </c:pt>
                <c:pt idx="1424">
                  <c:v>70.095799893486912</c:v>
                </c:pt>
                <c:pt idx="1425">
                  <c:v>70.103503409988676</c:v>
                </c:pt>
                <c:pt idx="1426">
                  <c:v>70.111205215565377</c:v>
                </c:pt>
                <c:pt idx="1427">
                  <c:v>70.118905316276383</c:v>
                </c:pt>
                <c:pt idx="1428">
                  <c:v>70.126603718175772</c:v>
                </c:pt>
                <c:pt idx="1429">
                  <c:v>70.134300427312283</c:v>
                </c:pt>
                <c:pt idx="1430">
                  <c:v>70.141995449729379</c:v>
                </c:pt>
                <c:pt idx="1431">
                  <c:v>70.14968879146528</c:v>
                </c:pt>
                <c:pt idx="1432">
                  <c:v>70.157380458552964</c:v>
                </c:pt>
                <c:pt idx="1433">
                  <c:v>70.165070457020278</c:v>
                </c:pt>
                <c:pt idx="1434">
                  <c:v>70.17275879288988</c:v>
                </c:pt>
                <c:pt idx="1435">
                  <c:v>70.180445472179301</c:v>
                </c:pt>
                <c:pt idx="1436">
                  <c:v>70.188130500901011</c:v>
                </c:pt>
                <c:pt idx="1437">
                  <c:v>70.195813885062407</c:v>
                </c:pt>
                <c:pt idx="1438">
                  <c:v>70.203495630665884</c:v>
                </c:pt>
                <c:pt idx="1439">
                  <c:v>70.211175743708793</c:v>
                </c:pt>
                <c:pt idx="1440">
                  <c:v>70.218854230183581</c:v>
                </c:pt>
                <c:pt idx="1441">
                  <c:v>70.226531096077707</c:v>
                </c:pt>
                <c:pt idx="1442">
                  <c:v>70.234206347373799</c:v>
                </c:pt>
                <c:pt idx="1443">
                  <c:v>70.241879990049554</c:v>
                </c:pt>
                <c:pt idx="1444">
                  <c:v>70.249552030077879</c:v>
                </c:pt>
                <c:pt idx="1445">
                  <c:v>70.257222473426864</c:v>
                </c:pt>
                <c:pt idx="1446">
                  <c:v>70.264891326059796</c:v>
                </c:pt>
                <c:pt idx="1447">
                  <c:v>70.272558593935273</c:v>
                </c:pt>
                <c:pt idx="1448">
                  <c:v>70.280224283007129</c:v>
                </c:pt>
                <c:pt idx="1449">
                  <c:v>70.287888399224556</c:v>
                </c:pt>
                <c:pt idx="1450">
                  <c:v>70.295550948532068</c:v>
                </c:pt>
                <c:pt idx="1451">
                  <c:v>70.303211936869602</c:v>
                </c:pt>
                <c:pt idx="1452">
                  <c:v>70.310871370172464</c:v>
                </c:pt>
                <c:pt idx="1453">
                  <c:v>70.318529254371427</c:v>
                </c:pt>
                <c:pt idx="1454">
                  <c:v>70.32618559539273</c:v>
                </c:pt>
                <c:pt idx="1455">
                  <c:v>70.333840399158134</c:v>
                </c:pt>
                <c:pt idx="1456">
                  <c:v>70.341493671584928</c:v>
                </c:pt>
                <c:pt idx="1457">
                  <c:v>70.349145418585962</c:v>
                </c:pt>
                <c:pt idx="1458">
                  <c:v>70.356795646069671</c:v>
                </c:pt>
                <c:pt idx="1459">
                  <c:v>70.364444359940165</c:v>
                </c:pt>
                <c:pt idx="1460">
                  <c:v>70.372091566097168</c:v>
                </c:pt>
                <c:pt idx="1461">
                  <c:v>70.379737270436124</c:v>
                </c:pt>
                <c:pt idx="1462">
                  <c:v>70.387381478848184</c:v>
                </c:pt>
                <c:pt idx="1463">
                  <c:v>70.395024197220238</c:v>
                </c:pt>
                <c:pt idx="1464">
                  <c:v>70.402665431434997</c:v>
                </c:pt>
                <c:pt idx="1465">
                  <c:v>70.410305187370923</c:v>
                </c:pt>
                <c:pt idx="1466">
                  <c:v>70.417943470902387</c:v>
                </c:pt>
                <c:pt idx="1467">
                  <c:v>70.425580287899606</c:v>
                </c:pt>
                <c:pt idx="1468">
                  <c:v>70.433215644228667</c:v>
                </c:pt>
                <c:pt idx="1469">
                  <c:v>70.440849545751647</c:v>
                </c:pt>
                <c:pt idx="1470">
                  <c:v>70.448481998326557</c:v>
                </c:pt>
                <c:pt idx="1471">
                  <c:v>70.456113007807403</c:v>
                </c:pt>
                <c:pt idx="1472">
                  <c:v>70.463742580044212</c:v>
                </c:pt>
                <c:pt idx="1473">
                  <c:v>70.471370720883073</c:v>
                </c:pt>
                <c:pt idx="1474">
                  <c:v>70.478997436166168</c:v>
                </c:pt>
                <c:pt idx="1475">
                  <c:v>70.486622731731785</c:v>
                </c:pt>
                <c:pt idx="1476">
                  <c:v>70.494246613414361</c:v>
                </c:pt>
                <c:pt idx="1477">
                  <c:v>70.501869087044469</c:v>
                </c:pt>
                <c:pt idx="1478">
                  <c:v>70.509490158448969</c:v>
                </c:pt>
                <c:pt idx="1479">
                  <c:v>70.517109833450874</c:v>
                </c:pt>
                <c:pt idx="1480">
                  <c:v>70.5247281178695</c:v>
                </c:pt>
                <c:pt idx="1481">
                  <c:v>70.53234501752047</c:v>
                </c:pt>
                <c:pt idx="1482">
                  <c:v>70.539960538215695</c:v>
                </c:pt>
                <c:pt idx="1483">
                  <c:v>70.547574685763465</c:v>
                </c:pt>
                <c:pt idx="1484">
                  <c:v>70.555187465968444</c:v>
                </c:pt>
                <c:pt idx="1485">
                  <c:v>70.562798884631718</c:v>
                </c:pt>
                <c:pt idx="1486">
                  <c:v>70.570408947550817</c:v>
                </c:pt>
                <c:pt idx="1487">
                  <c:v>70.578017660519734</c:v>
                </c:pt>
                <c:pt idx="1488">
                  <c:v>70.585625029328966</c:v>
                </c:pt>
                <c:pt idx="1489">
                  <c:v>70.593231059765557</c:v>
                </c:pt>
                <c:pt idx="1490">
                  <c:v>70.600835757613098</c:v>
                </c:pt>
                <c:pt idx="1491">
                  <c:v>70.608439128651767</c:v>
                </c:pt>
                <c:pt idx="1492">
                  <c:v>70.616041178658392</c:v>
                </c:pt>
                <c:pt idx="1493">
                  <c:v>70.623641913406402</c:v>
                </c:pt>
                <c:pt idx="1494">
                  <c:v>70.631241338665944</c:v>
                </c:pt>
                <c:pt idx="1495">
                  <c:v>70.638839460203897</c:v>
                </c:pt>
                <c:pt idx="1496">
                  <c:v>70.646436283783814</c:v>
                </c:pt>
                <c:pt idx="1497">
                  <c:v>70.65403181516605</c:v>
                </c:pt>
                <c:pt idx="1498">
                  <c:v>70.661626060107793</c:v>
                </c:pt>
                <c:pt idx="1499">
                  <c:v>70.669219024362988</c:v>
                </c:pt>
                <c:pt idx="1500">
                  <c:v>70.676810713682485</c:v>
                </c:pt>
                <c:pt idx="1501">
                  <c:v>70.684401133814006</c:v>
                </c:pt>
                <c:pt idx="1502">
                  <c:v>70.69199029050219</c:v>
                </c:pt>
                <c:pt idx="1503">
                  <c:v>70.699578189488619</c:v>
                </c:pt>
                <c:pt idx="1504">
                  <c:v>70.707164836511836</c:v>
                </c:pt>
                <c:pt idx="1505">
                  <c:v>70.714750237307427</c:v>
                </c:pt>
                <c:pt idx="1506">
                  <c:v>70.722334397607966</c:v>
                </c:pt>
                <c:pt idx="1507">
                  <c:v>70.729917323143098</c:v>
                </c:pt>
                <c:pt idx="1508">
                  <c:v>70.737499019639571</c:v>
                </c:pt>
                <c:pt idx="1509">
                  <c:v>70.745079492821247</c:v>
                </c:pt>
                <c:pt idx="1510">
                  <c:v>70.752658748409132</c:v>
                </c:pt>
                <c:pt idx="1511">
                  <c:v>70.760236792121418</c:v>
                </c:pt>
                <c:pt idx="1512">
                  <c:v>70.767813629673498</c:v>
                </c:pt>
                <c:pt idx="1513">
                  <c:v>70.775389266777992</c:v>
                </c:pt>
                <c:pt idx="1514">
                  <c:v>70.782963709144809</c:v>
                </c:pt>
                <c:pt idx="1515">
                  <c:v>70.790536962481141</c:v>
                </c:pt>
                <c:pt idx="1516">
                  <c:v>70.798109032491467</c:v>
                </c:pt>
                <c:pt idx="1517">
                  <c:v>70.80567992487768</c:v>
                </c:pt>
                <c:pt idx="1518">
                  <c:v>70.813249645338999</c:v>
                </c:pt>
                <c:pt idx="1519">
                  <c:v>70.820818199572102</c:v>
                </c:pt>
                <c:pt idx="1520">
                  <c:v>70.828385593271051</c:v>
                </c:pt>
                <c:pt idx="1521">
                  <c:v>70.835951832127421</c:v>
                </c:pt>
                <c:pt idx="1522">
                  <c:v>70.843516921830258</c:v>
                </c:pt>
                <c:pt idx="1523">
                  <c:v>70.851080868066148</c:v>
                </c:pt>
                <c:pt idx="1524">
                  <c:v>70.858643676519222</c:v>
                </c:pt>
                <c:pt idx="1525">
                  <c:v>70.866205352871177</c:v>
                </c:pt>
                <c:pt idx="1526">
                  <c:v>70.873765902801367</c:v>
                </c:pt>
                <c:pt idx="1527">
                  <c:v>70.881325331986744</c:v>
                </c:pt>
                <c:pt idx="1528">
                  <c:v>70.888883646101931</c:v>
                </c:pt>
                <c:pt idx="1529">
                  <c:v>70.896440850819275</c:v>
                </c:pt>
                <c:pt idx="1530">
                  <c:v>70.90399695180885</c:v>
                </c:pt>
                <c:pt idx="1531">
                  <c:v>70.911551954738442</c:v>
                </c:pt>
                <c:pt idx="1532">
                  <c:v>70.919105865273664</c:v>
                </c:pt>
                <c:pt idx="1533">
                  <c:v>70.926658689077939</c:v>
                </c:pt>
                <c:pt idx="1534">
                  <c:v>70.934210431812488</c:v>
                </c:pt>
                <c:pt idx="1535">
                  <c:v>70.941761099136471</c:v>
                </c:pt>
                <c:pt idx="1536">
                  <c:v>70.949310696706874</c:v>
                </c:pt>
                <c:pt idx="1537">
                  <c:v>70.956859230178665</c:v>
                </c:pt>
                <c:pt idx="1538">
                  <c:v>70.964406705204766</c:v>
                </c:pt>
                <c:pt idx="1539">
                  <c:v>70.971953127436038</c:v>
                </c:pt>
                <c:pt idx="1540">
                  <c:v>70.97949850252138</c:v>
                </c:pt>
                <c:pt idx="1541">
                  <c:v>70.987042836107776</c:v>
                </c:pt>
                <c:pt idx="1542">
                  <c:v>70.994586133840201</c:v>
                </c:pt>
                <c:pt idx="1543">
                  <c:v>71.002128401361773</c:v>
                </c:pt>
                <c:pt idx="1544">
                  <c:v>71.00966964431376</c:v>
                </c:pt>
                <c:pt idx="1545">
                  <c:v>71.017209868335542</c:v>
                </c:pt>
                <c:pt idx="1546">
                  <c:v>71.024749079064705</c:v>
                </c:pt>
                <c:pt idx="1547">
                  <c:v>71.032287282137048</c:v>
                </c:pt>
                <c:pt idx="1548">
                  <c:v>71.039824483186607</c:v>
                </c:pt>
                <c:pt idx="1549">
                  <c:v>71.047360687845696</c:v>
                </c:pt>
                <c:pt idx="1550">
                  <c:v>71.054895901744914</c:v>
                </c:pt>
                <c:pt idx="1551">
                  <c:v>71.062430130513206</c:v>
                </c:pt>
                <c:pt idx="1552">
                  <c:v>71.06996337977786</c:v>
                </c:pt>
                <c:pt idx="1553">
                  <c:v>71.077495655164569</c:v>
                </c:pt>
                <c:pt idx="1554">
                  <c:v>71.085026962297391</c:v>
                </c:pt>
                <c:pt idx="1555">
                  <c:v>71.092557306798881</c:v>
                </c:pt>
                <c:pt idx="1556">
                  <c:v>71.100086694290027</c:v>
                </c:pt>
                <c:pt idx="1557">
                  <c:v>71.107615130390357</c:v>
                </c:pt>
                <c:pt idx="1558">
                  <c:v>71.115142620717876</c:v>
                </c:pt>
                <c:pt idx="1559">
                  <c:v>71.122669170889168</c:v>
                </c:pt>
                <c:pt idx="1560">
                  <c:v>71.130194786519425</c:v>
                </c:pt>
                <c:pt idx="1561">
                  <c:v>71.13771947322239</c:v>
                </c:pt>
                <c:pt idx="1562">
                  <c:v>71.145243236610526</c:v>
                </c:pt>
                <c:pt idx="1563">
                  <c:v>71.152766082294889</c:v>
                </c:pt>
                <c:pt idx="1564">
                  <c:v>71.1602880158853</c:v>
                </c:pt>
                <c:pt idx="1565">
                  <c:v>71.167809042990257</c:v>
                </c:pt>
                <c:pt idx="1566">
                  <c:v>71.175329169217051</c:v>
                </c:pt>
                <c:pt idx="1567">
                  <c:v>71.182848400171721</c:v>
                </c:pt>
                <c:pt idx="1568">
                  <c:v>71.190366741459158</c:v>
                </c:pt>
                <c:pt idx="1569">
                  <c:v>71.197884198683042</c:v>
                </c:pt>
                <c:pt idx="1570">
                  <c:v>71.205400777445973</c:v>
                </c:pt>
                <c:pt idx="1571">
                  <c:v>71.212916483349431</c:v>
                </c:pt>
                <c:pt idx="1572">
                  <c:v>71.220431321993814</c:v>
                </c:pt>
                <c:pt idx="1573">
                  <c:v>71.227945298978483</c:v>
                </c:pt>
                <c:pt idx="1574">
                  <c:v>71.235458419901761</c:v>
                </c:pt>
                <c:pt idx="1575">
                  <c:v>71.24297069036102</c:v>
                </c:pt>
                <c:pt idx="1576">
                  <c:v>71.250482115952678</c:v>
                </c:pt>
                <c:pt idx="1577">
                  <c:v>71.257992702272148</c:v>
                </c:pt>
                <c:pt idx="1578">
                  <c:v>71.265502454914028</c:v>
                </c:pt>
                <c:pt idx="1579">
                  <c:v>71.273011379471995</c:v>
                </c:pt>
                <c:pt idx="1580">
                  <c:v>71.280519481538875</c:v>
                </c:pt>
                <c:pt idx="1581">
                  <c:v>71.288026766706707</c:v>
                </c:pt>
                <c:pt idx="1582">
                  <c:v>71.295533240566726</c:v>
                </c:pt>
                <c:pt idx="1583">
                  <c:v>71.303038908709411</c:v>
                </c:pt>
                <c:pt idx="1584">
                  <c:v>71.310543776724487</c:v>
                </c:pt>
                <c:pt idx="1585">
                  <c:v>71.318047850201026</c:v>
                </c:pt>
                <c:pt idx="1586">
                  <c:v>71.325551134727377</c:v>
                </c:pt>
                <c:pt idx="1587">
                  <c:v>71.333053635891261</c:v>
                </c:pt>
                <c:pt idx="1588">
                  <c:v>71.34055535927979</c:v>
                </c:pt>
                <c:pt idx="1589">
                  <c:v>71.348056310479478</c:v>
                </c:pt>
                <c:pt idx="1590">
                  <c:v>71.355556495076286</c:v>
                </c:pt>
                <c:pt idx="1591">
                  <c:v>71.363055918655618</c:v>
                </c:pt>
                <c:pt idx="1592">
                  <c:v>71.370554586802442</c:v>
                </c:pt>
                <c:pt idx="1593">
                  <c:v>71.378052505101167</c:v>
                </c:pt>
                <c:pt idx="1594">
                  <c:v>71.385549679135806</c:v>
                </c:pt>
                <c:pt idx="1595">
                  <c:v>71.393046114489962</c:v>
                </c:pt>
                <c:pt idx="1596">
                  <c:v>71.400541816746809</c:v>
                </c:pt>
                <c:pt idx="1597">
                  <c:v>71.408036791489209</c:v>
                </c:pt>
                <c:pt idx="1598">
                  <c:v>71.415531044299655</c:v>
                </c:pt>
                <c:pt idx="1599">
                  <c:v>71.423024580760369</c:v>
                </c:pt>
                <c:pt idx="1600">
                  <c:v>71.430517406453291</c:v>
                </c:pt>
                <c:pt idx="1601">
                  <c:v>71.438009526960101</c:v>
                </c:pt>
                <c:pt idx="1602">
                  <c:v>71.445500947862257</c:v>
                </c:pt>
                <c:pt idx="1603">
                  <c:v>71.452991674741071</c:v>
                </c:pt>
                <c:pt idx="1604">
                  <c:v>71.460481713177657</c:v>
                </c:pt>
                <c:pt idx="1605">
                  <c:v>71.46797106875303</c:v>
                </c:pt>
                <c:pt idx="1606">
                  <c:v>71.475459747048077</c:v>
                </c:pt>
                <c:pt idx="1607">
                  <c:v>71.482947753643629</c:v>
                </c:pt>
                <c:pt idx="1608">
                  <c:v>71.490435094120457</c:v>
                </c:pt>
                <c:pt idx="1609">
                  <c:v>71.497921774059364</c:v>
                </c:pt>
                <c:pt idx="1610">
                  <c:v>71.505407799041109</c:v>
                </c:pt>
                <c:pt idx="1611">
                  <c:v>71.512893174646535</c:v>
                </c:pt>
                <c:pt idx="1612">
                  <c:v>71.520377906456531</c:v>
                </c:pt>
                <c:pt idx="1613">
                  <c:v>71.527862000052096</c:v>
                </c:pt>
                <c:pt idx="1614">
                  <c:v>71.535345461014387</c:v>
                </c:pt>
                <c:pt idx="1615">
                  <c:v>71.542828294924675</c:v>
                </c:pt>
                <c:pt idx="1616">
                  <c:v>71.550310507364458</c:v>
                </c:pt>
                <c:pt idx="1617">
                  <c:v>71.557792103915418</c:v>
                </c:pt>
                <c:pt idx="1618">
                  <c:v>71.565273090159508</c:v>
                </c:pt>
                <c:pt idx="1619">
                  <c:v>71.572753471678951</c:v>
                </c:pt>
                <c:pt idx="1620">
                  <c:v>71.580233254056267</c:v>
                </c:pt>
                <c:pt idx="1621">
                  <c:v>71.58771244287432</c:v>
                </c:pt>
                <c:pt idx="1622">
                  <c:v>71.595191043716326</c:v>
                </c:pt>
                <c:pt idx="1623">
                  <c:v>71.602669062165887</c:v>
                </c:pt>
                <c:pt idx="1624">
                  <c:v>71.610146503807059</c:v>
                </c:pt>
                <c:pt idx="1625">
                  <c:v>71.617623374224308</c:v>
                </c:pt>
                <c:pt idx="1626">
                  <c:v>71.625099679002602</c:v>
                </c:pt>
                <c:pt idx="1627">
                  <c:v>71.632575423727403</c:v>
                </c:pt>
                <c:pt idx="1628">
                  <c:v>71.640050613984741</c:v>
                </c:pt>
                <c:pt idx="1629">
                  <c:v>71.647525255361174</c:v>
                </c:pt>
                <c:pt idx="1630">
                  <c:v>71.654999353443884</c:v>
                </c:pt>
                <c:pt idx="1631">
                  <c:v>71.66247291382065</c:v>
                </c:pt>
                <c:pt idx="1632">
                  <c:v>71.669945942079949</c:v>
                </c:pt>
                <c:pt idx="1633">
                  <c:v>71.677418443810907</c:v>
                </c:pt>
                <c:pt idx="1634">
                  <c:v>71.684890424603353</c:v>
                </c:pt>
                <c:pt idx="1635">
                  <c:v>71.69236189004792</c:v>
                </c:pt>
                <c:pt idx="1636">
                  <c:v>71.699832845735941</c:v>
                </c:pt>
                <c:pt idx="1637">
                  <c:v>71.707303297259585</c:v>
                </c:pt>
                <c:pt idx="1638">
                  <c:v>71.714773250211877</c:v>
                </c:pt>
                <c:pt idx="1639">
                  <c:v>71.722242710186663</c:v>
                </c:pt>
                <c:pt idx="1640">
                  <c:v>71.729711682778685</c:v>
                </c:pt>
                <c:pt idx="1641">
                  <c:v>71.73718017358361</c:v>
                </c:pt>
                <c:pt idx="1642">
                  <c:v>71.74464818819807</c:v>
                </c:pt>
                <c:pt idx="1643">
                  <c:v>71.752115732219664</c:v>
                </c:pt>
                <c:pt idx="1644">
                  <c:v>71.759582811247</c:v>
                </c:pt>
                <c:pt idx="1645">
                  <c:v>71.767049430879709</c:v>
                </c:pt>
                <c:pt idx="1646">
                  <c:v>71.77451559671853</c:v>
                </c:pt>
                <c:pt idx="1647">
                  <c:v>71.781981314365268</c:v>
                </c:pt>
                <c:pt idx="1648">
                  <c:v>71.789446589422852</c:v>
                </c:pt>
                <c:pt idx="1649">
                  <c:v>71.796911427495402</c:v>
                </c:pt>
                <c:pt idx="1650">
                  <c:v>71.804375834188178</c:v>
                </c:pt>
                <c:pt idx="1651">
                  <c:v>71.811839815107717</c:v>
                </c:pt>
                <c:pt idx="1652">
                  <c:v>71.81930337586175</c:v>
                </c:pt>
                <c:pt idx="1653">
                  <c:v>71.826766522059302</c:v>
                </c:pt>
                <c:pt idx="1654">
                  <c:v>71.834229259310746</c:v>
                </c:pt>
                <c:pt idx="1655">
                  <c:v>71.841691593227708</c:v>
                </c:pt>
                <c:pt idx="1656">
                  <c:v>71.849153529423276</c:v>
                </c:pt>
                <c:pt idx="1657">
                  <c:v>71.856615073511861</c:v>
                </c:pt>
                <c:pt idx="1658">
                  <c:v>71.864076231109337</c:v>
                </c:pt>
                <c:pt idx="1659">
                  <c:v>71.871537007833041</c:v>
                </c:pt>
                <c:pt idx="1660">
                  <c:v>71.878997409301775</c:v>
                </c:pt>
                <c:pt idx="1661">
                  <c:v>71.886457441135875</c:v>
                </c:pt>
                <c:pt idx="1662">
                  <c:v>71.89391710895724</c:v>
                </c:pt>
                <c:pt idx="1663">
                  <c:v>71.901376418389304</c:v>
                </c:pt>
                <c:pt idx="1664">
                  <c:v>71.908835375057166</c:v>
                </c:pt>
                <c:pt idx="1665">
                  <c:v>71.916293984587512</c:v>
                </c:pt>
                <c:pt idx="1666">
                  <c:v>71.923752252608736</c:v>
                </c:pt>
                <c:pt idx="1667">
                  <c:v>71.931210184750924</c:v>
                </c:pt>
                <c:pt idx="1668">
                  <c:v>71.938667786645894</c:v>
                </c:pt>
                <c:pt idx="1669">
                  <c:v>71.946125063927212</c:v>
                </c:pt>
                <c:pt idx="1670">
                  <c:v>71.95358202223025</c:v>
                </c:pt>
                <c:pt idx="1671">
                  <c:v>71.961038667192199</c:v>
                </c:pt>
                <c:pt idx="1672">
                  <c:v>71.968495004452109</c:v>
                </c:pt>
                <c:pt idx="1673">
                  <c:v>71.975951039650909</c:v>
                </c:pt>
                <c:pt idx="1674">
                  <c:v>71.983406778431444</c:v>
                </c:pt>
                <c:pt idx="1675">
                  <c:v>71.990862226438523</c:v>
                </c:pt>
                <c:pt idx="1676">
                  <c:v>71.998317389318899</c:v>
                </c:pt>
                <c:pt idx="1677">
                  <c:v>72.005772272721373</c:v>
                </c:pt>
                <c:pt idx="1678">
                  <c:v>72.013226882296735</c:v>
                </c:pt>
                <c:pt idx="1679">
                  <c:v>72.020681223697892</c:v>
                </c:pt>
                <c:pt idx="1680">
                  <c:v>72.028135302579841</c:v>
                </c:pt>
                <c:pt idx="1681">
                  <c:v>72.035589124599696</c:v>
                </c:pt>
                <c:pt idx="1682">
                  <c:v>72.04304269541673</c:v>
                </c:pt>
                <c:pt idx="1683">
                  <c:v>72.050496020692464</c:v>
                </c:pt>
                <c:pt idx="1684">
                  <c:v>72.057949106090561</c:v>
                </c:pt>
                <c:pt idx="1685">
                  <c:v>72.065401957277032</c:v>
                </c:pt>
                <c:pt idx="1686">
                  <c:v>72.07285457992009</c:v>
                </c:pt>
                <c:pt idx="1687">
                  <c:v>72.080306979690334</c:v>
                </c:pt>
                <c:pt idx="1688">
                  <c:v>72.087759162260681</c:v>
                </c:pt>
                <c:pt idx="1689">
                  <c:v>72.095211133306464</c:v>
                </c:pt>
                <c:pt idx="1690">
                  <c:v>72.102662898505372</c:v>
                </c:pt>
                <c:pt idx="1691">
                  <c:v>72.110114463537599</c:v>
                </c:pt>
                <c:pt idx="1692">
                  <c:v>72.117565834085795</c:v>
                </c:pt>
                <c:pt idx="1693">
                  <c:v>72.125017015835127</c:v>
                </c:pt>
                <c:pt idx="1694">
                  <c:v>72.132468014473261</c:v>
                </c:pt>
                <c:pt idx="1695">
                  <c:v>72.139918835690509</c:v>
                </c:pt>
                <c:pt idx="1696">
                  <c:v>72.147369485179723</c:v>
                </c:pt>
                <c:pt idx="1697">
                  <c:v>72.154819968636446</c:v>
                </c:pt>
                <c:pt idx="1698">
                  <c:v>72.162270291758858</c:v>
                </c:pt>
                <c:pt idx="1699">
                  <c:v>72.169720460247845</c:v>
                </c:pt>
                <c:pt idx="1700">
                  <c:v>72.177170479807003</c:v>
                </c:pt>
                <c:pt idx="1701">
                  <c:v>72.184620356142759</c:v>
                </c:pt>
                <c:pt idx="1702">
                  <c:v>72.192070094964294</c:v>
                </c:pt>
                <c:pt idx="1703">
                  <c:v>72.19951970198359</c:v>
                </c:pt>
                <c:pt idx="1704">
                  <c:v>72.206969182915557</c:v>
                </c:pt>
                <c:pt idx="1705">
                  <c:v>72.214418543477962</c:v>
                </c:pt>
                <c:pt idx="1706">
                  <c:v>72.221867789391496</c:v>
                </c:pt>
                <c:pt idx="1707">
                  <c:v>72.229316926379823</c:v>
                </c:pt>
                <c:pt idx="1708">
                  <c:v>72.236765960169606</c:v>
                </c:pt>
                <c:pt idx="1709">
                  <c:v>72.244214896490504</c:v>
                </c:pt>
                <c:pt idx="1710">
                  <c:v>72.251663741075262</c:v>
                </c:pt>
                <c:pt idx="1711">
                  <c:v>72.259112499659722</c:v>
                </c:pt>
                <c:pt idx="1712">
                  <c:v>72.266561177982808</c:v>
                </c:pt>
                <c:pt idx="1713">
                  <c:v>72.274009781786646</c:v>
                </c:pt>
                <c:pt idx="1714">
                  <c:v>72.281458316816511</c:v>
                </c:pt>
                <c:pt idx="1715">
                  <c:v>72.288906788820938</c:v>
                </c:pt>
                <c:pt idx="1716">
                  <c:v>72.296355203551698</c:v>
                </c:pt>
                <c:pt idx="1717">
                  <c:v>72.303803566763847</c:v>
                </c:pt>
                <c:pt idx="1718">
                  <c:v>72.311251884215778</c:v>
                </c:pt>
                <c:pt idx="1719">
                  <c:v>72.318700161669227</c:v>
                </c:pt>
                <c:pt idx="1720">
                  <c:v>72.32614840488931</c:v>
                </c:pt>
                <c:pt idx="1721">
                  <c:v>72.333596619644595</c:v>
                </c:pt>
                <c:pt idx="1722">
                  <c:v>72.34104481170705</c:v>
                </c:pt>
                <c:pt idx="1723">
                  <c:v>72.348492986852222</c:v>
                </c:pt>
                <c:pt idx="1724">
                  <c:v>72.355941150859081</c:v>
                </c:pt>
                <c:pt idx="1725">
                  <c:v>72.363389309510225</c:v>
                </c:pt>
                <c:pt idx="1726">
                  <c:v>72.370837468591802</c:v>
                </c:pt>
                <c:pt idx="1727">
                  <c:v>72.378285633893626</c:v>
                </c:pt>
                <c:pt idx="1728">
                  <c:v>72.385733811209093</c:v>
                </c:pt>
                <c:pt idx="1729">
                  <c:v>72.39318200633538</c:v>
                </c:pt>
                <c:pt idx="1730">
                  <c:v>72.400630225073328</c:v>
                </c:pt>
                <c:pt idx="1731">
                  <c:v>72.408078473227562</c:v>
                </c:pt>
                <c:pt idx="1732">
                  <c:v>72.415526756606511</c:v>
                </c:pt>
                <c:pt idx="1733">
                  <c:v>72.422975081022386</c:v>
                </c:pt>
                <c:pt idx="1734">
                  <c:v>72.430423452291322</c:v>
                </c:pt>
                <c:pt idx="1735">
                  <c:v>72.437871876233331</c:v>
                </c:pt>
                <c:pt idx="1736">
                  <c:v>72.445320358672319</c:v>
                </c:pt>
                <c:pt idx="1737">
                  <c:v>72.452768905436201</c:v>
                </c:pt>
                <c:pt idx="1738">
                  <c:v>72.460217522356885</c:v>
                </c:pt>
                <c:pt idx="1739">
                  <c:v>72.467666215270299</c:v>
                </c:pt>
                <c:pt idx="1740">
                  <c:v>72.475114990016465</c:v>
                </c:pt>
                <c:pt idx="1741">
                  <c:v>72.482563852439498</c:v>
                </c:pt>
                <c:pt idx="1742">
                  <c:v>72.490012808387633</c:v>
                </c:pt>
                <c:pt idx="1743">
                  <c:v>72.497461863713312</c:v>
                </c:pt>
                <c:pt idx="1744">
                  <c:v>72.50491102427317</c:v>
                </c:pt>
                <c:pt idx="1745">
                  <c:v>72.512360295928119</c:v>
                </c:pt>
                <c:pt idx="1746">
                  <c:v>72.51980968454329</c:v>
                </c:pt>
                <c:pt idx="1747">
                  <c:v>72.527259195988179</c:v>
                </c:pt>
                <c:pt idx="1748">
                  <c:v>72.534708836136645</c:v>
                </c:pt>
                <c:pt idx="1749">
                  <c:v>72.542158610866878</c:v>
                </c:pt>
                <c:pt idx="1750">
                  <c:v>72.549608526061547</c:v>
                </c:pt>
                <c:pt idx="1751">
                  <c:v>72.557058587607756</c:v>
                </c:pt>
                <c:pt idx="1752">
                  <c:v>72.564508801397096</c:v>
                </c:pt>
                <c:pt idx="1753">
                  <c:v>72.571959173325695</c:v>
                </c:pt>
                <c:pt idx="1754">
                  <c:v>72.579409709294254</c:v>
                </c:pt>
                <c:pt idx="1755">
                  <c:v>72.586860415208079</c:v>
                </c:pt>
                <c:pt idx="1756">
                  <c:v>72.594311296977111</c:v>
                </c:pt>
                <c:pt idx="1757">
                  <c:v>72.601762360515949</c:v>
                </c:pt>
                <c:pt idx="1758">
                  <c:v>72.609213611743911</c:v>
                </c:pt>
                <c:pt idx="1759">
                  <c:v>72.616665056585106</c:v>
                </c:pt>
                <c:pt idx="1760">
                  <c:v>72.624116700968358</c:v>
                </c:pt>
                <c:pt idx="1761">
                  <c:v>72.631568550827339</c:v>
                </c:pt>
                <c:pt idx="1762">
                  <c:v>72.639020612100609</c:v>
                </c:pt>
                <c:pt idx="1763">
                  <c:v>72.646472890731602</c:v>
                </c:pt>
                <c:pt idx="1764">
                  <c:v>72.65392539266864</c:v>
                </c:pt>
                <c:pt idx="1765">
                  <c:v>72.661378123865092</c:v>
                </c:pt>
                <c:pt idx="1766">
                  <c:v>72.668831090279269</c:v>
                </c:pt>
                <c:pt idx="1767">
                  <c:v>72.676284297874545</c:v>
                </c:pt>
                <c:pt idx="1768">
                  <c:v>72.683737752619393</c:v>
                </c:pt>
                <c:pt idx="1769">
                  <c:v>72.691191460487389</c:v>
                </c:pt>
                <c:pt idx="1770">
                  <c:v>72.698645427457222</c:v>
                </c:pt>
                <c:pt idx="1771">
                  <c:v>72.706099659512873</c:v>
                </c:pt>
                <c:pt idx="1772">
                  <c:v>72.713554162643433</c:v>
                </c:pt>
                <c:pt idx="1773">
                  <c:v>72.721008942843355</c:v>
                </c:pt>
                <c:pt idx="1774">
                  <c:v>72.728464006112361</c:v>
                </c:pt>
                <c:pt idx="1775">
                  <c:v>72.73591935845549</c:v>
                </c:pt>
                <c:pt idx="1776">
                  <c:v>72.743375005883223</c:v>
                </c:pt>
                <c:pt idx="1777">
                  <c:v>72.750830954411398</c:v>
                </c:pt>
                <c:pt idx="1778">
                  <c:v>72.758287210061354</c:v>
                </c:pt>
                <c:pt idx="1779">
                  <c:v>72.765743778859914</c:v>
                </c:pt>
                <c:pt idx="1780">
                  <c:v>72.773200666839429</c:v>
                </c:pt>
                <c:pt idx="1781">
                  <c:v>72.780657880037822</c:v>
                </c:pt>
                <c:pt idx="1782">
                  <c:v>72.788115424498656</c:v>
                </c:pt>
                <c:pt idx="1783">
                  <c:v>72.795573306271109</c:v>
                </c:pt>
                <c:pt idx="1784">
                  <c:v>72.803031531410042</c:v>
                </c:pt>
                <c:pt idx="1785">
                  <c:v>72.810490105976086</c:v>
                </c:pt>
                <c:pt idx="1786">
                  <c:v>72.817949036035628</c:v>
                </c:pt>
                <c:pt idx="1787">
                  <c:v>72.825408327660838</c:v>
                </c:pt>
                <c:pt idx="1788">
                  <c:v>72.832867986929742</c:v>
                </c:pt>
                <c:pt idx="1789">
                  <c:v>72.840328019926275</c:v>
                </c:pt>
                <c:pt idx="1790">
                  <c:v>72.847788432740259</c:v>
                </c:pt>
                <c:pt idx="1791">
                  <c:v>72.855249231467525</c:v>
                </c:pt>
                <c:pt idx="1792">
                  <c:v>72.862710422209858</c:v>
                </c:pt>
                <c:pt idx="1793">
                  <c:v>72.870172011075127</c:v>
                </c:pt>
                <c:pt idx="1794">
                  <c:v>72.877634004177295</c:v>
                </c:pt>
                <c:pt idx="1795">
                  <c:v>72.885096407636382</c:v>
                </c:pt>
                <c:pt idx="1796">
                  <c:v>72.892559227578658</c:v>
                </c:pt>
                <c:pt idx="1797">
                  <c:v>72.900022470136534</c:v>
                </c:pt>
                <c:pt idx="1798">
                  <c:v>72.907486141448729</c:v>
                </c:pt>
                <c:pt idx="1799">
                  <c:v>72.914950247660173</c:v>
                </c:pt>
                <c:pt idx="1800">
                  <c:v>72.922414794922176</c:v>
                </c:pt>
                <c:pt idx="1801">
                  <c:v>72.929879789392416</c:v>
                </c:pt>
                <c:pt idx="1802">
                  <c:v>72.93734523723495</c:v>
                </c:pt>
                <c:pt idx="1803">
                  <c:v>72.944811144620303</c:v>
                </c:pt>
                <c:pt idx="1804">
                  <c:v>72.952277517725506</c:v>
                </c:pt>
                <c:pt idx="1805">
                  <c:v>72.959744362734099</c:v>
                </c:pt>
                <c:pt idx="1806">
                  <c:v>72.967211685836205</c:v>
                </c:pt>
                <c:pt idx="1807">
                  <c:v>72.97467949322855</c:v>
                </c:pt>
                <c:pt idx="1808">
                  <c:v>72.982147791114542</c:v>
                </c:pt>
                <c:pt idx="1809">
                  <c:v>72.989616585704269</c:v>
                </c:pt>
                <c:pt idx="1810">
                  <c:v>72.997085883214581</c:v>
                </c:pt>
                <c:pt idx="1811">
                  <c:v>73.004555689869079</c:v>
                </c:pt>
                <c:pt idx="1812">
                  <c:v>73.012026011898215</c:v>
                </c:pt>
                <c:pt idx="1813">
                  <c:v>73.01949685553933</c:v>
                </c:pt>
                <c:pt idx="1814">
                  <c:v>73.026968227036591</c:v>
                </c:pt>
                <c:pt idx="1815">
                  <c:v>73.034440132641222</c:v>
                </c:pt>
                <c:pt idx="1816">
                  <c:v>73.041912578611374</c:v>
                </c:pt>
                <c:pt idx="1817">
                  <c:v>73.049385571212269</c:v>
                </c:pt>
                <c:pt idx="1818">
                  <c:v>73.056859116716197</c:v>
                </c:pt>
                <c:pt idx="1819">
                  <c:v>73.064333221402563</c:v>
                </c:pt>
                <c:pt idx="1820">
                  <c:v>73.071807891557967</c:v>
                </c:pt>
                <c:pt idx="1821">
                  <c:v>73.07928313347621</c:v>
                </c:pt>
                <c:pt idx="1822">
                  <c:v>73.086758953458315</c:v>
                </c:pt>
                <c:pt idx="1823">
                  <c:v>73.094235357812678</c:v>
                </c:pt>
                <c:pt idx="1824">
                  <c:v>73.10171235285496</c:v>
                </c:pt>
                <c:pt idx="1825">
                  <c:v>73.109189944908238</c:v>
                </c:pt>
                <c:pt idx="1826">
                  <c:v>73.116668140303048</c:v>
                </c:pt>
                <c:pt idx="1827">
                  <c:v>73.124146945377362</c:v>
                </c:pt>
                <c:pt idx="1828">
                  <c:v>73.131626366476681</c:v>
                </c:pt>
                <c:pt idx="1829">
                  <c:v>73.139106409954096</c:v>
                </c:pt>
                <c:pt idx="1830">
                  <c:v>73.146587082170257</c:v>
                </c:pt>
                <c:pt idx="1831">
                  <c:v>73.154068389493517</c:v>
                </c:pt>
                <c:pt idx="1832">
                  <c:v>73.16155033829989</c:v>
                </c:pt>
                <c:pt idx="1833">
                  <c:v>73.16903293497316</c:v>
                </c:pt>
                <c:pt idx="1834">
                  <c:v>73.176516185904902</c:v>
                </c:pt>
                <c:pt idx="1835">
                  <c:v>73.18400009749449</c:v>
                </c:pt>
                <c:pt idx="1836">
                  <c:v>73.191484676149202</c:v>
                </c:pt>
                <c:pt idx="1837">
                  <c:v>73.198969928284271</c:v>
                </c:pt>
                <c:pt idx="1838">
                  <c:v>73.206455860322833</c:v>
                </c:pt>
                <c:pt idx="1839">
                  <c:v>73.213942478696111</c:v>
                </c:pt>
                <c:pt idx="1840">
                  <c:v>73.221429789843341</c:v>
                </c:pt>
                <c:pt idx="1841">
                  <c:v>73.228917800211917</c:v>
                </c:pt>
                <c:pt idx="1842">
                  <c:v>73.236406516257318</c:v>
                </c:pt>
                <c:pt idx="1843">
                  <c:v>73.24389594444331</c:v>
                </c:pt>
                <c:pt idx="1844">
                  <c:v>73.251386091241855</c:v>
                </c:pt>
                <c:pt idx="1845">
                  <c:v>73.258876963133218</c:v>
                </c:pt>
                <c:pt idx="1846">
                  <c:v>73.266368566606047</c:v>
                </c:pt>
                <c:pt idx="1847">
                  <c:v>73.273860908157317</c:v>
                </c:pt>
                <c:pt idx="1848">
                  <c:v>73.281353994292502</c:v>
                </c:pt>
                <c:pt idx="1849">
                  <c:v>73.28884783152553</c:v>
                </c:pt>
                <c:pt idx="1850">
                  <c:v>73.296342426378871</c:v>
                </c:pt>
                <c:pt idx="1851">
                  <c:v>73.303837785383593</c:v>
                </c:pt>
                <c:pt idx="1852">
                  <c:v>73.311333915079345</c:v>
                </c:pt>
                <c:pt idx="1853">
                  <c:v>73.318830822014547</c:v>
                </c:pt>
                <c:pt idx="1854">
                  <c:v>73.326328512746244</c:v>
                </c:pt>
                <c:pt idx="1855">
                  <c:v>73.333826993840304</c:v>
                </c:pt>
                <c:pt idx="1856">
                  <c:v>73.341326271871438</c:v>
                </c:pt>
                <c:pt idx="1857">
                  <c:v>73.348826353423235</c:v>
                </c:pt>
                <c:pt idx="1858">
                  <c:v>73.356327245088124</c:v>
                </c:pt>
                <c:pt idx="1859">
                  <c:v>73.363828953467632</c:v>
                </c:pt>
                <c:pt idx="1860">
                  <c:v>73.371331485172192</c:v>
                </c:pt>
                <c:pt idx="1861">
                  <c:v>73.378834846821377</c:v>
                </c:pt>
                <c:pt idx="1862">
                  <c:v>73.386339045043883</c:v>
                </c:pt>
                <c:pt idx="1863">
                  <c:v>73.393844086477543</c:v>
                </c:pt>
                <c:pt idx="1864">
                  <c:v>73.401349977769442</c:v>
                </c:pt>
                <c:pt idx="1865">
                  <c:v>73.408856725575887</c:v>
                </c:pt>
                <c:pt idx="1866">
                  <c:v>73.416364336562609</c:v>
                </c:pt>
                <c:pt idx="1867">
                  <c:v>73.4238728174046</c:v>
                </c:pt>
                <c:pt idx="1868">
                  <c:v>73.431382174786307</c:v>
                </c:pt>
                <c:pt idx="1869">
                  <c:v>73.438892415401739</c:v>
                </c:pt>
                <c:pt idx="1870">
                  <c:v>73.446403545954311</c:v>
                </c:pt>
                <c:pt idx="1871">
                  <c:v>73.45391557315709</c:v>
                </c:pt>
                <c:pt idx="1872">
                  <c:v>73.461428503732733</c:v>
                </c:pt>
                <c:pt idx="1873">
                  <c:v>73.46894234441362</c:v>
                </c:pt>
                <c:pt idx="1874">
                  <c:v>73.476457101941847</c:v>
                </c:pt>
                <c:pt idx="1875">
                  <c:v>73.483972783069291</c:v>
                </c:pt>
                <c:pt idx="1876">
                  <c:v>73.491489394557647</c:v>
                </c:pt>
                <c:pt idx="1877">
                  <c:v>73.499006943178571</c:v>
                </c:pt>
                <c:pt idx="1878">
                  <c:v>73.506525435713584</c:v>
                </c:pt>
                <c:pt idx="1879">
                  <c:v>73.514044878954252</c:v>
                </c:pt>
                <c:pt idx="1880">
                  <c:v>73.521565279702202</c:v>
                </c:pt>
                <c:pt idx="1881">
                  <c:v>73.52908664476908</c:v>
                </c:pt>
                <c:pt idx="1882">
                  <c:v>73.536608980976823</c:v>
                </c:pt>
                <c:pt idx="1883">
                  <c:v>73.544132295157482</c:v>
                </c:pt>
                <c:pt idx="1884">
                  <c:v>73.551656594153414</c:v>
                </c:pt>
                <c:pt idx="1885">
                  <c:v>73.559181884817264</c:v>
                </c:pt>
                <c:pt idx="1886">
                  <c:v>73.566708174012092</c:v>
                </c:pt>
                <c:pt idx="1887">
                  <c:v>73.574235468611363</c:v>
                </c:pt>
                <c:pt idx="1888">
                  <c:v>73.581763775499027</c:v>
                </c:pt>
                <c:pt idx="1889">
                  <c:v>73.589293101569595</c:v>
                </c:pt>
                <c:pt idx="1890">
                  <c:v>73.596823453728135</c:v>
                </c:pt>
                <c:pt idx="1891">
                  <c:v>73.604354838890416</c:v>
                </c:pt>
                <c:pt idx="1892">
                  <c:v>73.611887263982865</c:v>
                </c:pt>
                <c:pt idx="1893">
                  <c:v>73.619420735942697</c:v>
                </c:pt>
                <c:pt idx="1894">
                  <c:v>73.626955261717924</c:v>
                </c:pt>
                <c:pt idx="1895">
                  <c:v>73.63449084826749</c:v>
                </c:pt>
                <c:pt idx="1896">
                  <c:v>73.642027502561206</c:v>
                </c:pt>
                <c:pt idx="1897">
                  <c:v>73.649565231579871</c:v>
                </c:pt>
                <c:pt idx="1898">
                  <c:v>73.657104042315382</c:v>
                </c:pt>
                <c:pt idx="1899">
                  <c:v>73.66464394177072</c:v>
                </c:pt>
                <c:pt idx="1900">
                  <c:v>73.672184936959994</c:v>
                </c:pt>
                <c:pt idx="1901">
                  <c:v>73.679727034908552</c:v>
                </c:pt>
                <c:pt idx="1902">
                  <c:v>73.687270242653028</c:v>
                </c:pt>
                <c:pt idx="1903">
                  <c:v>73.694814567241394</c:v>
                </c:pt>
                <c:pt idx="1904">
                  <c:v>73.702360015732964</c:v>
                </c:pt>
                <c:pt idx="1905">
                  <c:v>73.709906595198575</c:v>
                </c:pt>
                <c:pt idx="1906">
                  <c:v>73.717454312720534</c:v>
                </c:pt>
                <c:pt idx="1907">
                  <c:v>73.725003175392729</c:v>
                </c:pt>
                <c:pt idx="1908">
                  <c:v>73.732553190320658</c:v>
                </c:pt>
                <c:pt idx="1909">
                  <c:v>73.74010436462153</c:v>
                </c:pt>
                <c:pt idx="1910">
                  <c:v>73.747656705424305</c:v>
                </c:pt>
                <c:pt idx="1911">
                  <c:v>73.755210219869724</c:v>
                </c:pt>
                <c:pt idx="1912">
                  <c:v>73.762764915110395</c:v>
                </c:pt>
                <c:pt idx="1913">
                  <c:v>73.770320798310919</c:v>
                </c:pt>
                <c:pt idx="1914">
                  <c:v>73.777877876647793</c:v>
                </c:pt>
                <c:pt idx="1915">
                  <c:v>73.785436157309647</c:v>
                </c:pt>
                <c:pt idx="1916">
                  <c:v>73.792995647497179</c:v>
                </c:pt>
                <c:pt idx="1917">
                  <c:v>73.800556354423279</c:v>
                </c:pt>
                <c:pt idx="1918">
                  <c:v>73.808118285313029</c:v>
                </c:pt>
                <c:pt idx="1919">
                  <c:v>73.815681447403904</c:v>
                </c:pt>
                <c:pt idx="1920">
                  <c:v>73.823245847945643</c:v>
                </c:pt>
                <c:pt idx="1921">
                  <c:v>73.830811494200447</c:v>
                </c:pt>
                <c:pt idx="1922">
                  <c:v>73.838378393443023</c:v>
                </c:pt>
                <c:pt idx="1923">
                  <c:v>73.845946552960584</c:v>
                </c:pt>
                <c:pt idx="1924">
                  <c:v>73.853515980053004</c:v>
                </c:pt>
                <c:pt idx="1925">
                  <c:v>73.861086682032763</c:v>
                </c:pt>
                <c:pt idx="1926">
                  <c:v>73.868658666225173</c:v>
                </c:pt>
                <c:pt idx="1927">
                  <c:v>73.876231939968264</c:v>
                </c:pt>
                <c:pt idx="1928">
                  <c:v>73.883806510612999</c:v>
                </c:pt>
                <c:pt idx="1929">
                  <c:v>73.891382385523244</c:v>
                </c:pt>
                <c:pt idx="1930">
                  <c:v>73.898959572075825</c:v>
                </c:pt>
                <c:pt idx="1931">
                  <c:v>73.906538077660727</c:v>
                </c:pt>
                <c:pt idx="1932">
                  <c:v>73.914117909680982</c:v>
                </c:pt>
                <c:pt idx="1933">
                  <c:v>73.921699075552851</c:v>
                </c:pt>
                <c:pt idx="1934">
                  <c:v>73.92928158270584</c:v>
                </c:pt>
                <c:pt idx="1935">
                  <c:v>73.936865438582785</c:v>
                </c:pt>
                <c:pt idx="1936">
                  <c:v>73.944450650639979</c:v>
                </c:pt>
                <c:pt idx="1937">
                  <c:v>73.952037226347045</c:v>
                </c:pt>
                <c:pt idx="1938">
                  <c:v>73.959625173187248</c:v>
                </c:pt>
                <c:pt idx="1939">
                  <c:v>73.967214498657398</c:v>
                </c:pt>
                <c:pt idx="1940">
                  <c:v>73.974805210268002</c:v>
                </c:pt>
                <c:pt idx="1941">
                  <c:v>73.982397315543238</c:v>
                </c:pt>
                <c:pt idx="1942">
                  <c:v>73.98999082202117</c:v>
                </c:pt>
                <c:pt idx="1943">
                  <c:v>73.997585737253615</c:v>
                </c:pt>
                <c:pt idx="1944">
                  <c:v>74.005182068806477</c:v>
                </c:pt>
                <c:pt idx="1945">
                  <c:v>74.012779824259525</c:v>
                </c:pt>
                <c:pt idx="1946">
                  <c:v>74.020379011206671</c:v>
                </c:pt>
                <c:pt idx="1947">
                  <c:v>74.027979637255996</c:v>
                </c:pt>
                <c:pt idx="1948">
                  <c:v>74.035581710029746</c:v>
                </c:pt>
                <c:pt idx="1949">
                  <c:v>74.043185237164494</c:v>
                </c:pt>
                <c:pt idx="1950">
                  <c:v>74.050790226311122</c:v>
                </c:pt>
                <c:pt idx="1951">
                  <c:v>74.058396685134994</c:v>
                </c:pt>
                <c:pt idx="1952">
                  <c:v>74.066004621315969</c:v>
                </c:pt>
                <c:pt idx="1953">
                  <c:v>74.073614042548428</c:v>
                </c:pt>
                <c:pt idx="1954">
                  <c:v>74.081224956541433</c:v>
                </c:pt>
                <c:pt idx="1955">
                  <c:v>74.088837371018784</c:v>
                </c:pt>
                <c:pt idx="1956">
                  <c:v>74.096451293719028</c:v>
                </c:pt>
                <c:pt idx="1957">
                  <c:v>74.104066732395609</c:v>
                </c:pt>
                <c:pt idx="1958">
                  <c:v>74.111683694816847</c:v>
                </c:pt>
                <c:pt idx="1959">
                  <c:v>74.119302188766156</c:v>
                </c:pt>
                <c:pt idx="1960">
                  <c:v>74.126922222041983</c:v>
                </c:pt>
                <c:pt idx="1961">
                  <c:v>74.134543802457927</c:v>
                </c:pt>
                <c:pt idx="1962">
                  <c:v>74.142166937842816</c:v>
                </c:pt>
                <c:pt idx="1963">
                  <c:v>74.149791636040845</c:v>
                </c:pt>
                <c:pt idx="1964">
                  <c:v>74.157417904911526</c:v>
                </c:pt>
                <c:pt idx="1965">
                  <c:v>74.165045752329831</c:v>
                </c:pt>
                <c:pt idx="1966">
                  <c:v>74.172675186186311</c:v>
                </c:pt>
                <c:pt idx="1967">
                  <c:v>74.180306214387116</c:v>
                </c:pt>
                <c:pt idx="1968">
                  <c:v>74.187938844854045</c:v>
                </c:pt>
                <c:pt idx="1969">
                  <c:v>74.195573085524671</c:v>
                </c:pt>
                <c:pt idx="1970">
                  <c:v>74.203208944352454</c:v>
                </c:pt>
                <c:pt idx="1971">
                  <c:v>74.210846429306741</c:v>
                </c:pt>
                <c:pt idx="1972">
                  <c:v>74.21848554837284</c:v>
                </c:pt>
                <c:pt idx="1973">
                  <c:v>74.226126309552228</c:v>
                </c:pt>
                <c:pt idx="1974">
                  <c:v>74.233768720862457</c:v>
                </c:pt>
                <c:pt idx="1975">
                  <c:v>74.24141279033735</c:v>
                </c:pt>
                <c:pt idx="1976">
                  <c:v>74.249058526027</c:v>
                </c:pt>
                <c:pt idx="1977">
                  <c:v>74.256705935997971</c:v>
                </c:pt>
                <c:pt idx="1978">
                  <c:v>74.264355028333199</c:v>
                </c:pt>
                <c:pt idx="1979">
                  <c:v>74.272005811132288</c:v>
                </c:pt>
                <c:pt idx="1980">
                  <c:v>74.2796582925114</c:v>
                </c:pt>
                <c:pt idx="1981">
                  <c:v>74.287312480603404</c:v>
                </c:pt>
                <c:pt idx="1982">
                  <c:v>74.294968383558015</c:v>
                </c:pt>
                <c:pt idx="1983">
                  <c:v>74.302626009541839</c:v>
                </c:pt>
                <c:pt idx="1984">
                  <c:v>74.31028536673837</c:v>
                </c:pt>
                <c:pt idx="1985">
                  <c:v>74.317946463348235</c:v>
                </c:pt>
                <c:pt idx="1986">
                  <c:v>74.325609307589119</c:v>
                </c:pt>
                <c:pt idx="1987">
                  <c:v>74.333273907695997</c:v>
                </c:pt>
                <c:pt idx="1988">
                  <c:v>74.340940271921042</c:v>
                </c:pt>
                <c:pt idx="1989">
                  <c:v>74.348608408533877</c:v>
                </c:pt>
                <c:pt idx="1990">
                  <c:v>74.356278325821606</c:v>
                </c:pt>
                <c:pt idx="1991">
                  <c:v>74.363950032088823</c:v>
                </c:pt>
                <c:pt idx="1992">
                  <c:v>74.371623535657818</c:v>
                </c:pt>
                <c:pt idx="1993">
                  <c:v>74.379298844868558</c:v>
                </c:pt>
                <c:pt idx="1994">
                  <c:v>74.386975968078858</c:v>
                </c:pt>
                <c:pt idx="1995">
                  <c:v>74.394654913664397</c:v>
                </c:pt>
                <c:pt idx="1996">
                  <c:v>74.402335690018873</c:v>
                </c:pt>
                <c:pt idx="1997">
                  <c:v>74.410018305554047</c:v>
                </c:pt>
                <c:pt idx="1998">
                  <c:v>74.417702768699797</c:v>
                </c:pt>
                <c:pt idx="1999">
                  <c:v>74.425389087904307</c:v>
                </c:pt>
                <c:pt idx="2000" formatCode="General">
                  <c:v>74.433077271634076</c:v>
                </c:pt>
                <c:pt idx="2001" formatCode="General">
                  <c:v>74.440767328374037</c:v>
                </c:pt>
                <c:pt idx="2002" formatCode="General">
                  <c:v>74.448459266627623</c:v>
                </c:pt>
                <c:pt idx="2003" formatCode="General">
                  <c:v>74.456153094916885</c:v>
                </c:pt>
                <c:pt idx="2004" formatCode="General">
                  <c:v>74.463848821782577</c:v>
                </c:pt>
                <c:pt idx="2005" formatCode="General">
                  <c:v>74.471546455784235</c:v>
                </c:pt>
                <c:pt idx="2006" formatCode="General">
                  <c:v>74.4792460055003</c:v>
                </c:pt>
                <c:pt idx="2007" formatCode="General">
                  <c:v>74.486947479528141</c:v>
                </c:pt>
                <c:pt idx="2008" formatCode="General">
                  <c:v>74.494650886484237</c:v>
                </c:pt>
                <c:pt idx="2009" formatCode="General">
                  <c:v>74.5023562350042</c:v>
                </c:pt>
                <c:pt idx="2010" formatCode="General">
                  <c:v>74.510063533742894</c:v>
                </c:pt>
                <c:pt idx="2011" formatCode="General">
                  <c:v>74.517772791374554</c:v>
                </c:pt>
                <c:pt idx="2012" formatCode="General">
                  <c:v>74.525484016592799</c:v>
                </c:pt>
                <c:pt idx="2013" formatCode="General">
                  <c:v>74.533197218110871</c:v>
                </c:pt>
                <c:pt idx="2014" formatCode="General">
                  <c:v>74.540912404661555</c:v>
                </c:pt>
                <c:pt idx="2015" formatCode="General">
                  <c:v>74.5486295849974</c:v>
                </c:pt>
                <c:pt idx="2016" formatCode="General">
                  <c:v>74.556348767890782</c:v>
                </c:pt>
                <c:pt idx="2017" formatCode="General">
                  <c:v>74.564069962134013</c:v>
                </c:pt>
                <c:pt idx="2018" formatCode="General">
                  <c:v>74.571793176539359</c:v>
                </c:pt>
                <c:pt idx="2019" formatCode="General">
                  <c:v>74.579518419939276</c:v>
                </c:pt>
                <c:pt idx="2020" formatCode="General">
                  <c:v>74.587245701186362</c:v>
                </c:pt>
                <c:pt idx="2021" formatCode="General">
                  <c:v>74.594975029153574</c:v>
                </c:pt>
                <c:pt idx="2022" formatCode="General">
                  <c:v>74.602706412734278</c:v>
                </c:pt>
                <c:pt idx="2023" formatCode="General">
                  <c:v>74.610439860842305</c:v>
                </c:pt>
                <c:pt idx="2024" formatCode="General">
                  <c:v>74.618175382412133</c:v>
                </c:pt>
                <c:pt idx="2025" formatCode="General">
                  <c:v>74.625912986398944</c:v>
                </c:pt>
                <c:pt idx="2026" formatCode="General">
                  <c:v>74.633652681778713</c:v>
                </c:pt>
                <c:pt idx="2027" formatCode="General">
                  <c:v>74.641394477548374</c:v>
                </c:pt>
                <c:pt idx="2028" formatCode="General">
                  <c:v>74.649138382725795</c:v>
                </c:pt>
                <c:pt idx="2029" formatCode="General">
                  <c:v>74.656884406350045</c:v>
                </c:pt>
                <c:pt idx="2030" formatCode="General">
                  <c:v>74.664632557481369</c:v>
                </c:pt>
                <c:pt idx="2031" formatCode="General">
                  <c:v>74.672382845201341</c:v>
                </c:pt>
                <c:pt idx="2032" formatCode="General">
                  <c:v>74.680135278612937</c:v>
                </c:pt>
                <c:pt idx="2033" formatCode="General">
                  <c:v>74.687889866840763</c:v>
                </c:pt>
                <c:pt idx="2034" formatCode="General">
                  <c:v>74.695646619030924</c:v>
                </c:pt>
                <c:pt idx="2035" formatCode="General">
                  <c:v>74.703405544351355</c:v>
                </c:pt>
                <c:pt idx="2036" formatCode="General">
                  <c:v>74.711166651991874</c:v>
                </c:pt>
                <c:pt idx="2037" formatCode="General">
                  <c:v>74.718929951164142</c:v>
                </c:pt>
                <c:pt idx="2038" formatCode="General">
                  <c:v>74.726695451101975</c:v>
                </c:pt>
                <c:pt idx="2039" formatCode="General">
                  <c:v>74.734463161061328</c:v>
                </c:pt>
                <c:pt idx="2040" formatCode="General">
                  <c:v>74.742233090320468</c:v>
                </c:pt>
                <c:pt idx="2041" formatCode="General">
                  <c:v>74.750005248179988</c:v>
                </c:pt>
                <c:pt idx="2042" formatCode="General">
                  <c:v>74.757779643963048</c:v>
                </c:pt>
                <c:pt idx="2043" formatCode="General">
                  <c:v>74.765556287015372</c:v>
                </c:pt>
                <c:pt idx="2044" formatCode="General">
                  <c:v>74.773335186705438</c:v>
                </c:pt>
                <c:pt idx="2045" formatCode="General">
                  <c:v>74.781116352424519</c:v>
                </c:pt>
                <c:pt idx="2046" formatCode="General">
                  <c:v>74.788899793586864</c:v>
                </c:pt>
                <c:pt idx="2047" formatCode="General">
                  <c:v>74.796685519629762</c:v>
                </c:pt>
                <c:pt idx="2048" formatCode="General">
                  <c:v>74.804473540013674</c:v>
                </c:pt>
                <c:pt idx="2049" formatCode="General">
                  <c:v>74.812263864222359</c:v>
                </c:pt>
                <c:pt idx="2050" formatCode="General">
                  <c:v>74.820056501762906</c:v>
                </c:pt>
                <c:pt idx="2051" formatCode="General">
                  <c:v>74.827851462166024</c:v>
                </c:pt>
                <c:pt idx="2052" formatCode="General">
                  <c:v>74.835648754985939</c:v>
                </c:pt>
                <c:pt idx="2053" formatCode="General">
                  <c:v>74.843448389800727</c:v>
                </c:pt>
                <c:pt idx="2054" formatCode="General">
                  <c:v>74.851250376212207</c:v>
                </c:pt>
                <c:pt idx="2055" formatCode="General">
                  <c:v>74.859054723846299</c:v>
                </c:pt>
                <c:pt idx="2056" formatCode="General">
                  <c:v>74.866861442352914</c:v>
                </c:pt>
                <c:pt idx="2057" formatCode="General">
                  <c:v>74.874670541406232</c:v>
                </c:pt>
                <c:pt idx="2058" formatCode="General">
                  <c:v>74.882482030704764</c:v>
                </c:pt>
                <c:pt idx="2059" formatCode="General">
                  <c:v>74.890295919971436</c:v>
                </c:pt>
                <c:pt idx="2060" formatCode="General">
                  <c:v>74.898112218953784</c:v>
                </c:pt>
                <c:pt idx="2061" formatCode="General">
                  <c:v>74.905930937424003</c:v>
                </c:pt>
                <c:pt idx="2062" formatCode="General">
                  <c:v>74.913752085179155</c:v>
                </c:pt>
                <c:pt idx="2063" formatCode="General">
                  <c:v>74.921575672041186</c:v>
                </c:pt>
                <c:pt idx="2064" formatCode="General">
                  <c:v>74.929401707857139</c:v>
                </c:pt>
                <c:pt idx="2065" formatCode="General">
                  <c:v>74.937230202499208</c:v>
                </c:pt>
                <c:pt idx="2066" formatCode="General">
                  <c:v>74.945061165864928</c:v>
                </c:pt>
                <c:pt idx="2067" formatCode="General">
                  <c:v>74.952894607877255</c:v>
                </c:pt>
                <c:pt idx="2068" formatCode="General">
                  <c:v>74.960730538484682</c:v>
                </c:pt>
                <c:pt idx="2069" formatCode="General">
                  <c:v>74.96856896766144</c:v>
                </c:pt>
                <c:pt idx="2070" formatCode="General">
                  <c:v>74.976409905407493</c:v>
                </c:pt>
                <c:pt idx="2071" formatCode="General">
                  <c:v>74.984253361748841</c:v>
                </c:pt>
                <c:pt idx="2072" formatCode="General">
                  <c:v>74.992099346737433</c:v>
                </c:pt>
                <c:pt idx="2073" formatCode="General">
                  <c:v>74.999947870451535</c:v>
                </c:pt>
                <c:pt idx="2074" formatCode="General">
                  <c:v>75.007798942995677</c:v>
                </c:pt>
                <c:pt idx="2075" formatCode="General">
                  <c:v>75.015652574500834</c:v>
                </c:pt>
                <c:pt idx="2076" formatCode="General">
                  <c:v>75.023508775124625</c:v>
                </c:pt>
                <c:pt idx="2077" formatCode="General">
                  <c:v>75.03136755505129</c:v>
                </c:pt>
                <c:pt idx="2078" formatCode="General">
                  <c:v>75.039228924492051</c:v>
                </c:pt>
                <c:pt idx="2079" formatCode="General">
                  <c:v>75.047092893685019</c:v>
                </c:pt>
                <c:pt idx="2080" formatCode="General">
                  <c:v>75.054959472895462</c:v>
                </c:pt>
                <c:pt idx="2081" formatCode="General">
                  <c:v>75.062828672415861</c:v>
                </c:pt>
                <c:pt idx="2082" formatCode="General">
                  <c:v>75.070700502566169</c:v>
                </c:pt>
                <c:pt idx="2083" formatCode="General">
                  <c:v>75.078574973693776</c:v>
                </c:pt>
                <c:pt idx="2084" formatCode="General">
                  <c:v>75.086452096173815</c:v>
                </c:pt>
                <c:pt idx="2085" formatCode="General">
                  <c:v>75.094331880409129</c:v>
                </c:pt>
                <c:pt idx="2086" formatCode="General">
                  <c:v>75.102214336830585</c:v>
                </c:pt>
                <c:pt idx="2087" formatCode="General">
                  <c:v>75.110099475897087</c:v>
                </c:pt>
                <c:pt idx="2088" formatCode="General">
                  <c:v>75.117987308095749</c:v>
                </c:pt>
                <c:pt idx="2089" formatCode="General">
                  <c:v>75.125877843942064</c:v>
                </c:pt>
                <c:pt idx="2090" formatCode="General">
                  <c:v>75.133771093980016</c:v>
                </c:pt>
                <c:pt idx="2091" formatCode="General">
                  <c:v>75.141667068782226</c:v>
                </c:pt>
                <c:pt idx="2092" formatCode="General">
                  <c:v>75.149565778950119</c:v>
                </c:pt>
                <c:pt idx="2093" formatCode="General">
                  <c:v>75.157467235114026</c:v>
                </c:pt>
                <c:pt idx="2094" formatCode="General">
                  <c:v>75.165371447933396</c:v>
                </c:pt>
                <c:pt idx="2095" formatCode="General">
                  <c:v>75.173278428096822</c:v>
                </c:pt>
                <c:pt idx="2096" formatCode="General">
                  <c:v>75.181188186322345</c:v>
                </c:pt>
                <c:pt idx="2097" formatCode="General">
                  <c:v>75.189100733357435</c:v>
                </c:pt>
                <c:pt idx="2098" formatCode="General">
                  <c:v>75.197016079979321</c:v>
                </c:pt>
                <c:pt idx="2099" formatCode="General">
                  <c:v>75.204934236994958</c:v>
                </c:pt>
                <c:pt idx="2100" formatCode="General">
                  <c:v>75.212855215241291</c:v>
                </c:pt>
                <c:pt idx="2101" formatCode="General">
                  <c:v>75.220779025585387</c:v>
                </c:pt>
                <c:pt idx="2102" formatCode="General">
                  <c:v>75.228705678924555</c:v>
                </c:pt>
                <c:pt idx="2103" formatCode="General">
                  <c:v>75.236635186186547</c:v>
                </c:pt>
                <c:pt idx="2104" formatCode="General">
                  <c:v>75.244567558329649</c:v>
                </c:pt>
                <c:pt idx="2105" formatCode="General">
                  <c:v>75.252502806342846</c:v>
                </c:pt>
                <c:pt idx="2106" formatCode="General">
                  <c:v>75.260440941246074</c:v>
                </c:pt>
                <c:pt idx="2107" formatCode="General">
                  <c:v>75.268381974090218</c:v>
                </c:pt>
                <c:pt idx="2108" formatCode="General">
                  <c:v>75.276325915957401</c:v>
                </c:pt>
                <c:pt idx="2109" formatCode="General">
                  <c:v>75.284272777961107</c:v>
                </c:pt>
                <c:pt idx="2110" formatCode="General">
                  <c:v>75.292222571246256</c:v>
                </c:pt>
                <c:pt idx="2111" formatCode="General">
                  <c:v>75.300175306989473</c:v>
                </c:pt>
                <c:pt idx="2112" formatCode="General">
                  <c:v>75.308130996399214</c:v>
                </c:pt>
                <c:pt idx="2113" formatCode="General">
                  <c:v>75.316089650715895</c:v>
                </c:pt>
                <c:pt idx="2114" formatCode="General">
                  <c:v>75.324051281212078</c:v>
                </c:pt>
                <c:pt idx="2115" formatCode="General">
                  <c:v>75.332015899192669</c:v>
                </c:pt>
                <c:pt idx="2116" formatCode="General">
                  <c:v>75.339983515994973</c:v>
                </c:pt>
                <c:pt idx="2117" formatCode="General">
                  <c:v>75.347954142988996</c:v>
                </c:pt>
                <c:pt idx="2118" formatCode="General">
                  <c:v>75.355927791577514</c:v>
                </c:pt>
                <c:pt idx="2119" formatCode="General">
                  <c:v>75.363904473196328</c:v>
                </c:pt>
                <c:pt idx="2120" formatCode="General">
                  <c:v>75.37188419931428</c:v>
                </c:pt>
                <c:pt idx="2121" formatCode="General">
                  <c:v>75.379866981433594</c:v>
                </c:pt>
                <c:pt idx="2122" formatCode="General">
                  <c:v>75.387852831089958</c:v>
                </c:pt>
                <c:pt idx="2123" formatCode="General">
                  <c:v>75.395841759852644</c:v>
                </c:pt>
                <c:pt idx="2124" formatCode="General">
                  <c:v>75.403833779324842</c:v>
                </c:pt>
                <c:pt idx="2125" formatCode="General">
                  <c:v>75.41182890114365</c:v>
                </c:pt>
                <c:pt idx="2126" formatCode="General">
                  <c:v>75.419827136980373</c:v>
                </c:pt>
                <c:pt idx="2127" formatCode="General">
                  <c:v>75.42782849854062</c:v>
                </c:pt>
                <c:pt idx="2128" formatCode="General">
                  <c:v>75.435832997564546</c:v>
                </c:pt>
                <c:pt idx="2129" formatCode="General">
                  <c:v>75.443840645826981</c:v>
                </c:pt>
                <c:pt idx="2130" formatCode="General">
                  <c:v>75.451851455137614</c:v>
                </c:pt>
                <c:pt idx="2131" formatCode="General">
                  <c:v>75.459865437341193</c:v>
                </c:pt>
                <c:pt idx="2132" formatCode="General">
                  <c:v>75.467882604317694</c:v>
                </c:pt>
                <c:pt idx="2133" formatCode="General">
                  <c:v>75.475902967982506</c:v>
                </c:pt>
                <c:pt idx="2134" formatCode="General">
                  <c:v>75.483926540286589</c:v>
                </c:pt>
                <c:pt idx="2135" formatCode="General">
                  <c:v>75.491953333216657</c:v>
                </c:pt>
                <c:pt idx="2136" formatCode="General">
                  <c:v>75.499983358795447</c:v>
                </c:pt>
                <c:pt idx="2137" formatCode="General">
                  <c:v>75.50801662908178</c:v>
                </c:pt>
                <c:pt idx="2138" formatCode="General">
                  <c:v>75.516053156170827</c:v>
                </c:pt>
                <c:pt idx="2139" formatCode="General">
                  <c:v>75.524092952194238</c:v>
                </c:pt>
                <c:pt idx="2140" formatCode="General">
                  <c:v>75.532136029320441</c:v>
                </c:pt>
                <c:pt idx="2141" formatCode="General">
                  <c:v>75.540182399754684</c:v>
                </c:pt>
                <c:pt idx="2142" formatCode="General">
                  <c:v>75.548232075739335</c:v>
                </c:pt>
                <c:pt idx="2143" formatCode="General">
                  <c:v>75.556285069554036</c:v>
                </c:pt>
                <c:pt idx="2144" formatCode="General">
                  <c:v>75.564341393515903</c:v>
                </c:pt>
                <c:pt idx="2145" formatCode="General">
                  <c:v>75.572401059979683</c:v>
                </c:pt>
                <c:pt idx="2146" formatCode="General">
                  <c:v>75.580464081337993</c:v>
                </c:pt>
                <c:pt idx="2147" formatCode="General">
                  <c:v>75.588530470021553</c:v>
                </c:pt>
                <c:pt idx="2148" formatCode="General">
                  <c:v>75.596600238499278</c:v>
                </c:pt>
                <c:pt idx="2149" formatCode="General">
                  <c:v>75.604673399278539</c:v>
                </c:pt>
                <c:pt idx="2150" formatCode="General">
                  <c:v>75.612749964905419</c:v>
                </c:pt>
                <c:pt idx="2151" formatCode="General">
                  <c:v>75.620829947964751</c:v>
                </c:pt>
                <c:pt idx="2152" formatCode="General">
                  <c:v>75.628913361080521</c:v>
                </c:pt>
                <c:pt idx="2153" formatCode="General">
                  <c:v>75.637000216915936</c:v>
                </c:pt>
                <c:pt idx="2154" formatCode="General">
                  <c:v>75.645090528173654</c:v>
                </c:pt>
                <c:pt idx="2155" formatCode="General">
                  <c:v>75.653184307596021</c:v>
                </c:pt>
                <c:pt idx="2156" formatCode="General">
                  <c:v>75.661281567965247</c:v>
                </c:pt>
                <c:pt idx="2157" formatCode="General">
                  <c:v>75.669382322103687</c:v>
                </c:pt>
                <c:pt idx="2158" formatCode="General">
                  <c:v>75.677486582873883</c:v>
                </c:pt>
                <c:pt idx="2159" formatCode="General">
                  <c:v>75.685594363179007</c:v>
                </c:pt>
                <c:pt idx="2160" formatCode="General">
                  <c:v>75.69370567596286</c:v>
                </c:pt>
                <c:pt idx="2161" formatCode="General">
                  <c:v>75.701820534210228</c:v>
                </c:pt>
                <c:pt idx="2162" formatCode="General">
                  <c:v>75.70993895094702</c:v>
                </c:pt>
                <c:pt idx="2163" formatCode="General">
                  <c:v>75.718060939240544</c:v>
                </c:pt>
                <c:pt idx="2164" formatCode="General">
                  <c:v>75.726186512199661</c:v>
                </c:pt>
                <c:pt idx="2165" formatCode="General">
                  <c:v>75.73431568297508</c:v>
                </c:pt>
                <c:pt idx="2166" formatCode="General">
                  <c:v>75.742448464759477</c:v>
                </c:pt>
                <c:pt idx="2167" formatCode="General">
                  <c:v>75.750584870787833</c:v>
                </c:pt>
                <c:pt idx="2168" formatCode="General">
                  <c:v>75.758724914337563</c:v>
                </c:pt>
                <c:pt idx="2169" formatCode="General">
                  <c:v>75.766868608728771</c:v>
                </c:pt>
                <c:pt idx="2170" formatCode="General">
                  <c:v>75.775015967324507</c:v>
                </c:pt>
                <c:pt idx="2171" formatCode="General">
                  <c:v>75.783167003530991</c:v>
                </c:pt>
                <c:pt idx="2172" formatCode="General">
                  <c:v>75.79132173079779</c:v>
                </c:pt>
                <c:pt idx="2173" formatCode="General">
                  <c:v>75.799480162618067</c:v>
                </c:pt>
                <c:pt idx="2174" formatCode="General">
                  <c:v>75.807642312528856</c:v>
                </c:pt>
                <c:pt idx="2175" formatCode="General">
                  <c:v>75.815808194111256</c:v>
                </c:pt>
                <c:pt idx="2176" formatCode="General">
                  <c:v>75.823977820990677</c:v>
                </c:pt>
                <c:pt idx="2177" formatCode="General">
                  <c:v>75.832151206837068</c:v>
                </c:pt>
                <c:pt idx="2178" formatCode="General">
                  <c:v>75.840328365365195</c:v>
                </c:pt>
                <c:pt idx="2179" formatCode="General">
                  <c:v>75.848509310334777</c:v>
                </c:pt>
                <c:pt idx="2180" formatCode="General">
                  <c:v>75.856694055550889</c:v>
                </c:pt>
                <c:pt idx="2181" formatCode="General">
                  <c:v>75.864882614864015</c:v>
                </c:pt>
                <c:pt idx="2182" formatCode="General">
                  <c:v>75.873075002170495</c:v>
                </c:pt>
                <c:pt idx="2183" formatCode="General">
                  <c:v>75.881271231412555</c:v>
                </c:pt>
                <c:pt idx="2184" formatCode="General">
                  <c:v>75.889471316578735</c:v>
                </c:pt>
                <c:pt idx="2185" formatCode="General">
                  <c:v>75.897675271704088</c:v>
                </c:pt>
                <c:pt idx="2186" formatCode="General">
                  <c:v>75.905883110870334</c:v>
                </c:pt>
                <c:pt idx="2187" formatCode="General">
                  <c:v>75.914094848206219</c:v>
                </c:pt>
                <c:pt idx="2188" formatCode="General">
                  <c:v>75.922310497887779</c:v>
                </c:pt>
                <c:pt idx="2189" formatCode="General">
                  <c:v>75.930530074138488</c:v>
                </c:pt>
                <c:pt idx="2190" formatCode="General">
                  <c:v>75.938753591229613</c:v>
                </c:pt>
                <c:pt idx="2191" formatCode="General">
                  <c:v>75.946981063480436</c:v>
                </c:pt>
                <c:pt idx="2192" formatCode="General">
                  <c:v>75.955212505258501</c:v>
                </c:pt>
                <c:pt idx="2193" formatCode="General">
                  <c:v>75.963447930979925</c:v>
                </c:pt>
                <c:pt idx="2194" formatCode="General">
                  <c:v>75.97168735510958</c:v>
                </c:pt>
                <c:pt idx="2195" formatCode="General">
                  <c:v>75.979930792161454</c:v>
                </c:pt>
                <c:pt idx="2196" formatCode="General">
                  <c:v>75.988178256698831</c:v>
                </c:pt>
                <c:pt idx="2197" formatCode="General">
                  <c:v>75.996429763334632</c:v>
                </c:pt>
                <c:pt idx="2198" formatCode="General">
                  <c:v>76.004685326731618</c:v>
                </c:pt>
                <c:pt idx="2199" formatCode="General">
                  <c:v>76.012944961602727</c:v>
                </c:pt>
                <c:pt idx="2200" formatCode="General">
                  <c:v>76.021208682711276</c:v>
                </c:pt>
                <c:pt idx="2201" formatCode="General">
                  <c:v>76.029476504871326</c:v>
                </c:pt>
                <c:pt idx="2202" formatCode="General">
                  <c:v>76.037748442947873</c:v>
                </c:pt>
                <c:pt idx="2203" formatCode="General">
                  <c:v>76.046024511857169</c:v>
                </c:pt>
                <c:pt idx="2204" formatCode="General">
                  <c:v>76.054304726567025</c:v>
                </c:pt>
                <c:pt idx="2205" formatCode="General">
                  <c:v>76.06258910209705</c:v>
                </c:pt>
                <c:pt idx="2206" formatCode="General">
                  <c:v>76.070877653518949</c:v>
                </c:pt>
                <c:pt idx="2207" formatCode="General">
                  <c:v>76.079170395956808</c:v>
                </c:pt>
                <c:pt idx="2208" formatCode="General">
                  <c:v>76.087467344587395</c:v>
                </c:pt>
                <c:pt idx="2209" formatCode="General">
                  <c:v>76.095768514640469</c:v>
                </c:pt>
                <c:pt idx="2210" formatCode="General">
                  <c:v>76.104073921398992</c:v>
                </c:pt>
                <c:pt idx="2211" formatCode="General">
                  <c:v>76.112383580199563</c:v>
                </c:pt>
                <c:pt idx="2212" formatCode="General">
                  <c:v>76.120697506432549</c:v>
                </c:pt>
                <c:pt idx="2213" formatCode="General">
                  <c:v>76.129015715542494</c:v>
                </c:pt>
                <c:pt idx="2214" formatCode="General">
                  <c:v>76.137338223028394</c:v>
                </c:pt>
                <c:pt idx="2215" formatCode="General">
                  <c:v>76.145665044443973</c:v>
                </c:pt>
                <c:pt idx="2216" formatCode="General">
                  <c:v>76.153996195398051</c:v>
                </c:pt>
                <c:pt idx="2217" formatCode="General">
                  <c:v>76.162331691554783</c:v>
                </c:pt>
                <c:pt idx="2218" formatCode="General">
                  <c:v>76.17067154863399</c:v>
                </c:pt>
                <c:pt idx="2219" formatCode="General">
                  <c:v>76.179015782411497</c:v>
                </c:pt>
                <c:pt idx="2220" formatCode="General">
                  <c:v>76.187364408719347</c:v>
                </c:pt>
                <c:pt idx="2221" formatCode="General">
                  <c:v>76.195717443446284</c:v>
                </c:pt>
                <c:pt idx="2222" formatCode="General">
                  <c:v>76.204074902537926</c:v>
                </c:pt>
                <c:pt idx="2223" formatCode="General">
                  <c:v>76.212436801997143</c:v>
                </c:pt>
                <c:pt idx="2224" formatCode="General">
                  <c:v>76.220803157884362</c:v>
                </c:pt>
                <c:pt idx="2225" formatCode="General">
                  <c:v>76.229173986317861</c:v>
                </c:pt>
                <c:pt idx="2226" formatCode="General">
                  <c:v>76.237549303474225</c:v>
                </c:pt>
                <c:pt idx="2227" formatCode="General">
                  <c:v>76.245929125588489</c:v>
                </c:pt>
                <c:pt idx="2228" formatCode="General">
                  <c:v>76.254313468954592</c:v>
                </c:pt>
                <c:pt idx="2229" formatCode="General">
                  <c:v>76.262702349925689</c:v>
                </c:pt>
                <c:pt idx="2230" formatCode="General">
                  <c:v>76.271095784914408</c:v>
                </c:pt>
                <c:pt idx="2231" formatCode="General">
                  <c:v>76.279493790393332</c:v>
                </c:pt>
                <c:pt idx="2232" formatCode="General">
                  <c:v>76.287896382895212</c:v>
                </c:pt>
                <c:pt idx="2233" formatCode="General">
                  <c:v>76.296303579013312</c:v>
                </c:pt>
                <c:pt idx="2234" formatCode="General">
                  <c:v>76.304715395401885</c:v>
                </c:pt>
                <c:pt idx="2235" formatCode="General">
                  <c:v>76.313131848776351</c:v>
                </c:pt>
                <c:pt idx="2236" formatCode="General">
                  <c:v>76.321552955913759</c:v>
                </c:pt>
                <c:pt idx="2237" formatCode="General">
                  <c:v>76.32997873365305</c:v>
                </c:pt>
                <c:pt idx="2238" formatCode="General">
                  <c:v>76.338409198895533</c:v>
                </c:pt>
                <c:pt idx="2239" formatCode="General">
                  <c:v>76.346844368605105</c:v>
                </c:pt>
                <c:pt idx="2240" formatCode="General">
                  <c:v>76.355284259808698</c:v>
                </c:pt>
                <c:pt idx="2241" formatCode="General">
                  <c:v>76.363728889596601</c:v>
                </c:pt>
                <c:pt idx="2242" formatCode="General">
                  <c:v>76.372178275122863</c:v>
                </c:pt>
                <c:pt idx="2243" formatCode="General">
                  <c:v>76.38063243360557</c:v>
                </c:pt>
                <c:pt idx="2244" formatCode="General">
                  <c:v>76.389091382327351</c:v>
                </c:pt>
                <c:pt idx="2245" formatCode="General">
                  <c:v>76.397555138635582</c:v>
                </c:pt>
                <c:pt idx="2246" formatCode="General">
                  <c:v>76.406023719942965</c:v>
                </c:pt>
                <c:pt idx="2247" formatCode="General">
                  <c:v>76.414497143727672</c:v>
                </c:pt>
                <c:pt idx="2248" formatCode="General">
                  <c:v>76.422975427533885</c:v>
                </c:pt>
                <c:pt idx="2249" formatCode="General">
                  <c:v>76.431458588972163</c:v>
                </c:pt>
                <c:pt idx="2250" formatCode="General">
                  <c:v>76.439946645719743</c:v>
                </c:pt>
                <c:pt idx="2251" formatCode="General">
                  <c:v>76.448439615521011</c:v>
                </c:pt>
                <c:pt idx="2252" formatCode="General">
                  <c:v>76.45693751618785</c:v>
                </c:pt>
                <c:pt idx="2253" formatCode="General">
                  <c:v>76.465440365600031</c:v>
                </c:pt>
                <c:pt idx="2254" formatCode="General">
                  <c:v>76.473948181705609</c:v>
                </c:pt>
                <c:pt idx="2255" formatCode="General">
                  <c:v>76.482460982521388</c:v>
                </c:pt>
                <c:pt idx="2256" formatCode="General">
                  <c:v>76.490978786133155</c:v>
                </c:pt>
                <c:pt idx="2257" formatCode="General">
                  <c:v>76.499501610696328</c:v>
                </c:pt>
                <c:pt idx="2258" formatCode="General">
                  <c:v>76.5080294744361</c:v>
                </c:pt>
                <c:pt idx="2259" formatCode="General">
                  <c:v>76.516562395648066</c:v>
                </c:pt>
                <c:pt idx="2260" formatCode="General">
                  <c:v>76.525100392698462</c:v>
                </c:pt>
                <c:pt idx="2261" formatCode="General">
                  <c:v>76.533643484024722</c:v>
                </c:pt>
                <c:pt idx="2262" formatCode="General">
                  <c:v>76.54219168813583</c:v>
                </c:pt>
                <c:pt idx="2263" formatCode="General">
                  <c:v>76.550745023612706</c:v>
                </c:pt>
                <c:pt idx="2264" formatCode="General">
                  <c:v>76.559303509108716</c:v>
                </c:pt>
                <c:pt idx="2265" formatCode="General">
                  <c:v>76.567867163350016</c:v>
                </c:pt>
                <c:pt idx="2266" formatCode="General">
                  <c:v>76.57643600513606</c:v>
                </c:pt>
                <c:pt idx="2267" formatCode="General">
                  <c:v>76.585010053339929</c:v>
                </c:pt>
                <c:pt idx="2268" formatCode="General">
                  <c:v>76.593589326908912</c:v>
                </c:pt>
                <c:pt idx="2269" formatCode="General">
                  <c:v>76.602173844864794</c:v>
                </c:pt>
                <c:pt idx="2270" formatCode="General">
                  <c:v>76.610763626304418</c:v>
                </c:pt>
                <c:pt idx="2271" formatCode="General">
                  <c:v>76.619358690400048</c:v>
                </c:pt>
                <c:pt idx="2272" formatCode="General">
                  <c:v>76.627959056399902</c:v>
                </c:pt>
                <c:pt idx="2273" formatCode="General">
                  <c:v>76.636564743628483</c:v>
                </c:pt>
                <c:pt idx="2274" formatCode="General">
                  <c:v>76.645175771487189</c:v>
                </c:pt>
                <c:pt idx="2275" formatCode="General">
                  <c:v>76.653792159454639</c:v>
                </c:pt>
                <c:pt idx="2276" formatCode="General">
                  <c:v>76.662413927087172</c:v>
                </c:pt>
                <c:pt idx="2277" formatCode="General">
                  <c:v>76.671041094019373</c:v>
                </c:pt>
                <c:pt idx="2278" formatCode="General">
                  <c:v>76.67967367996448</c:v>
                </c:pt>
                <c:pt idx="2279" formatCode="General">
                  <c:v>76.688311704714906</c:v>
                </c:pt>
                <c:pt idx="2280" formatCode="General">
                  <c:v>76.69695518814261</c:v>
                </c:pt>
                <c:pt idx="2281" formatCode="General">
                  <c:v>76.705604150199719</c:v>
                </c:pt>
                <c:pt idx="2282" formatCode="General">
                  <c:v>76.714258610918918</c:v>
                </c:pt>
                <c:pt idx="2283" formatCode="General">
                  <c:v>76.722918590413968</c:v>
                </c:pt>
                <c:pt idx="2284" formatCode="General">
                  <c:v>76.731584108880185</c:v>
                </c:pt>
                <c:pt idx="2285" formatCode="General">
                  <c:v>76.740255186594965</c:v>
                </c:pt>
                <c:pt idx="2286" formatCode="General">
                  <c:v>76.748931843918214</c:v>
                </c:pt>
                <c:pt idx="2287" formatCode="General">
                  <c:v>76.75761410129293</c:v>
                </c:pt>
                <c:pt idx="2288" formatCode="General">
                  <c:v>76.766301979245668</c:v>
                </c:pt>
                <c:pt idx="2289" formatCode="General">
                  <c:v>76.774995498387057</c:v>
                </c:pt>
                <c:pt idx="2290" formatCode="General">
                  <c:v>76.783694679412292</c:v>
                </c:pt>
                <c:pt idx="2291" formatCode="General">
                  <c:v>76.792399543101652</c:v>
                </c:pt>
                <c:pt idx="2292" formatCode="General">
                  <c:v>76.801110110321119</c:v>
                </c:pt>
                <c:pt idx="2293" formatCode="General">
                  <c:v>76.809826402022722</c:v>
                </c:pt>
                <c:pt idx="2294" formatCode="General">
                  <c:v>76.818548439245234</c:v>
                </c:pt>
                <c:pt idx="2295" formatCode="General">
                  <c:v>76.827276243114611</c:v>
                </c:pt>
                <c:pt idx="2296" formatCode="General">
                  <c:v>76.836009834844546</c:v>
                </c:pt>
                <c:pt idx="2297" formatCode="General">
                  <c:v>76.844749235737041</c:v>
                </c:pt>
                <c:pt idx="2298" formatCode="General">
                  <c:v>76.853494467182912</c:v>
                </c:pt>
                <c:pt idx="2299" formatCode="General">
                  <c:v>76.862245550662365</c:v>
                </c:pt>
                <c:pt idx="2300" formatCode="General">
                  <c:v>76.87100250774553</c:v>
                </c:pt>
                <c:pt idx="2301" formatCode="General">
                  <c:v>76.879765360093032</c:v>
                </c:pt>
                <c:pt idx="2302" formatCode="General">
                  <c:v>76.888534129456559</c:v>
                </c:pt>
                <c:pt idx="2303" formatCode="General">
                  <c:v>76.897308837679418</c:v>
                </c:pt>
                <c:pt idx="2304" formatCode="General">
                  <c:v>76.906089506697086</c:v>
                </c:pt>
                <c:pt idx="2305" formatCode="General">
                  <c:v>76.914876158537822</c:v>
                </c:pt>
                <c:pt idx="2306" formatCode="General">
                  <c:v>76.923668815323225</c:v>
                </c:pt>
                <c:pt idx="2307" formatCode="General">
                  <c:v>76.932467499268824</c:v>
                </c:pt>
                <c:pt idx="2308" formatCode="General">
                  <c:v>76.941272232684668</c:v>
                </c:pt>
                <c:pt idx="2309" formatCode="General">
                  <c:v>76.950083037975901</c:v>
                </c:pt>
                <c:pt idx="2310" formatCode="General">
                  <c:v>76.95889993764338</c:v>
                </c:pt>
                <c:pt idx="2311" formatCode="General">
                  <c:v>76.967722954284298</c:v>
                </c:pt>
                <c:pt idx="2312" formatCode="General">
                  <c:v>76.976552110592735</c:v>
                </c:pt>
                <c:pt idx="2313" formatCode="General">
                  <c:v>76.985387429360287</c:v>
                </c:pt>
                <c:pt idx="2314" formatCode="General">
                  <c:v>76.994228933476705</c:v>
                </c:pt>
                <c:pt idx="2315" formatCode="General">
                  <c:v>77.003076645930548</c:v>
                </c:pt>
                <c:pt idx="2316" formatCode="General">
                  <c:v>77.011930589809722</c:v>
                </c:pt>
                <c:pt idx="2317" formatCode="General">
                  <c:v>77.020790788302136</c:v>
                </c:pt>
                <c:pt idx="2318" formatCode="General">
                  <c:v>77.029657264696397</c:v>
                </c:pt>
                <c:pt idx="2319" formatCode="General">
                  <c:v>77.038530042382405</c:v>
                </c:pt>
                <c:pt idx="2320" formatCode="General">
                  <c:v>77.047409144852026</c:v>
                </c:pt>
                <c:pt idx="2321" formatCode="General">
                  <c:v>77.056294595699626</c:v>
                </c:pt>
                <c:pt idx="2322" formatCode="General">
                  <c:v>77.065186418622957</c:v>
                </c:pt>
                <c:pt idx="2323" formatCode="General">
                  <c:v>77.074084637423596</c:v>
                </c:pt>
                <c:pt idx="2324" formatCode="General">
                  <c:v>77.082989276007723</c:v>
                </c:pt>
                <c:pt idx="2325" formatCode="General">
                  <c:v>77.091900358386766</c:v>
                </c:pt>
                <c:pt idx="2326" formatCode="General">
                  <c:v>77.10081790867811</c:v>
                </c:pt>
                <c:pt idx="2327" formatCode="General">
                  <c:v>77.109741951105704</c:v>
                </c:pt>
                <c:pt idx="2328" formatCode="General">
                  <c:v>77.118672510000863</c:v>
                </c:pt>
                <c:pt idx="2329" formatCode="General">
                  <c:v>77.127609609802846</c:v>
                </c:pt>
                <c:pt idx="2330" formatCode="General">
                  <c:v>77.136553275059612</c:v>
                </c:pt>
                <c:pt idx="2331" formatCode="General">
                  <c:v>77.145503530428527</c:v>
                </c:pt>
                <c:pt idx="2332" formatCode="General">
                  <c:v>77.15446040067711</c:v>
                </c:pt>
                <c:pt idx="2333" formatCode="General">
                  <c:v>77.163423910683619</c:v>
                </c:pt>
                <c:pt idx="2334" formatCode="General">
                  <c:v>77.172394085437901</c:v>
                </c:pt>
                <c:pt idx="2335" formatCode="General">
                  <c:v>77.181370950042137</c:v>
                </c:pt>
                <c:pt idx="2336" formatCode="General">
                  <c:v>77.190354529711428</c:v>
                </c:pt>
                <c:pt idx="2337" formatCode="General">
                  <c:v>77.19934484977469</c:v>
                </c:pt>
                <c:pt idx="2338" formatCode="General">
                  <c:v>77.208341935675278</c:v>
                </c:pt>
                <c:pt idx="2339" formatCode="General">
                  <c:v>77.217345812971843</c:v>
                </c:pt>
                <c:pt idx="2340" formatCode="General">
                  <c:v>77.226356507339048</c:v>
                </c:pt>
                <c:pt idx="2341" formatCode="General">
                  <c:v>77.235374044568289</c:v>
                </c:pt>
                <c:pt idx="2342" formatCode="General">
                  <c:v>77.244398450568497</c:v>
                </c:pt>
                <c:pt idx="2343" formatCode="General">
                  <c:v>77.25342975136698</c:v>
                </c:pt>
                <c:pt idx="2344" formatCode="General">
                  <c:v>77.262467973110105</c:v>
                </c:pt>
                <c:pt idx="2345" formatCode="General">
                  <c:v>77.271513142064151</c:v>
                </c:pt>
                <c:pt idx="2346" formatCode="General">
                  <c:v>77.280565284616046</c:v>
                </c:pt>
                <c:pt idx="2347" formatCode="General">
                  <c:v>77.289624427274248</c:v>
                </c:pt>
                <c:pt idx="2348" formatCode="General">
                  <c:v>77.298690596669516</c:v>
                </c:pt>
                <c:pt idx="2349" formatCode="General">
                  <c:v>77.307763819555717</c:v>
                </c:pt>
                <c:pt idx="2350" formatCode="General">
                  <c:v>77.316844122810608</c:v>
                </c:pt>
                <c:pt idx="2351" formatCode="General">
                  <c:v>77.32593153343683</c:v>
                </c:pt>
                <c:pt idx="2352" formatCode="General">
                  <c:v>77.335026078562507</c:v>
                </c:pt>
                <c:pt idx="2353" formatCode="General">
                  <c:v>77.344127785442311</c:v>
                </c:pt>
                <c:pt idx="2354" formatCode="General">
                  <c:v>77.353236681458156</c:v>
                </c:pt>
                <c:pt idx="2355" formatCode="General">
                  <c:v>77.362352794120127</c:v>
                </c:pt>
                <c:pt idx="2356" formatCode="General">
                  <c:v>77.371476151067355</c:v>
                </c:pt>
                <c:pt idx="2357" formatCode="General">
                  <c:v>77.380606780068845</c:v>
                </c:pt>
                <c:pt idx="2358" formatCode="General">
                  <c:v>77.389744709024399</c:v>
                </c:pt>
                <c:pt idx="2359" formatCode="General">
                  <c:v>77.398889965965438</c:v>
                </c:pt>
                <c:pt idx="2360" formatCode="General">
                  <c:v>77.40804257905603</c:v>
                </c:pt>
                <c:pt idx="2361" formatCode="General">
                  <c:v>77.41720257659361</c:v>
                </c:pt>
                <c:pt idx="2362" formatCode="General">
                  <c:v>77.42636998701002</c:v>
                </c:pt>
                <c:pt idx="2363" formatCode="General">
                  <c:v>77.435544838872445</c:v>
                </c:pt>
                <c:pt idx="2364" formatCode="General">
                  <c:v>77.444727160884199</c:v>
                </c:pt>
                <c:pt idx="2365" formatCode="General">
                  <c:v>77.453916981885811</c:v>
                </c:pt>
                <c:pt idx="2366" formatCode="General">
                  <c:v>77.463114330855845</c:v>
                </c:pt>
                <c:pt idx="2367" formatCode="General">
                  <c:v>77.472319236911957</c:v>
                </c:pt>
                <c:pt idx="2368" formatCode="General">
                  <c:v>77.481531729311769</c:v>
                </c:pt>
                <c:pt idx="2369" formatCode="General">
                  <c:v>77.490751837453871</c:v>
                </c:pt>
                <c:pt idx="2370" formatCode="General">
                  <c:v>77.499979590878795</c:v>
                </c:pt>
                <c:pt idx="2371" formatCode="General">
                  <c:v>77.509215019270002</c:v>
                </c:pt>
                <c:pt idx="2372" formatCode="General">
                  <c:v>77.518458152454897</c:v>
                </c:pt>
                <c:pt idx="2373" formatCode="General">
                  <c:v>77.527709020405666</c:v>
                </c:pt>
                <c:pt idx="2374" formatCode="General">
                  <c:v>77.536967653240595</c:v>
                </c:pt>
                <c:pt idx="2375" formatCode="General">
                  <c:v>77.546234081224782</c:v>
                </c:pt>
                <c:pt idx="2376" formatCode="General">
                  <c:v>77.555508334771332</c:v>
                </c:pt>
                <c:pt idx="2377" formatCode="General">
                  <c:v>77.564790444442352</c:v>
                </c:pt>
                <c:pt idx="2378" formatCode="General">
                  <c:v>77.574080440949984</c:v>
                </c:pt>
                <c:pt idx="2379" formatCode="General">
                  <c:v>77.583378355157464</c:v>
                </c:pt>
                <c:pt idx="2380" formatCode="General">
                  <c:v>77.592684218080208</c:v>
                </c:pt>
                <c:pt idx="2381" formatCode="General">
                  <c:v>77.601998060886828</c:v>
                </c:pt>
                <c:pt idx="2382" formatCode="General">
                  <c:v>77.611319914900278</c:v>
                </c:pt>
                <c:pt idx="2383" formatCode="General">
                  <c:v>77.620649811598909</c:v>
                </c:pt>
                <c:pt idx="2384" formatCode="General">
                  <c:v>77.629987782617576</c:v>
                </c:pt>
                <c:pt idx="2385" formatCode="General">
                  <c:v>77.639333859748731</c:v>
                </c:pt>
                <c:pt idx="2386" formatCode="General">
                  <c:v>77.648688074943607</c:v>
                </c:pt>
                <c:pt idx="2387" formatCode="General">
                  <c:v>77.65805046031322</c:v>
                </c:pt>
                <c:pt idx="2388" formatCode="General">
                  <c:v>77.667421048129683</c:v>
                </c:pt>
                <c:pt idx="2389" formatCode="General">
                  <c:v>77.676799870827224</c:v>
                </c:pt>
                <c:pt idx="2390" formatCode="General">
                  <c:v>77.686186961003344</c:v>
                </c:pt>
                <c:pt idx="2391" formatCode="General">
                  <c:v>77.695582351420128</c:v>
                </c:pt>
                <c:pt idx="2392" formatCode="General">
                  <c:v>77.704986075005237</c:v>
                </c:pt>
                <c:pt idx="2393" formatCode="General">
                  <c:v>77.714398164853236</c:v>
                </c:pt>
                <c:pt idx="2394" formatCode="General">
                  <c:v>77.723818654226761</c:v>
                </c:pt>
                <c:pt idx="2395" formatCode="General">
                  <c:v>77.733247576557716</c:v>
                </c:pt>
                <c:pt idx="2396" formatCode="General">
                  <c:v>77.74268496544849</c:v>
                </c:pt>
                <c:pt idx="2397" formatCode="General">
                  <c:v>77.752130854673226</c:v>
                </c:pt>
                <c:pt idx="2398" formatCode="General">
                  <c:v>77.761585278179069</c:v>
                </c:pt>
                <c:pt idx="2399" formatCode="General">
                  <c:v>77.771048270087363</c:v>
                </c:pt>
                <c:pt idx="2400" formatCode="General">
                  <c:v>77.780519864695037</c:v>
                </c:pt>
                <c:pt idx="2401" formatCode="General">
                  <c:v>77.790000096475737</c:v>
                </c:pt>
                <c:pt idx="2402" formatCode="General">
                  <c:v>77.799489000081252</c:v>
                </c:pt>
                <c:pt idx="2403" formatCode="General">
                  <c:v>77.808986610342728</c:v>
                </c:pt>
                <c:pt idx="2404" formatCode="General">
                  <c:v>77.818492962272074</c:v>
                </c:pt>
                <c:pt idx="2405" formatCode="General">
                  <c:v>77.828008091063182</c:v>
                </c:pt>
                <c:pt idx="2406" formatCode="General">
                  <c:v>77.837532032093364</c:v>
                </c:pt>
                <c:pt idx="2407" formatCode="General">
                  <c:v>77.847064820924658</c:v>
                </c:pt>
                <c:pt idx="2408" formatCode="General">
                  <c:v>77.856606493305179</c:v>
                </c:pt>
                <c:pt idx="2409" formatCode="General">
                  <c:v>77.866157085170585</c:v>
                </c:pt>
                <c:pt idx="2410" formatCode="General">
                  <c:v>77.875716632645336</c:v>
                </c:pt>
                <c:pt idx="2411" formatCode="General">
                  <c:v>77.885285172044206</c:v>
                </c:pt>
                <c:pt idx="2412" formatCode="General">
                  <c:v>77.894862739873687</c:v>
                </c:pt>
                <c:pt idx="2413" formatCode="General">
                  <c:v>77.904449372833341</c:v>
                </c:pt>
                <c:pt idx="2414" formatCode="General">
                  <c:v>77.914045107817358</c:v>
                </c:pt>
                <c:pt idx="2415" formatCode="General">
                  <c:v>77.923649981915972</c:v>
                </c:pt>
                <c:pt idx="2416" formatCode="General">
                  <c:v>77.933264032416815</c:v>
                </c:pt>
                <c:pt idx="2417" formatCode="General">
                  <c:v>77.942887296806617</c:v>
                </c:pt>
                <c:pt idx="2418" formatCode="General">
                  <c:v>77.952519812772564</c:v>
                </c:pt>
                <c:pt idx="2419" formatCode="General">
                  <c:v>77.962161618203822</c:v>
                </c:pt>
                <c:pt idx="2420" formatCode="General">
                  <c:v>77.971812751193099</c:v>
                </c:pt>
                <c:pt idx="2421" formatCode="General">
                  <c:v>77.981473250038206</c:v>
                </c:pt>
                <c:pt idx="2422" formatCode="General">
                  <c:v>77.991143153243542</c:v>
                </c:pt>
                <c:pt idx="2423" formatCode="General">
                  <c:v>78.000822499521746</c:v>
                </c:pt>
                <c:pt idx="2424" formatCode="General">
                  <c:v>78.010511327795228</c:v>
                </c:pt>
                <c:pt idx="2425" formatCode="General">
                  <c:v>78.020209677197769</c:v>
                </c:pt>
                <c:pt idx="2426" formatCode="General">
                  <c:v>78.029917587076227</c:v>
                </c:pt>
                <c:pt idx="2427" formatCode="General">
                  <c:v>78.039635096992058</c:v>
                </c:pt>
                <c:pt idx="2428" formatCode="General">
                  <c:v>78.049362246723035</c:v>
                </c:pt>
                <c:pt idx="2429" formatCode="General">
                  <c:v>78.059099076264886</c:v>
                </c:pt>
                <c:pt idx="2430" formatCode="General">
                  <c:v>78.06884562583295</c:v>
                </c:pt>
                <c:pt idx="2431" formatCode="General">
                  <c:v>78.078601935863944</c:v>
                </c:pt>
                <c:pt idx="2432" formatCode="General">
                  <c:v>78.088368047017653</c:v>
                </c:pt>
                <c:pt idx="2433" formatCode="General">
                  <c:v>78.098144000178578</c:v>
                </c:pt>
                <c:pt idx="2434" formatCode="General">
                  <c:v>78.10792983645787</c:v>
                </c:pt>
                <c:pt idx="2435" formatCode="General">
                  <c:v>78.117725597194834</c:v>
                </c:pt>
                <c:pt idx="2436" formatCode="General">
                  <c:v>78.127531323958962</c:v>
                </c:pt>
                <c:pt idx="2437" formatCode="General">
                  <c:v>78.137347058551612</c:v>
                </c:pt>
                <c:pt idx="2438" formatCode="General">
                  <c:v>78.14717284300778</c:v>
                </c:pt>
                <c:pt idx="2439" formatCode="General">
                  <c:v>78.157008719598068</c:v>
                </c:pt>
                <c:pt idx="2440" formatCode="General">
                  <c:v>78.166854730830394</c:v>
                </c:pt>
                <c:pt idx="2441" formatCode="General">
                  <c:v>78.176710919452006</c:v>
                </c:pt>
                <c:pt idx="2442" formatCode="General">
                  <c:v>78.186577328451222</c:v>
                </c:pt>
                <c:pt idx="2443" formatCode="General">
                  <c:v>78.196454001059493</c:v>
                </c:pt>
                <c:pt idx="2444" formatCode="General">
                  <c:v>78.206340980753225</c:v>
                </c:pt>
                <c:pt idx="2445" formatCode="General">
                  <c:v>78.216238311255708</c:v>
                </c:pt>
                <c:pt idx="2446" formatCode="General">
                  <c:v>78.226146036539205</c:v>
                </c:pt>
                <c:pt idx="2447" formatCode="General">
                  <c:v>78.236064200826831</c:v>
                </c:pt>
                <c:pt idx="2448" formatCode="General">
                  <c:v>78.245992848594597</c:v>
                </c:pt>
                <c:pt idx="2449" formatCode="General">
                  <c:v>78.255932024573426</c:v>
                </c:pt>
                <c:pt idx="2450" formatCode="General">
                  <c:v>78.265881773751204</c:v>
                </c:pt>
                <c:pt idx="2451" formatCode="General">
                  <c:v>78.275842141374866</c:v>
                </c:pt>
                <c:pt idx="2452" formatCode="General">
                  <c:v>78.285813172952459</c:v>
                </c:pt>
                <c:pt idx="2453" formatCode="General">
                  <c:v>78.295794914255282</c:v>
                </c:pt>
                <c:pt idx="2454" formatCode="General">
                  <c:v>78.30578741131994</c:v>
                </c:pt>
                <c:pt idx="2455" formatCode="General">
                  <c:v>78.315790710450628</c:v>
                </c:pt>
                <c:pt idx="2456" formatCode="General">
                  <c:v>78.32580485822119</c:v>
                </c:pt>
                <c:pt idx="2457" formatCode="General">
                  <c:v>78.335829901477339</c:v>
                </c:pt>
                <c:pt idx="2458" formatCode="General">
                  <c:v>78.345865887338945</c:v>
                </c:pt>
                <c:pt idx="2459" formatCode="General">
                  <c:v>78.355912863202235</c:v>
                </c:pt>
                <c:pt idx="2460" formatCode="General">
                  <c:v>78.365970876741983</c:v>
                </c:pt>
                <c:pt idx="2461" formatCode="General">
                  <c:v>78.376039975913912</c:v>
                </c:pt>
                <c:pt idx="2462" formatCode="General">
                  <c:v>78.386120208956996</c:v>
                </c:pt>
                <c:pt idx="2463" formatCode="General">
                  <c:v>78.396211624395704</c:v>
                </c:pt>
                <c:pt idx="2464" formatCode="General">
                  <c:v>78.406314271042461</c:v>
                </c:pt>
                <c:pt idx="2465" formatCode="General">
                  <c:v>78.416428197999977</c:v>
                </c:pt>
                <c:pt idx="2466" formatCode="General">
                  <c:v>78.426553454663676</c:v>
                </c:pt>
                <c:pt idx="2467" formatCode="General">
                  <c:v>78.436690090724127</c:v>
                </c:pt>
                <c:pt idx="2468" formatCode="General">
                  <c:v>78.446838156169548</c:v>
                </c:pt>
                <c:pt idx="2469" formatCode="General">
                  <c:v>78.456997701288202</c:v>
                </c:pt>
                <c:pt idx="2470" formatCode="General">
                  <c:v>78.467168776670974</c:v>
                </c:pt>
                <c:pt idx="2471" formatCode="General">
                  <c:v>78.477351433213926</c:v>
                </c:pt>
                <c:pt idx="2472" formatCode="General">
                  <c:v>78.487545722120799</c:v>
                </c:pt>
                <c:pt idx="2473" formatCode="General">
                  <c:v>78.497751694905674</c:v>
                </c:pt>
                <c:pt idx="2474" formatCode="General">
                  <c:v>78.507969403395578</c:v>
                </c:pt>
                <c:pt idx="2475" formatCode="General">
                  <c:v>78.518198899733051</c:v>
                </c:pt>
                <c:pt idx="2476" formatCode="General">
                  <c:v>78.52844023637897</c:v>
                </c:pt>
                <c:pt idx="2477" formatCode="General">
                  <c:v>78.538693466115149</c:v>
                </c:pt>
                <c:pt idx="2478" formatCode="General">
                  <c:v>78.548958642047069</c:v>
                </c:pt>
                <c:pt idx="2479" formatCode="General">
                  <c:v>78.559235817606705</c:v>
                </c:pt>
                <c:pt idx="2480" formatCode="General">
                  <c:v>78.569525046555341</c:v>
                </c:pt>
                <c:pt idx="2481" formatCode="General">
                  <c:v>78.579826382986255</c:v>
                </c:pt>
                <c:pt idx="2482" formatCode="General">
                  <c:v>78.59013988132773</c:v>
                </c:pt>
                <c:pt idx="2483" formatCode="General">
                  <c:v>78.600465596345813</c:v>
                </c:pt>
                <c:pt idx="2484" formatCode="General">
                  <c:v>78.610803583147387</c:v>
                </c:pt>
                <c:pt idx="2485" formatCode="General">
                  <c:v>78.621153897182936</c:v>
                </c:pt>
                <c:pt idx="2486" formatCode="General">
                  <c:v>78.631516594249661</c:v>
                </c:pt>
                <c:pt idx="2487" formatCode="General">
                  <c:v>78.641891730494436</c:v>
                </c:pt>
                <c:pt idx="2488" formatCode="General">
                  <c:v>78.652279362416891</c:v>
                </c:pt>
                <c:pt idx="2489" formatCode="General">
                  <c:v>78.662679546872454</c:v>
                </c:pt>
                <c:pt idx="2490" formatCode="General">
                  <c:v>78.673092341075474</c:v>
                </c:pt>
                <c:pt idx="2491" formatCode="General">
                  <c:v>78.683517802602381</c:v>
                </c:pt>
                <c:pt idx="2492" formatCode="General">
                  <c:v>78.69395598939488</c:v>
                </c:pt>
                <c:pt idx="2493" formatCode="General">
                  <c:v>78.704406959763148</c:v>
                </c:pt>
                <c:pt idx="2494" formatCode="General">
                  <c:v>78.714870772389119</c:v>
                </c:pt>
                <c:pt idx="2495" formatCode="General">
                  <c:v>78.725347486329696</c:v>
                </c:pt>
                <c:pt idx="2496" formatCode="General">
                  <c:v>78.735837161020186</c:v>
                </c:pt>
                <c:pt idx="2497" formatCode="General">
                  <c:v>78.746339856277601</c:v>
                </c:pt>
                <c:pt idx="2498" formatCode="General">
                  <c:v>78.756855632304067</c:v>
                </c:pt>
                <c:pt idx="2499" formatCode="General">
                  <c:v>78.767384549690277</c:v>
                </c:pt>
                <c:pt idx="2500" formatCode="General">
                  <c:v>78.777926669418974</c:v>
                </c:pt>
                <c:pt idx="2501" formatCode="General">
                  <c:v>78.788482052868446</c:v>
                </c:pt>
                <c:pt idx="2502" formatCode="General">
                  <c:v>78.799050761816105</c:v>
                </c:pt>
                <c:pt idx="2503" formatCode="General">
                  <c:v>78.809632858442086</c:v>
                </c:pt>
                <c:pt idx="2504" formatCode="General">
                  <c:v>78.820228405332884</c:v>
                </c:pt>
                <c:pt idx="2505" formatCode="General">
                  <c:v>78.830837465485033</c:v>
                </c:pt>
                <c:pt idx="2506" formatCode="General">
                  <c:v>78.841460102308801</c:v>
                </c:pt>
                <c:pt idx="2507" formatCode="General">
                  <c:v>78.852096379632059</c:v>
                </c:pt>
                <c:pt idx="2508" formatCode="General">
                  <c:v>78.862746361703969</c:v>
                </c:pt>
                <c:pt idx="2509" formatCode="General">
                  <c:v>78.873410113198858</c:v>
                </c:pt>
                <c:pt idx="2510" formatCode="General">
                  <c:v>78.884087699220245</c:v>
                </c:pt>
                <c:pt idx="2511" formatCode="General">
                  <c:v>78.894779185304571</c:v>
                </c:pt>
                <c:pt idx="2512" formatCode="General">
                  <c:v>78.905484637425346</c:v>
                </c:pt>
                <c:pt idx="2513" formatCode="General">
                  <c:v>78.916204121997183</c:v>
                </c:pt>
                <c:pt idx="2514" formatCode="General">
                  <c:v>78.92693770587978</c:v>
                </c:pt>
                <c:pt idx="2515" formatCode="General">
                  <c:v>78.937685456382141</c:v>
                </c:pt>
                <c:pt idx="2516" formatCode="General">
                  <c:v>78.948447441266708</c:v>
                </c:pt>
                <c:pt idx="2517" formatCode="General">
                  <c:v>78.959223728753585</c:v>
                </c:pt>
                <c:pt idx="2518" formatCode="General">
                  <c:v>78.97001438752487</c:v>
                </c:pt>
                <c:pt idx="2519" formatCode="General">
                  <c:v>78.980819486728905</c:v>
                </c:pt>
                <c:pt idx="2520" formatCode="General">
                  <c:v>78.991639095984738</c:v>
                </c:pt>
                <c:pt idx="2521" formatCode="General">
                  <c:v>79.002473285386472</c:v>
                </c:pt>
                <c:pt idx="2522" formatCode="General">
                  <c:v>79.013322125507784</c:v>
                </c:pt>
                <c:pt idx="2523" formatCode="General">
                  <c:v>79.024185687406515</c:v>
                </c:pt>
                <c:pt idx="2524" formatCode="General">
                  <c:v>79.035064042629145</c:v>
                </c:pt>
                <c:pt idx="2525" formatCode="General">
                  <c:v>79.045957263215556</c:v>
                </c:pt>
                <c:pt idx="2526" formatCode="General">
                  <c:v>79.056865421703677</c:v>
                </c:pt>
                <c:pt idx="2527" formatCode="General">
                  <c:v>79.067788591134217</c:v>
                </c:pt>
                <c:pt idx="2528" formatCode="General">
                  <c:v>79.078726845055527</c:v>
                </c:pt>
                <c:pt idx="2529" formatCode="General">
                  <c:v>79.089680257528485</c:v>
                </c:pt>
                <c:pt idx="2530" formatCode="General">
                  <c:v>79.100648903131358</c:v>
                </c:pt>
                <c:pt idx="2531" formatCode="General">
                  <c:v>79.111632856964889</c:v>
                </c:pt>
                <c:pt idx="2532" formatCode="General">
                  <c:v>79.122632194657285</c:v>
                </c:pt>
                <c:pt idx="2533" formatCode="General">
                  <c:v>79.133646992369293</c:v>
                </c:pt>
                <c:pt idx="2534" formatCode="General">
                  <c:v>79.144677326799552</c:v>
                </c:pt>
                <c:pt idx="2535" formatCode="General">
                  <c:v>79.155723275189629</c:v>
                </c:pt>
                <c:pt idx="2536" formatCode="General">
                  <c:v>79.166784915329444</c:v>
                </c:pt>
                <c:pt idx="2537" formatCode="General">
                  <c:v>79.177862325562629</c:v>
                </c:pt>
                <c:pt idx="2538" formatCode="General">
                  <c:v>79.188955584791913</c:v>
                </c:pt>
                <c:pt idx="2539" formatCode="General">
                  <c:v>79.200064772484723</c:v>
                </c:pt>
                <c:pt idx="2540" formatCode="General">
                  <c:v>79.211189968678653</c:v>
                </c:pt>
                <c:pt idx="2541" formatCode="General">
                  <c:v>79.222331253987178</c:v>
                </c:pt>
                <c:pt idx="2542" formatCode="General">
                  <c:v>79.233488709605368</c:v>
                </c:pt>
                <c:pt idx="2543" formatCode="General">
                  <c:v>79.24466241731561</c:v>
                </c:pt>
                <c:pt idx="2544" formatCode="General">
                  <c:v>79.255852459493553</c:v>
                </c:pt>
                <c:pt idx="2545" formatCode="General">
                  <c:v>79.267058919114007</c:v>
                </c:pt>
                <c:pt idx="2546" formatCode="General">
                  <c:v>79.278281879756904</c:v>
                </c:pt>
                <c:pt idx="2547" formatCode="General">
                  <c:v>79.289521425613458</c:v>
                </c:pt>
                <c:pt idx="2548" formatCode="General">
                  <c:v>79.30077764149226</c:v>
                </c:pt>
                <c:pt idx="2549" formatCode="General">
                  <c:v>79.312050612825558</c:v>
                </c:pt>
                <c:pt idx="2550" formatCode="General">
                  <c:v>79.323340425675639</c:v>
                </c:pt>
                <c:pt idx="2551" formatCode="General">
                  <c:v>79.334647166741036</c:v>
                </c:pt>
                <c:pt idx="2552" formatCode="General">
                  <c:v>79.345970923363225</c:v>
                </c:pt>
                <c:pt idx="2553" formatCode="General">
                  <c:v>79.357311783533063</c:v>
                </c:pt>
                <c:pt idx="2554" formatCode="General">
                  <c:v>79.368669835897506</c:v>
                </c:pt>
                <c:pt idx="2555" formatCode="General">
                  <c:v>79.380045169766277</c:v>
                </c:pt>
                <c:pt idx="2556" formatCode="General">
                  <c:v>79.391437875118726</c:v>
                </c:pt>
                <c:pt idx="2557" formatCode="General">
                  <c:v>79.402848042610785</c:v>
                </c:pt>
                <c:pt idx="2558" formatCode="General">
                  <c:v>79.414275763581955</c:v>
                </c:pt>
                <c:pt idx="2559" formatCode="General">
                  <c:v>79.425721130062286</c:v>
                </c:pt>
                <c:pt idx="2560" formatCode="General">
                  <c:v>79.437184234779721</c:v>
                </c:pt>
                <c:pt idx="2561" formatCode="General">
                  <c:v>79.448665171167349</c:v>
                </c:pt>
                <c:pt idx="2562" formatCode="General">
                  <c:v>79.460164033370674</c:v>
                </c:pt>
                <c:pt idx="2563" formatCode="General">
                  <c:v>79.471680916255238</c:v>
                </c:pt>
                <c:pt idx="2564" formatCode="General">
                  <c:v>79.483215915414078</c:v>
                </c:pt>
                <c:pt idx="2565" formatCode="General">
                  <c:v>79.494769127175502</c:v>
                </c:pt>
                <c:pt idx="2566" formatCode="General">
                  <c:v>79.50634064861076</c:v>
                </c:pt>
                <c:pt idx="2567" formatCode="General">
                  <c:v>79.517930577542046</c:v>
                </c:pt>
                <c:pt idx="2568" formatCode="General">
                  <c:v>79.529539012550387</c:v>
                </c:pt>
                <c:pt idx="2569" formatCode="General">
                  <c:v>79.541166052983812</c:v>
                </c:pt>
                <c:pt idx="2570" formatCode="General">
                  <c:v>79.552811798965479</c:v>
                </c:pt>
                <c:pt idx="2571" formatCode="General">
                  <c:v>79.564476351402092</c:v>
                </c:pt>
                <c:pt idx="2572" formatCode="General">
                  <c:v>79.576159811992213</c:v>
                </c:pt>
                <c:pt idx="2573" formatCode="General">
                  <c:v>79.587862283234912</c:v>
                </c:pt>
                <c:pt idx="2574" formatCode="General">
                  <c:v>79.599583868438415</c:v>
                </c:pt>
                <c:pt idx="2575" formatCode="General">
                  <c:v>79.611324671728781</c:v>
                </c:pt>
                <c:pt idx="2576" formatCode="General">
                  <c:v>79.623084798058898</c:v>
                </c:pt>
                <c:pt idx="2577" formatCode="General">
                  <c:v>79.634864353217509</c:v>
                </c:pt>
                <c:pt idx="2578" formatCode="General">
                  <c:v>79.646663443838307</c:v>
                </c:pt>
                <c:pt idx="2579" formatCode="General">
                  <c:v>79.658482177409212</c:v>
                </c:pt>
                <c:pt idx="2580" formatCode="General">
                  <c:v>79.670320662281839</c:v>
                </c:pt>
                <c:pt idx="2581" formatCode="General">
                  <c:v>79.682179007680915</c:v>
                </c:pt>
                <c:pt idx="2582" formatCode="General">
                  <c:v>79.694057323714105</c:v>
                </c:pt>
                <c:pt idx="2583" formatCode="General">
                  <c:v>79.705955721381613</c:v>
                </c:pt>
                <c:pt idx="2584" formatCode="General">
                  <c:v>79.717874312586318</c:v>
                </c:pt>
                <c:pt idx="2585" formatCode="General">
                  <c:v>79.729813210143718</c:v>
                </c:pt>
                <c:pt idx="2586" formatCode="General">
                  <c:v>79.741772527792207</c:v>
                </c:pt>
                <c:pt idx="2587" formatCode="General">
                  <c:v>79.753752380203437</c:v>
                </c:pt>
                <c:pt idx="2588" formatCode="General">
                  <c:v>79.765752882992814</c:v>
                </c:pt>
                <c:pt idx="2589" formatCode="General">
                  <c:v>79.777774152730146</c:v>
                </c:pt>
                <c:pt idx="2590" formatCode="General">
                  <c:v>79.78981630695057</c:v>
                </c:pt>
                <c:pt idx="2591" formatCode="General">
                  <c:v>79.801879464165296</c:v>
                </c:pt>
                <c:pt idx="2592" formatCode="General">
                  <c:v>79.813963743873018</c:v>
                </c:pt>
                <c:pt idx="2593" formatCode="General">
                  <c:v>79.826069266570954</c:v>
                </c:pt>
                <c:pt idx="2594" formatCode="General">
                  <c:v>79.838196153766461</c:v>
                </c:pt>
                <c:pt idx="2595" formatCode="General">
                  <c:v>79.850344527988582</c:v>
                </c:pt>
                <c:pt idx="2596" formatCode="General">
                  <c:v>79.862514512799819</c:v>
                </c:pt>
                <c:pt idx="2597" formatCode="General">
                  <c:v>79.874706232808151</c:v>
                </c:pt>
                <c:pt idx="2598" formatCode="General">
                  <c:v>79.886919813679114</c:v>
                </c:pt>
                <c:pt idx="2599" formatCode="General">
                  <c:v>79.899155382148166</c:v>
                </c:pt>
                <c:pt idx="2600" formatCode="General">
                  <c:v>79.911413066033106</c:v>
                </c:pt>
                <c:pt idx="2601" formatCode="General">
                  <c:v>79.923692994246835</c:v>
                </c:pt>
                <c:pt idx="2602" formatCode="General">
                  <c:v>79.935995296810134</c:v>
                </c:pt>
                <c:pt idx="2603" formatCode="General">
                  <c:v>79.948320104864834</c:v>
                </c:pt>
                <c:pt idx="2604" formatCode="General">
                  <c:v>79.960667550686964</c:v>
                </c:pt>
                <c:pt idx="2605" formatCode="General">
                  <c:v>79.973037767700248</c:v>
                </c:pt>
                <c:pt idx="2606" formatCode="General">
                  <c:v>79.985430890489738</c:v>
                </c:pt>
                <c:pt idx="2607" formatCode="General">
                  <c:v>79.997847054815722</c:v>
                </c:pt>
                <c:pt idx="2608" formatCode="General">
                  <c:v>80.010286397627723</c:v>
                </c:pt>
                <c:pt idx="2609" formatCode="General">
                  <c:v>80.022749057078812</c:v>
                </c:pt>
                <c:pt idx="2610" formatCode="General">
                  <c:v>80.035235172540112</c:v>
                </c:pt>
                <c:pt idx="2611" formatCode="General">
                  <c:v>80.047744884615497</c:v>
                </c:pt>
                <c:pt idx="2612" formatCode="General">
                  <c:v>80.060278335156582</c:v>
                </c:pt>
                <c:pt idx="2613" formatCode="General">
                  <c:v>80.072835667277786</c:v>
                </c:pt>
                <c:pt idx="2614" formatCode="General">
                  <c:v>80.085417025371882</c:v>
                </c:pt>
                <c:pt idx="2615" formatCode="General">
                  <c:v>80.098022555125539</c:v>
                </c:pt>
                <c:pt idx="2616" formatCode="General">
                  <c:v>80.110652403535227</c:v>
                </c:pt>
                <c:pt idx="2617" formatCode="General">
                  <c:v>80.123306718923374</c:v>
                </c:pt>
                <c:pt idx="2618" formatCode="General">
                  <c:v>80.135985650954751</c:v>
                </c:pt>
                <c:pt idx="2619" formatCode="General">
                  <c:v>80.148689350653058</c:v>
                </c:pt>
                <c:pt idx="2620" formatCode="General">
                  <c:v>80.161417970417915</c:v>
                </c:pt>
                <c:pt idx="2621" formatCode="General">
                  <c:v>80.17417166404195</c:v>
                </c:pt>
                <c:pt idx="2622" formatCode="General">
                  <c:v>80.186950586728273</c:v>
                </c:pt>
                <c:pt idx="2623" formatCode="General">
                  <c:v>80.199754895108214</c:v>
                </c:pt>
                <c:pt idx="2624" formatCode="General">
                  <c:v>80.212584747259257</c:v>
                </c:pt>
                <c:pt idx="2625" formatCode="General">
                  <c:v>80.225440302723356</c:v>
                </c:pt>
                <c:pt idx="2626" formatCode="General">
                  <c:v>80.238321722525569</c:v>
                </c:pt>
                <c:pt idx="2627" formatCode="General">
                  <c:v>80.25122916919284</c:v>
                </c:pt>
                <c:pt idx="2628" formatCode="General">
                  <c:v>80.264162806773214</c:v>
                </c:pt>
                <c:pt idx="2629" formatCode="General">
                  <c:v>80.277122800855338</c:v>
                </c:pt>
                <c:pt idx="2630" formatCode="General">
                  <c:v>80.290109318588279</c:v>
                </c:pt>
                <c:pt idx="2631" formatCode="General">
                  <c:v>80.303122528701621</c:v>
                </c:pt>
                <c:pt idx="2632" formatCode="General">
                  <c:v>80.316162601525889</c:v>
                </c:pt>
                <c:pt idx="2633" formatCode="General">
                  <c:v>80.329229709013475</c:v>
                </c:pt>
                <c:pt idx="2634" formatCode="General">
                  <c:v>80.342324024759563</c:v>
                </c:pt>
                <c:pt idx="2635" formatCode="General">
                  <c:v>80.355445724023824</c:v>
                </c:pt>
                <c:pt idx="2636" formatCode="General">
                  <c:v>80.368594983752104</c:v>
                </c:pt>
                <c:pt idx="2637" formatCode="General">
                  <c:v>80.381771982598693</c:v>
                </c:pt>
                <c:pt idx="2638" formatCode="General">
                  <c:v>80.394976900948876</c:v>
                </c:pt>
                <c:pt idx="2639" formatCode="General">
                  <c:v>80.4082099209419</c:v>
                </c:pt>
                <c:pt idx="2640" formatCode="General">
                  <c:v>80.421471226494248</c:v>
                </c:pt>
                <c:pt idx="2641" formatCode="General">
                  <c:v>80.434761003323459</c:v>
                </c:pt>
                <c:pt idx="2642" formatCode="General">
                  <c:v>80.448079438972186</c:v>
                </c:pt>
                <c:pt idx="2643" formatCode="General">
                  <c:v>80.461426722832726</c:v>
                </c:pt>
                <c:pt idx="2644" formatCode="General">
                  <c:v>80.474803046172013</c:v>
                </c:pt>
                <c:pt idx="2645" formatCode="General">
                  <c:v>80.488208602157016</c:v>
                </c:pt>
                <c:pt idx="2646" formatCode="General">
                  <c:v>80.501643585880487</c:v>
                </c:pt>
                <c:pt idx="2647" formatCode="General">
                  <c:v>80.515108194387281</c:v>
                </c:pt>
                <c:pt idx="2648" formatCode="General">
                  <c:v>80.528602626701002</c:v>
                </c:pt>
                <c:pt idx="2649" formatCode="General">
                  <c:v>80.54212708385127</c:v>
                </c:pt>
                <c:pt idx="2650" formatCode="General">
                  <c:v>80.555681768901309</c:v>
                </c:pt>
                <c:pt idx="2651" formatCode="General">
                  <c:v>80.569266886976081</c:v>
                </c:pt>
                <c:pt idx="2652" formatCode="General">
                  <c:v>80.582882645290923</c:v>
                </c:pt>
                <c:pt idx="2653" formatCode="General">
                  <c:v>80.596529253180663</c:v>
                </c:pt>
                <c:pt idx="2654" formatCode="General">
                  <c:v>80.610206922129308</c:v>
                </c:pt>
                <c:pt idx="2655" formatCode="General">
                  <c:v>80.623915865800129</c:v>
                </c:pt>
                <c:pt idx="2656" formatCode="General">
                  <c:v>80.637656300066453</c:v>
                </c:pt>
                <c:pt idx="2657" formatCode="General">
                  <c:v>80.651428443042818</c:v>
                </c:pt>
                <c:pt idx="2658" formatCode="General">
                  <c:v>80.665232515116855</c:v>
                </c:pt>
                <c:pt idx="2659" formatCode="General">
                  <c:v>80.67906873898167</c:v>
                </c:pt>
                <c:pt idx="2660" formatCode="General">
                  <c:v>80.692937339668788</c:v>
                </c:pt>
                <c:pt idx="2661" formatCode="General">
                  <c:v>80.706838544581657</c:v>
                </c:pt>
                <c:pt idx="2662" formatCode="General">
                  <c:v>80.720772583529978</c:v>
                </c:pt>
                <c:pt idx="2663" formatCode="General">
                  <c:v>80.734739688764364</c:v>
                </c:pt>
                <c:pt idx="2664" formatCode="General">
                  <c:v>80.748740095011783</c:v>
                </c:pt>
                <c:pt idx="2665" formatCode="General">
                  <c:v>80.762774039511726</c:v>
                </c:pt>
                <c:pt idx="2666" formatCode="General">
                  <c:v>80.776841762052911</c:v>
                </c:pt>
                <c:pt idx="2667" formatCode="General">
                  <c:v>80.790943505010702</c:v>
                </c:pt>
                <c:pt idx="2668" formatCode="General">
                  <c:v>80.805079513385294</c:v>
                </c:pt>
                <c:pt idx="2669" formatCode="General">
                  <c:v>80.819250034840437</c:v>
                </c:pt>
                <c:pt idx="2670" formatCode="General">
                  <c:v>80.833455319743166</c:v>
                </c:pt>
                <c:pt idx="2671" formatCode="General">
                  <c:v>80.847695621204039</c:v>
                </c:pt>
                <c:pt idx="2672" formatCode="General">
                  <c:v>80.861971195118144</c:v>
                </c:pt>
                <c:pt idx="2673" formatCode="General">
                  <c:v>80.876282300207066</c:v>
                </c:pt>
                <c:pt idx="2674" formatCode="General">
                  <c:v>80.890629198061504</c:v>
                </c:pt>
                <c:pt idx="2675" formatCode="General">
                  <c:v>80.9050121531847</c:v>
                </c:pt>
                <c:pt idx="2676" formatCode="General">
                  <c:v>80.919431433036806</c:v>
                </c:pt>
                <c:pt idx="2677" formatCode="General">
                  <c:v>80.933887308079974</c:v>
                </c:pt>
                <c:pt idx="2678" formatCode="General">
                  <c:v>80.948380051824444</c:v>
                </c:pt>
                <c:pt idx="2679" formatCode="General">
                  <c:v>80.962909940875434</c:v>
                </c:pt>
                <c:pt idx="2680" formatCode="General">
                  <c:v>80.977477254980982</c:v>
                </c:pt>
                <c:pt idx="2681" formatCode="General">
                  <c:v>80.992082277080726</c:v>
                </c:pt>
                <c:pt idx="2682" formatCode="General">
                  <c:v>81.006725293355657</c:v>
                </c:pt>
                <c:pt idx="2683" formatCode="General">
                  <c:v>81.021406593278826</c:v>
                </c:pt>
                <c:pt idx="2684" formatCode="General">
                  <c:v>81.036126469667025</c:v>
                </c:pt>
                <c:pt idx="2685" formatCode="General">
                  <c:v>81.05088521873364</c:v>
                </c:pt>
                <c:pt idx="2686" formatCode="General">
                  <c:v>81.065683140142326</c:v>
                </c:pt>
                <c:pt idx="2687" formatCode="General">
                  <c:v>81.080520537062043</c:v>
                </c:pt>
                <c:pt idx="2688" formatCode="General">
                  <c:v>81.095397716222877</c:v>
                </c:pt>
                <c:pt idx="2689" formatCode="General">
                  <c:v>81.110314987973339</c:v>
                </c:pt>
                <c:pt idx="2690" formatCode="General">
                  <c:v>81.125272666338589</c:v>
                </c:pt>
                <c:pt idx="2691" formatCode="General">
                  <c:v>81.140271069079816</c:v>
                </c:pt>
                <c:pt idx="2692" formatCode="General">
                  <c:v>81.155310517755098</c:v>
                </c:pt>
                <c:pt idx="2693" formatCode="General">
                  <c:v>81.17039133778124</c:v>
                </c:pt>
                <c:pt idx="2694" formatCode="General">
                  <c:v>81.185513858497089</c:v>
                </c:pt>
                <c:pt idx="2695" formatCode="General">
                  <c:v>81.200678413227962</c:v>
                </c:pt>
                <c:pt idx="2696" formatCode="General">
                  <c:v>81.21588533935163</c:v>
                </c:pt>
                <c:pt idx="2697" formatCode="General">
                  <c:v>81.231134978365532</c:v>
                </c:pt>
                <c:pt idx="2698" formatCode="General">
                  <c:v>81.246427675955516</c:v>
                </c:pt>
                <c:pt idx="2699" formatCode="General">
                  <c:v>81.261763782065913</c:v>
                </c:pt>
                <c:pt idx="2700" formatCode="General">
                  <c:v>81.277143650971198</c:v>
                </c:pt>
                <c:pt idx="2701" formatCode="General">
                  <c:v>81.292567641349109</c:v>
                </c:pt>
                <c:pt idx="2702" formatCode="General">
                  <c:v>81.308036116355382</c:v>
                </c:pt>
                <c:pt idx="2703" formatCode="General">
                  <c:v>81.323549443700088</c:v>
                </c:pt>
                <c:pt idx="2704" formatCode="General">
                  <c:v>81.339107995725598</c:v>
                </c:pt>
                <c:pt idx="2705" formatCode="General">
                  <c:v>81.354712149486218</c:v>
                </c:pt>
                <c:pt idx="2706" formatCode="General">
                  <c:v>81.370362286829618</c:v>
                </c:pt>
                <c:pt idx="2707" formatCode="General">
                  <c:v>81.386058794480022</c:v>
                </c:pt>
                <c:pt idx="2708" formatCode="General">
                  <c:v>81.401802064123174</c:v>
                </c:pt>
                <c:pt idx="2709" formatCode="General">
                  <c:v>81.417592492493341</c:v>
                </c:pt>
                <c:pt idx="2710" formatCode="General">
                  <c:v>81.433430481461968</c:v>
                </c:pt>
                <c:pt idx="2711" formatCode="General">
                  <c:v>81.449316438128633</c:v>
                </c:pt>
                <c:pt idx="2712" formatCode="General">
                  <c:v>81.465250774913784</c:v>
                </c:pt>
                <c:pt idx="2713" formatCode="General">
                  <c:v>81.481233909653753</c:v>
                </c:pt>
                <c:pt idx="2714" formatCode="General">
                  <c:v>81.497266265697732</c:v>
                </c:pt>
                <c:pt idx="2715" formatCode="General">
                  <c:v>81.513348272007121</c:v>
                </c:pt>
                <c:pt idx="2716" formatCode="General">
                  <c:v>81.529480363257051</c:v>
                </c:pt>
                <c:pt idx="2717" formatCode="General">
                  <c:v>81.545662979940289</c:v>
                </c:pt>
                <c:pt idx="2718" formatCode="General">
                  <c:v>81.561896568473472</c:v>
                </c:pt>
                <c:pt idx="2719" formatCode="General">
                  <c:v>81.578181581305827</c:v>
                </c:pt>
                <c:pt idx="2720" formatCode="General">
                  <c:v>81.594518477030476</c:v>
                </c:pt>
                <c:pt idx="2721" formatCode="General">
                  <c:v>81.610907720498318</c:v>
                </c:pt>
                <c:pt idx="2722" formatCode="General">
                  <c:v>81.627349782934488</c:v>
                </c:pt>
                <c:pt idx="2723" formatCode="General">
                  <c:v>81.643845142057728</c:v>
                </c:pt>
                <c:pt idx="2724" formatCode="General">
                  <c:v>81.660394282202446</c:v>
                </c:pt>
                <c:pt idx="2725" formatCode="General">
                  <c:v>81.676997694443827</c:v>
                </c:pt>
                <c:pt idx="2726" formatCode="General">
                  <c:v>81.693655876725771</c:v>
                </c:pt>
                <c:pt idx="2727" formatCode="General">
                  <c:v>81.710369333992119</c:v>
                </c:pt>
                <c:pt idx="2728" formatCode="General">
                  <c:v>81.727138578320861</c:v>
                </c:pt>
                <c:pt idx="2729" formatCode="General">
                  <c:v>81.743964129061695</c:v>
                </c:pt>
                <c:pt idx="2730" formatCode="General">
                  <c:v>81.760846512976997</c:v>
                </c:pt>
                <c:pt idx="2731" formatCode="General">
                  <c:v>81.777786264386179</c:v>
                </c:pt>
                <c:pt idx="2732" formatCode="General">
                  <c:v>81.794783925313624</c:v>
                </c:pt>
                <c:pt idx="2733" formatCode="General">
                  <c:v>81.811840045640395</c:v>
                </c:pt>
                <c:pt idx="2734" formatCode="General">
                  <c:v>81.828955183259481</c:v>
                </c:pt>
                <c:pt idx="2735" formatCode="General">
                  <c:v>81.846129904235269</c:v>
                </c:pt>
                <c:pt idx="2736" formatCode="General">
                  <c:v>81.863364782966798</c:v>
                </c:pt>
                <c:pt idx="2737" formatCode="General">
                  <c:v>81.880660402355218</c:v>
                </c:pt>
                <c:pt idx="2738" formatCode="General">
                  <c:v>81.898017353975561</c:v>
                </c:pt>
                <c:pt idx="2739" formatCode="General">
                  <c:v>81.915436238252852</c:v>
                </c:pt>
                <c:pt idx="2740" formatCode="General">
                  <c:v>81.932917664642758</c:v>
                </c:pt>
                <c:pt idx="2741" formatCode="General">
                  <c:v>81.950462251817015</c:v>
                </c:pt>
                <c:pt idx="2742" formatCode="General">
                  <c:v>81.968070627853535</c:v>
                </c:pt>
                <c:pt idx="2743" formatCode="General">
                  <c:v>81.985743430431583</c:v>
                </c:pt>
                <c:pt idx="2744" formatCode="General">
                  <c:v>82.003481307032104</c:v>
                </c:pt>
                <c:pt idx="2745" formatCode="General">
                  <c:v>82.021284915143255</c:v>
                </c:pt>
                <c:pt idx="2746" formatCode="General">
                  <c:v>82.039154922471482</c:v>
                </c:pt>
                <c:pt idx="2747" formatCode="General">
                  <c:v>82.057092007158346</c:v>
                </c:pt>
                <c:pt idx="2748" formatCode="General">
                  <c:v>82.075096858002837</c:v>
                </c:pt>
                <c:pt idx="2749" formatCode="General">
                  <c:v>82.093170174690201</c:v>
                </c:pt>
                <c:pt idx="2750" formatCode="General">
                  <c:v>82.111312668026514</c:v>
                </c:pt>
                <c:pt idx="2751" formatCode="General">
                  <c:v>82.129525060180029</c:v>
                </c:pt>
                <c:pt idx="2752" formatCode="General">
                  <c:v>82.14780808492894</c:v>
                </c:pt>
                <c:pt idx="2753" formatCode="General">
                  <c:v>82.166162487916154</c:v>
                </c:pt>
                <c:pt idx="2754" formatCode="General">
                  <c:v>82.184589026911055</c:v>
                </c:pt>
                <c:pt idx="2755" formatCode="General">
                  <c:v>82.203088472078619</c:v>
                </c:pt>
                <c:pt idx="2756" formatCode="General">
                  <c:v>82.221661606256205</c:v>
                </c:pt>
                <c:pt idx="2757" formatCode="General">
                  <c:v>82.240309225237979</c:v>
                </c:pt>
                <c:pt idx="2758" formatCode="General">
                  <c:v>82.25903213806771</c:v>
                </c:pt>
                <c:pt idx="2759" formatCode="General">
                  <c:v>82.277831167339684</c:v>
                </c:pt>
                <c:pt idx="2760" formatCode="General">
                  <c:v>82.296707149508592</c:v>
                </c:pt>
                <c:pt idx="2761" formatCode="General">
                  <c:v>82.315660935208058</c:v>
                </c:pt>
                <c:pt idx="2762" formatCode="General">
                  <c:v>82.334693389578803</c:v>
                </c:pt>
                <c:pt idx="2763" formatCode="General">
                  <c:v>82.353805392606262</c:v>
                </c:pt>
                <c:pt idx="2764" formatCode="General">
                  <c:v>82.372997839468169</c:v>
                </c:pt>
                <c:pt idx="2765" formatCode="General">
                  <c:v>82.392271640892531</c:v>
                </c:pt>
                <c:pt idx="2766" formatCode="General">
                  <c:v>82.411627723526308</c:v>
                </c:pt>
                <c:pt idx="2767" formatCode="General">
                  <c:v>82.431067030315191</c:v>
                </c:pt>
                <c:pt idx="2768" formatCode="General">
                  <c:v>82.450590520894778</c:v>
                </c:pt>
                <c:pt idx="2769" formatCode="General">
                  <c:v>82.470199171993869</c:v>
                </c:pt>
                <c:pt idx="2770" formatCode="General">
                  <c:v>82.489893977849945</c:v>
                </c:pt>
                <c:pt idx="2771" formatCode="General">
                  <c:v>82.509675950637586</c:v>
                </c:pt>
                <c:pt idx="2772" formatCode="General">
                  <c:v>82.529546120910041</c:v>
                </c:pt>
                <c:pt idx="2773" formatCode="General">
                  <c:v>82.549505538054973</c:v>
                </c:pt>
                <c:pt idx="2774" formatCode="General">
                  <c:v>82.569555270763971</c:v>
                </c:pt>
                <c:pt idx="2775" formatCode="General">
                  <c:v>82.589696407517522</c:v>
                </c:pt>
                <c:pt idx="2776" formatCode="General">
                  <c:v>82.609930057085009</c:v>
                </c:pt>
                <c:pt idx="2777" formatCode="General">
                  <c:v>82.630257349041003</c:v>
                </c:pt>
                <c:pt idx="2778" formatCode="General">
                  <c:v>82.650679434298155</c:v>
                </c:pt>
                <c:pt idx="2779" formatCode="General">
                  <c:v>82.671197485657416</c:v>
                </c:pt>
                <c:pt idx="2780" formatCode="General">
                  <c:v>82.691812698376253</c:v>
                </c:pt>
                <c:pt idx="2781" formatCode="General">
                  <c:v>82.712526290755761</c:v>
                </c:pt>
                <c:pt idx="2782" formatCode="General">
                  <c:v>82.733339504746965</c:v>
                </c:pt>
                <c:pt idx="2783" formatCode="General">
                  <c:v>82.754253606577734</c:v>
                </c:pt>
                <c:pt idx="2784" formatCode="General">
                  <c:v>82.775269887400498</c:v>
                </c:pt>
                <c:pt idx="2785" formatCode="General">
                  <c:v>82.796389663962174</c:v>
                </c:pt>
                <c:pt idx="2786" formatCode="General">
                  <c:v>82.817614279296762</c:v>
                </c:pt>
                <c:pt idx="2787" formatCode="General">
                  <c:v>82.838945103441858</c:v>
                </c:pt>
                <c:pt idx="2788" formatCode="General">
                  <c:v>82.860383534180002</c:v>
                </c:pt>
                <c:pt idx="2789" formatCode="General">
                  <c:v>82.881930997805767</c:v>
                </c:pt>
                <c:pt idx="2790" formatCode="General">
                  <c:v>82.903588949919907</c:v>
                </c:pt>
                <c:pt idx="2791" formatCode="General">
                  <c:v>82.925358876251579</c:v>
                </c:pt>
                <c:pt idx="2792" formatCode="General">
                  <c:v>82.947242293509845</c:v>
                </c:pt>
                <c:pt idx="2793" formatCode="General">
                  <c:v>82.969240750265797</c:v>
                </c:pt>
                <c:pt idx="2794" formatCode="General">
                  <c:v>82.99135582786657</c:v>
                </c:pt>
                <c:pt idx="2795" formatCode="General">
                  <c:v>83.013589141382695</c:v>
                </c:pt>
                <c:pt idx="2796" formatCode="General">
                  <c:v>83.035942340590267</c:v>
                </c:pt>
                <c:pt idx="2797" formatCode="General">
                  <c:v>83.058417110989396</c:v>
                </c:pt>
                <c:pt idx="2798" formatCode="General">
                  <c:v>83.081015174860752</c:v>
                </c:pt>
                <c:pt idx="2799" formatCode="General">
                  <c:v>83.103738292361768</c:v>
                </c:pt>
                <c:pt idx="2800" formatCode="General">
                  <c:v>83.12658826266437</c:v>
                </c:pt>
                <c:pt idx="2801" formatCode="General">
                  <c:v>83.149566925136185</c:v>
                </c:pt>
                <c:pt idx="2802" formatCode="General">
                  <c:v>83.172676160567136</c:v>
                </c:pt>
                <c:pt idx="2803" formatCode="General">
                  <c:v>83.195917892443774</c:v>
                </c:pt>
                <c:pt idx="2804" formatCode="General">
                  <c:v>83.21929408827323</c:v>
                </c:pt>
                <c:pt idx="2805" formatCode="General">
                  <c:v>83.242806760959695</c:v>
                </c:pt>
                <c:pt idx="2806" formatCode="General">
                  <c:v>83.266457970235265</c:v>
                </c:pt>
                <c:pt idx="2807" formatCode="General">
                  <c:v>83.290249824148333</c:v>
                </c:pt>
                <c:pt idx="2808" formatCode="General">
                  <c:v>83.314184480612269</c:v>
                </c:pt>
                <c:pt idx="2809" formatCode="General">
                  <c:v>83.338264149016865</c:v>
                </c:pt>
                <c:pt idx="2810" formatCode="General">
                  <c:v>83.362491091906378</c:v>
                </c:pt>
                <c:pt idx="2811" formatCode="General">
                  <c:v>83.386867626727039</c:v>
                </c:pt>
                <c:pt idx="2812" formatCode="General">
                  <c:v>83.411396127647407</c:v>
                </c:pt>
                <c:pt idx="2813" formatCode="General">
                  <c:v>83.436079027455989</c:v>
                </c:pt>
                <c:pt idx="2814" formatCode="General">
                  <c:v>83.460918819539145</c:v>
                </c:pt>
                <c:pt idx="2815" formatCode="General">
                  <c:v>83.485918059944126</c:v>
                </c:pt>
                <c:pt idx="2816" formatCode="General">
                  <c:v>83.5110793695316</c:v>
                </c:pt>
                <c:pt idx="2817" formatCode="General">
                  <c:v>83.536405436221969</c:v>
                </c:pt>
                <c:pt idx="2818" formatCode="General">
                  <c:v>83.561899017340977</c:v>
                </c:pt>
                <c:pt idx="2819" formatCode="General">
                  <c:v>83.587562942069781</c:v>
                </c:pt>
                <c:pt idx="2820" formatCode="General">
                  <c:v>83.613400114004818</c:v>
                </c:pt>
                <c:pt idx="2821" formatCode="General">
                  <c:v>83.639413513834043</c:v>
                </c:pt>
                <c:pt idx="2822" formatCode="General">
                  <c:v>83.665606202135621</c:v>
                </c:pt>
                <c:pt idx="2823" formatCode="General">
                  <c:v>83.691981322305821</c:v>
                </c:pt>
                <c:pt idx="2824" formatCode="General">
                  <c:v>83.718542103623676</c:v>
                </c:pt>
                <c:pt idx="2825" formatCode="General">
                  <c:v>83.745291864460029</c:v>
                </c:pt>
                <c:pt idx="2826" formatCode="General">
                  <c:v>83.772234015639157</c:v>
                </c:pt>
                <c:pt idx="2827" formatCode="General">
                  <c:v>83.799372063962068</c:v>
                </c:pt>
                <c:pt idx="2828" formatCode="General">
                  <c:v>83.826709615900697</c:v>
                </c:pt>
                <c:pt idx="2829" formatCode="General">
                  <c:v>83.85425038147325</c:v>
                </c:pt>
                <c:pt idx="2830" formatCode="General">
                  <c:v>83.881998178311534</c:v>
                </c:pt>
                <c:pt idx="2831" formatCode="General">
                  <c:v>83.90995693593166</c:v>
                </c:pt>
                <c:pt idx="2832" formatCode="General">
                  <c:v>83.938130700220967</c:v>
                </c:pt>
                <c:pt idx="2833" formatCode="General">
                  <c:v>83.966523638153888</c:v>
                </c:pt>
                <c:pt idx="2834" formatCode="General">
                  <c:v>83.995140042751615</c:v>
                </c:pt>
                <c:pt idx="2835" formatCode="General">
                  <c:v>84.023984338300522</c:v>
                </c:pt>
                <c:pt idx="2836" formatCode="General">
                  <c:v>84.053061085845982</c:v>
                </c:pt>
                <c:pt idx="2837" formatCode="General">
                  <c:v>84.082374988979339</c:v>
                </c:pt>
                <c:pt idx="2838" formatCode="General">
                  <c:v>84.111930899936979</c:v>
                </c:pt>
                <c:pt idx="2839" formatCode="General">
                  <c:v>84.141733826032166</c:v>
                </c:pt>
                <c:pt idx="2840" formatCode="General">
                  <c:v>84.171788936441743</c:v>
                </c:pt>
                <c:pt idx="2841" formatCode="General">
                  <c:v>84.202101569371678</c:v>
                </c:pt>
                <c:pt idx="2842" formatCode="General">
                  <c:v>84.232677239627009</c:v>
                </c:pt>
                <c:pt idx="2843" formatCode="General">
                  <c:v>84.263521646614521</c:v>
                </c:pt>
                <c:pt idx="2844" formatCode="General">
                  <c:v>84.294640682807767</c:v>
                </c:pt>
                <c:pt idx="2845" formatCode="General">
                  <c:v>84.326040442707622</c:v>
                </c:pt>
                <c:pt idx="2846" formatCode="General">
                  <c:v>84.357727232333403</c:v>
                </c:pt>
                <c:pt idx="2847" formatCode="General">
                  <c:v>84.389707579283012</c:v>
                </c:pt>
                <c:pt idx="2848" formatCode="General">
                  <c:v>84.42198824340403</c:v>
                </c:pt>
                <c:pt idx="2849" formatCode="General">
                  <c:v>84.454576228120629</c:v>
                </c:pt>
                <c:pt idx="2850" formatCode="General">
                  <c:v>84.487478792466021</c:v>
                </c:pt>
                <c:pt idx="2851" formatCode="General">
                  <c:v>84.5207034638739</c:v>
                </c:pt>
                <c:pt idx="2852" formatCode="General">
                  <c:v>84.554258051787329</c:v>
                </c:pt>
                <c:pt idx="2853" formatCode="General">
                  <c:v>84.588150662149332</c:v>
                </c:pt>
                <c:pt idx="2854" formatCode="General">
                  <c:v>84.622389712844424</c:v>
                </c:pt>
                <c:pt idx="2855" formatCode="General">
                  <c:v>84.65698395016814</c:v>
                </c:pt>
                <c:pt idx="2856" formatCode="General">
                  <c:v>84.691942466407525</c:v>
                </c:pt>
                <c:pt idx="2857" formatCode="General">
                  <c:v>84.72727471862494</c:v>
                </c:pt>
                <c:pt idx="2858" formatCode="General">
                  <c:v>84.762990548745407</c:v>
                </c:pt>
                <c:pt idx="2859" formatCode="General">
                  <c:v>84.799100205058693</c:v>
                </c:pt>
                <c:pt idx="2860" formatCode="General">
                  <c:v>84.835614365257797</c:v>
                </c:pt>
                <c:pt idx="2861" formatCode="General">
                  <c:v>84.872544161148298</c:v>
                </c:pt>
                <c:pt idx="2862" formatCode="General">
                  <c:v>84.909901205177135</c:v>
                </c:pt>
                <c:pt idx="2863" formatCode="General">
                  <c:v>84.947697618944716</c:v>
                </c:pt>
                <c:pt idx="2864" formatCode="General">
                  <c:v>84.985946063882153</c:v>
                </c:pt>
                <c:pt idx="2865" formatCode="General">
                  <c:v>85.024659774295259</c:v>
                </c:pt>
                <c:pt idx="2866" formatCode="General">
                  <c:v>85.063852592998614</c:v>
                </c:pt>
                <c:pt idx="2867" formatCode="General">
                  <c:v>85.103539009789429</c:v>
                </c:pt>
                <c:pt idx="2868" formatCode="General">
                  <c:v>85.143734203037894</c:v>
                </c:pt>
                <c:pt idx="2869" formatCode="General">
                  <c:v>85.184454084704484</c:v>
                </c:pt>
                <c:pt idx="2870" formatCode="General">
                  <c:v>85.225715349130184</c:v>
                </c:pt>
                <c:pt idx="2871" formatCode="General">
                  <c:v>85.267535525987938</c:v>
                </c:pt>
                <c:pt idx="2872" formatCode="General">
                  <c:v>85.3099330378312</c:v>
                </c:pt>
                <c:pt idx="2873" formatCode="General">
                  <c:v>85.352927262729807</c:v>
                </c:pt>
                <c:pt idx="2874" formatCode="General">
                  <c:v>85.396538602545121</c:v>
                </c:pt>
                <c:pt idx="2875" formatCode="General">
                  <c:v>85.440788557469517</c:v>
                </c:pt>
                <c:pt idx="2876" formatCode="General">
                  <c:v>85.485699807535738</c:v>
                </c:pt>
                <c:pt idx="2877" formatCode="General">
                  <c:v>85.531296301898237</c:v>
                </c:pt>
                <c:pt idx="2878" formatCode="General">
                  <c:v>85.577603356798519</c:v>
                </c:pt>
                <c:pt idx="2879" formatCode="General">
                  <c:v>85.624647763253165</c:v>
                </c:pt>
                <c:pt idx="2880" formatCode="General">
                  <c:v>85.672457905653815</c:v>
                </c:pt>
                <c:pt idx="2881" formatCode="General">
                  <c:v>85.721063892640331</c:v>
                </c:pt>
                <c:pt idx="2882" formatCode="General">
                  <c:v>85.770497701812488</c:v>
                </c:pt>
                <c:pt idx="2883" formatCode="General">
                  <c:v>85.820793340084975</c:v>
                </c:pt>
                <c:pt idx="2884" formatCode="General">
                  <c:v>85.871987021770622</c:v>
                </c:pt>
                <c:pt idx="2885" formatCode="General">
                  <c:v>85.924117366811672</c:v>
                </c:pt>
                <c:pt idx="2886" formatCode="General">
                  <c:v>85.977225621973602</c:v>
                </c:pt>
                <c:pt idx="2887" formatCode="General">
                  <c:v>86.031355908287338</c:v>
                </c:pt>
                <c:pt idx="2888" formatCode="General">
                  <c:v>86.086555498591522</c:v>
                </c:pt>
                <c:pt idx="2889" formatCode="General">
                  <c:v>86.142875129703029</c:v>
                </c:pt>
                <c:pt idx="2890" formatCode="General">
                  <c:v>86.20036935456379</c:v>
                </c:pt>
                <c:pt idx="2891" formatCode="General">
                  <c:v>86.259096940705703</c:v>
                </c:pt>
                <c:pt idx="2892" formatCode="General">
                  <c:v>86.319121322583584</c:v>
                </c:pt>
                <c:pt idx="2893" formatCode="General">
                  <c:v>86.380511116810666</c:v>
                </c:pt>
                <c:pt idx="2894" formatCode="General">
                  <c:v>86.443340711155898</c:v>
                </c:pt>
                <c:pt idx="2895" formatCode="General">
                  <c:v>86.507690940423444</c:v>
                </c:pt>
                <c:pt idx="2896" formatCode="General">
                  <c:v>86.573649865152987</c:v>
                </c:pt>
                <c:pt idx="2897" formatCode="General">
                  <c:v>86.64131367261254</c:v>
                </c:pt>
                <c:pt idx="2898" formatCode="General">
                  <c:v>86.710787724016072</c:v>
                </c:pt>
                <c:pt idx="2899" formatCode="General">
                  <c:v>86.782187777571139</c:v>
                </c:pt>
                <c:pt idx="2900" formatCode="General">
                  <c:v>86.855641424227713</c:v>
                </c:pt>
                <c:pt idx="2901" formatCode="General">
                  <c:v>86.931289782387736</c:v>
                </c:pt>
                <c:pt idx="2902" formatCode="General">
                  <c:v>87.00928951006496</c:v>
                </c:pt>
                <c:pt idx="2903" formatCode="General">
                  <c:v>87.089815209068078</c:v>
                </c:pt>
                <c:pt idx="2904" formatCode="General">
                  <c:v>87.173062317143561</c:v>
                </c:pt>
                <c:pt idx="2905" formatCode="General">
                  <c:v>87.259250612692981</c:v>
                </c:pt>
                <c:pt idx="2906" formatCode="General">
                  <c:v>87.348628495628304</c:v>
                </c:pt>
                <c:pt idx="2907" formatCode="General">
                  <c:v>87.441478261490815</c:v>
                </c:pt>
                <c:pt idx="2908" formatCode="General">
                  <c:v>87.538122660620914</c:v>
                </c:pt>
                <c:pt idx="2909" formatCode="General">
                  <c:v>87.638933139796379</c:v>
                </c:pt>
                <c:pt idx="2910" formatCode="General">
                  <c:v>87.744340315635228</c:v>
                </c:pt>
                <c:pt idx="2911" formatCode="General">
                  <c:v>87.854847451359902</c:v>
                </c:pt>
                <c:pt idx="2912" formatCode="General">
                  <c:v>87.971048040354262</c:v>
                </c:pt>
                <c:pt idx="2913" formatCode="General">
                  <c:v>88.09364910622179</c:v>
                </c:pt>
                <c:pt idx="2914" formatCode="General">
                  <c:v>88.223502620548118</c:v>
                </c:pt>
                <c:pt idx="2915" formatCode="General">
                  <c:v>88.361648711413764</c:v>
                </c:pt>
                <c:pt idx="2916" formatCode="General">
                  <c:v>88.509376444026685</c:v>
                </c:pt>
                <c:pt idx="2917" formatCode="General">
                  <c:v>88.668311576561024</c:v>
                </c:pt>
                <c:pt idx="2918" formatCode="General">
                  <c:v>88.840547177419324</c:v>
                </c:pt>
                <c:pt idx="2919" formatCode="General">
                  <c:v>89.028845169074003</c:v>
                </c:pt>
                <c:pt idx="2920" formatCode="General">
                  <c:v>89.236961093209686</c:v>
                </c:pt>
                <c:pt idx="2921" formatCode="General">
                  <c:v>89.470196063676951</c:v>
                </c:pt>
                <c:pt idx="2922" formatCode="General">
                  <c:v>89.736399983336312</c:v>
                </c:pt>
                <c:pt idx="2923" formatCode="General">
                  <c:v>90.047961827465002</c:v>
                </c:pt>
                <c:pt idx="2924" formatCode="General">
                  <c:v>90.426260258537553</c:v>
                </c:pt>
                <c:pt idx="2925" formatCode="General">
                  <c:v>90.913527493775504</c:v>
                </c:pt>
                <c:pt idx="2926" formatCode="General">
                  <c:v>91.615193513559049</c:v>
                </c:pt>
                <c:pt idx="2927" formatCode="General">
                  <c:v>92.991799242336484</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8701-4B91-8ECA-59439ACAE4D8}"/>
            </c:ext>
          </c:extLst>
        </c:ser>
        <c:ser>
          <c:idx val="1"/>
          <c:order val="1"/>
          <c:tx>
            <c:v>Identity</c:v>
          </c:tx>
          <c:spPr>
            <a:ln w="15875" cap="rnd">
              <a:solidFill>
                <a:srgbClr val="787878"/>
              </a:solidFill>
              <a:prstDash val="dot"/>
            </a:ln>
          </c:spPr>
          <c:marker>
            <c:symbol val="none"/>
          </c:marker>
          <c:xVal>
            <c:numRef>
              <c:f>Univariate!UV_QQ_Weibull</c:f>
              <c:numCache>
                <c:formatCode>0.0</c:formatCode>
                <c:ptCount val="2928"/>
                <c:pt idx="0">
                  <c:v>28.191600988408364</c:v>
                </c:pt>
                <c:pt idx="1">
                  <c:v>31.818550904500814</c:v>
                </c:pt>
                <c:pt idx="2">
                  <c:v>33.660772964959115</c:v>
                </c:pt>
                <c:pt idx="3">
                  <c:v>34.932327417307256</c:v>
                </c:pt>
                <c:pt idx="4">
                  <c:v>35.913473350586372</c:v>
                </c:pt>
                <c:pt idx="5">
                  <c:v>36.716792886650225</c:v>
                </c:pt>
                <c:pt idx="6">
                  <c:v>37.399346214789382</c:v>
                </c:pt>
                <c:pt idx="7">
                  <c:v>37.994214642569929</c:v>
                </c:pt>
                <c:pt idx="8">
                  <c:v>38.522359503199048</c:v>
                </c:pt>
                <c:pt idx="9">
                  <c:v>38.997932650551199</c:v>
                </c:pt>
                <c:pt idx="10">
                  <c:v>39.430955627741632</c:v>
                </c:pt>
                <c:pt idx="11">
                  <c:v>39.828794537973764</c:v>
                </c:pt>
                <c:pt idx="12">
                  <c:v>40.197028147370631</c:v>
                </c:pt>
                <c:pt idx="13">
                  <c:v>40.539986713312778</c:v>
                </c:pt>
                <c:pt idx="14">
                  <c:v>40.86110121109779</c:v>
                </c:pt>
                <c:pt idx="15">
                  <c:v>41.163137955406611</c:v>
                </c:pt>
                <c:pt idx="16">
                  <c:v>41.448361083952811</c:v>
                </c:pt>
                <c:pt idx="17">
                  <c:v>41.7186480465461</c:v>
                </c:pt>
                <c:pt idx="18">
                  <c:v>41.975573561380578</c:v>
                </c:pt>
                <c:pt idx="19">
                  <c:v>42.220471862920178</c:v>
                </c:pt>
                <c:pt idx="20">
                  <c:v>42.454483664288524</c:v>
                </c:pt>
                <c:pt idx="21">
                  <c:v>42.678592139951604</c:v>
                </c:pt>
                <c:pt idx="22">
                  <c:v>42.893650880156862</c:v>
                </c:pt>
                <c:pt idx="23">
                  <c:v>43.10040588085662</c:v>
                </c:pt>
                <c:pt idx="24">
                  <c:v>43.299513038134528</c:v>
                </c:pt>
                <c:pt idx="25">
                  <c:v>43.491552209844748</c:v>
                </c:pt>
                <c:pt idx="26">
                  <c:v>43.677038624602915</c:v>
                </c:pt>
                <c:pt idx="27">
                  <c:v>43.856432218552413</c:v>
                </c:pt>
                <c:pt idx="28">
                  <c:v>44.030145337070266</c:v>
                </c:pt>
                <c:pt idx="29">
                  <c:v>44.198549134410236</c:v>
                </c:pt>
                <c:pt idx="30">
                  <c:v>44.361978927594606</c:v>
                </c:pt>
                <c:pt idx="31">
                  <c:v>44.520738703745444</c:v>
                </c:pt>
                <c:pt idx="32">
                  <c:v>44.675104937051529</c:v>
                </c:pt>
                <c:pt idx="33">
                  <c:v>44.825329838876343</c:v>
                </c:pt>
                <c:pt idx="34">
                  <c:v>44.971644139425052</c:v>
                </c:pt>
                <c:pt idx="35">
                  <c:v>45.114259479971651</c:v>
                </c:pt>
                <c:pt idx="36">
                  <c:v>45.253370479495679</c:v>
                </c:pt>
                <c:pt idx="37">
                  <c:v>45.3891565276611</c:v>
                </c:pt>
                <c:pt idx="38">
                  <c:v>45.521783346637783</c:v>
                </c:pt>
                <c:pt idx="39">
                  <c:v>45.651404356740429</c:v>
                </c:pt>
                <c:pt idx="40">
                  <c:v>45.77816187482555</c:v>
                </c:pt>
                <c:pt idx="41">
                  <c:v>45.902188169514901</c:v>
                </c:pt>
                <c:pt idx="42">
                  <c:v>46.023606393357191</c:v>
                </c:pt>
                <c:pt idx="43">
                  <c:v>46.142531408812978</c:v>
                </c:pt>
                <c:pt idx="44">
                  <c:v>46.259070522299311</c:v>
                </c:pt>
                <c:pt idx="45">
                  <c:v>46.373324138345858</c:v>
                </c:pt>
                <c:pt idx="46">
                  <c:v>46.48538634410864</c:v>
                </c:pt>
                <c:pt idx="47">
                  <c:v>46.59534543298075</c:v>
                </c:pt>
                <c:pt idx="48">
                  <c:v>46.703284374784808</c:v>
                </c:pt>
                <c:pt idx="49">
                  <c:v>46.809281238977384</c:v>
                </c:pt>
                <c:pt idx="50">
                  <c:v>46.913409576407908</c:v>
                </c:pt>
                <c:pt idx="51">
                  <c:v>47.015738764425052</c:v>
                </c:pt>
                <c:pt idx="52">
                  <c:v>47.116334319488331</c:v>
                </c:pt>
                <c:pt idx="53">
                  <c:v>47.215258180899731</c:v>
                </c:pt>
                <c:pt idx="54">
                  <c:v>47.312568968810467</c:v>
                </c:pt>
                <c:pt idx="55">
                  <c:v>47.408322219260398</c:v>
                </c:pt>
                <c:pt idx="56">
                  <c:v>47.50257059866901</c:v>
                </c:pt>
                <c:pt idx="57">
                  <c:v>47.595364099903975</c:v>
                </c:pt>
                <c:pt idx="58">
                  <c:v>47.686750221799961</c:v>
                </c:pt>
                <c:pt idx="59">
                  <c:v>47.776774133781899</c:v>
                </c:pt>
                <c:pt idx="60">
                  <c:v>47.865478827056741</c:v>
                </c:pt>
                <c:pt idx="61">
                  <c:v>47.95290525367183</c:v>
                </c:pt>
                <c:pt idx="62">
                  <c:v>48.039092454593721</c:v>
                </c:pt>
                <c:pt idx="63">
                  <c:v>48.124077677835537</c:v>
                </c:pt>
                <c:pt idx="64">
                  <c:v>48.207896487548901</c:v>
                </c:pt>
                <c:pt idx="65">
                  <c:v>48.290582864900848</c:v>
                </c:pt>
                <c:pt idx="66">
                  <c:v>48.372169301468908</c:v>
                </c:pt>
                <c:pt idx="67">
                  <c:v>48.452686885813051</c:v>
                </c:pt>
                <c:pt idx="68">
                  <c:v>48.532165383816228</c:v>
                </c:pt>
                <c:pt idx="69">
                  <c:v>48.610633313325543</c:v>
                </c:pt>
                <c:pt idx="70">
                  <c:v>48.688118013574332</c:v>
                </c:pt>
                <c:pt idx="71">
                  <c:v>48.76464570981863</c:v>
                </c:pt>
                <c:pt idx="72">
                  <c:v>48.840241573579434</c:v>
                </c:pt>
                <c:pt idx="73">
                  <c:v>48.914929778846222</c:v>
                </c:pt>
                <c:pt idx="74">
                  <c:v>48.988733554562963</c:v>
                </c:pt>
                <c:pt idx="75">
                  <c:v>49.061675233688931</c:v>
                </c:pt>
                <c:pt idx="76">
                  <c:v>49.133776299100475</c:v>
                </c:pt>
                <c:pt idx="77">
                  <c:v>49.205057426574832</c:v>
                </c:pt>
                <c:pt idx="78">
                  <c:v>49.275538525077025</c:v>
                </c:pt>
                <c:pt idx="79">
                  <c:v>49.345238774551134</c:v>
                </c:pt>
                <c:pt idx="80">
                  <c:v>49.414176661399338</c:v>
                </c:pt>
                <c:pt idx="81">
                  <c:v>49.482370011817665</c:v>
                </c:pt>
                <c:pt idx="82">
                  <c:v>49.549836023141928</c:v>
                </c:pt>
                <c:pt idx="83">
                  <c:v>49.616591293345472</c:v>
                </c:pt>
                <c:pt idx="84">
                  <c:v>49.682651848818516</c:v>
                </c:pt>
                <c:pt idx="85">
                  <c:v>49.748033170547934</c:v>
                </c:pt>
                <c:pt idx="86">
                  <c:v>49.812750218807331</c:v>
                </c:pt>
                <c:pt idx="87">
                  <c:v>49.876817456458404</c:v>
                </c:pt>
                <c:pt idx="88">
                  <c:v>49.940248870956417</c:v>
                </c:pt>
                <c:pt idx="89">
                  <c:v>50.003057995145632</c:v>
                </c:pt>
                <c:pt idx="90">
                  <c:v>50.065257926924247</c:v>
                </c:pt>
                <c:pt idx="91">
                  <c:v>50.126861347851538</c:v>
                </c:pt>
                <c:pt idx="92">
                  <c:v>50.187880540765562</c:v>
                </c:pt>
                <c:pt idx="93">
                  <c:v>50.248327406473614</c:v>
                </c:pt>
                <c:pt idx="94">
                  <c:v>50.308213479573887</c:v>
                </c:pt>
                <c:pt idx="95">
                  <c:v>50.367549943462201</c:v>
                </c:pt>
                <c:pt idx="96">
                  <c:v>50.426347644573717</c:v>
                </c:pt>
                <c:pt idx="97">
                  <c:v>50.484617105906224</c:v>
                </c:pt>
                <c:pt idx="98">
                  <c:v>50.542368539868228</c:v>
                </c:pt>
                <c:pt idx="99">
                  <c:v>50.599611860491784</c:v>
                </c:pt>
                <c:pt idx="100">
                  <c:v>50.656356695048046</c:v>
                </c:pt>
                <c:pt idx="101">
                  <c:v>50.712612395099761</c:v>
                </c:pt>
                <c:pt idx="102">
                  <c:v>50.768388047023677</c:v>
                </c:pt>
                <c:pt idx="103">
                  <c:v>50.823692482033067</c:v>
                </c:pt>
                <c:pt idx="104">
                  <c:v>50.878534285728648</c:v>
                </c:pt>
                <c:pt idx="105">
                  <c:v>50.932921807204394</c:v>
                </c:pt>
                <c:pt idx="106">
                  <c:v>50.986863167733127</c:v>
                </c:pt>
                <c:pt idx="107">
                  <c:v>51.040366269054701</c:v>
                </c:pt>
                <c:pt idx="108">
                  <c:v>51.093438801288912</c:v>
                </c:pt>
                <c:pt idx="109">
                  <c:v>51.146088250493023</c:v>
                </c:pt>
                <c:pt idx="110">
                  <c:v>51.198321905883134</c:v>
                </c:pt>
                <c:pt idx="111">
                  <c:v>51.250146866737339</c:v>
                </c:pt>
                <c:pt idx="112">
                  <c:v>51.301570048997164</c:v>
                </c:pt>
                <c:pt idx="113">
                  <c:v>51.352598191583162</c:v>
                </c:pt>
                <c:pt idx="114">
                  <c:v>51.403237862439568</c:v>
                </c:pt>
                <c:pt idx="115">
                  <c:v>51.453495464321591</c:v>
                </c:pt>
                <c:pt idx="116">
                  <c:v>51.503377240338786</c:v>
                </c:pt>
                <c:pt idx="117">
                  <c:v>51.55288927926641</c:v>
                </c:pt>
                <c:pt idx="118">
                  <c:v>51.602037520636614</c:v>
                </c:pt>
                <c:pt idx="119">
                  <c:v>51.650827759620427</c:v>
                </c:pt>
                <c:pt idx="120">
                  <c:v>51.699265651710483</c:v>
                </c:pt>
                <c:pt idx="121">
                  <c:v>51.747356717214444</c:v>
                </c:pt>
                <c:pt idx="122">
                  <c:v>51.795106345568385</c:v>
                </c:pt>
                <c:pt idx="123">
                  <c:v>51.842519799478282</c:v>
                </c:pt>
                <c:pt idx="124">
                  <c:v>51.889602218898439</c:v>
                </c:pt>
                <c:pt idx="125">
                  <c:v>51.936358624853881</c:v>
                </c:pt>
                <c:pt idx="126">
                  <c:v>51.982793923114478</c:v>
                </c:pt>
                <c:pt idx="127">
                  <c:v>52.028912907727538</c:v>
                </c:pt>
                <c:pt idx="128">
                  <c:v>52.074720264415269</c:v>
                </c:pt>
                <c:pt idx="129">
                  <c:v>52.120220573843419</c:v>
                </c:pt>
                <c:pt idx="130">
                  <c:v>52.165418314766974</c:v>
                </c:pt>
                <c:pt idx="131">
                  <c:v>52.210317867058251</c:v>
                </c:pt>
                <c:pt idx="132">
                  <c:v>52.254923514622774</c:v>
                </c:pt>
                <c:pt idx="133">
                  <c:v>52.299239448207992</c:v>
                </c:pt>
                <c:pt idx="134">
                  <c:v>52.343269768109273</c:v>
                </c:pt>
                <c:pt idx="135">
                  <c:v>52.387018486777997</c:v>
                </c:pt>
                <c:pt idx="136">
                  <c:v>52.430489531335695</c:v>
                </c:pt>
                <c:pt idx="137">
                  <c:v>52.473686745998421</c:v>
                </c:pt>
                <c:pt idx="138">
                  <c:v>52.516613894415251</c:v>
                </c:pt>
                <c:pt idx="139">
                  <c:v>52.559274661924405</c:v>
                </c:pt>
                <c:pt idx="140">
                  <c:v>52.601672657730482</c:v>
                </c:pt>
                <c:pt idx="141">
                  <c:v>52.643811417006283</c:v>
                </c:pt>
                <c:pt idx="142">
                  <c:v>52.685694402922024</c:v>
                </c:pt>
                <c:pt idx="143">
                  <c:v>52.727325008605327</c:v>
                </c:pt>
                <c:pt idx="144">
                  <c:v>52.768706559034477</c:v>
                </c:pt>
                <c:pt idx="145">
                  <c:v>52.809842312867815</c:v>
                </c:pt>
                <c:pt idx="146">
                  <c:v>52.850735464211887</c:v>
                </c:pt>
                <c:pt idx="147">
                  <c:v>52.891389144330702</c:v>
                </c:pt>
                <c:pt idx="148">
                  <c:v>52.931806423298461</c:v>
                </c:pt>
                <c:pt idx="149">
                  <c:v>52.971990311598113</c:v>
                </c:pt>
                <c:pt idx="150">
                  <c:v>53.011943761667609</c:v>
                </c:pt>
                <c:pt idx="151">
                  <c:v>53.051669669396247</c:v>
                </c:pt>
                <c:pt idx="152">
                  <c:v>53.091170875572722</c:v>
                </c:pt>
                <c:pt idx="153">
                  <c:v>53.130450167286881</c:v>
                </c:pt>
                <c:pt idx="154">
                  <c:v>53.169510279287024</c:v>
                </c:pt>
                <c:pt idx="155">
                  <c:v>53.208353895294294</c:v>
                </c:pt>
                <c:pt idx="156">
                  <c:v>53.246983649275819</c:v>
                </c:pt>
                <c:pt idx="157">
                  <c:v>53.285402126678278</c:v>
                </c:pt>
                <c:pt idx="158">
                  <c:v>53.323611865623228</c:v>
                </c:pt>
                <c:pt idx="159">
                  <c:v>53.361615358065556</c:v>
                </c:pt>
                <c:pt idx="160">
                  <c:v>53.399415050916687</c:v>
                </c:pt>
                <c:pt idx="161">
                  <c:v>53.437013347133494</c:v>
                </c:pt>
                <c:pt idx="162">
                  <c:v>53.474412606774415</c:v>
                </c:pt>
                <c:pt idx="163">
                  <c:v>53.511615148023871</c:v>
                </c:pt>
                <c:pt idx="164">
                  <c:v>53.548623248186047</c:v>
                </c:pt>
                <c:pt idx="165">
                  <c:v>53.585439144649328</c:v>
                </c:pt>
                <c:pt idx="166">
                  <c:v>53.622065035822146</c:v>
                </c:pt>
                <c:pt idx="167">
                  <c:v>53.658503082041634</c:v>
                </c:pt>
                <c:pt idx="168">
                  <c:v>53.694755406455599</c:v>
                </c:pt>
                <c:pt idx="169">
                  <c:v>53.730824095879051</c:v>
                </c:pt>
                <c:pt idx="170">
                  <c:v>53.766711201626165</c:v>
                </c:pt>
                <c:pt idx="171">
                  <c:v>53.802418740318281</c:v>
                </c:pt>
                <c:pt idx="172">
                  <c:v>53.837948694669038</c:v>
                </c:pt>
                <c:pt idx="173">
                  <c:v>53.87330301424727</c:v>
                </c:pt>
                <c:pt idx="174">
                  <c:v>53.908483616218469</c:v>
                </c:pt>
                <c:pt idx="175">
                  <c:v>53.943492386065429</c:v>
                </c:pt>
                <c:pt idx="176">
                  <c:v>53.978331178289018</c:v>
                </c:pt>
                <c:pt idx="177">
                  <c:v>54.013001817089432</c:v>
                </c:pt>
                <c:pt idx="178">
                  <c:v>54.047506097028815</c:v>
                </c:pt>
                <c:pt idx="179">
                  <c:v>54.081845783675732</c:v>
                </c:pt>
                <c:pt idx="180">
                  <c:v>54.116022614232108</c:v>
                </c:pt>
                <c:pt idx="181">
                  <c:v>54.150038298143294</c:v>
                </c:pt>
                <c:pt idx="182">
                  <c:v>54.183894517691655</c:v>
                </c:pt>
                <c:pt idx="183">
                  <c:v>54.217592928574277</c:v>
                </c:pt>
                <c:pt idx="184">
                  <c:v>54.251135160465452</c:v>
                </c:pt>
                <c:pt idx="185">
                  <c:v>54.284522817564124</c:v>
                </c:pt>
                <c:pt idx="186">
                  <c:v>54.317757479126975</c:v>
                </c:pt>
                <c:pt idx="187">
                  <c:v>54.350840699987714</c:v>
                </c:pt>
                <c:pt idx="188">
                  <c:v>54.38377401106257</c:v>
                </c:pt>
                <c:pt idx="189">
                  <c:v>54.416558919843013</c:v>
                </c:pt>
                <c:pt idx="190">
                  <c:v>54.449196910875514</c:v>
                </c:pt>
                <c:pt idx="191">
                  <c:v>54.481689446229225</c:v>
                </c:pt>
                <c:pt idx="192">
                  <c:v>54.514037965951609</c:v>
                </c:pt>
                <c:pt idx="193">
                  <c:v>54.546243888512564</c:v>
                </c:pt>
                <c:pt idx="194">
                  <c:v>54.578308611237404</c:v>
                </c:pt>
                <c:pt idx="195">
                  <c:v>54.610233510728868</c:v>
                </c:pt>
                <c:pt idx="196">
                  <c:v>54.642019943278648</c:v>
                </c:pt>
                <c:pt idx="197">
                  <c:v>54.673669245268755</c:v>
                </c:pt>
                <c:pt idx="198">
                  <c:v>54.705182733562886</c:v>
                </c:pt>
                <c:pt idx="199">
                  <c:v>54.736561705888121</c:v>
                </c:pt>
                <c:pt idx="200">
                  <c:v>54.767807441207502</c:v>
                </c:pt>
                <c:pt idx="201">
                  <c:v>54.798921200083313</c:v>
                </c:pt>
                <c:pt idx="202">
                  <c:v>54.829904225031605</c:v>
                </c:pt>
                <c:pt idx="203">
                  <c:v>54.860757740868351</c:v>
                </c:pt>
                <c:pt idx="204">
                  <c:v>54.891482955047039</c:v>
                </c:pt>
                <c:pt idx="205">
                  <c:v>54.922081057988422</c:v>
                </c:pt>
                <c:pt idx="206">
                  <c:v>54.952553223402326</c:v>
                </c:pt>
                <c:pt idx="207">
                  <c:v>54.982900608601874</c:v>
                </c:pt>
                <c:pt idx="208">
                  <c:v>55.013124354810337</c:v>
                </c:pt>
                <c:pt idx="209">
                  <c:v>55.043225587460768</c:v>
                </c:pt>
                <c:pt idx="210">
                  <c:v>55.073205416488719</c:v>
                </c:pt>
                <c:pt idx="211">
                  <c:v>55.103064936618111</c:v>
                </c:pt>
                <c:pt idx="212">
                  <c:v>55.132805227640489</c:v>
                </c:pt>
                <c:pt idx="213">
                  <c:v>55.162427354687964</c:v>
                </c:pt>
                <c:pt idx="214">
                  <c:v>55.19193236849982</c:v>
                </c:pt>
                <c:pt idx="215">
                  <c:v>55.221321305683084</c:v>
                </c:pt>
                <c:pt idx="216">
                  <c:v>55.250595188967182</c:v>
                </c:pt>
                <c:pt idx="217">
                  <c:v>55.279755027452921</c:v>
                </c:pt>
                <c:pt idx="218">
                  <c:v>55.308801816855755</c:v>
                </c:pt>
                <c:pt idx="219">
                  <c:v>55.337736539743794</c:v>
                </c:pt>
                <c:pt idx="220">
                  <c:v>55.366560165770295</c:v>
                </c:pt>
                <c:pt idx="221">
                  <c:v>55.395273651901228</c:v>
                </c:pt>
                <c:pt idx="222">
                  <c:v>55.423877942637695</c:v>
                </c:pt>
                <c:pt idx="223">
                  <c:v>55.452373970233488</c:v>
                </c:pt>
                <c:pt idx="224">
                  <c:v>55.480762654907927</c:v>
                </c:pt>
                <c:pt idx="225">
                  <c:v>55.509044905054097</c:v>
                </c:pt>
                <c:pt idx="226">
                  <c:v>55.537221617442441</c:v>
                </c:pt>
                <c:pt idx="227">
                  <c:v>55.565293677420129</c:v>
                </c:pt>
                <c:pt idx="228">
                  <c:v>55.593261959106066</c:v>
                </c:pt>
                <c:pt idx="229">
                  <c:v>55.621127325581739</c:v>
                </c:pt>
                <c:pt idx="230">
                  <c:v>55.648890629078011</c:v>
                </c:pt>
                <c:pt idx="231">
                  <c:v>55.676552711157953</c:v>
                </c:pt>
                <c:pt idx="232">
                  <c:v>55.704114402895883</c:v>
                </c:pt>
                <c:pt idx="233">
                  <c:v>55.731576525052503</c:v>
                </c:pt>
                <c:pt idx="234">
                  <c:v>55.758939888246537</c:v>
                </c:pt>
                <c:pt idx="235">
                  <c:v>55.78620529312267</c:v>
                </c:pt>
                <c:pt idx="236">
                  <c:v>55.813373530516095</c:v>
                </c:pt>
                <c:pt idx="237">
                  <c:v>55.840445381613598</c:v>
                </c:pt>
                <c:pt idx="238">
                  <c:v>55.867421618111401</c:v>
                </c:pt>
                <c:pt idx="239">
                  <c:v>55.894303002369647</c:v>
                </c:pt>
                <c:pt idx="240">
                  <c:v>55.921090287563921</c:v>
                </c:pt>
                <c:pt idx="241">
                  <c:v>55.947784217833558</c:v>
                </c:pt>
                <c:pt idx="242">
                  <c:v>55.974385528426936</c:v>
                </c:pt>
                <c:pt idx="243">
                  <c:v>56.000894945843974</c:v>
                </c:pt>
                <c:pt idx="244">
                  <c:v>56.027313187975686</c:v>
                </c:pt>
                <c:pt idx="245">
                  <c:v>56.053640964240905</c:v>
                </c:pt>
                <c:pt idx="246">
                  <c:v>56.079878975720398</c:v>
                </c:pt>
                <c:pt idx="247">
                  <c:v>56.106027915288244</c:v>
                </c:pt>
                <c:pt idx="248">
                  <c:v>56.132088467740658</c:v>
                </c:pt>
                <c:pt idx="249">
                  <c:v>56.158061309922253</c:v>
                </c:pt>
                <c:pt idx="250">
                  <c:v>56.183947110849871</c:v>
                </c:pt>
                <c:pt idx="251">
                  <c:v>56.209746531833986</c:v>
                </c:pt>
                <c:pt idx="252">
                  <c:v>56.23546022659766</c:v>
                </c:pt>
                <c:pt idx="253">
                  <c:v>56.261088841393423</c:v>
                </c:pt>
                <c:pt idx="254">
                  <c:v>56.286633015117658</c:v>
                </c:pt>
                <c:pt idx="255">
                  <c:v>56.312093379422897</c:v>
                </c:pt>
                <c:pt idx="256">
                  <c:v>56.337470558828016</c:v>
                </c:pt>
                <c:pt idx="257">
                  <c:v>56.362765170826279</c:v>
                </c:pt>
                <c:pt idx="258">
                  <c:v>56.387977825991271</c:v>
                </c:pt>
                <c:pt idx="259">
                  <c:v>56.413109128081004</c:v>
                </c:pt>
                <c:pt idx="260">
                  <c:v>56.438159674139854</c:v>
                </c:pt>
                <c:pt idx="261">
                  <c:v>56.463130054598757</c:v>
                </c:pt>
                <c:pt idx="262">
                  <c:v>56.48802085337347</c:v>
                </c:pt>
                <c:pt idx="263">
                  <c:v>56.512832647960927</c:v>
                </c:pt>
                <c:pt idx="264">
                  <c:v>56.537566009534011</c:v>
                </c:pt>
                <c:pt idx="265">
                  <c:v>56.562221503034344</c:v>
                </c:pt>
                <c:pt idx="266">
                  <c:v>56.586799687263479</c:v>
                </c:pt>
                <c:pt idx="267">
                  <c:v>56.61130111497252</c:v>
                </c:pt>
                <c:pt idx="268">
                  <c:v>56.635726332949901</c:v>
                </c:pt>
                <c:pt idx="269">
                  <c:v>56.660075882107698</c:v>
                </c:pt>
                <c:pt idx="270">
                  <c:v>56.684350297566375</c:v>
                </c:pt>
                <c:pt idx="271">
                  <c:v>56.708550108737974</c:v>
                </c:pt>
                <c:pt idx="272">
                  <c:v>56.732675839407783</c:v>
                </c:pt>
                <c:pt idx="273">
                  <c:v>56.756728007814615</c:v>
                </c:pt>
                <c:pt idx="274">
                  <c:v>56.780707126729531</c:v>
                </c:pt>
                <c:pt idx="275">
                  <c:v>56.804613703533335</c:v>
                </c:pt>
                <c:pt idx="276">
                  <c:v>56.828448240292538</c:v>
                </c:pt>
                <c:pt idx="277">
                  <c:v>56.852211233834048</c:v>
                </c:pt>
                <c:pt idx="278">
                  <c:v>56.875903175818557</c:v>
                </c:pt>
                <c:pt idx="279">
                  <c:v>56.899524552812586</c:v>
                </c:pt>
                <c:pt idx="280">
                  <c:v>56.923075846359389</c:v>
                </c:pt>
                <c:pt idx="281">
                  <c:v>56.946557533048448</c:v>
                </c:pt>
                <c:pt idx="282">
                  <c:v>56.969970084583913</c:v>
                </c:pt>
                <c:pt idx="283">
                  <c:v>56.993313967851805</c:v>
                </c:pt>
                <c:pt idx="284">
                  <c:v>57.016589644986013</c:v>
                </c:pt>
                <c:pt idx="285">
                  <c:v>57.039797573433255</c:v>
                </c:pt>
                <c:pt idx="286">
                  <c:v>57.062938206016838</c:v>
                </c:pt>
                <c:pt idx="287">
                  <c:v>57.086011990999417</c:v>
                </c:pt>
                <c:pt idx="288">
                  <c:v>57.109019372144587</c:v>
                </c:pt>
                <c:pt idx="289">
                  <c:v>57.131960788777512</c:v>
                </c:pt>
                <c:pt idx="290">
                  <c:v>57.154836675844521</c:v>
                </c:pt>
                <c:pt idx="291">
                  <c:v>57.177647463971667</c:v>
                </c:pt>
                <c:pt idx="292">
                  <c:v>57.20039357952232</c:v>
                </c:pt>
                <c:pt idx="293">
                  <c:v>57.223075444653801</c:v>
                </c:pt>
                <c:pt idx="294">
                  <c:v>57.245693477373116</c:v>
                </c:pt>
                <c:pt idx="295">
                  <c:v>57.268248091591687</c:v>
                </c:pt>
                <c:pt idx="296">
                  <c:v>57.290739697179198</c:v>
                </c:pt>
                <c:pt idx="297">
                  <c:v>57.313168700016618</c:v>
                </c:pt>
                <c:pt idx="298">
                  <c:v>57.335535502048309</c:v>
                </c:pt>
                <c:pt idx="299">
                  <c:v>57.357840501333222</c:v>
                </c:pt>
                <c:pt idx="300">
                  <c:v>57.380084092095395</c:v>
                </c:pt>
                <c:pt idx="301">
                  <c:v>57.402266664773478</c:v>
                </c:pt>
                <c:pt idx="302">
                  <c:v>57.424388606069577</c:v>
                </c:pt>
                <c:pt idx="303">
                  <c:v>57.446450298997284</c:v>
                </c:pt>
                <c:pt idx="304">
                  <c:v>57.468452122928824</c:v>
                </c:pt>
                <c:pt idx="305">
                  <c:v>57.490394453641628</c:v>
                </c:pt>
                <c:pt idx="306">
                  <c:v>57.512277663364003</c:v>
                </c:pt>
                <c:pt idx="307">
                  <c:v>57.534102120820172</c:v>
                </c:pt>
                <c:pt idx="308">
                  <c:v>57.55586819127457</c:v>
                </c:pt>
                <c:pt idx="309">
                  <c:v>57.577576236575389</c:v>
                </c:pt>
                <c:pt idx="310">
                  <c:v>57.599226615197537</c:v>
                </c:pt>
                <c:pt idx="311">
                  <c:v>57.620819682284861</c:v>
                </c:pt>
                <c:pt idx="312">
                  <c:v>57.642355789691628</c:v>
                </c:pt>
                <c:pt idx="313">
                  <c:v>57.663835286023549</c:v>
                </c:pt>
                <c:pt idx="314">
                  <c:v>57.685258516678005</c:v>
                </c:pt>
                <c:pt idx="315">
                  <c:v>57.706625823883698</c:v>
                </c:pt>
                <c:pt idx="316">
                  <c:v>57.727937546739717</c:v>
                </c:pt>
                <c:pt idx="317">
                  <c:v>57.749194021253913</c:v>
                </c:pt>
                <c:pt idx="318">
                  <c:v>57.770395580380828</c:v>
                </c:pt>
                <c:pt idx="319">
                  <c:v>57.791542554058907</c:v>
                </c:pt>
                <c:pt idx="320">
                  <c:v>57.812635269247188</c:v>
                </c:pt>
                <c:pt idx="321">
                  <c:v>57.833674049961452</c:v>
                </c:pt>
                <c:pt idx="322">
                  <c:v>57.854659217309838</c:v>
                </c:pt>
                <c:pt idx="323">
                  <c:v>57.875591089527809</c:v>
                </c:pt>
                <c:pt idx="324">
                  <c:v>57.896469982012796</c:v>
                </c:pt>
                <c:pt idx="325">
                  <c:v>57.917296207358056</c:v>
                </c:pt>
                <c:pt idx="326">
                  <c:v>57.938070075386243</c:v>
                </c:pt>
                <c:pt idx="327">
                  <c:v>57.958791893182429</c:v>
                </c:pt>
                <c:pt idx="328">
                  <c:v>57.97946196512649</c:v>
                </c:pt>
                <c:pt idx="329">
                  <c:v>58.000080592925187</c:v>
                </c:pt>
                <c:pt idx="330">
                  <c:v>58.020648075643749</c:v>
                </c:pt>
                <c:pt idx="331">
                  <c:v>58.041164709736826</c:v>
                </c:pt>
                <c:pt idx="332">
                  <c:v>58.061630789079217</c:v>
                </c:pt>
                <c:pt idx="333">
                  <c:v>58.082046604995931</c:v>
                </c:pt>
                <c:pt idx="334">
                  <c:v>58.102412446292007</c:v>
                </c:pt>
                <c:pt idx="335">
                  <c:v>58.122728599281757</c:v>
                </c:pt>
                <c:pt idx="336">
                  <c:v>58.142995347817596</c:v>
                </c:pt>
                <c:pt idx="337">
                  <c:v>58.163212973318537</c:v>
                </c:pt>
                <c:pt idx="338">
                  <c:v>58.183381754798212</c:v>
                </c:pt>
                <c:pt idx="339">
                  <c:v>58.203501968892454</c:v>
                </c:pt>
                <c:pt idx="340">
                  <c:v>58.223573889886595</c:v>
                </c:pt>
                <c:pt idx="341">
                  <c:v>58.24359778974226</c:v>
                </c:pt>
                <c:pt idx="342">
                  <c:v>58.263573938123805</c:v>
                </c:pt>
                <c:pt idx="343">
                  <c:v>58.283502602424456</c:v>
                </c:pt>
                <c:pt idx="344">
                  <c:v>58.303384047791937</c:v>
                </c:pt>
                <c:pt idx="345">
                  <c:v>58.323218537153892</c:v>
                </c:pt>
                <c:pt idx="346">
                  <c:v>58.343006331242812</c:v>
                </c:pt>
                <c:pt idx="347">
                  <c:v>58.362747688620665</c:v>
                </c:pt>
                <c:pt idx="348">
                  <c:v>58.38244286570324</c:v>
                </c:pt>
                <c:pt idx="349">
                  <c:v>58.402092116784011</c:v>
                </c:pt>
                <c:pt idx="350">
                  <c:v>58.421695694057803</c:v>
                </c:pt>
                <c:pt idx="351">
                  <c:v>58.441253847644049</c:v>
                </c:pt>
                <c:pt idx="352">
                  <c:v>58.460766825609767</c:v>
                </c:pt>
                <c:pt idx="353">
                  <c:v>58.480234873992167</c:v>
                </c:pt>
                <c:pt idx="354">
                  <c:v>58.499658236821013</c:v>
                </c:pt>
                <c:pt idx="355">
                  <c:v>58.519037156140591</c:v>
                </c:pt>
                <c:pt idx="356">
                  <c:v>58.538371872031504</c:v>
                </c:pt>
                <c:pt idx="357">
                  <c:v>58.557662622632009</c:v>
                </c:pt>
                <c:pt idx="358">
                  <c:v>58.576909644159166</c:v>
                </c:pt>
                <c:pt idx="359">
                  <c:v>58.596113170929748</c:v>
                </c:pt>
                <c:pt idx="360">
                  <c:v>58.615273435380651</c:v>
                </c:pt>
                <c:pt idx="361">
                  <c:v>58.634390668089317</c:v>
                </c:pt>
                <c:pt idx="362">
                  <c:v>58.653465097793642</c:v>
                </c:pt>
                <c:pt idx="363">
                  <c:v>58.672496951411745</c:v>
                </c:pt>
                <c:pt idx="364">
                  <c:v>58.691486454061426</c:v>
                </c:pt>
                <c:pt idx="365">
                  <c:v>58.710433829079363</c:v>
                </c:pt>
                <c:pt idx="366">
                  <c:v>58.729339298040095</c:v>
                </c:pt>
                <c:pt idx="367">
                  <c:v>58.74820308077468</c:v>
                </c:pt>
                <c:pt idx="368">
                  <c:v>58.767025395389169</c:v>
                </c:pt>
                <c:pt idx="369">
                  <c:v>58.785806458282785</c:v>
                </c:pt>
                <c:pt idx="370">
                  <c:v>58.804546484165918</c:v>
                </c:pt>
                <c:pt idx="371">
                  <c:v>58.823245686077819</c:v>
                </c:pt>
                <c:pt idx="372">
                  <c:v>58.841904275404119</c:v>
                </c:pt>
                <c:pt idx="373">
                  <c:v>58.860522461894071</c:v>
                </c:pt>
                <c:pt idx="374">
                  <c:v>58.879100453677616</c:v>
                </c:pt>
                <c:pt idx="375">
                  <c:v>58.89763845728217</c:v>
                </c:pt>
                <c:pt idx="376">
                  <c:v>58.916136677649213</c:v>
                </c:pt>
                <c:pt idx="377">
                  <c:v>58.93459531815072</c:v>
                </c:pt>
                <c:pt idx="378">
                  <c:v>58.953014580605291</c:v>
                </c:pt>
                <c:pt idx="379">
                  <c:v>58.971394665294106</c:v>
                </c:pt>
                <c:pt idx="380">
                  <c:v>58.989735770976701</c:v>
                </c:pt>
                <c:pt idx="381">
                  <c:v>59.00803809490651</c:v>
                </c:pt>
                <c:pt idx="382">
                  <c:v>59.026301832846244</c:v>
                </c:pt>
                <c:pt idx="383">
                  <c:v>59.044527179082991</c:v>
                </c:pt>
                <c:pt idx="384">
                  <c:v>59.062714326443242</c:v>
                </c:pt>
                <c:pt idx="385">
                  <c:v>59.080863466307612</c:v>
                </c:pt>
                <c:pt idx="386">
                  <c:v>59.098974788625505</c:v>
                </c:pt>
                <c:pt idx="387">
                  <c:v>59.117048481929409</c:v>
                </c:pt>
                <c:pt idx="388">
                  <c:v>59.135084733349188</c:v>
                </c:pt>
                <c:pt idx="389">
                  <c:v>59.15308372862615</c:v>
                </c:pt>
                <c:pt idx="390">
                  <c:v>59.171045652126814</c:v>
                </c:pt>
                <c:pt idx="391">
                  <c:v>59.18897068685672</c:v>
                </c:pt>
                <c:pt idx="392">
                  <c:v>59.206859014473821</c:v>
                </c:pt>
                <c:pt idx="393">
                  <c:v>59.224710815301968</c:v>
                </c:pt>
                <c:pt idx="394">
                  <c:v>59.242526268344001</c:v>
                </c:pt>
                <c:pt idx="395">
                  <c:v>59.260305551294856</c:v>
                </c:pt>
                <c:pt idx="396">
                  <c:v>59.278048840554312</c:v>
                </c:pt>
                <c:pt idx="397">
                  <c:v>59.295756311239813</c:v>
                </c:pt>
                <c:pt idx="398">
                  <c:v>59.313428137198954</c:v>
                </c:pt>
                <c:pt idx="399">
                  <c:v>59.331064491021884</c:v>
                </c:pt>
                <c:pt idx="400">
                  <c:v>59.348665544053567</c:v>
                </c:pt>
                <c:pt idx="401">
                  <c:v>59.366231466405864</c:v>
                </c:pt>
                <c:pt idx="402">
                  <c:v>59.383762426969469</c:v>
                </c:pt>
                <c:pt idx="403">
                  <c:v>59.401258593425716</c:v>
                </c:pt>
                <c:pt idx="404">
                  <c:v>59.418720132258258</c:v>
                </c:pt>
                <c:pt idx="405">
                  <c:v>59.436147208764581</c:v>
                </c:pt>
                <c:pt idx="406">
                  <c:v>59.453539987067316</c:v>
                </c:pt>
                <c:pt idx="407">
                  <c:v>59.470898630125589</c:v>
                </c:pt>
                <c:pt idx="408">
                  <c:v>59.488223299746075</c:v>
                </c:pt>
                <c:pt idx="409">
                  <c:v>59.505514156593939</c:v>
                </c:pt>
                <c:pt idx="410">
                  <c:v>59.522771360203741</c:v>
                </c:pt>
                <c:pt idx="411">
                  <c:v>59.539995068990123</c:v>
                </c:pt>
                <c:pt idx="412">
                  <c:v>59.55718544025838</c:v>
                </c:pt>
                <c:pt idx="413">
                  <c:v>59.574342630214957</c:v>
                </c:pt>
                <c:pt idx="414">
                  <c:v>59.591466793977744</c:v>
                </c:pt>
                <c:pt idx="415">
                  <c:v>59.60855808558636</c:v>
                </c:pt>
                <c:pt idx="416">
                  <c:v>59.625616658012163</c:v>
                </c:pt>
                <c:pt idx="417">
                  <c:v>59.642642663168303</c:v>
                </c:pt>
                <c:pt idx="418">
                  <c:v>59.659636251919522</c:v>
                </c:pt>
                <c:pt idx="419">
                  <c:v>59.676597574091957</c:v>
                </c:pt>
                <c:pt idx="420">
                  <c:v>59.693526778482735</c:v>
                </c:pt>
                <c:pt idx="421">
                  <c:v>59.71042401286951</c:v>
                </c:pt>
                <c:pt idx="422">
                  <c:v>59.727289424019851</c:v>
                </c:pt>
                <c:pt idx="423">
                  <c:v>59.744123157700557</c:v>
                </c:pt>
                <c:pt idx="424">
                  <c:v>59.760925358686883</c:v>
                </c:pt>
                <c:pt idx="425">
                  <c:v>59.77769617077157</c:v>
                </c:pt>
                <c:pt idx="426">
                  <c:v>59.794435736773856</c:v>
                </c:pt>
                <c:pt idx="427">
                  <c:v>59.811144198548391</c:v>
                </c:pt>
                <c:pt idx="428">
                  <c:v>59.827821696993929</c:v>
                </c:pt>
                <c:pt idx="429">
                  <c:v>59.844468372062096</c:v>
                </c:pt>
                <c:pt idx="430">
                  <c:v>59.861084362765951</c:v>
                </c:pt>
                <c:pt idx="431">
                  <c:v>59.877669807188397</c:v>
                </c:pt>
                <c:pt idx="432">
                  <c:v>59.894224842490694</c:v>
                </c:pt>
                <c:pt idx="433">
                  <c:v>59.910749604920625</c:v>
                </c:pt>
                <c:pt idx="434">
                  <c:v>59.927244229820779</c:v>
                </c:pt>
                <c:pt idx="435">
                  <c:v>59.943708851636629</c:v>
                </c:pt>
                <c:pt idx="436">
                  <c:v>59.960143603924521</c:v>
                </c:pt>
                <c:pt idx="437">
                  <c:v>59.976548619359683</c:v>
                </c:pt>
                <c:pt idx="438">
                  <c:v>59.992924029743961</c:v>
                </c:pt>
                <c:pt idx="439">
                  <c:v>60.009269966013612</c:v>
                </c:pt>
                <c:pt idx="440">
                  <c:v>60.025586558247014</c:v>
                </c:pt>
                <c:pt idx="441">
                  <c:v>60.04187393567215</c:v>
                </c:pt>
                <c:pt idx="442">
                  <c:v>60.058132226674189</c:v>
                </c:pt>
                <c:pt idx="443">
                  <c:v>60.074361558802856</c:v>
                </c:pt>
                <c:pt idx="444">
                  <c:v>60.09056205877976</c:v>
                </c:pt>
                <c:pt idx="445">
                  <c:v>60.10673385250567</c:v>
                </c:pt>
                <c:pt idx="446">
                  <c:v>60.122877065067641</c:v>
                </c:pt>
                <c:pt idx="447">
                  <c:v>60.138991820746163</c:v>
                </c:pt>
                <c:pt idx="448">
                  <c:v>60.155078243022153</c:v>
                </c:pt>
                <c:pt idx="449">
                  <c:v>60.171136454583859</c:v>
                </c:pt>
                <c:pt idx="450">
                  <c:v>60.187166577333755</c:v>
                </c:pt>
                <c:pt idx="451">
                  <c:v>60.203168732395334</c:v>
                </c:pt>
                <c:pt idx="452">
                  <c:v>60.219143040119818</c:v>
                </c:pt>
                <c:pt idx="453">
                  <c:v>60.235089620092786</c:v>
                </c:pt>
                <c:pt idx="454">
                  <c:v>60.25100859114076</c:v>
                </c:pt>
                <c:pt idx="455">
                  <c:v>60.266900071337695</c:v>
                </c:pt>
                <c:pt idx="456">
                  <c:v>60.282764178011412</c:v>
                </c:pt>
                <c:pt idx="457">
                  <c:v>60.298601027749967</c:v>
                </c:pt>
                <c:pt idx="458">
                  <c:v>60.314410736407929</c:v>
                </c:pt>
                <c:pt idx="459">
                  <c:v>60.330193419112632</c:v>
                </c:pt>
                <c:pt idx="460">
                  <c:v>60.345949190270289</c:v>
                </c:pt>
                <c:pt idx="461">
                  <c:v>60.361678163572165</c:v>
                </c:pt>
                <c:pt idx="462">
                  <c:v>60.377380452000509</c:v>
                </c:pt>
                <c:pt idx="463">
                  <c:v>60.393056167834587</c:v>
                </c:pt>
                <c:pt idx="464">
                  <c:v>60.408705422656595</c:v>
                </c:pt>
                <c:pt idx="465">
                  <c:v>60.424328327357443</c:v>
                </c:pt>
                <c:pt idx="466">
                  <c:v>60.439924992142565</c:v>
                </c:pt>
                <c:pt idx="467">
                  <c:v>60.455495526537682</c:v>
                </c:pt>
                <c:pt idx="468">
                  <c:v>60.47104003939436</c:v>
                </c:pt>
                <c:pt idx="469">
                  <c:v>60.486558638895723</c:v>
                </c:pt>
                <c:pt idx="470">
                  <c:v>60.502051432561927</c:v>
                </c:pt>
                <c:pt idx="471">
                  <c:v>60.517518527255646</c:v>
                </c:pt>
                <c:pt idx="472">
                  <c:v>60.532960029187535</c:v>
                </c:pt>
                <c:pt idx="473">
                  <c:v>60.548376043921579</c:v>
                </c:pt>
                <c:pt idx="474">
                  <c:v>60.563766676380403</c:v>
                </c:pt>
                <c:pt idx="475">
                  <c:v>60.579132030850566</c:v>
                </c:pt>
                <c:pt idx="476">
                  <c:v>60.594472210987725</c:v>
                </c:pt>
                <c:pt idx="477">
                  <c:v>60.609787319821827</c:v>
                </c:pt>
                <c:pt idx="478">
                  <c:v>60.625077459762188</c:v>
                </c:pt>
                <c:pt idx="479">
                  <c:v>60.640342732602541</c:v>
                </c:pt>
                <c:pt idx="480">
                  <c:v>60.655583239526074</c:v>
                </c:pt>
                <c:pt idx="481">
                  <c:v>60.67079908111031</c:v>
                </c:pt>
                <c:pt idx="482">
                  <c:v>60.685990357332052</c:v>
                </c:pt>
                <c:pt idx="483">
                  <c:v>60.701157167572227</c:v>
                </c:pt>
                <c:pt idx="484">
                  <c:v>60.716299610620673</c:v>
                </c:pt>
                <c:pt idx="485">
                  <c:v>60.731417784680872</c:v>
                </c:pt>
                <c:pt idx="486">
                  <c:v>60.746511787374686</c:v>
                </c:pt>
                <c:pt idx="487">
                  <c:v>60.761581715747027</c:v>
                </c:pt>
                <c:pt idx="488">
                  <c:v>60.776627666270379</c:v>
                </c:pt>
                <c:pt idx="489">
                  <c:v>60.79164973484945</c:v>
                </c:pt>
                <c:pt idx="490">
                  <c:v>60.806648016825655</c:v>
                </c:pt>
                <c:pt idx="491">
                  <c:v>60.821622606981592</c:v>
                </c:pt>
                <c:pt idx="492">
                  <c:v>60.836573599545453</c:v>
                </c:pt>
                <c:pt idx="493">
                  <c:v>60.85150108819542</c:v>
                </c:pt>
                <c:pt idx="494">
                  <c:v>60.86640516606402</c:v>
                </c:pt>
                <c:pt idx="495">
                  <c:v>60.88128592574239</c:v>
                </c:pt>
                <c:pt idx="496">
                  <c:v>60.896143459284552</c:v>
                </c:pt>
                <c:pt idx="497">
                  <c:v>60.910977858211631</c:v>
                </c:pt>
                <c:pt idx="498">
                  <c:v>60.925789213516012</c:v>
                </c:pt>
                <c:pt idx="499">
                  <c:v>60.940577615665475</c:v>
                </c:pt>
                <c:pt idx="500">
                  <c:v>60.95534315460727</c:v>
                </c:pt>
                <c:pt idx="501">
                  <c:v>60.970085919772217</c:v>
                </c:pt>
                <c:pt idx="502">
                  <c:v>60.984806000078677</c:v>
                </c:pt>
                <c:pt idx="503">
                  <c:v>60.999503483936479</c:v>
                </c:pt>
                <c:pt idx="504">
                  <c:v>61.014178459250964</c:v>
                </c:pt>
                <c:pt idx="505">
                  <c:v>61.028831013426789</c:v>
                </c:pt>
                <c:pt idx="506">
                  <c:v>61.043461233371829</c:v>
                </c:pt>
                <c:pt idx="507">
                  <c:v>61.058069205500964</c:v>
                </c:pt>
                <c:pt idx="508">
                  <c:v>61.072655015739905</c:v>
                </c:pt>
                <c:pt idx="509">
                  <c:v>61.087218749528887</c:v>
                </c:pt>
                <c:pt idx="510">
                  <c:v>61.101760491826447</c:v>
                </c:pt>
                <c:pt idx="511">
                  <c:v>61.116280327113017</c:v>
                </c:pt>
                <c:pt idx="512">
                  <c:v>61.130778339394652</c:v>
                </c:pt>
                <c:pt idx="513">
                  <c:v>61.145254612206585</c:v>
                </c:pt>
                <c:pt idx="514">
                  <c:v>61.159709228616784</c:v>
                </c:pt>
                <c:pt idx="515">
                  <c:v>61.17414227122952</c:v>
                </c:pt>
                <c:pt idx="516">
                  <c:v>61.188553822188894</c:v>
                </c:pt>
                <c:pt idx="517">
                  <c:v>61.202943963182229</c:v>
                </c:pt>
                <c:pt idx="518">
                  <c:v>61.217312775443609</c:v>
                </c:pt>
                <c:pt idx="519">
                  <c:v>61.231660339757177</c:v>
                </c:pt>
                <c:pt idx="520">
                  <c:v>61.245986736460601</c:v>
                </c:pt>
                <c:pt idx="521">
                  <c:v>61.260292045448367</c:v>
                </c:pt>
                <c:pt idx="522">
                  <c:v>61.274576346175103</c:v>
                </c:pt>
                <c:pt idx="523">
                  <c:v>61.288839717658846</c:v>
                </c:pt>
                <c:pt idx="524">
                  <c:v>61.303082238484308</c:v>
                </c:pt>
                <c:pt idx="525">
                  <c:v>61.317303986806103</c:v>
                </c:pt>
                <c:pt idx="526">
                  <c:v>61.331505040351907</c:v>
                </c:pt>
                <c:pt idx="527">
                  <c:v>61.345685476425608</c:v>
                </c:pt>
                <c:pt idx="528">
                  <c:v>61.359845371910502</c:v>
                </c:pt>
                <c:pt idx="529">
                  <c:v>61.373984803272329</c:v>
                </c:pt>
                <c:pt idx="530">
                  <c:v>61.388103846562359</c:v>
                </c:pt>
                <c:pt idx="531">
                  <c:v>61.402202577420468</c:v>
                </c:pt>
                <c:pt idx="532">
                  <c:v>61.41628107107811</c:v>
                </c:pt>
                <c:pt idx="533">
                  <c:v>61.430339402361327</c:v>
                </c:pt>
                <c:pt idx="534">
                  <c:v>61.444377645693727</c:v>
                </c:pt>
                <c:pt idx="535">
                  <c:v>61.458395875099392</c:v>
                </c:pt>
                <c:pt idx="536">
                  <c:v>61.47239416420576</c:v>
                </c:pt>
                <c:pt idx="537">
                  <c:v>61.486372586246603</c:v>
                </c:pt>
                <c:pt idx="538">
                  <c:v>61.500331214064765</c:v>
                </c:pt>
                <c:pt idx="539">
                  <c:v>61.51427012011505</c:v>
                </c:pt>
                <c:pt idx="540">
                  <c:v>61.528189376467061</c:v>
                </c:pt>
                <c:pt idx="541">
                  <c:v>61.54208905480786</c:v>
                </c:pt>
                <c:pt idx="542">
                  <c:v>61.555969226444866</c:v>
                </c:pt>
                <c:pt idx="543">
                  <c:v>61.569829962308468</c:v>
                </c:pt>
                <c:pt idx="544">
                  <c:v>61.583671332954793</c:v>
                </c:pt>
                <c:pt idx="545">
                  <c:v>61.597493408568361</c:v>
                </c:pt>
                <c:pt idx="546">
                  <c:v>61.611296258964728</c:v>
                </c:pt>
                <c:pt idx="547">
                  <c:v>61.625079953593158</c:v>
                </c:pt>
                <c:pt idx="548">
                  <c:v>61.638844561539187</c:v>
                </c:pt>
                <c:pt idx="549">
                  <c:v>61.652590151527228</c:v>
                </c:pt>
                <c:pt idx="550">
                  <c:v>61.666316791923144</c:v>
                </c:pt>
                <c:pt idx="551">
                  <c:v>61.680024550736753</c:v>
                </c:pt>
                <c:pt idx="552">
                  <c:v>61.69371349562438</c:v>
                </c:pt>
                <c:pt idx="553">
                  <c:v>61.70738369389133</c:v>
                </c:pt>
                <c:pt idx="554">
                  <c:v>61.721035212494364</c:v>
                </c:pt>
                <c:pt idx="555">
                  <c:v>61.734668118044148</c:v>
                </c:pt>
                <c:pt idx="556">
                  <c:v>61.748282476807702</c:v>
                </c:pt>
                <c:pt idx="557">
                  <c:v>61.761878354710781</c:v>
                </c:pt>
                <c:pt idx="558">
                  <c:v>61.775455817340251</c:v>
                </c:pt>
                <c:pt idx="559">
                  <c:v>61.789014929946504</c:v>
                </c:pt>
                <c:pt idx="560">
                  <c:v>61.802555757445745</c:v>
                </c:pt>
                <c:pt idx="561">
                  <c:v>61.816078364422388</c:v>
                </c:pt>
                <c:pt idx="562">
                  <c:v>61.829582815131268</c:v>
                </c:pt>
                <c:pt idx="563">
                  <c:v>61.843069173499991</c:v>
                </c:pt>
                <c:pt idx="564">
                  <c:v>61.856537503131186</c:v>
                </c:pt>
                <c:pt idx="565">
                  <c:v>61.869987867304737</c:v>
                </c:pt>
                <c:pt idx="566">
                  <c:v>61.883420328980016</c:v>
                </c:pt>
                <c:pt idx="567">
                  <c:v>61.896834950798116</c:v>
                </c:pt>
                <c:pt idx="568">
                  <c:v>61.910231795083959</c:v>
                </c:pt>
                <c:pt idx="569">
                  <c:v>61.923610923848557</c:v>
                </c:pt>
                <c:pt idx="570">
                  <c:v>61.936972398791106</c:v>
                </c:pt>
                <c:pt idx="571">
                  <c:v>61.95031628130112</c:v>
                </c:pt>
                <c:pt idx="572">
                  <c:v>61.963642632460598</c:v>
                </c:pt>
                <c:pt idx="573">
                  <c:v>61.976951513046025</c:v>
                </c:pt>
                <c:pt idx="574">
                  <c:v>61.990242983530536</c:v>
                </c:pt>
                <c:pt idx="575">
                  <c:v>62.003517104085915</c:v>
                </c:pt>
                <c:pt idx="576">
                  <c:v>62.016773934584698</c:v>
                </c:pt>
                <c:pt idx="577">
                  <c:v>62.030013534602134</c:v>
                </c:pt>
                <c:pt idx="578">
                  <c:v>62.043235963418233</c:v>
                </c:pt>
                <c:pt idx="579">
                  <c:v>62.056441280019733</c:v>
                </c:pt>
                <c:pt idx="580">
                  <c:v>62.06962954310211</c:v>
                </c:pt>
                <c:pt idx="581">
                  <c:v>62.082800811071486</c:v>
                </c:pt>
                <c:pt idx="582">
                  <c:v>62.095955142046591</c:v>
                </c:pt>
                <c:pt idx="583">
                  <c:v>62.109092593860737</c:v>
                </c:pt>
                <c:pt idx="584">
                  <c:v>62.122213224063621</c:v>
                </c:pt>
                <c:pt idx="585">
                  <c:v>62.135317089923319</c:v>
                </c:pt>
                <c:pt idx="586">
                  <c:v>62.148404248428101</c:v>
                </c:pt>
                <c:pt idx="587">
                  <c:v>62.161474756288314</c:v>
                </c:pt>
                <c:pt idx="588">
                  <c:v>62.17452866993824</c:v>
                </c:pt>
                <c:pt idx="589">
                  <c:v>62.187566045537885</c:v>
                </c:pt>
                <c:pt idx="590">
                  <c:v>62.200586938974865</c:v>
                </c:pt>
                <c:pt idx="591">
                  <c:v>62.213591405866097</c:v>
                </c:pt>
                <c:pt idx="592">
                  <c:v>62.226579501559698</c:v>
                </c:pt>
                <c:pt idx="593">
                  <c:v>62.239551281136698</c:v>
                </c:pt>
                <c:pt idx="594">
                  <c:v>62.252506799412807</c:v>
                </c:pt>
                <c:pt idx="595">
                  <c:v>62.26544611094014</c:v>
                </c:pt>
                <c:pt idx="596">
                  <c:v>62.278369270008959</c:v>
                </c:pt>
                <c:pt idx="597">
                  <c:v>62.291276330649389</c:v>
                </c:pt>
                <c:pt idx="598">
                  <c:v>62.304167346633129</c:v>
                </c:pt>
                <c:pt idx="599">
                  <c:v>62.317042371475097</c:v>
                </c:pt>
                <c:pt idx="600">
                  <c:v>62.329901458435131</c:v>
                </c:pt>
                <c:pt idx="601">
                  <c:v>62.342744660519649</c:v>
                </c:pt>
                <c:pt idx="602">
                  <c:v>62.35557203048328</c:v>
                </c:pt>
                <c:pt idx="603">
                  <c:v>62.368383620830514</c:v>
                </c:pt>
                <c:pt idx="604">
                  <c:v>62.381179483817284</c:v>
                </c:pt>
                <c:pt idx="605">
                  <c:v>62.393959671452599</c:v>
                </c:pt>
                <c:pt idx="606">
                  <c:v>62.406724235500157</c:v>
                </c:pt>
                <c:pt idx="607">
                  <c:v>62.419473227479855</c:v>
                </c:pt>
                <c:pt idx="608">
                  <c:v>62.432206698669425</c:v>
                </c:pt>
                <c:pt idx="609">
                  <c:v>62.44492470010595</c:v>
                </c:pt>
                <c:pt idx="610">
                  <c:v>62.457627282587431</c:v>
                </c:pt>
                <c:pt idx="611">
                  <c:v>62.47031449667427</c:v>
                </c:pt>
                <c:pt idx="612">
                  <c:v>62.482986392690847</c:v>
                </c:pt>
                <c:pt idx="613">
                  <c:v>62.49564302072698</c:v>
                </c:pt>
                <c:pt idx="614">
                  <c:v>62.508284430639421</c:v>
                </c:pt>
                <c:pt idx="615">
                  <c:v>62.520910672053382</c:v>
                </c:pt>
                <c:pt idx="616">
                  <c:v>62.533521794363921</c:v>
                </c:pt>
                <c:pt idx="617">
                  <c:v>62.546117846737509</c:v>
                </c:pt>
                <c:pt idx="618">
                  <c:v>62.558698878113361</c:v>
                </c:pt>
                <c:pt idx="619">
                  <c:v>62.571264937204944</c:v>
                </c:pt>
                <c:pt idx="620">
                  <c:v>62.583816072501385</c:v>
                </c:pt>
                <c:pt idx="621">
                  <c:v>62.596352332268893</c:v>
                </c:pt>
                <c:pt idx="622">
                  <c:v>62.608873764552101</c:v>
                </c:pt>
                <c:pt idx="623">
                  <c:v>62.621380417175544</c:v>
                </c:pt>
                <c:pt idx="624">
                  <c:v>62.633872337744968</c:v>
                </c:pt>
                <c:pt idx="625">
                  <c:v>62.646349573648742</c:v>
                </c:pt>
                <c:pt idx="626">
                  <c:v>62.658812172059186</c:v>
                </c:pt>
                <c:pt idx="627">
                  <c:v>62.671260179933924</c:v>
                </c:pt>
                <c:pt idx="628">
                  <c:v>62.683693644017254</c:v>
                </c:pt>
                <c:pt idx="629">
                  <c:v>62.696112610841404</c:v>
                </c:pt>
                <c:pt idx="630">
                  <c:v>62.708517126727926</c:v>
                </c:pt>
                <c:pt idx="631">
                  <c:v>62.720907237788957</c:v>
                </c:pt>
                <c:pt idx="632">
                  <c:v>62.733282989928497</c:v>
                </c:pt>
                <c:pt idx="633">
                  <c:v>62.745644428843761</c:v>
                </c:pt>
                <c:pt idx="634">
                  <c:v>62.757991600026386</c:v>
                </c:pt>
                <c:pt idx="635">
                  <c:v>62.770324548763718</c:v>
                </c:pt>
                <c:pt idx="636">
                  <c:v>62.782643320140103</c:v>
                </c:pt>
                <c:pt idx="637">
                  <c:v>62.79494795903809</c:v>
                </c:pt>
                <c:pt idx="638">
                  <c:v>62.807238510139676</c:v>
                </c:pt>
                <c:pt idx="639">
                  <c:v>62.819515017927543</c:v>
                </c:pt>
                <c:pt idx="640">
                  <c:v>62.831777526686288</c:v>
                </c:pt>
                <c:pt idx="641">
                  <c:v>62.844026080503582</c:v>
                </c:pt>
                <c:pt idx="642">
                  <c:v>62.85626072327144</c:v>
                </c:pt>
                <c:pt idx="643">
                  <c:v>62.868481498687352</c:v>
                </c:pt>
                <c:pt idx="644">
                  <c:v>62.880688450255505</c:v>
                </c:pt>
                <c:pt idx="645">
                  <c:v>62.89288162128792</c:v>
                </c:pt>
                <c:pt idx="646">
                  <c:v>62.905061054905644</c:v>
                </c:pt>
                <c:pt idx="647">
                  <c:v>62.917226794039898</c:v>
                </c:pt>
                <c:pt idx="648">
                  <c:v>62.929378881433209</c:v>
                </c:pt>
                <c:pt idx="649">
                  <c:v>62.94151735964055</c:v>
                </c:pt>
                <c:pt idx="650">
                  <c:v>62.953642271030503</c:v>
                </c:pt>
                <c:pt idx="651">
                  <c:v>62.96575365778633</c:v>
                </c:pt>
                <c:pt idx="652">
                  <c:v>62.977851561907109</c:v>
                </c:pt>
                <c:pt idx="653">
                  <c:v>62.989936025208863</c:v>
                </c:pt>
                <c:pt idx="654">
                  <c:v>63.002007089325581</c:v>
                </c:pt>
                <c:pt idx="655">
                  <c:v>63.014064795710389</c:v>
                </c:pt>
                <c:pt idx="656">
                  <c:v>63.026109185636578</c:v>
                </c:pt>
                <c:pt idx="657">
                  <c:v>63.038140300198705</c:v>
                </c:pt>
                <c:pt idx="658">
                  <c:v>63.05015818031363</c:v>
                </c:pt>
                <c:pt idx="659">
                  <c:v>63.062162866721565</c:v>
                </c:pt>
                <c:pt idx="660">
                  <c:v>63.074154399987172</c:v>
                </c:pt>
                <c:pt idx="661">
                  <c:v>63.086132820500545</c:v>
                </c:pt>
                <c:pt idx="662">
                  <c:v>63.098098168478288</c:v>
                </c:pt>
                <c:pt idx="663">
                  <c:v>63.110050483964478</c:v>
                </c:pt>
                <c:pt idx="664">
                  <c:v>63.121989806831785</c:v>
                </c:pt>
                <c:pt idx="665">
                  <c:v>63.133916176782343</c:v>
                </c:pt>
                <c:pt idx="666">
                  <c:v>63.145829633348889</c:v>
                </c:pt>
                <c:pt idx="667">
                  <c:v>63.157730215895654</c:v>
                </c:pt>
                <c:pt idx="668">
                  <c:v>63.16961796361943</c:v>
                </c:pt>
                <c:pt idx="669">
                  <c:v>63.181492915550486</c:v>
                </c:pt>
                <c:pt idx="670">
                  <c:v>63.193355110553561</c:v>
                </c:pt>
                <c:pt idx="671">
                  <c:v>63.205204587328858</c:v>
                </c:pt>
                <c:pt idx="672">
                  <c:v>63.217041384412965</c:v>
                </c:pt>
                <c:pt idx="673">
                  <c:v>63.228865540179832</c:v>
                </c:pt>
                <c:pt idx="674">
                  <c:v>63.240677092841707</c:v>
                </c:pt>
                <c:pt idx="675">
                  <c:v>63.252476080450066</c:v>
                </c:pt>
                <c:pt idx="676">
                  <c:v>63.26426254089656</c:v>
                </c:pt>
                <c:pt idx="677">
                  <c:v>63.276036511913937</c:v>
                </c:pt>
                <c:pt idx="678">
                  <c:v>63.287798031076925</c:v>
                </c:pt>
                <c:pt idx="679">
                  <c:v>63.299547135803223</c:v>
                </c:pt>
                <c:pt idx="680">
                  <c:v>63.311283863354319</c:v>
                </c:pt>
                <c:pt idx="681">
                  <c:v>63.323008250836445</c:v>
                </c:pt>
                <c:pt idx="682">
                  <c:v>63.334720335201425</c:v>
                </c:pt>
                <c:pt idx="683">
                  <c:v>63.346420153247628</c:v>
                </c:pt>
                <c:pt idx="684">
                  <c:v>63.358107741620763</c:v>
                </c:pt>
                <c:pt idx="685">
                  <c:v>63.369783136814824</c:v>
                </c:pt>
                <c:pt idx="686">
                  <c:v>63.381446375172892</c:v>
                </c:pt>
                <c:pt idx="687">
                  <c:v>63.393097492888089</c:v>
                </c:pt>
                <c:pt idx="688">
                  <c:v>63.404736526004299</c:v>
                </c:pt>
                <c:pt idx="689">
                  <c:v>63.416363510417149</c:v>
                </c:pt>
                <c:pt idx="690">
                  <c:v>63.427978481874774</c:v>
                </c:pt>
                <c:pt idx="691">
                  <c:v>63.43958147597867</c:v>
                </c:pt>
                <c:pt idx="692">
                  <c:v>63.451172528184529</c:v>
                </c:pt>
                <c:pt idx="693">
                  <c:v>63.462751673803062</c:v>
                </c:pt>
                <c:pt idx="694">
                  <c:v>63.474318948000835</c:v>
                </c:pt>
                <c:pt idx="695">
                  <c:v>63.485874385801033</c:v>
                </c:pt>
                <c:pt idx="696">
                  <c:v>63.497418022084325</c:v>
                </c:pt>
                <c:pt idx="697">
                  <c:v>63.50894989158963</c:v>
                </c:pt>
                <c:pt idx="698">
                  <c:v>63.520470028914943</c:v>
                </c:pt>
                <c:pt idx="699">
                  <c:v>63.531978468518084</c:v>
                </c:pt>
                <c:pt idx="700">
                  <c:v>63.543475244717492</c:v>
                </c:pt>
                <c:pt idx="701">
                  <c:v>63.554960391693065</c:v>
                </c:pt>
                <c:pt idx="702">
                  <c:v>63.566433943486857</c:v>
                </c:pt>
                <c:pt idx="703">
                  <c:v>63.577895934003877</c:v>
                </c:pt>
                <c:pt idx="704">
                  <c:v>63.589346397012868</c:v>
                </c:pt>
                <c:pt idx="705">
                  <c:v>63.600785366147029</c:v>
                </c:pt>
                <c:pt idx="706">
                  <c:v>63.612212874904806</c:v>
                </c:pt>
                <c:pt idx="707">
                  <c:v>63.623628956650613</c:v>
                </c:pt>
                <c:pt idx="708">
                  <c:v>63.635033644615604</c:v>
                </c:pt>
                <c:pt idx="709">
                  <c:v>63.646426971898357</c:v>
                </c:pt>
                <c:pt idx="710">
                  <c:v>63.65780897146567</c:v>
                </c:pt>
                <c:pt idx="711">
                  <c:v>63.669179676153249</c:v>
                </c:pt>
                <c:pt idx="712">
                  <c:v>63.680539118666445</c:v>
                </c:pt>
                <c:pt idx="713">
                  <c:v>63.691887331580951</c:v>
                </c:pt>
                <c:pt idx="714">
                  <c:v>63.703224347343543</c:v>
                </c:pt>
                <c:pt idx="715">
                  <c:v>63.714550198272789</c:v>
                </c:pt>
                <c:pt idx="716">
                  <c:v>63.725864916559701</c:v>
                </c:pt>
                <c:pt idx="717">
                  <c:v>63.737168534268505</c:v>
                </c:pt>
                <c:pt idx="718">
                  <c:v>63.748461083337268</c:v>
                </c:pt>
                <c:pt idx="719">
                  <c:v>63.759742595578672</c:v>
                </c:pt>
                <c:pt idx="720">
                  <c:v>63.77101310268057</c:v>
                </c:pt>
                <c:pt idx="721">
                  <c:v>63.782272636206798</c:v>
                </c:pt>
                <c:pt idx="722">
                  <c:v>63.793521227597758</c:v>
                </c:pt>
                <c:pt idx="723">
                  <c:v>63.804758908171145</c:v>
                </c:pt>
                <c:pt idx="724">
                  <c:v>63.815985709122572</c:v>
                </c:pt>
                <c:pt idx="725">
                  <c:v>63.82720166152626</c:v>
                </c:pt>
                <c:pt idx="726">
                  <c:v>63.838406796335661</c:v>
                </c:pt>
                <c:pt idx="727">
                  <c:v>63.849601144384167</c:v>
                </c:pt>
                <c:pt idx="728">
                  <c:v>63.860784736385696</c:v>
                </c:pt>
                <c:pt idx="729">
                  <c:v>63.87195760293536</c:v>
                </c:pt>
                <c:pt idx="730">
                  <c:v>63.883119774510142</c:v>
                </c:pt>
                <c:pt idx="731">
                  <c:v>63.89427128146945</c:v>
                </c:pt>
                <c:pt idx="732">
                  <c:v>63.905412154055831</c:v>
                </c:pt>
                <c:pt idx="733">
                  <c:v>63.91654242239553</c:v>
                </c:pt>
                <c:pt idx="734">
                  <c:v>63.927662116499178</c:v>
                </c:pt>
                <c:pt idx="735">
                  <c:v>63.93877126626235</c:v>
                </c:pt>
                <c:pt idx="736">
                  <c:v>63.949869901466201</c:v>
                </c:pt>
                <c:pt idx="737">
                  <c:v>63.9609580517781</c:v>
                </c:pt>
                <c:pt idx="738">
                  <c:v>63.972035746752205</c:v>
                </c:pt>
                <c:pt idx="739">
                  <c:v>63.983103015830082</c:v>
                </c:pt>
                <c:pt idx="740">
                  <c:v>63.994159888341279</c:v>
                </c:pt>
                <c:pt idx="741">
                  <c:v>64.005206393503968</c:v>
                </c:pt>
                <c:pt idx="742">
                  <c:v>64.016242560425468</c:v>
                </c:pt>
                <c:pt idx="743">
                  <c:v>64.027268418102921</c:v>
                </c:pt>
                <c:pt idx="744">
                  <c:v>64.038283995423768</c:v>
                </c:pt>
                <c:pt idx="745">
                  <c:v>64.049289321166412</c:v>
                </c:pt>
                <c:pt idx="746">
                  <c:v>64.060284424000784</c:v>
                </c:pt>
                <c:pt idx="747">
                  <c:v>64.071269332488825</c:v>
                </c:pt>
                <c:pt idx="748">
                  <c:v>64.082244075085185</c:v>
                </c:pt>
                <c:pt idx="749">
                  <c:v>64.093208680137721</c:v>
                </c:pt>
                <c:pt idx="750">
                  <c:v>64.104163175888033</c:v>
                </c:pt>
                <c:pt idx="751">
                  <c:v>64.11510759047205</c:v>
                </c:pt>
                <c:pt idx="752">
                  <c:v>64.126041951920598</c:v>
                </c:pt>
                <c:pt idx="753">
                  <c:v>64.136966288159925</c:v>
                </c:pt>
                <c:pt idx="754">
                  <c:v>64.147880627012256</c:v>
                </c:pt>
                <c:pt idx="755">
                  <c:v>64.158784996196317</c:v>
                </c:pt>
                <c:pt idx="756">
                  <c:v>64.169679423327921</c:v>
                </c:pt>
                <c:pt idx="757">
                  <c:v>64.180563935920432</c:v>
                </c:pt>
                <c:pt idx="758">
                  <c:v>64.191438561385368</c:v>
                </c:pt>
                <c:pt idx="759">
                  <c:v>64.202303327032894</c:v>
                </c:pt>
                <c:pt idx="760">
                  <c:v>64.213158260072348</c:v>
                </c:pt>
                <c:pt idx="761">
                  <c:v>64.22400338761274</c:v>
                </c:pt>
                <c:pt idx="762">
                  <c:v>64.234838736663349</c:v>
                </c:pt>
                <c:pt idx="763">
                  <c:v>64.245664334134148</c:v>
                </c:pt>
                <c:pt idx="764">
                  <c:v>64.256480206836358</c:v>
                </c:pt>
                <c:pt idx="765">
                  <c:v>64.267286381482947</c:v>
                </c:pt>
                <c:pt idx="766">
                  <c:v>64.278082884689155</c:v>
                </c:pt>
                <c:pt idx="767">
                  <c:v>64.288869742972977</c:v>
                </c:pt>
                <c:pt idx="768">
                  <c:v>64.299646982755661</c:v>
                </c:pt>
                <c:pt idx="769">
                  <c:v>64.310414630362217</c:v>
                </c:pt>
                <c:pt idx="770">
                  <c:v>64.321172712021863</c:v>
                </c:pt>
                <c:pt idx="771">
                  <c:v>64.331921253868614</c:v>
                </c:pt>
                <c:pt idx="772">
                  <c:v>64.342660281941676</c:v>
                </c:pt>
                <c:pt idx="773">
                  <c:v>64.353389822185932</c:v>
                </c:pt>
                <c:pt idx="774">
                  <c:v>64.36410990045249</c:v>
                </c:pt>
                <c:pt idx="775">
                  <c:v>64.374820542499094</c:v>
                </c:pt>
                <c:pt idx="776">
                  <c:v>64.385521773990661</c:v>
                </c:pt>
                <c:pt idx="777">
                  <c:v>64.39621362049968</c:v>
                </c:pt>
                <c:pt idx="778">
                  <c:v>64.406896107506739</c:v>
                </c:pt>
                <c:pt idx="779">
                  <c:v>64.417569260400924</c:v>
                </c:pt>
                <c:pt idx="780">
                  <c:v>64.428233104480384</c:v>
                </c:pt>
                <c:pt idx="781">
                  <c:v>64.438887664952688</c:v>
                </c:pt>
                <c:pt idx="782">
                  <c:v>64.449532966935365</c:v>
                </c:pt>
                <c:pt idx="783">
                  <c:v>64.460169035456261</c:v>
                </c:pt>
                <c:pt idx="784">
                  <c:v>64.470795895454089</c:v>
                </c:pt>
                <c:pt idx="785">
                  <c:v>64.48141357177883</c:v>
                </c:pt>
                <c:pt idx="786">
                  <c:v>64.492022089192176</c:v>
                </c:pt>
                <c:pt idx="787">
                  <c:v>64.502621472367991</c:v>
                </c:pt>
                <c:pt idx="788">
                  <c:v>64.513211745892733</c:v>
                </c:pt>
                <c:pt idx="789">
                  <c:v>64.523792934265884</c:v>
                </c:pt>
                <c:pt idx="790">
                  <c:v>64.534365061900417</c:v>
                </c:pt>
                <c:pt idx="791">
                  <c:v>64.544928153123195</c:v>
                </c:pt>
                <c:pt idx="792">
                  <c:v>64.555482232175436</c:v>
                </c:pt>
                <c:pt idx="793">
                  <c:v>64.566027323213106</c:v>
                </c:pt>
                <c:pt idx="794">
                  <c:v>64.576563450307361</c:v>
                </c:pt>
                <c:pt idx="795">
                  <c:v>64.587090637444959</c:v>
                </c:pt>
                <c:pt idx="796">
                  <c:v>64.59760890852867</c:v>
                </c:pt>
                <c:pt idx="797">
                  <c:v>64.608118287377735</c:v>
                </c:pt>
                <c:pt idx="798">
                  <c:v>64.618618797728217</c:v>
                </c:pt>
                <c:pt idx="799">
                  <c:v>64.629110463233459</c:v>
                </c:pt>
                <c:pt idx="800">
                  <c:v>64.639593307464494</c:v>
                </c:pt>
                <c:pt idx="801">
                  <c:v>64.650067353910416</c:v>
                </c:pt>
                <c:pt idx="802">
                  <c:v>64.660532625978789</c:v>
                </c:pt>
                <c:pt idx="803">
                  <c:v>64.670989146996106</c:v>
                </c:pt>
                <c:pt idx="804">
                  <c:v>64.68143694020813</c:v>
                </c:pt>
                <c:pt idx="805">
                  <c:v>64.691876028780271</c:v>
                </c:pt>
                <c:pt idx="806">
                  <c:v>64.702306435798036</c:v>
                </c:pt>
                <c:pt idx="807">
                  <c:v>64.712728184267419</c:v>
                </c:pt>
                <c:pt idx="808">
                  <c:v>64.723141297115234</c:v>
                </c:pt>
                <c:pt idx="809">
                  <c:v>64.733545797189578</c:v>
                </c:pt>
                <c:pt idx="810">
                  <c:v>64.743941707260134</c:v>
                </c:pt>
                <c:pt idx="811">
                  <c:v>64.75432905001864</c:v>
                </c:pt>
                <c:pt idx="812">
                  <c:v>64.764707848079169</c:v>
                </c:pt>
                <c:pt idx="813">
                  <c:v>64.775078123978602</c:v>
                </c:pt>
                <c:pt idx="814">
                  <c:v>64.785439900176954</c:v>
                </c:pt>
                <c:pt idx="815">
                  <c:v>64.795793199057755</c:v>
                </c:pt>
                <c:pt idx="816">
                  <c:v>64.806138042928424</c:v>
                </c:pt>
                <c:pt idx="817">
                  <c:v>64.816474454020621</c:v>
                </c:pt>
                <c:pt idx="818">
                  <c:v>64.826802454490661</c:v>
                </c:pt>
                <c:pt idx="819">
                  <c:v>64.837122066419823</c:v>
                </c:pt>
                <c:pt idx="820">
                  <c:v>64.847433311814726</c:v>
                </c:pt>
                <c:pt idx="821">
                  <c:v>64.857736212607733</c:v>
                </c:pt>
                <c:pt idx="822">
                  <c:v>64.868030790657244</c:v>
                </c:pt>
                <c:pt idx="823">
                  <c:v>64.8783170677481</c:v>
                </c:pt>
                <c:pt idx="824">
                  <c:v>64.888595065591915</c:v>
                </c:pt>
                <c:pt idx="825">
                  <c:v>64.898864805827415</c:v>
                </c:pt>
                <c:pt idx="826">
                  <c:v>64.909126310020838</c:v>
                </c:pt>
                <c:pt idx="827">
                  <c:v>64.919379599666229</c:v>
                </c:pt>
                <c:pt idx="828">
                  <c:v>64.929624696185797</c:v>
                </c:pt>
                <c:pt idx="829">
                  <c:v>64.939861620930287</c:v>
                </c:pt>
                <c:pt idx="830">
                  <c:v>64.950090395179302</c:v>
                </c:pt>
                <c:pt idx="831">
                  <c:v>64.960311040141605</c:v>
                </c:pt>
                <c:pt idx="832">
                  <c:v>64.970523576955543</c:v>
                </c:pt>
                <c:pt idx="833">
                  <c:v>64.980728026689277</c:v>
                </c:pt>
                <c:pt idx="834">
                  <c:v>64.99092441034125</c:v>
                </c:pt>
                <c:pt idx="835">
                  <c:v>65.001112748840356</c:v>
                </c:pt>
                <c:pt idx="836">
                  <c:v>65.011293063046395</c:v>
                </c:pt>
                <c:pt idx="837">
                  <c:v>65.021465373750374</c:v>
                </c:pt>
                <c:pt idx="838">
                  <c:v>65.031629701674802</c:v>
                </c:pt>
                <c:pt idx="839">
                  <c:v>65.041786067474007</c:v>
                </c:pt>
                <c:pt idx="840">
                  <c:v>65.051934491734514</c:v>
                </c:pt>
                <c:pt idx="841">
                  <c:v>65.062074994975333</c:v>
                </c:pt>
                <c:pt idx="842">
                  <c:v>65.072207597648244</c:v>
                </c:pt>
                <c:pt idx="843">
                  <c:v>65.082332320138207</c:v>
                </c:pt>
                <c:pt idx="844">
                  <c:v>65.092449182763545</c:v>
                </c:pt>
                <c:pt idx="845">
                  <c:v>65.102558205776376</c:v>
                </c:pt>
                <c:pt idx="846">
                  <c:v>65.112659409362877</c:v>
                </c:pt>
                <c:pt idx="847">
                  <c:v>65.122752813643572</c:v>
                </c:pt>
                <c:pt idx="848">
                  <c:v>65.132838438673673</c:v>
                </c:pt>
                <c:pt idx="849">
                  <c:v>65.142916304443375</c:v>
                </c:pt>
                <c:pt idx="850">
                  <c:v>65.152986430878158</c:v>
                </c:pt>
                <c:pt idx="851">
                  <c:v>65.163048837839071</c:v>
                </c:pt>
                <c:pt idx="852">
                  <c:v>65.173103545123098</c:v>
                </c:pt>
                <c:pt idx="853">
                  <c:v>65.183150572463362</c:v>
                </c:pt>
                <c:pt idx="854">
                  <c:v>65.193189939529518</c:v>
                </c:pt>
                <c:pt idx="855">
                  <c:v>65.203221665927956</c:v>
                </c:pt>
                <c:pt idx="856">
                  <c:v>65.213245771202168</c:v>
                </c:pt>
                <c:pt idx="857">
                  <c:v>65.223262274833004</c:v>
                </c:pt>
                <c:pt idx="858">
                  <c:v>65.233271196238974</c:v>
                </c:pt>
                <c:pt idx="859">
                  <c:v>65.243272554776567</c:v>
                </c:pt>
                <c:pt idx="860">
                  <c:v>65.253266369740416</c:v>
                </c:pt>
                <c:pt idx="861">
                  <c:v>65.26325266036379</c:v>
                </c:pt>
                <c:pt idx="862">
                  <c:v>65.273231445818681</c:v>
                </c:pt>
                <c:pt idx="863">
                  <c:v>65.283202745216187</c:v>
                </c:pt>
                <c:pt idx="864">
                  <c:v>65.293166577606783</c:v>
                </c:pt>
                <c:pt idx="865">
                  <c:v>65.303122961980577</c:v>
                </c:pt>
                <c:pt idx="866">
                  <c:v>65.313071917267635</c:v>
                </c:pt>
                <c:pt idx="867">
                  <c:v>65.323013462338167</c:v>
                </c:pt>
                <c:pt idx="868">
                  <c:v>65.332947616002912</c:v>
                </c:pt>
                <c:pt idx="869">
                  <c:v>65.342874397013333</c:v>
                </c:pt>
                <c:pt idx="870">
                  <c:v>65.352793824061891</c:v>
                </c:pt>
                <c:pt idx="871">
                  <c:v>65.362705915782385</c:v>
                </c:pt>
                <c:pt idx="872">
                  <c:v>65.372610690750136</c:v>
                </c:pt>
                <c:pt idx="873">
                  <c:v>65.382508167482314</c:v>
                </c:pt>
                <c:pt idx="874">
                  <c:v>65.392398364438151</c:v>
                </c:pt>
                <c:pt idx="875">
                  <c:v>65.402281300019283</c:v>
                </c:pt>
                <c:pt idx="876">
                  <c:v>65.412156992569919</c:v>
                </c:pt>
                <c:pt idx="877">
                  <c:v>65.422025460377142</c:v>
                </c:pt>
                <c:pt idx="878">
                  <c:v>65.431886721671233</c:v>
                </c:pt>
                <c:pt idx="879">
                  <c:v>65.441740794625815</c:v>
                </c:pt>
                <c:pt idx="880">
                  <c:v>65.451587697358178</c:v>
                </c:pt>
                <c:pt idx="881">
                  <c:v>65.461427447929537</c:v>
                </c:pt>
                <c:pt idx="882">
                  <c:v>65.471260064345273</c:v>
                </c:pt>
                <c:pt idx="883">
                  <c:v>65.481085564555144</c:v>
                </c:pt>
                <c:pt idx="884">
                  <c:v>65.490903966453644</c:v>
                </c:pt>
                <c:pt idx="885">
                  <c:v>65.500715287880112</c:v>
                </c:pt>
                <c:pt idx="886">
                  <c:v>65.510519546619122</c:v>
                </c:pt>
                <c:pt idx="887">
                  <c:v>65.520316760400604</c:v>
                </c:pt>
                <c:pt idx="888">
                  <c:v>65.53010694690019</c:v>
                </c:pt>
                <c:pt idx="889">
                  <c:v>65.539890123739397</c:v>
                </c:pt>
                <c:pt idx="890">
                  <c:v>65.549666308485897</c:v>
                </c:pt>
                <c:pt idx="891">
                  <c:v>65.559435518653743</c:v>
                </c:pt>
                <c:pt idx="892">
                  <c:v>65.569197771703642</c:v>
                </c:pt>
                <c:pt idx="893">
                  <c:v>65.578953085043125</c:v>
                </c:pt>
                <c:pt idx="894">
                  <c:v>65.588701476026884</c:v>
                </c:pt>
                <c:pt idx="895">
                  <c:v>65.59844296195692</c:v>
                </c:pt>
                <c:pt idx="896">
                  <c:v>65.608177560082837</c:v>
                </c:pt>
                <c:pt idx="897">
                  <c:v>65.617905287602042</c:v>
                </c:pt>
                <c:pt idx="898">
                  <c:v>65.627626161659975</c:v>
                </c:pt>
                <c:pt idx="899">
                  <c:v>65.637340199350376</c:v>
                </c:pt>
                <c:pt idx="900">
                  <c:v>65.647047417715484</c:v>
                </c:pt>
                <c:pt idx="901">
                  <c:v>65.656747833746309</c:v>
                </c:pt>
                <c:pt idx="902">
                  <c:v>65.666441464382771</c:v>
                </c:pt>
                <c:pt idx="903">
                  <c:v>65.676128326514004</c:v>
                </c:pt>
                <c:pt idx="904">
                  <c:v>65.68580843697859</c:v>
                </c:pt>
                <c:pt idx="905">
                  <c:v>65.695481812564708</c:v>
                </c:pt>
                <c:pt idx="906">
                  <c:v>65.705148470010457</c:v>
                </c:pt>
                <c:pt idx="907">
                  <c:v>65.71480842600397</c:v>
                </c:pt>
                <c:pt idx="908">
                  <c:v>65.724461697183742</c:v>
                </c:pt>
                <c:pt idx="909">
                  <c:v>65.734108300138729</c:v>
                </c:pt>
                <c:pt idx="910">
                  <c:v>65.743748251408689</c:v>
                </c:pt>
                <c:pt idx="911">
                  <c:v>65.75338156748434</c:v>
                </c:pt>
                <c:pt idx="912">
                  <c:v>65.763008264807553</c:v>
                </c:pt>
                <c:pt idx="913">
                  <c:v>65.772628359771616</c:v>
                </c:pt>
                <c:pt idx="914">
                  <c:v>65.782241868721428</c:v>
                </c:pt>
                <c:pt idx="915">
                  <c:v>65.791848807953684</c:v>
                </c:pt>
                <c:pt idx="916">
                  <c:v>65.801449193717133</c:v>
                </c:pt>
                <c:pt idx="917">
                  <c:v>65.811043042212773</c:v>
                </c:pt>
                <c:pt idx="918">
                  <c:v>65.820630369594056</c:v>
                </c:pt>
                <c:pt idx="919">
                  <c:v>65.830211191967052</c:v>
                </c:pt>
                <c:pt idx="920">
                  <c:v>65.839785525390766</c:v>
                </c:pt>
                <c:pt idx="921">
                  <c:v>65.849353385877237</c:v>
                </c:pt>
                <c:pt idx="922">
                  <c:v>65.858914789391775</c:v>
                </c:pt>
                <c:pt idx="923">
                  <c:v>65.868469751853226</c:v>
                </c:pt>
                <c:pt idx="924">
                  <c:v>65.878018289134062</c:v>
                </c:pt>
                <c:pt idx="925">
                  <c:v>65.887560417060669</c:v>
                </c:pt>
                <c:pt idx="926">
                  <c:v>65.897096151413535</c:v>
                </c:pt>
                <c:pt idx="927">
                  <c:v>65.906625507927416</c:v>
                </c:pt>
                <c:pt idx="928">
                  <c:v>65.916148502291563</c:v>
                </c:pt>
                <c:pt idx="929">
                  <c:v>65.925665150149925</c:v>
                </c:pt>
                <c:pt idx="930">
                  <c:v>65.935175467101288</c:v>
                </c:pt>
                <c:pt idx="931">
                  <c:v>65.94467946869959</c:v>
                </c:pt>
                <c:pt idx="932">
                  <c:v>65.954177170453988</c:v>
                </c:pt>
                <c:pt idx="933">
                  <c:v>65.963668587829105</c:v>
                </c:pt>
                <c:pt idx="934">
                  <c:v>65.973153736245237</c:v>
                </c:pt>
                <c:pt idx="935">
                  <c:v>65.98263263107853</c:v>
                </c:pt>
                <c:pt idx="936">
                  <c:v>65.992105287661175</c:v>
                </c:pt>
                <c:pt idx="937">
                  <c:v>66.001571721281564</c:v>
                </c:pt>
                <c:pt idx="938">
                  <c:v>66.011031947184534</c:v>
                </c:pt>
                <c:pt idx="939">
                  <c:v>66.02048598057155</c:v>
                </c:pt>
                <c:pt idx="940">
                  <c:v>66.029933836600819</c:v>
                </c:pt>
                <c:pt idx="941">
                  <c:v>66.039375530387545</c:v>
                </c:pt>
                <c:pt idx="942">
                  <c:v>66.048811077004132</c:v>
                </c:pt>
                <c:pt idx="943">
                  <c:v>66.058240491480277</c:v>
                </c:pt>
                <c:pt idx="944">
                  <c:v>66.067663788803245</c:v>
                </c:pt>
                <c:pt idx="945">
                  <c:v>66.077080983918009</c:v>
                </c:pt>
                <c:pt idx="946">
                  <c:v>66.086492091727422</c:v>
                </c:pt>
                <c:pt idx="947">
                  <c:v>66.095897127092414</c:v>
                </c:pt>
                <c:pt idx="948">
                  <c:v>66.105296104832178</c:v>
                </c:pt>
                <c:pt idx="949">
                  <c:v>66.114689039724354</c:v>
                </c:pt>
                <c:pt idx="950">
                  <c:v>66.12407594650513</c:v>
                </c:pt>
                <c:pt idx="951">
                  <c:v>66.133456839869552</c:v>
                </c:pt>
                <c:pt idx="952">
                  <c:v>66.142831734471585</c:v>
                </c:pt>
                <c:pt idx="953">
                  <c:v>66.152200644924335</c:v>
                </c:pt>
                <c:pt idx="954">
                  <c:v>66.161563585800238</c:v>
                </c:pt>
                <c:pt idx="955">
                  <c:v>66.1709205716312</c:v>
                </c:pt>
                <c:pt idx="956">
                  <c:v>66.180271616908783</c:v>
                </c:pt>
                <c:pt idx="957">
                  <c:v>66.189616736084375</c:v>
                </c:pt>
                <c:pt idx="958">
                  <c:v>66.198955943569345</c:v>
                </c:pt>
                <c:pt idx="959">
                  <c:v>66.208289253735259</c:v>
                </c:pt>
                <c:pt idx="960">
                  <c:v>66.217616680914006</c:v>
                </c:pt>
                <c:pt idx="961">
                  <c:v>66.226938239397981</c:v>
                </c:pt>
                <c:pt idx="962">
                  <c:v>66.236253943440246</c:v>
                </c:pt>
                <c:pt idx="963">
                  <c:v>66.245563807254669</c:v>
                </c:pt>
                <c:pt idx="964">
                  <c:v>66.254867845016193</c:v>
                </c:pt>
                <c:pt idx="965">
                  <c:v>66.264166070860867</c:v>
                </c:pt>
                <c:pt idx="966">
                  <c:v>66.273458498886086</c:v>
                </c:pt>
                <c:pt idx="967">
                  <c:v>66.282745143150748</c:v>
                </c:pt>
                <c:pt idx="968">
                  <c:v>66.292026017675383</c:v>
                </c:pt>
                <c:pt idx="969">
                  <c:v>66.301301136442376</c:v>
                </c:pt>
                <c:pt idx="970">
                  <c:v>66.310570513396058</c:v>
                </c:pt>
                <c:pt idx="971">
                  <c:v>66.319834162442916</c:v>
                </c:pt>
                <c:pt idx="972">
                  <c:v>66.329092097451721</c:v>
                </c:pt>
                <c:pt idx="973">
                  <c:v>66.338344332253683</c:v>
                </c:pt>
                <c:pt idx="974">
                  <c:v>66.34759088064267</c:v>
                </c:pt>
                <c:pt idx="975">
                  <c:v>66.356831756375271</c:v>
                </c:pt>
                <c:pt idx="976">
                  <c:v>66.366066973171044</c:v>
                </c:pt>
                <c:pt idx="977">
                  <c:v>66.375296544712583</c:v>
                </c:pt>
                <c:pt idx="978">
                  <c:v>66.384520484645734</c:v>
                </c:pt>
                <c:pt idx="979">
                  <c:v>66.393738806579748</c:v>
                </c:pt>
                <c:pt idx="980">
                  <c:v>66.402951524087371</c:v>
                </c:pt>
                <c:pt idx="981">
                  <c:v>66.412158650705109</c:v>
                </c:pt>
                <c:pt idx="982">
                  <c:v>66.421360199933247</c:v>
                </c:pt>
                <c:pt idx="983">
                  <c:v>66.430556185236114</c:v>
                </c:pt>
                <c:pt idx="984">
                  <c:v>66.439746620042129</c:v>
                </c:pt>
                <c:pt idx="985">
                  <c:v>66.448931517744043</c:v>
                </c:pt>
                <c:pt idx="986">
                  <c:v>66.45811089169905</c:v>
                </c:pt>
                <c:pt idx="987">
                  <c:v>66.467284755228931</c:v>
                </c:pt>
                <c:pt idx="988">
                  <c:v>66.476453121620196</c:v>
                </c:pt>
                <c:pt idx="989">
                  <c:v>66.485616004124225</c:v>
                </c:pt>
                <c:pt idx="990">
                  <c:v>66.494773415957454</c:v>
                </c:pt>
                <c:pt idx="991">
                  <c:v>66.503925370301474</c:v>
                </c:pt>
                <c:pt idx="992">
                  <c:v>66.513071880303201</c:v>
                </c:pt>
                <c:pt idx="993">
                  <c:v>66.52221295907502</c:v>
                </c:pt>
                <c:pt idx="994">
                  <c:v>66.53134861969491</c:v>
                </c:pt>
                <c:pt idx="995">
                  <c:v>66.540478875206574</c:v>
                </c:pt>
                <c:pt idx="996">
                  <c:v>66.549603738619652</c:v>
                </c:pt>
                <c:pt idx="997">
                  <c:v>66.558723222909776</c:v>
                </c:pt>
                <c:pt idx="998">
                  <c:v>66.567837341018759</c:v>
                </c:pt>
                <c:pt idx="999">
                  <c:v>66.576946105854702</c:v>
                </c:pt>
                <c:pt idx="1000">
                  <c:v>66.5860495302922</c:v>
                </c:pt>
                <c:pt idx="1001">
                  <c:v>66.595147627172395</c:v>
                </c:pt>
                <c:pt idx="1002">
                  <c:v>66.604240409303159</c:v>
                </c:pt>
                <c:pt idx="1003">
                  <c:v>66.613327889459214</c:v>
                </c:pt>
                <c:pt idx="1004">
                  <c:v>66.622410080382295</c:v>
                </c:pt>
                <c:pt idx="1005">
                  <c:v>66.63148699478127</c:v>
                </c:pt>
                <c:pt idx="1006">
                  <c:v>66.640558645332248</c:v>
                </c:pt>
                <c:pt idx="1007">
                  <c:v>66.649625044678757</c:v>
                </c:pt>
                <c:pt idx="1008">
                  <c:v>66.658686205431863</c:v>
                </c:pt>
                <c:pt idx="1009">
                  <c:v>66.667742140170276</c:v>
                </c:pt>
                <c:pt idx="1010">
                  <c:v>66.676792861440532</c:v>
                </c:pt>
                <c:pt idx="1011">
                  <c:v>66.685838381757094</c:v>
                </c:pt>
                <c:pt idx="1012">
                  <c:v>66.694878713602463</c:v>
                </c:pt>
                <c:pt idx="1013">
                  <c:v>66.703913869427339</c:v>
                </c:pt>
                <c:pt idx="1014">
                  <c:v>66.712943861650771</c:v>
                </c:pt>
                <c:pt idx="1015">
                  <c:v>66.721968702660234</c:v>
                </c:pt>
                <c:pt idx="1016">
                  <c:v>66.730988404811811</c:v>
                </c:pt>
                <c:pt idx="1017">
                  <c:v>66.740002980430233</c:v>
                </c:pt>
                <c:pt idx="1018">
                  <c:v>66.749012441809128</c:v>
                </c:pt>
                <c:pt idx="1019">
                  <c:v>66.75801680121107</c:v>
                </c:pt>
                <c:pt idx="1020">
                  <c:v>66.767016070867712</c:v>
                </c:pt>
                <c:pt idx="1021">
                  <c:v>66.776010262979923</c:v>
                </c:pt>
                <c:pt idx="1022">
                  <c:v>66.784999389717925</c:v>
                </c:pt>
                <c:pt idx="1023">
                  <c:v>66.79398346322138</c:v>
                </c:pt>
                <c:pt idx="1024">
                  <c:v>66.802962495599573</c:v>
                </c:pt>
                <c:pt idx="1025">
                  <c:v>66.811936498931459</c:v>
                </c:pt>
                <c:pt idx="1026">
                  <c:v>66.820905485265882</c:v>
                </c:pt>
                <c:pt idx="1027">
                  <c:v>66.829869466621574</c:v>
                </c:pt>
                <c:pt idx="1028">
                  <c:v>66.838828454987393</c:v>
                </c:pt>
                <c:pt idx="1029">
                  <c:v>66.8477824623224</c:v>
                </c:pt>
                <c:pt idx="1030">
                  <c:v>66.856731500555966</c:v>
                </c:pt>
                <c:pt idx="1031">
                  <c:v>66.86567558158788</c:v>
                </c:pt>
                <c:pt idx="1032">
                  <c:v>66.874614717288509</c:v>
                </c:pt>
                <c:pt idx="1033">
                  <c:v>66.883548919498907</c:v>
                </c:pt>
                <c:pt idx="1034">
                  <c:v>66.892478200030908</c:v>
                </c:pt>
                <c:pt idx="1035">
                  <c:v>66.901402570667301</c:v>
                </c:pt>
                <c:pt idx="1036">
                  <c:v>66.910322043161841</c:v>
                </c:pt>
                <c:pt idx="1037">
                  <c:v>66.919236629239492</c:v>
                </c:pt>
                <c:pt idx="1038">
                  <c:v>66.928146340596427</c:v>
                </c:pt>
                <c:pt idx="1039">
                  <c:v>66.93705118890027</c:v>
                </c:pt>
                <c:pt idx="1040">
                  <c:v>66.945951185790094</c:v>
                </c:pt>
                <c:pt idx="1041">
                  <c:v>66.954846342876579</c:v>
                </c:pt>
                <c:pt idx="1042">
                  <c:v>66.963736671742168</c:v>
                </c:pt>
                <c:pt idx="1043">
                  <c:v>66.972622183941084</c:v>
                </c:pt>
                <c:pt idx="1044">
                  <c:v>66.981502890999565</c:v>
                </c:pt>
                <c:pt idx="1045">
                  <c:v>66.990378804415897</c:v>
                </c:pt>
                <c:pt idx="1046">
                  <c:v>66.999249935660501</c:v>
                </c:pt>
                <c:pt idx="1047">
                  <c:v>67.008116296176127</c:v>
                </c:pt>
                <c:pt idx="1048">
                  <c:v>67.016977897377913</c:v>
                </c:pt>
                <c:pt idx="1049">
                  <c:v>67.02583475065353</c:v>
                </c:pt>
                <c:pt idx="1050">
                  <c:v>67.03468686736322</c:v>
                </c:pt>
                <c:pt idx="1051">
                  <c:v>67.043534258839998</c:v>
                </c:pt>
                <c:pt idx="1052">
                  <c:v>67.052376936389692</c:v>
                </c:pt>
                <c:pt idx="1053">
                  <c:v>67.061214911291117</c:v>
                </c:pt>
                <c:pt idx="1054">
                  <c:v>67.070048194796087</c:v>
                </c:pt>
                <c:pt idx="1055">
                  <c:v>67.078876798129613</c:v>
                </c:pt>
                <c:pt idx="1056">
                  <c:v>67.087700732489978</c:v>
                </c:pt>
                <c:pt idx="1057">
                  <c:v>67.096520009048831</c:v>
                </c:pt>
                <c:pt idx="1058">
                  <c:v>67.105334638951319</c:v>
                </c:pt>
                <c:pt idx="1059">
                  <c:v>67.114144633316172</c:v>
                </c:pt>
                <c:pt idx="1060">
                  <c:v>67.1229500032358</c:v>
                </c:pt>
                <c:pt idx="1061">
                  <c:v>67.131750759776423</c:v>
                </c:pt>
                <c:pt idx="1062">
                  <c:v>67.140546913978199</c:v>
                </c:pt>
                <c:pt idx="1063">
                  <c:v>67.149338476855235</c:v>
                </c:pt>
                <c:pt idx="1064">
                  <c:v>67.158125459395777</c:v>
                </c:pt>
                <c:pt idx="1065">
                  <c:v>67.166907872562291</c:v>
                </c:pt>
                <c:pt idx="1066">
                  <c:v>67.175685727291579</c:v>
                </c:pt>
                <c:pt idx="1067">
                  <c:v>67.184459034494807</c:v>
                </c:pt>
                <c:pt idx="1068">
                  <c:v>67.193227805057717</c:v>
                </c:pt>
                <c:pt idx="1069">
                  <c:v>67.201992049840641</c:v>
                </c:pt>
                <c:pt idx="1070">
                  <c:v>67.210751779678645</c:v>
                </c:pt>
                <c:pt idx="1071">
                  <c:v>67.219507005381601</c:v>
                </c:pt>
                <c:pt idx="1072">
                  <c:v>67.228257737734353</c:v>
                </c:pt>
                <c:pt idx="1073">
                  <c:v>67.237003987496706</c:v>
                </c:pt>
                <c:pt idx="1074">
                  <c:v>67.24574576540364</c:v>
                </c:pt>
                <c:pt idx="1075">
                  <c:v>67.254483082165322</c:v>
                </c:pt>
                <c:pt idx="1076">
                  <c:v>67.263215948467248</c:v>
                </c:pt>
                <c:pt idx="1077">
                  <c:v>67.271944374970332</c:v>
                </c:pt>
                <c:pt idx="1078">
                  <c:v>67.280668372310998</c:v>
                </c:pt>
                <c:pt idx="1079">
                  <c:v>67.289387951101276</c:v>
                </c:pt>
                <c:pt idx="1080">
                  <c:v>67.298103121928932</c:v>
                </c:pt>
                <c:pt idx="1081">
                  <c:v>67.306813895357493</c:v>
                </c:pt>
                <c:pt idx="1082">
                  <c:v>67.31552028192641</c:v>
                </c:pt>
                <c:pt idx="1083">
                  <c:v>67.324222292151148</c:v>
                </c:pt>
                <c:pt idx="1084">
                  <c:v>67.332919936523211</c:v>
                </c:pt>
                <c:pt idx="1085">
                  <c:v>67.341613225510315</c:v>
                </c:pt>
                <c:pt idx="1086">
                  <c:v>67.350302169556471</c:v>
                </c:pt>
                <c:pt idx="1087">
                  <c:v>67.358986779082031</c:v>
                </c:pt>
                <c:pt idx="1088">
                  <c:v>67.367667064483811</c:v>
                </c:pt>
                <c:pt idx="1089">
                  <c:v>67.376343036135225</c:v>
                </c:pt>
                <c:pt idx="1090">
                  <c:v>67.385014704386293</c:v>
                </c:pt>
                <c:pt idx="1091">
                  <c:v>67.393682079563803</c:v>
                </c:pt>
                <c:pt idx="1092">
                  <c:v>67.402345171971362</c:v>
                </c:pt>
                <c:pt idx="1093">
                  <c:v>67.411003991889515</c:v>
                </c:pt>
                <c:pt idx="1094">
                  <c:v>67.4196585495758</c:v>
                </c:pt>
                <c:pt idx="1095">
                  <c:v>67.428308855264888</c:v>
                </c:pt>
                <c:pt idx="1096">
                  <c:v>67.436954919168642</c:v>
                </c:pt>
                <c:pt idx="1097">
                  <c:v>67.445596751476202</c:v>
                </c:pt>
                <c:pt idx="1098">
                  <c:v>67.454234362354086</c:v>
                </c:pt>
                <c:pt idx="1099">
                  <c:v>67.462867761946285</c:v>
                </c:pt>
                <c:pt idx="1100">
                  <c:v>67.471496960374324</c:v>
                </c:pt>
                <c:pt idx="1101">
                  <c:v>67.480121967737389</c:v>
                </c:pt>
                <c:pt idx="1102">
                  <c:v>67.488742794112397</c:v>
                </c:pt>
                <c:pt idx="1103">
                  <c:v>67.497359449554082</c:v>
                </c:pt>
                <c:pt idx="1104">
                  <c:v>67.505971944095066</c:v>
                </c:pt>
                <c:pt idx="1105">
                  <c:v>67.514580287745972</c:v>
                </c:pt>
                <c:pt idx="1106">
                  <c:v>67.523184490495495</c:v>
                </c:pt>
                <c:pt idx="1107">
                  <c:v>67.531784562310506</c:v>
                </c:pt>
                <c:pt idx="1108">
                  <c:v>67.540380513136128</c:v>
                </c:pt>
                <c:pt idx="1109">
                  <c:v>67.548972352895802</c:v>
                </c:pt>
                <c:pt idx="1110">
                  <c:v>67.557560091491396</c:v>
                </c:pt>
                <c:pt idx="1111">
                  <c:v>67.566143738803291</c:v>
                </c:pt>
                <c:pt idx="1112">
                  <c:v>67.574723304690451</c:v>
                </c:pt>
                <c:pt idx="1113">
                  <c:v>67.583298798990498</c:v>
                </c:pt>
                <c:pt idx="1114">
                  <c:v>67.591870231519835</c:v>
                </c:pt>
                <c:pt idx="1115">
                  <c:v>67.600437612073705</c:v>
                </c:pt>
                <c:pt idx="1116">
                  <c:v>67.60900095042625</c:v>
                </c:pt>
                <c:pt idx="1117">
                  <c:v>67.617560256330634</c:v>
                </c:pt>
                <c:pt idx="1118">
                  <c:v>67.626115539519105</c:v>
                </c:pt>
                <c:pt idx="1119">
                  <c:v>67.634666809703091</c:v>
                </c:pt>
                <c:pt idx="1120">
                  <c:v>67.643214076573244</c:v>
                </c:pt>
                <c:pt idx="1121">
                  <c:v>67.651757349799595</c:v>
                </c:pt>
                <c:pt idx="1122">
                  <c:v>67.660296639031529</c:v>
                </c:pt>
                <c:pt idx="1123">
                  <c:v>67.668831953897964</c:v>
                </c:pt>
                <c:pt idx="1124">
                  <c:v>67.677363304007386</c:v>
                </c:pt>
                <c:pt idx="1125">
                  <c:v>67.685890698947944</c:v>
                </c:pt>
                <c:pt idx="1126">
                  <c:v>67.694414148287507</c:v>
                </c:pt>
                <c:pt idx="1127">
                  <c:v>67.702933661573752</c:v>
                </c:pt>
                <c:pt idx="1128">
                  <c:v>67.711449248334247</c:v>
                </c:pt>
                <c:pt idx="1129">
                  <c:v>67.719960918076566</c:v>
                </c:pt>
                <c:pt idx="1130">
                  <c:v>67.728468680288302</c:v>
                </c:pt>
                <c:pt idx="1131">
                  <c:v>67.73697254443718</c:v>
                </c:pt>
                <c:pt idx="1132">
                  <c:v>67.745472519971116</c:v>
                </c:pt>
                <c:pt idx="1133">
                  <c:v>67.753968616318332</c:v>
                </c:pt>
                <c:pt idx="1134">
                  <c:v>67.762460842887421</c:v>
                </c:pt>
                <c:pt idx="1135">
                  <c:v>67.770949209067354</c:v>
                </c:pt>
                <c:pt idx="1136">
                  <c:v>67.779433724227687</c:v>
                </c:pt>
                <c:pt idx="1137">
                  <c:v>67.787914397718509</c:v>
                </c:pt>
                <c:pt idx="1138">
                  <c:v>67.796391238870612</c:v>
                </c:pt>
                <c:pt idx="1139">
                  <c:v>67.804864256995501</c:v>
                </c:pt>
                <c:pt idx="1140">
                  <c:v>67.813333461385511</c:v>
                </c:pt>
                <c:pt idx="1141">
                  <c:v>67.82179886131388</c:v>
                </c:pt>
                <c:pt idx="1142">
                  <c:v>67.830260466034787</c:v>
                </c:pt>
                <c:pt idx="1143">
                  <c:v>67.838718284783454</c:v>
                </c:pt>
                <c:pt idx="1144">
                  <c:v>67.847172326776246</c:v>
                </c:pt>
                <c:pt idx="1145">
                  <c:v>67.855622601210669</c:v>
                </c:pt>
                <c:pt idx="1146">
                  <c:v>67.864069117265529</c:v>
                </c:pt>
                <c:pt idx="1147">
                  <c:v>67.872511884100959</c:v>
                </c:pt>
                <c:pt idx="1148">
                  <c:v>67.880950910858488</c:v>
                </c:pt>
                <c:pt idx="1149">
                  <c:v>67.889386206661129</c:v>
                </c:pt>
                <c:pt idx="1150">
                  <c:v>67.897817780613451</c:v>
                </c:pt>
                <c:pt idx="1151">
                  <c:v>67.906245641801661</c:v>
                </c:pt>
                <c:pt idx="1152">
                  <c:v>67.914669799293634</c:v>
                </c:pt>
                <c:pt idx="1153">
                  <c:v>67.923090262139027</c:v>
                </c:pt>
                <c:pt idx="1154">
                  <c:v>67.93150703936935</c:v>
                </c:pt>
                <c:pt idx="1155">
                  <c:v>67.939920139998009</c:v>
                </c:pt>
                <c:pt idx="1156">
                  <c:v>67.948329573020388</c:v>
                </c:pt>
                <c:pt idx="1157">
                  <c:v>67.956735347413911</c:v>
                </c:pt>
                <c:pt idx="1158">
                  <c:v>67.965137472138167</c:v>
                </c:pt>
                <c:pt idx="1159">
                  <c:v>67.97353595613491</c:v>
                </c:pt>
                <c:pt idx="1160">
                  <c:v>67.981930808328158</c:v>
                </c:pt>
                <c:pt idx="1161">
                  <c:v>67.990322037624239</c:v>
                </c:pt>
                <c:pt idx="1162">
                  <c:v>67.998709652911899</c:v>
                </c:pt>
                <c:pt idx="1163">
                  <c:v>68.007093663062363</c:v>
                </c:pt>
                <c:pt idx="1164">
                  <c:v>68.015474076929394</c:v>
                </c:pt>
                <c:pt idx="1165">
                  <c:v>68.023850903349327</c:v>
                </c:pt>
                <c:pt idx="1166">
                  <c:v>68.032224151141207</c:v>
                </c:pt>
                <c:pt idx="1167">
                  <c:v>68.040593829106811</c:v>
                </c:pt>
                <c:pt idx="1168">
                  <c:v>68.048959946030706</c:v>
                </c:pt>
                <c:pt idx="1169">
                  <c:v>68.057322510680365</c:v>
                </c:pt>
                <c:pt idx="1170">
                  <c:v>68.065681531806177</c:v>
                </c:pt>
                <c:pt idx="1171">
                  <c:v>68.074037018141567</c:v>
                </c:pt>
                <c:pt idx="1172">
                  <c:v>68.082388978403003</c:v>
                </c:pt>
                <c:pt idx="1173">
                  <c:v>68.090737421290129</c:v>
                </c:pt>
                <c:pt idx="1174">
                  <c:v>68.099082355485791</c:v>
                </c:pt>
                <c:pt idx="1175">
                  <c:v>68.107423789656096</c:v>
                </c:pt>
                <c:pt idx="1176">
                  <c:v>68.115761732450494</c:v>
                </c:pt>
                <c:pt idx="1177">
                  <c:v>68.124096192501838</c:v>
                </c:pt>
                <c:pt idx="1178">
                  <c:v>68.132427178426482</c:v>
                </c:pt>
                <c:pt idx="1179">
                  <c:v>68.140754698824267</c:v>
                </c:pt>
                <c:pt idx="1180">
                  <c:v>68.149078762278663</c:v>
                </c:pt>
                <c:pt idx="1181">
                  <c:v>68.157399377356825</c:v>
                </c:pt>
                <c:pt idx="1182">
                  <c:v>68.165716552609581</c:v>
                </c:pt>
                <c:pt idx="1183">
                  <c:v>68.174030296571587</c:v>
                </c:pt>
                <c:pt idx="1184">
                  <c:v>68.182340617761355</c:v>
                </c:pt>
                <c:pt idx="1185">
                  <c:v>68.19064752468131</c:v>
                </c:pt>
                <c:pt idx="1186">
                  <c:v>68.198951025817848</c:v>
                </c:pt>
                <c:pt idx="1187">
                  <c:v>68.207251129641435</c:v>
                </c:pt>
                <c:pt idx="1188">
                  <c:v>68.215547844606618</c:v>
                </c:pt>
                <c:pt idx="1189">
                  <c:v>68.223841179152146</c:v>
                </c:pt>
                <c:pt idx="1190">
                  <c:v>68.232131141700947</c:v>
                </c:pt>
                <c:pt idx="1191">
                  <c:v>68.240417740660305</c:v>
                </c:pt>
                <c:pt idx="1192">
                  <c:v>68.248700984421845</c:v>
                </c:pt>
                <c:pt idx="1193">
                  <c:v>68.256980881361571</c:v>
                </c:pt>
                <c:pt idx="1194">
                  <c:v>68.265257439839999</c:v>
                </c:pt>
                <c:pt idx="1195">
                  <c:v>68.273530668202184</c:v>
                </c:pt>
                <c:pt idx="1196">
                  <c:v>68.281800574777776</c:v>
                </c:pt>
                <c:pt idx="1197">
                  <c:v>68.290067167881091</c:v>
                </c:pt>
                <c:pt idx="1198">
                  <c:v>68.298330455811154</c:v>
                </c:pt>
                <c:pt idx="1199">
                  <c:v>68.306590446851786</c:v>
                </c:pt>
                <c:pt idx="1200">
                  <c:v>68.314847149271657</c:v>
                </c:pt>
                <c:pt idx="1201">
                  <c:v>68.323100571324318</c:v>
                </c:pt>
                <c:pt idx="1202">
                  <c:v>68.331350721248299</c:v>
                </c:pt>
                <c:pt idx="1203">
                  <c:v>68.339597607267152</c:v>
                </c:pt>
                <c:pt idx="1204">
                  <c:v>68.347841237589478</c:v>
                </c:pt>
                <c:pt idx="1205">
                  <c:v>68.356081620409057</c:v>
                </c:pt>
                <c:pt idx="1206">
                  <c:v>68.364318763904848</c:v>
                </c:pt>
                <c:pt idx="1207">
                  <c:v>68.372552676241071</c:v>
                </c:pt>
                <c:pt idx="1208">
                  <c:v>68.380783365567268</c:v>
                </c:pt>
                <c:pt idx="1209">
                  <c:v>68.389010840018329</c:v>
                </c:pt>
                <c:pt idx="1210">
                  <c:v>68.397235107714607</c:v>
                </c:pt>
                <c:pt idx="1211">
                  <c:v>68.405456176761902</c:v>
                </c:pt>
                <c:pt idx="1212">
                  <c:v>68.413674055251604</c:v>
                </c:pt>
                <c:pt idx="1213">
                  <c:v>68.421888751260695</c:v>
                </c:pt>
                <c:pt idx="1214">
                  <c:v>68.430100272851789</c:v>
                </c:pt>
                <c:pt idx="1215">
                  <c:v>68.438308628073244</c:v>
                </c:pt>
                <c:pt idx="1216">
                  <c:v>68.446513824959197</c:v>
                </c:pt>
                <c:pt idx="1217">
                  <c:v>68.454715871529601</c:v>
                </c:pt>
                <c:pt idx="1218">
                  <c:v>68.462914775790281</c:v>
                </c:pt>
                <c:pt idx="1219">
                  <c:v>68.471110545733055</c:v>
                </c:pt>
                <c:pt idx="1220">
                  <c:v>68.479303189335667</c:v>
                </c:pt>
                <c:pt idx="1221">
                  <c:v>68.487492714561981</c:v>
                </c:pt>
                <c:pt idx="1222">
                  <c:v>68.495679129361946</c:v>
                </c:pt>
                <c:pt idx="1223">
                  <c:v>68.503862441671657</c:v>
                </c:pt>
                <c:pt idx="1224">
                  <c:v>68.512042659413481</c:v>
                </c:pt>
                <c:pt idx="1225">
                  <c:v>68.520219790496</c:v>
                </c:pt>
                <c:pt idx="1226">
                  <c:v>68.528393842814154</c:v>
                </c:pt>
                <c:pt idx="1227">
                  <c:v>68.536564824249282</c:v>
                </c:pt>
                <c:pt idx="1228">
                  <c:v>68.54473274266914</c:v>
                </c:pt>
                <c:pt idx="1229">
                  <c:v>68.552897605927996</c:v>
                </c:pt>
                <c:pt idx="1230">
                  <c:v>68.561059421866631</c:v>
                </c:pt>
                <c:pt idx="1231">
                  <c:v>68.56921819831247</c:v>
                </c:pt>
                <c:pt idx="1232">
                  <c:v>68.577373943079564</c:v>
                </c:pt>
                <c:pt idx="1233">
                  <c:v>68.585526663968679</c:v>
                </c:pt>
                <c:pt idx="1234">
                  <c:v>68.593676368767348</c:v>
                </c:pt>
                <c:pt idx="1235">
                  <c:v>68.601823065249931</c:v>
                </c:pt>
                <c:pt idx="1236">
                  <c:v>68.609966761177631</c:v>
                </c:pt>
                <c:pt idx="1237">
                  <c:v>68.618107464298561</c:v>
                </c:pt>
                <c:pt idx="1238">
                  <c:v>68.62624518234783</c:v>
                </c:pt>
                <c:pt idx="1239">
                  <c:v>68.63437992304759</c:v>
                </c:pt>
                <c:pt idx="1240">
                  <c:v>68.642511694107057</c:v>
                </c:pt>
                <c:pt idx="1241">
                  <c:v>68.650640503222533</c:v>
                </c:pt>
                <c:pt idx="1242">
                  <c:v>68.658766358077571</c:v>
                </c:pt>
                <c:pt idx="1243">
                  <c:v>68.666889266342906</c:v>
                </c:pt>
                <c:pt idx="1244">
                  <c:v>68.675009235676569</c:v>
                </c:pt>
                <c:pt idx="1245">
                  <c:v>68.683126273723971</c:v>
                </c:pt>
                <c:pt idx="1246">
                  <c:v>68.691240388117819</c:v>
                </c:pt>
                <c:pt idx="1247">
                  <c:v>68.699351586478357</c:v>
                </c:pt>
                <c:pt idx="1248">
                  <c:v>68.707459876413267</c:v>
                </c:pt>
                <c:pt idx="1249">
                  <c:v>68.715565265517768</c:v>
                </c:pt>
                <c:pt idx="1250">
                  <c:v>68.723667761374671</c:v>
                </c:pt>
                <c:pt idx="1251">
                  <c:v>68.731767371554469</c:v>
                </c:pt>
                <c:pt idx="1252">
                  <c:v>68.739864103615275</c:v>
                </c:pt>
                <c:pt idx="1253">
                  <c:v>68.747957965103012</c:v>
                </c:pt>
                <c:pt idx="1254">
                  <c:v>68.756048963551351</c:v>
                </c:pt>
                <c:pt idx="1255">
                  <c:v>68.764137106481812</c:v>
                </c:pt>
                <c:pt idx="1256">
                  <c:v>68.772222401403837</c:v>
                </c:pt>
                <c:pt idx="1257">
                  <c:v>68.780304855814748</c:v>
                </c:pt>
                <c:pt idx="1258">
                  <c:v>68.788384477199912</c:v>
                </c:pt>
                <c:pt idx="1259">
                  <c:v>68.796461273032691</c:v>
                </c:pt>
                <c:pt idx="1260">
                  <c:v>68.804535250774578</c:v>
                </c:pt>
                <c:pt idx="1261">
                  <c:v>68.812606417875159</c:v>
                </c:pt>
                <c:pt idx="1262">
                  <c:v>68.82067478177224</c:v>
                </c:pt>
                <c:pt idx="1263">
                  <c:v>68.828740349891831</c:v>
                </c:pt>
                <c:pt idx="1264">
                  <c:v>68.836803129648246</c:v>
                </c:pt>
                <c:pt idx="1265">
                  <c:v>68.844863128444103</c:v>
                </c:pt>
                <c:pt idx="1266">
                  <c:v>68.852920353670427</c:v>
                </c:pt>
                <c:pt idx="1267">
                  <c:v>68.860974812706658</c:v>
                </c:pt>
                <c:pt idx="1268">
                  <c:v>68.869026512920684</c:v>
                </c:pt>
                <c:pt idx="1269">
                  <c:v>68.877075461668952</c:v>
                </c:pt>
                <c:pt idx="1270">
                  <c:v>68.885121666296456</c:v>
                </c:pt>
                <c:pt idx="1271">
                  <c:v>68.893165134136808</c:v>
                </c:pt>
                <c:pt idx="1272">
                  <c:v>68.901205872512278</c:v>
                </c:pt>
                <c:pt idx="1273">
                  <c:v>68.909243888733869</c:v>
                </c:pt>
                <c:pt idx="1274">
                  <c:v>68.917279190101297</c:v>
                </c:pt>
                <c:pt idx="1275">
                  <c:v>68.925311783903112</c:v>
                </c:pt>
                <c:pt idx="1276">
                  <c:v>68.933341677416706</c:v>
                </c:pt>
                <c:pt idx="1277">
                  <c:v>68.941368877908388</c:v>
                </c:pt>
                <c:pt idx="1278">
                  <c:v>68.949393392633368</c:v>
                </c:pt>
                <c:pt idx="1279">
                  <c:v>68.95741522883587</c:v>
                </c:pt>
                <c:pt idx="1280">
                  <c:v>68.965434393749149</c:v>
                </c:pt>
                <c:pt idx="1281">
                  <c:v>68.973450894595544</c:v>
                </c:pt>
                <c:pt idx="1282">
                  <c:v>68.981464738586482</c:v>
                </c:pt>
                <c:pt idx="1283">
                  <c:v>68.98947593292263</c:v>
                </c:pt>
                <c:pt idx="1284">
                  <c:v>68.99748448479383</c:v>
                </c:pt>
                <c:pt idx="1285">
                  <c:v>69.005490401379177</c:v>
                </c:pt>
                <c:pt idx="1286">
                  <c:v>69.013493689847095</c:v>
                </c:pt>
                <c:pt idx="1287">
                  <c:v>69.021494357355351</c:v>
                </c:pt>
                <c:pt idx="1288">
                  <c:v>69.029492411051095</c:v>
                </c:pt>
                <c:pt idx="1289">
                  <c:v>69.037487858070946</c:v>
                </c:pt>
                <c:pt idx="1290">
                  <c:v>69.04548070554101</c:v>
                </c:pt>
                <c:pt idx="1291">
                  <c:v>69.053470960576888</c:v>
                </c:pt>
                <c:pt idx="1292">
                  <c:v>69.061458630283795</c:v>
                </c:pt>
                <c:pt idx="1293">
                  <c:v>69.069443721756528</c:v>
                </c:pt>
                <c:pt idx="1294">
                  <c:v>69.077426242079582</c:v>
                </c:pt>
                <c:pt idx="1295">
                  <c:v>69.085406198327163</c:v>
                </c:pt>
                <c:pt idx="1296">
                  <c:v>69.093383597563189</c:v>
                </c:pt>
                <c:pt idx="1297">
                  <c:v>69.101358446841402</c:v>
                </c:pt>
                <c:pt idx="1298">
                  <c:v>69.10933075320537</c:v>
                </c:pt>
                <c:pt idx="1299">
                  <c:v>69.117300523688556</c:v>
                </c:pt>
                <c:pt idx="1300">
                  <c:v>69.125267765314348</c:v>
                </c:pt>
                <c:pt idx="1301">
                  <c:v>69.133232485096087</c:v>
                </c:pt>
                <c:pt idx="1302">
                  <c:v>69.141194690037125</c:v>
                </c:pt>
                <c:pt idx="1303">
                  <c:v>69.149154387130906</c:v>
                </c:pt>
                <c:pt idx="1304">
                  <c:v>69.157111583360916</c:v>
                </c:pt>
                <c:pt idx="1305">
                  <c:v>69.165066285700817</c:v>
                </c:pt>
                <c:pt idx="1306">
                  <c:v>69.173018501114456</c:v>
                </c:pt>
                <c:pt idx="1307">
                  <c:v>69.180968236555884</c:v>
                </c:pt>
                <c:pt idx="1308">
                  <c:v>69.188915498969422</c:v>
                </c:pt>
                <c:pt idx="1309">
                  <c:v>69.196860295289738</c:v>
                </c:pt>
                <c:pt idx="1310">
                  <c:v>69.204802632441798</c:v>
                </c:pt>
                <c:pt idx="1311">
                  <c:v>69.212742517340985</c:v>
                </c:pt>
                <c:pt idx="1312">
                  <c:v>69.220679956893136</c:v>
                </c:pt>
                <c:pt idx="1313">
                  <c:v>69.228614957994537</c:v>
                </c:pt>
                <c:pt idx="1314">
                  <c:v>69.236547527532011</c:v>
                </c:pt>
                <c:pt idx="1315">
                  <c:v>69.244477672382928</c:v>
                </c:pt>
                <c:pt idx="1316">
                  <c:v>69.252405399415281</c:v>
                </c:pt>
                <c:pt idx="1317">
                  <c:v>69.260330715487669</c:v>
                </c:pt>
                <c:pt idx="1318">
                  <c:v>69.26825362744944</c:v>
                </c:pt>
                <c:pt idx="1319">
                  <c:v>69.27617414214059</c:v>
                </c:pt>
                <c:pt idx="1320">
                  <c:v>69.284092266391937</c:v>
                </c:pt>
                <c:pt idx="1321">
                  <c:v>69.292008007025075</c:v>
                </c:pt>
                <c:pt idx="1322">
                  <c:v>69.299921370852474</c:v>
                </c:pt>
                <c:pt idx="1323">
                  <c:v>69.307832364677481</c:v>
                </c:pt>
                <c:pt idx="1324">
                  <c:v>69.315740995294348</c:v>
                </c:pt>
                <c:pt idx="1325">
                  <c:v>69.323647269488347</c:v>
                </c:pt>
                <c:pt idx="1326">
                  <c:v>69.331551194035711</c:v>
                </c:pt>
                <c:pt idx="1327">
                  <c:v>69.339452775703748</c:v>
                </c:pt>
                <c:pt idx="1328">
                  <c:v>69.347352021250842</c:v>
                </c:pt>
                <c:pt idx="1329">
                  <c:v>69.355248937426538</c:v>
                </c:pt>
                <c:pt idx="1330">
                  <c:v>69.363143530971527</c:v>
                </c:pt>
                <c:pt idx="1331">
                  <c:v>69.371035808617705</c:v>
                </c:pt>
                <c:pt idx="1332">
                  <c:v>69.378925777088227</c:v>
                </c:pt>
                <c:pt idx="1333">
                  <c:v>69.386813443097537</c:v>
                </c:pt>
                <c:pt idx="1334">
                  <c:v>69.394698813351411</c:v>
                </c:pt>
                <c:pt idx="1335">
                  <c:v>69.402581894546984</c:v>
                </c:pt>
                <c:pt idx="1336">
                  <c:v>69.410462693372793</c:v>
                </c:pt>
                <c:pt idx="1337">
                  <c:v>69.418341216508864</c:v>
                </c:pt>
                <c:pt idx="1338">
                  <c:v>69.426217470626639</c:v>
                </c:pt>
                <c:pt idx="1339">
                  <c:v>69.434091462389148</c:v>
                </c:pt>
                <c:pt idx="1340">
                  <c:v>69.441963198450949</c:v>
                </c:pt>
                <c:pt idx="1341">
                  <c:v>69.44983268545819</c:v>
                </c:pt>
                <c:pt idx="1342">
                  <c:v>69.457699930048719</c:v>
                </c:pt>
                <c:pt idx="1343">
                  <c:v>69.465564938851983</c:v>
                </c:pt>
                <c:pt idx="1344">
                  <c:v>69.473427718489233</c:v>
                </c:pt>
                <c:pt idx="1345">
                  <c:v>69.481288275573391</c:v>
                </c:pt>
                <c:pt idx="1346">
                  <c:v>69.48914661670922</c:v>
                </c:pt>
                <c:pt idx="1347">
                  <c:v>69.497002748493344</c:v>
                </c:pt>
                <c:pt idx="1348">
                  <c:v>69.504856677514169</c:v>
                </c:pt>
                <c:pt idx="1349">
                  <c:v>69.512708410352104</c:v>
                </c:pt>
                <c:pt idx="1350">
                  <c:v>69.520557953579456</c:v>
                </c:pt>
                <c:pt idx="1351">
                  <c:v>69.528405313760501</c:v>
                </c:pt>
                <c:pt idx="1352">
                  <c:v>69.53625049745159</c:v>
                </c:pt>
                <c:pt idx="1353">
                  <c:v>69.544093511201083</c:v>
                </c:pt>
                <c:pt idx="1354">
                  <c:v>69.551934361549456</c:v>
                </c:pt>
                <c:pt idx="1355">
                  <c:v>69.559773055029325</c:v>
                </c:pt>
                <c:pt idx="1356">
                  <c:v>69.56760959816549</c:v>
                </c:pt>
                <c:pt idx="1357">
                  <c:v>69.575443997474906</c:v>
                </c:pt>
                <c:pt idx="1358">
                  <c:v>69.583276259466842</c:v>
                </c:pt>
                <c:pt idx="1359">
                  <c:v>69.591106390642807</c:v>
                </c:pt>
                <c:pt idx="1360">
                  <c:v>69.598934397496649</c:v>
                </c:pt>
                <c:pt idx="1361">
                  <c:v>69.606760286514557</c:v>
                </c:pt>
                <c:pt idx="1362">
                  <c:v>69.614584064175133</c:v>
                </c:pt>
                <c:pt idx="1363">
                  <c:v>69.622405736949389</c:v>
                </c:pt>
                <c:pt idx="1364">
                  <c:v>69.630225311300848</c:v>
                </c:pt>
                <c:pt idx="1365">
                  <c:v>69.638042793685457</c:v>
                </c:pt>
                <c:pt idx="1366">
                  <c:v>69.645858190551792</c:v>
                </c:pt>
                <c:pt idx="1367">
                  <c:v>69.653671508340935</c:v>
                </c:pt>
                <c:pt idx="1368">
                  <c:v>69.661482753486624</c:v>
                </c:pt>
                <c:pt idx="1369">
                  <c:v>69.669291932415234</c:v>
                </c:pt>
                <c:pt idx="1370">
                  <c:v>69.677099051545824</c:v>
                </c:pt>
                <c:pt idx="1371">
                  <c:v>69.684904117290174</c:v>
                </c:pt>
                <c:pt idx="1372">
                  <c:v>69.692707136052817</c:v>
                </c:pt>
                <c:pt idx="1373">
                  <c:v>69.700508114231084</c:v>
                </c:pt>
                <c:pt idx="1374">
                  <c:v>69.708307058215141</c:v>
                </c:pt>
                <c:pt idx="1375">
                  <c:v>69.71610397438802</c:v>
                </c:pt>
                <c:pt idx="1376">
                  <c:v>69.72389886912562</c:v>
                </c:pt>
                <c:pt idx="1377">
                  <c:v>69.73169174879682</c:v>
                </c:pt>
                <c:pt idx="1378">
                  <c:v>69.73948261976345</c:v>
                </c:pt>
                <c:pt idx="1379">
                  <c:v>69.747271488380349</c:v>
                </c:pt>
                <c:pt idx="1380">
                  <c:v>69.755058360995406</c:v>
                </c:pt>
                <c:pt idx="1381">
                  <c:v>69.762843243949561</c:v>
                </c:pt>
                <c:pt idx="1382">
                  <c:v>69.770626143576905</c:v>
                </c:pt>
                <c:pt idx="1383">
                  <c:v>69.778407066204636</c:v>
                </c:pt>
                <c:pt idx="1384">
                  <c:v>69.786186018153174</c:v>
                </c:pt>
                <c:pt idx="1385">
                  <c:v>69.793963005736131</c:v>
                </c:pt>
                <c:pt idx="1386">
                  <c:v>69.801738035260385</c:v>
                </c:pt>
                <c:pt idx="1387">
                  <c:v>69.80951111302609</c:v>
                </c:pt>
                <c:pt idx="1388">
                  <c:v>69.817282245326723</c:v>
                </c:pt>
                <c:pt idx="1389">
                  <c:v>69.825051438449123</c:v>
                </c:pt>
                <c:pt idx="1390">
                  <c:v>69.83281869867352</c:v>
                </c:pt>
                <c:pt idx="1391">
                  <c:v>69.840584032273583</c:v>
                </c:pt>
                <c:pt idx="1392">
                  <c:v>69.84834744551641</c:v>
                </c:pt>
                <c:pt idx="1393">
                  <c:v>69.856108944662623</c:v>
                </c:pt>
                <c:pt idx="1394">
                  <c:v>69.863868535966333</c:v>
                </c:pt>
                <c:pt idx="1395">
                  <c:v>69.871626225675286</c:v>
                </c:pt>
                <c:pt idx="1396">
                  <c:v>69.879382020030747</c:v>
                </c:pt>
                <c:pt idx="1397">
                  <c:v>69.887135925267657</c:v>
                </c:pt>
                <c:pt idx="1398">
                  <c:v>69.89488794761462</c:v>
                </c:pt>
                <c:pt idx="1399">
                  <c:v>69.902638093293916</c:v>
                </c:pt>
                <c:pt idx="1400">
                  <c:v>69.910386368521586</c:v>
                </c:pt>
                <c:pt idx="1401">
                  <c:v>69.918132779507417</c:v>
                </c:pt>
                <c:pt idx="1402">
                  <c:v>69.925877332455016</c:v>
                </c:pt>
                <c:pt idx="1403">
                  <c:v>69.933620033561809</c:v>
                </c:pt>
                <c:pt idx="1404">
                  <c:v>69.94136088901908</c:v>
                </c:pt>
                <c:pt idx="1405">
                  <c:v>69.949099905012048</c:v>
                </c:pt>
                <c:pt idx="1406">
                  <c:v>69.956837087719833</c:v>
                </c:pt>
                <c:pt idx="1407">
                  <c:v>69.964572443315561</c:v>
                </c:pt>
                <c:pt idx="1408">
                  <c:v>69.972305977966315</c:v>
                </c:pt>
                <c:pt idx="1409">
                  <c:v>69.980037697833254</c:v>
                </c:pt>
                <c:pt idx="1410">
                  <c:v>69.987767609071582</c:v>
                </c:pt>
                <c:pt idx="1411">
                  <c:v>69.995495717830593</c:v>
                </c:pt>
                <c:pt idx="1412">
                  <c:v>70.003222030253752</c:v>
                </c:pt>
                <c:pt idx="1413">
                  <c:v>70.010946552478686</c:v>
                </c:pt>
                <c:pt idx="1414">
                  <c:v>70.018669290637177</c:v>
                </c:pt>
                <c:pt idx="1415">
                  <c:v>70.026390250855286</c:v>
                </c:pt>
                <c:pt idx="1416">
                  <c:v>70.034109439253328</c:v>
                </c:pt>
                <c:pt idx="1417">
                  <c:v>70.041826861945921</c:v>
                </c:pt>
                <c:pt idx="1418">
                  <c:v>70.049542525042</c:v>
                </c:pt>
                <c:pt idx="1419">
                  <c:v>70.057256434644898</c:v>
                </c:pt>
                <c:pt idx="1420">
                  <c:v>70.064968596852296</c:v>
                </c:pt>
                <c:pt idx="1421">
                  <c:v>70.072679017756357</c:v>
                </c:pt>
                <c:pt idx="1422">
                  <c:v>70.080387703443662</c:v>
                </c:pt>
                <c:pt idx="1423">
                  <c:v>70.088094659995292</c:v>
                </c:pt>
                <c:pt idx="1424">
                  <c:v>70.095799893486912</c:v>
                </c:pt>
                <c:pt idx="1425">
                  <c:v>70.103503409988676</c:v>
                </c:pt>
                <c:pt idx="1426">
                  <c:v>70.111205215565377</c:v>
                </c:pt>
                <c:pt idx="1427">
                  <c:v>70.118905316276383</c:v>
                </c:pt>
                <c:pt idx="1428">
                  <c:v>70.126603718175772</c:v>
                </c:pt>
                <c:pt idx="1429">
                  <c:v>70.134300427312283</c:v>
                </c:pt>
                <c:pt idx="1430">
                  <c:v>70.141995449729379</c:v>
                </c:pt>
                <c:pt idx="1431">
                  <c:v>70.14968879146528</c:v>
                </c:pt>
                <c:pt idx="1432">
                  <c:v>70.157380458552964</c:v>
                </c:pt>
                <c:pt idx="1433">
                  <c:v>70.165070457020278</c:v>
                </c:pt>
                <c:pt idx="1434">
                  <c:v>70.17275879288988</c:v>
                </c:pt>
                <c:pt idx="1435">
                  <c:v>70.180445472179301</c:v>
                </c:pt>
                <c:pt idx="1436">
                  <c:v>70.188130500901011</c:v>
                </c:pt>
                <c:pt idx="1437">
                  <c:v>70.195813885062407</c:v>
                </c:pt>
                <c:pt idx="1438">
                  <c:v>70.203495630665884</c:v>
                </c:pt>
                <c:pt idx="1439">
                  <c:v>70.211175743708793</c:v>
                </c:pt>
                <c:pt idx="1440">
                  <c:v>70.218854230183581</c:v>
                </c:pt>
                <c:pt idx="1441">
                  <c:v>70.226531096077707</c:v>
                </c:pt>
                <c:pt idx="1442">
                  <c:v>70.234206347373799</c:v>
                </c:pt>
                <c:pt idx="1443">
                  <c:v>70.241879990049554</c:v>
                </c:pt>
                <c:pt idx="1444">
                  <c:v>70.249552030077879</c:v>
                </c:pt>
                <c:pt idx="1445">
                  <c:v>70.257222473426864</c:v>
                </c:pt>
                <c:pt idx="1446">
                  <c:v>70.264891326059796</c:v>
                </c:pt>
                <c:pt idx="1447">
                  <c:v>70.272558593935273</c:v>
                </c:pt>
                <c:pt idx="1448">
                  <c:v>70.280224283007129</c:v>
                </c:pt>
                <c:pt idx="1449">
                  <c:v>70.287888399224556</c:v>
                </c:pt>
                <c:pt idx="1450">
                  <c:v>70.295550948532068</c:v>
                </c:pt>
                <c:pt idx="1451">
                  <c:v>70.303211936869602</c:v>
                </c:pt>
                <c:pt idx="1452">
                  <c:v>70.310871370172464</c:v>
                </c:pt>
                <c:pt idx="1453">
                  <c:v>70.318529254371427</c:v>
                </c:pt>
                <c:pt idx="1454">
                  <c:v>70.32618559539273</c:v>
                </c:pt>
                <c:pt idx="1455">
                  <c:v>70.333840399158134</c:v>
                </c:pt>
                <c:pt idx="1456">
                  <c:v>70.341493671584928</c:v>
                </c:pt>
                <c:pt idx="1457">
                  <c:v>70.349145418585962</c:v>
                </c:pt>
                <c:pt idx="1458">
                  <c:v>70.356795646069671</c:v>
                </c:pt>
                <c:pt idx="1459">
                  <c:v>70.364444359940165</c:v>
                </c:pt>
                <c:pt idx="1460">
                  <c:v>70.372091566097168</c:v>
                </c:pt>
                <c:pt idx="1461">
                  <c:v>70.379737270436124</c:v>
                </c:pt>
                <c:pt idx="1462">
                  <c:v>70.387381478848184</c:v>
                </c:pt>
                <c:pt idx="1463">
                  <c:v>70.395024197220238</c:v>
                </c:pt>
                <c:pt idx="1464">
                  <c:v>70.402665431434997</c:v>
                </c:pt>
                <c:pt idx="1465">
                  <c:v>70.410305187370923</c:v>
                </c:pt>
                <c:pt idx="1466">
                  <c:v>70.417943470902387</c:v>
                </c:pt>
                <c:pt idx="1467">
                  <c:v>70.425580287899606</c:v>
                </c:pt>
                <c:pt idx="1468">
                  <c:v>70.433215644228667</c:v>
                </c:pt>
                <c:pt idx="1469">
                  <c:v>70.440849545751647</c:v>
                </c:pt>
                <c:pt idx="1470">
                  <c:v>70.448481998326557</c:v>
                </c:pt>
                <c:pt idx="1471">
                  <c:v>70.456113007807403</c:v>
                </c:pt>
                <c:pt idx="1472">
                  <c:v>70.463742580044212</c:v>
                </c:pt>
                <c:pt idx="1473">
                  <c:v>70.471370720883073</c:v>
                </c:pt>
                <c:pt idx="1474">
                  <c:v>70.478997436166168</c:v>
                </c:pt>
                <c:pt idx="1475">
                  <c:v>70.486622731731785</c:v>
                </c:pt>
                <c:pt idx="1476">
                  <c:v>70.494246613414361</c:v>
                </c:pt>
                <c:pt idx="1477">
                  <c:v>70.501869087044469</c:v>
                </c:pt>
                <c:pt idx="1478">
                  <c:v>70.509490158448969</c:v>
                </c:pt>
                <c:pt idx="1479">
                  <c:v>70.517109833450874</c:v>
                </c:pt>
                <c:pt idx="1480">
                  <c:v>70.5247281178695</c:v>
                </c:pt>
                <c:pt idx="1481">
                  <c:v>70.53234501752047</c:v>
                </c:pt>
                <c:pt idx="1482">
                  <c:v>70.539960538215695</c:v>
                </c:pt>
                <c:pt idx="1483">
                  <c:v>70.547574685763465</c:v>
                </c:pt>
                <c:pt idx="1484">
                  <c:v>70.555187465968444</c:v>
                </c:pt>
                <c:pt idx="1485">
                  <c:v>70.562798884631718</c:v>
                </c:pt>
                <c:pt idx="1486">
                  <c:v>70.570408947550817</c:v>
                </c:pt>
                <c:pt idx="1487">
                  <c:v>70.578017660519734</c:v>
                </c:pt>
                <c:pt idx="1488">
                  <c:v>70.585625029328966</c:v>
                </c:pt>
                <c:pt idx="1489">
                  <c:v>70.593231059765557</c:v>
                </c:pt>
                <c:pt idx="1490">
                  <c:v>70.600835757613098</c:v>
                </c:pt>
                <c:pt idx="1491">
                  <c:v>70.608439128651767</c:v>
                </c:pt>
                <c:pt idx="1492">
                  <c:v>70.616041178658392</c:v>
                </c:pt>
                <c:pt idx="1493">
                  <c:v>70.623641913406402</c:v>
                </c:pt>
                <c:pt idx="1494">
                  <c:v>70.631241338665944</c:v>
                </c:pt>
                <c:pt idx="1495">
                  <c:v>70.638839460203897</c:v>
                </c:pt>
                <c:pt idx="1496">
                  <c:v>70.646436283783814</c:v>
                </c:pt>
                <c:pt idx="1497">
                  <c:v>70.65403181516605</c:v>
                </c:pt>
                <c:pt idx="1498">
                  <c:v>70.661626060107793</c:v>
                </c:pt>
                <c:pt idx="1499">
                  <c:v>70.669219024362988</c:v>
                </c:pt>
                <c:pt idx="1500">
                  <c:v>70.676810713682485</c:v>
                </c:pt>
                <c:pt idx="1501">
                  <c:v>70.684401133814006</c:v>
                </c:pt>
                <c:pt idx="1502">
                  <c:v>70.69199029050219</c:v>
                </c:pt>
                <c:pt idx="1503">
                  <c:v>70.699578189488619</c:v>
                </c:pt>
                <c:pt idx="1504">
                  <c:v>70.707164836511836</c:v>
                </c:pt>
                <c:pt idx="1505">
                  <c:v>70.714750237307427</c:v>
                </c:pt>
                <c:pt idx="1506">
                  <c:v>70.722334397607966</c:v>
                </c:pt>
                <c:pt idx="1507">
                  <c:v>70.729917323143098</c:v>
                </c:pt>
                <c:pt idx="1508">
                  <c:v>70.737499019639571</c:v>
                </c:pt>
                <c:pt idx="1509">
                  <c:v>70.745079492821247</c:v>
                </c:pt>
                <c:pt idx="1510">
                  <c:v>70.752658748409132</c:v>
                </c:pt>
                <c:pt idx="1511">
                  <c:v>70.760236792121418</c:v>
                </c:pt>
                <c:pt idx="1512">
                  <c:v>70.767813629673498</c:v>
                </c:pt>
                <c:pt idx="1513">
                  <c:v>70.775389266777992</c:v>
                </c:pt>
                <c:pt idx="1514">
                  <c:v>70.782963709144809</c:v>
                </c:pt>
                <c:pt idx="1515">
                  <c:v>70.790536962481141</c:v>
                </c:pt>
                <c:pt idx="1516">
                  <c:v>70.798109032491467</c:v>
                </c:pt>
                <c:pt idx="1517">
                  <c:v>70.80567992487768</c:v>
                </c:pt>
                <c:pt idx="1518">
                  <c:v>70.813249645338999</c:v>
                </c:pt>
                <c:pt idx="1519">
                  <c:v>70.820818199572102</c:v>
                </c:pt>
                <c:pt idx="1520">
                  <c:v>70.828385593271051</c:v>
                </c:pt>
                <c:pt idx="1521">
                  <c:v>70.835951832127421</c:v>
                </c:pt>
                <c:pt idx="1522">
                  <c:v>70.843516921830258</c:v>
                </c:pt>
                <c:pt idx="1523">
                  <c:v>70.851080868066148</c:v>
                </c:pt>
                <c:pt idx="1524">
                  <c:v>70.858643676519222</c:v>
                </c:pt>
                <c:pt idx="1525">
                  <c:v>70.866205352871177</c:v>
                </c:pt>
                <c:pt idx="1526">
                  <c:v>70.873765902801367</c:v>
                </c:pt>
                <c:pt idx="1527">
                  <c:v>70.881325331986744</c:v>
                </c:pt>
                <c:pt idx="1528">
                  <c:v>70.888883646101931</c:v>
                </c:pt>
                <c:pt idx="1529">
                  <c:v>70.896440850819275</c:v>
                </c:pt>
                <c:pt idx="1530">
                  <c:v>70.90399695180885</c:v>
                </c:pt>
                <c:pt idx="1531">
                  <c:v>70.911551954738442</c:v>
                </c:pt>
                <c:pt idx="1532">
                  <c:v>70.919105865273664</c:v>
                </c:pt>
                <c:pt idx="1533">
                  <c:v>70.926658689077939</c:v>
                </c:pt>
                <c:pt idx="1534">
                  <c:v>70.934210431812488</c:v>
                </c:pt>
                <c:pt idx="1535">
                  <c:v>70.941761099136471</c:v>
                </c:pt>
                <c:pt idx="1536">
                  <c:v>70.949310696706874</c:v>
                </c:pt>
                <c:pt idx="1537">
                  <c:v>70.956859230178665</c:v>
                </c:pt>
                <c:pt idx="1538">
                  <c:v>70.964406705204766</c:v>
                </c:pt>
                <c:pt idx="1539">
                  <c:v>70.971953127436038</c:v>
                </c:pt>
                <c:pt idx="1540">
                  <c:v>70.97949850252138</c:v>
                </c:pt>
                <c:pt idx="1541">
                  <c:v>70.987042836107776</c:v>
                </c:pt>
                <c:pt idx="1542">
                  <c:v>70.994586133840201</c:v>
                </c:pt>
                <c:pt idx="1543">
                  <c:v>71.002128401361773</c:v>
                </c:pt>
                <c:pt idx="1544">
                  <c:v>71.00966964431376</c:v>
                </c:pt>
                <c:pt idx="1545">
                  <c:v>71.017209868335542</c:v>
                </c:pt>
                <c:pt idx="1546">
                  <c:v>71.024749079064705</c:v>
                </c:pt>
                <c:pt idx="1547">
                  <c:v>71.032287282137048</c:v>
                </c:pt>
                <c:pt idx="1548">
                  <c:v>71.039824483186607</c:v>
                </c:pt>
                <c:pt idx="1549">
                  <c:v>71.047360687845696</c:v>
                </c:pt>
                <c:pt idx="1550">
                  <c:v>71.054895901744914</c:v>
                </c:pt>
                <c:pt idx="1551">
                  <c:v>71.062430130513206</c:v>
                </c:pt>
                <c:pt idx="1552">
                  <c:v>71.06996337977786</c:v>
                </c:pt>
                <c:pt idx="1553">
                  <c:v>71.077495655164569</c:v>
                </c:pt>
                <c:pt idx="1554">
                  <c:v>71.085026962297391</c:v>
                </c:pt>
                <c:pt idx="1555">
                  <c:v>71.092557306798881</c:v>
                </c:pt>
                <c:pt idx="1556">
                  <c:v>71.100086694290027</c:v>
                </c:pt>
                <c:pt idx="1557">
                  <c:v>71.107615130390357</c:v>
                </c:pt>
                <c:pt idx="1558">
                  <c:v>71.115142620717876</c:v>
                </c:pt>
                <c:pt idx="1559">
                  <c:v>71.122669170889168</c:v>
                </c:pt>
                <c:pt idx="1560">
                  <c:v>71.130194786519425</c:v>
                </c:pt>
                <c:pt idx="1561">
                  <c:v>71.13771947322239</c:v>
                </c:pt>
                <c:pt idx="1562">
                  <c:v>71.145243236610526</c:v>
                </c:pt>
                <c:pt idx="1563">
                  <c:v>71.152766082294889</c:v>
                </c:pt>
                <c:pt idx="1564">
                  <c:v>71.1602880158853</c:v>
                </c:pt>
                <c:pt idx="1565">
                  <c:v>71.167809042990257</c:v>
                </c:pt>
                <c:pt idx="1566">
                  <c:v>71.175329169217051</c:v>
                </c:pt>
                <c:pt idx="1567">
                  <c:v>71.182848400171721</c:v>
                </c:pt>
                <c:pt idx="1568">
                  <c:v>71.190366741459158</c:v>
                </c:pt>
                <c:pt idx="1569">
                  <c:v>71.197884198683042</c:v>
                </c:pt>
                <c:pt idx="1570">
                  <c:v>71.205400777445973</c:v>
                </c:pt>
                <c:pt idx="1571">
                  <c:v>71.212916483349431</c:v>
                </c:pt>
                <c:pt idx="1572">
                  <c:v>71.220431321993814</c:v>
                </c:pt>
                <c:pt idx="1573">
                  <c:v>71.227945298978483</c:v>
                </c:pt>
                <c:pt idx="1574">
                  <c:v>71.235458419901761</c:v>
                </c:pt>
                <c:pt idx="1575">
                  <c:v>71.24297069036102</c:v>
                </c:pt>
                <c:pt idx="1576">
                  <c:v>71.250482115952678</c:v>
                </c:pt>
                <c:pt idx="1577">
                  <c:v>71.257992702272148</c:v>
                </c:pt>
                <c:pt idx="1578">
                  <c:v>71.265502454914028</c:v>
                </c:pt>
                <c:pt idx="1579">
                  <c:v>71.273011379471995</c:v>
                </c:pt>
                <c:pt idx="1580">
                  <c:v>71.280519481538875</c:v>
                </c:pt>
                <c:pt idx="1581">
                  <c:v>71.288026766706707</c:v>
                </c:pt>
                <c:pt idx="1582">
                  <c:v>71.295533240566726</c:v>
                </c:pt>
                <c:pt idx="1583">
                  <c:v>71.303038908709411</c:v>
                </c:pt>
                <c:pt idx="1584">
                  <c:v>71.310543776724487</c:v>
                </c:pt>
                <c:pt idx="1585">
                  <c:v>71.318047850201026</c:v>
                </c:pt>
                <c:pt idx="1586">
                  <c:v>71.325551134727377</c:v>
                </c:pt>
                <c:pt idx="1587">
                  <c:v>71.333053635891261</c:v>
                </c:pt>
                <c:pt idx="1588">
                  <c:v>71.34055535927979</c:v>
                </c:pt>
                <c:pt idx="1589">
                  <c:v>71.348056310479478</c:v>
                </c:pt>
                <c:pt idx="1590">
                  <c:v>71.355556495076286</c:v>
                </c:pt>
                <c:pt idx="1591">
                  <c:v>71.363055918655618</c:v>
                </c:pt>
                <c:pt idx="1592">
                  <c:v>71.370554586802442</c:v>
                </c:pt>
                <c:pt idx="1593">
                  <c:v>71.378052505101167</c:v>
                </c:pt>
                <c:pt idx="1594">
                  <c:v>71.385549679135806</c:v>
                </c:pt>
                <c:pt idx="1595">
                  <c:v>71.393046114489962</c:v>
                </c:pt>
                <c:pt idx="1596">
                  <c:v>71.400541816746809</c:v>
                </c:pt>
                <c:pt idx="1597">
                  <c:v>71.408036791489209</c:v>
                </c:pt>
                <c:pt idx="1598">
                  <c:v>71.415531044299655</c:v>
                </c:pt>
                <c:pt idx="1599">
                  <c:v>71.423024580760369</c:v>
                </c:pt>
                <c:pt idx="1600">
                  <c:v>71.430517406453291</c:v>
                </c:pt>
                <c:pt idx="1601">
                  <c:v>71.438009526960101</c:v>
                </c:pt>
                <c:pt idx="1602">
                  <c:v>71.445500947862257</c:v>
                </c:pt>
                <c:pt idx="1603">
                  <c:v>71.452991674741071</c:v>
                </c:pt>
                <c:pt idx="1604">
                  <c:v>71.460481713177657</c:v>
                </c:pt>
                <c:pt idx="1605">
                  <c:v>71.46797106875303</c:v>
                </c:pt>
                <c:pt idx="1606">
                  <c:v>71.475459747048077</c:v>
                </c:pt>
                <c:pt idx="1607">
                  <c:v>71.482947753643629</c:v>
                </c:pt>
                <c:pt idx="1608">
                  <c:v>71.490435094120457</c:v>
                </c:pt>
                <c:pt idx="1609">
                  <c:v>71.497921774059364</c:v>
                </c:pt>
                <c:pt idx="1610">
                  <c:v>71.505407799041109</c:v>
                </c:pt>
                <c:pt idx="1611">
                  <c:v>71.512893174646535</c:v>
                </c:pt>
                <c:pt idx="1612">
                  <c:v>71.520377906456531</c:v>
                </c:pt>
                <c:pt idx="1613">
                  <c:v>71.527862000052096</c:v>
                </c:pt>
                <c:pt idx="1614">
                  <c:v>71.535345461014387</c:v>
                </c:pt>
                <c:pt idx="1615">
                  <c:v>71.542828294924675</c:v>
                </c:pt>
                <c:pt idx="1616">
                  <c:v>71.550310507364458</c:v>
                </c:pt>
                <c:pt idx="1617">
                  <c:v>71.557792103915418</c:v>
                </c:pt>
                <c:pt idx="1618">
                  <c:v>71.565273090159508</c:v>
                </c:pt>
                <c:pt idx="1619">
                  <c:v>71.572753471678951</c:v>
                </c:pt>
                <c:pt idx="1620">
                  <c:v>71.580233254056267</c:v>
                </c:pt>
                <c:pt idx="1621">
                  <c:v>71.58771244287432</c:v>
                </c:pt>
                <c:pt idx="1622">
                  <c:v>71.595191043716326</c:v>
                </c:pt>
                <c:pt idx="1623">
                  <c:v>71.602669062165887</c:v>
                </c:pt>
                <c:pt idx="1624">
                  <c:v>71.610146503807059</c:v>
                </c:pt>
                <c:pt idx="1625">
                  <c:v>71.617623374224308</c:v>
                </c:pt>
                <c:pt idx="1626">
                  <c:v>71.625099679002602</c:v>
                </c:pt>
                <c:pt idx="1627">
                  <c:v>71.632575423727403</c:v>
                </c:pt>
                <c:pt idx="1628">
                  <c:v>71.640050613984741</c:v>
                </c:pt>
                <c:pt idx="1629">
                  <c:v>71.647525255361174</c:v>
                </c:pt>
                <c:pt idx="1630">
                  <c:v>71.654999353443884</c:v>
                </c:pt>
                <c:pt idx="1631">
                  <c:v>71.66247291382065</c:v>
                </c:pt>
                <c:pt idx="1632">
                  <c:v>71.669945942079949</c:v>
                </c:pt>
                <c:pt idx="1633">
                  <c:v>71.677418443810907</c:v>
                </c:pt>
                <c:pt idx="1634">
                  <c:v>71.684890424603353</c:v>
                </c:pt>
                <c:pt idx="1635">
                  <c:v>71.69236189004792</c:v>
                </c:pt>
                <c:pt idx="1636">
                  <c:v>71.699832845735941</c:v>
                </c:pt>
                <c:pt idx="1637">
                  <c:v>71.707303297259585</c:v>
                </c:pt>
                <c:pt idx="1638">
                  <c:v>71.714773250211877</c:v>
                </c:pt>
                <c:pt idx="1639">
                  <c:v>71.722242710186663</c:v>
                </c:pt>
                <c:pt idx="1640">
                  <c:v>71.729711682778685</c:v>
                </c:pt>
                <c:pt idx="1641">
                  <c:v>71.73718017358361</c:v>
                </c:pt>
                <c:pt idx="1642">
                  <c:v>71.74464818819807</c:v>
                </c:pt>
                <c:pt idx="1643">
                  <c:v>71.752115732219664</c:v>
                </c:pt>
                <c:pt idx="1644">
                  <c:v>71.759582811247</c:v>
                </c:pt>
                <c:pt idx="1645">
                  <c:v>71.767049430879709</c:v>
                </c:pt>
                <c:pt idx="1646">
                  <c:v>71.77451559671853</c:v>
                </c:pt>
                <c:pt idx="1647">
                  <c:v>71.781981314365268</c:v>
                </c:pt>
                <c:pt idx="1648">
                  <c:v>71.789446589422852</c:v>
                </c:pt>
                <c:pt idx="1649">
                  <c:v>71.796911427495402</c:v>
                </c:pt>
                <c:pt idx="1650">
                  <c:v>71.804375834188178</c:v>
                </c:pt>
                <c:pt idx="1651">
                  <c:v>71.811839815107717</c:v>
                </c:pt>
                <c:pt idx="1652">
                  <c:v>71.81930337586175</c:v>
                </c:pt>
                <c:pt idx="1653">
                  <c:v>71.826766522059302</c:v>
                </c:pt>
                <c:pt idx="1654">
                  <c:v>71.834229259310746</c:v>
                </c:pt>
                <c:pt idx="1655">
                  <c:v>71.841691593227708</c:v>
                </c:pt>
                <c:pt idx="1656">
                  <c:v>71.849153529423276</c:v>
                </c:pt>
                <c:pt idx="1657">
                  <c:v>71.856615073511861</c:v>
                </c:pt>
                <c:pt idx="1658">
                  <c:v>71.864076231109337</c:v>
                </c:pt>
                <c:pt idx="1659">
                  <c:v>71.871537007833041</c:v>
                </c:pt>
                <c:pt idx="1660">
                  <c:v>71.878997409301775</c:v>
                </c:pt>
                <c:pt idx="1661">
                  <c:v>71.886457441135875</c:v>
                </c:pt>
                <c:pt idx="1662">
                  <c:v>71.89391710895724</c:v>
                </c:pt>
                <c:pt idx="1663">
                  <c:v>71.901376418389304</c:v>
                </c:pt>
                <c:pt idx="1664">
                  <c:v>71.908835375057166</c:v>
                </c:pt>
                <c:pt idx="1665">
                  <c:v>71.916293984587512</c:v>
                </c:pt>
                <c:pt idx="1666">
                  <c:v>71.923752252608736</c:v>
                </c:pt>
                <c:pt idx="1667">
                  <c:v>71.931210184750924</c:v>
                </c:pt>
                <c:pt idx="1668">
                  <c:v>71.938667786645894</c:v>
                </c:pt>
                <c:pt idx="1669">
                  <c:v>71.946125063927212</c:v>
                </c:pt>
                <c:pt idx="1670">
                  <c:v>71.95358202223025</c:v>
                </c:pt>
                <c:pt idx="1671">
                  <c:v>71.961038667192199</c:v>
                </c:pt>
                <c:pt idx="1672">
                  <c:v>71.968495004452109</c:v>
                </c:pt>
                <c:pt idx="1673">
                  <c:v>71.975951039650909</c:v>
                </c:pt>
                <c:pt idx="1674">
                  <c:v>71.983406778431444</c:v>
                </c:pt>
                <c:pt idx="1675">
                  <c:v>71.990862226438523</c:v>
                </c:pt>
                <c:pt idx="1676">
                  <c:v>71.998317389318899</c:v>
                </c:pt>
                <c:pt idx="1677">
                  <c:v>72.005772272721373</c:v>
                </c:pt>
                <c:pt idx="1678">
                  <c:v>72.013226882296735</c:v>
                </c:pt>
                <c:pt idx="1679">
                  <c:v>72.020681223697892</c:v>
                </c:pt>
                <c:pt idx="1680">
                  <c:v>72.028135302579841</c:v>
                </c:pt>
                <c:pt idx="1681">
                  <c:v>72.035589124599696</c:v>
                </c:pt>
                <c:pt idx="1682">
                  <c:v>72.04304269541673</c:v>
                </c:pt>
                <c:pt idx="1683">
                  <c:v>72.050496020692464</c:v>
                </c:pt>
                <c:pt idx="1684">
                  <c:v>72.057949106090561</c:v>
                </c:pt>
                <c:pt idx="1685">
                  <c:v>72.065401957277032</c:v>
                </c:pt>
                <c:pt idx="1686">
                  <c:v>72.07285457992009</c:v>
                </c:pt>
                <c:pt idx="1687">
                  <c:v>72.080306979690334</c:v>
                </c:pt>
                <c:pt idx="1688">
                  <c:v>72.087759162260681</c:v>
                </c:pt>
                <c:pt idx="1689">
                  <c:v>72.095211133306464</c:v>
                </c:pt>
                <c:pt idx="1690">
                  <c:v>72.102662898505372</c:v>
                </c:pt>
                <c:pt idx="1691">
                  <c:v>72.110114463537599</c:v>
                </c:pt>
                <c:pt idx="1692">
                  <c:v>72.117565834085795</c:v>
                </c:pt>
                <c:pt idx="1693">
                  <c:v>72.125017015835127</c:v>
                </c:pt>
                <c:pt idx="1694">
                  <c:v>72.132468014473261</c:v>
                </c:pt>
                <c:pt idx="1695">
                  <c:v>72.139918835690509</c:v>
                </c:pt>
                <c:pt idx="1696">
                  <c:v>72.147369485179723</c:v>
                </c:pt>
                <c:pt idx="1697">
                  <c:v>72.154819968636446</c:v>
                </c:pt>
                <c:pt idx="1698">
                  <c:v>72.162270291758858</c:v>
                </c:pt>
                <c:pt idx="1699">
                  <c:v>72.169720460247845</c:v>
                </c:pt>
                <c:pt idx="1700">
                  <c:v>72.177170479807003</c:v>
                </c:pt>
                <c:pt idx="1701">
                  <c:v>72.184620356142759</c:v>
                </c:pt>
                <c:pt idx="1702">
                  <c:v>72.192070094964294</c:v>
                </c:pt>
                <c:pt idx="1703">
                  <c:v>72.19951970198359</c:v>
                </c:pt>
                <c:pt idx="1704">
                  <c:v>72.206969182915557</c:v>
                </c:pt>
                <c:pt idx="1705">
                  <c:v>72.214418543477962</c:v>
                </c:pt>
                <c:pt idx="1706">
                  <c:v>72.221867789391496</c:v>
                </c:pt>
                <c:pt idx="1707">
                  <c:v>72.229316926379823</c:v>
                </c:pt>
                <c:pt idx="1708">
                  <c:v>72.236765960169606</c:v>
                </c:pt>
                <c:pt idx="1709">
                  <c:v>72.244214896490504</c:v>
                </c:pt>
                <c:pt idx="1710">
                  <c:v>72.251663741075262</c:v>
                </c:pt>
                <c:pt idx="1711">
                  <c:v>72.259112499659722</c:v>
                </c:pt>
                <c:pt idx="1712">
                  <c:v>72.266561177982808</c:v>
                </c:pt>
                <c:pt idx="1713">
                  <c:v>72.274009781786646</c:v>
                </c:pt>
                <c:pt idx="1714">
                  <c:v>72.281458316816511</c:v>
                </c:pt>
                <c:pt idx="1715">
                  <c:v>72.288906788820938</c:v>
                </c:pt>
                <c:pt idx="1716">
                  <c:v>72.296355203551698</c:v>
                </c:pt>
                <c:pt idx="1717">
                  <c:v>72.303803566763847</c:v>
                </c:pt>
                <c:pt idx="1718">
                  <c:v>72.311251884215778</c:v>
                </c:pt>
                <c:pt idx="1719">
                  <c:v>72.318700161669227</c:v>
                </c:pt>
                <c:pt idx="1720">
                  <c:v>72.32614840488931</c:v>
                </c:pt>
                <c:pt idx="1721">
                  <c:v>72.333596619644595</c:v>
                </c:pt>
                <c:pt idx="1722">
                  <c:v>72.34104481170705</c:v>
                </c:pt>
                <c:pt idx="1723">
                  <c:v>72.348492986852222</c:v>
                </c:pt>
                <c:pt idx="1724">
                  <c:v>72.355941150859081</c:v>
                </c:pt>
                <c:pt idx="1725">
                  <c:v>72.363389309510225</c:v>
                </c:pt>
                <c:pt idx="1726">
                  <c:v>72.370837468591802</c:v>
                </c:pt>
                <c:pt idx="1727">
                  <c:v>72.378285633893626</c:v>
                </c:pt>
                <c:pt idx="1728">
                  <c:v>72.385733811209093</c:v>
                </c:pt>
                <c:pt idx="1729">
                  <c:v>72.39318200633538</c:v>
                </c:pt>
                <c:pt idx="1730">
                  <c:v>72.400630225073328</c:v>
                </c:pt>
                <c:pt idx="1731">
                  <c:v>72.408078473227562</c:v>
                </c:pt>
                <c:pt idx="1732">
                  <c:v>72.415526756606511</c:v>
                </c:pt>
                <c:pt idx="1733">
                  <c:v>72.422975081022386</c:v>
                </c:pt>
                <c:pt idx="1734">
                  <c:v>72.430423452291322</c:v>
                </c:pt>
                <c:pt idx="1735">
                  <c:v>72.437871876233331</c:v>
                </c:pt>
                <c:pt idx="1736">
                  <c:v>72.445320358672319</c:v>
                </c:pt>
                <c:pt idx="1737">
                  <c:v>72.452768905436201</c:v>
                </c:pt>
                <c:pt idx="1738">
                  <c:v>72.460217522356885</c:v>
                </c:pt>
                <c:pt idx="1739">
                  <c:v>72.467666215270299</c:v>
                </c:pt>
                <c:pt idx="1740">
                  <c:v>72.475114990016465</c:v>
                </c:pt>
                <c:pt idx="1741">
                  <c:v>72.482563852439498</c:v>
                </c:pt>
                <c:pt idx="1742">
                  <c:v>72.490012808387633</c:v>
                </c:pt>
                <c:pt idx="1743">
                  <c:v>72.497461863713312</c:v>
                </c:pt>
                <c:pt idx="1744">
                  <c:v>72.50491102427317</c:v>
                </c:pt>
                <c:pt idx="1745">
                  <c:v>72.512360295928119</c:v>
                </c:pt>
                <c:pt idx="1746">
                  <c:v>72.51980968454329</c:v>
                </c:pt>
                <c:pt idx="1747">
                  <c:v>72.527259195988179</c:v>
                </c:pt>
                <c:pt idx="1748">
                  <c:v>72.534708836136645</c:v>
                </c:pt>
                <c:pt idx="1749">
                  <c:v>72.542158610866878</c:v>
                </c:pt>
                <c:pt idx="1750">
                  <c:v>72.549608526061547</c:v>
                </c:pt>
                <c:pt idx="1751">
                  <c:v>72.557058587607756</c:v>
                </c:pt>
                <c:pt idx="1752">
                  <c:v>72.564508801397096</c:v>
                </c:pt>
                <c:pt idx="1753">
                  <c:v>72.571959173325695</c:v>
                </c:pt>
                <c:pt idx="1754">
                  <c:v>72.579409709294254</c:v>
                </c:pt>
                <c:pt idx="1755">
                  <c:v>72.586860415208079</c:v>
                </c:pt>
                <c:pt idx="1756">
                  <c:v>72.594311296977111</c:v>
                </c:pt>
                <c:pt idx="1757">
                  <c:v>72.601762360515949</c:v>
                </c:pt>
                <c:pt idx="1758">
                  <c:v>72.609213611743911</c:v>
                </c:pt>
                <c:pt idx="1759">
                  <c:v>72.616665056585106</c:v>
                </c:pt>
                <c:pt idx="1760">
                  <c:v>72.624116700968358</c:v>
                </c:pt>
                <c:pt idx="1761">
                  <c:v>72.631568550827339</c:v>
                </c:pt>
                <c:pt idx="1762">
                  <c:v>72.639020612100609</c:v>
                </c:pt>
                <c:pt idx="1763">
                  <c:v>72.646472890731602</c:v>
                </c:pt>
                <c:pt idx="1764">
                  <c:v>72.65392539266864</c:v>
                </c:pt>
                <c:pt idx="1765">
                  <c:v>72.661378123865092</c:v>
                </c:pt>
                <c:pt idx="1766">
                  <c:v>72.668831090279269</c:v>
                </c:pt>
                <c:pt idx="1767">
                  <c:v>72.676284297874545</c:v>
                </c:pt>
                <c:pt idx="1768">
                  <c:v>72.683737752619393</c:v>
                </c:pt>
                <c:pt idx="1769">
                  <c:v>72.691191460487389</c:v>
                </c:pt>
                <c:pt idx="1770">
                  <c:v>72.698645427457222</c:v>
                </c:pt>
                <c:pt idx="1771">
                  <c:v>72.706099659512873</c:v>
                </c:pt>
                <c:pt idx="1772">
                  <c:v>72.713554162643433</c:v>
                </c:pt>
                <c:pt idx="1773">
                  <c:v>72.721008942843355</c:v>
                </c:pt>
                <c:pt idx="1774">
                  <c:v>72.728464006112361</c:v>
                </c:pt>
                <c:pt idx="1775">
                  <c:v>72.73591935845549</c:v>
                </c:pt>
                <c:pt idx="1776">
                  <c:v>72.743375005883223</c:v>
                </c:pt>
                <c:pt idx="1777">
                  <c:v>72.750830954411398</c:v>
                </c:pt>
                <c:pt idx="1778">
                  <c:v>72.758287210061354</c:v>
                </c:pt>
                <c:pt idx="1779">
                  <c:v>72.765743778859914</c:v>
                </c:pt>
                <c:pt idx="1780">
                  <c:v>72.773200666839429</c:v>
                </c:pt>
                <c:pt idx="1781">
                  <c:v>72.780657880037822</c:v>
                </c:pt>
                <c:pt idx="1782">
                  <c:v>72.788115424498656</c:v>
                </c:pt>
                <c:pt idx="1783">
                  <c:v>72.795573306271109</c:v>
                </c:pt>
                <c:pt idx="1784">
                  <c:v>72.803031531410042</c:v>
                </c:pt>
                <c:pt idx="1785">
                  <c:v>72.810490105976086</c:v>
                </c:pt>
                <c:pt idx="1786">
                  <c:v>72.817949036035628</c:v>
                </c:pt>
                <c:pt idx="1787">
                  <c:v>72.825408327660838</c:v>
                </c:pt>
                <c:pt idx="1788">
                  <c:v>72.832867986929742</c:v>
                </c:pt>
                <c:pt idx="1789">
                  <c:v>72.840328019926275</c:v>
                </c:pt>
                <c:pt idx="1790">
                  <c:v>72.847788432740259</c:v>
                </c:pt>
                <c:pt idx="1791">
                  <c:v>72.855249231467525</c:v>
                </c:pt>
                <c:pt idx="1792">
                  <c:v>72.862710422209858</c:v>
                </c:pt>
                <c:pt idx="1793">
                  <c:v>72.870172011075127</c:v>
                </c:pt>
                <c:pt idx="1794">
                  <c:v>72.877634004177295</c:v>
                </c:pt>
                <c:pt idx="1795">
                  <c:v>72.885096407636382</c:v>
                </c:pt>
                <c:pt idx="1796">
                  <c:v>72.892559227578658</c:v>
                </c:pt>
                <c:pt idx="1797">
                  <c:v>72.900022470136534</c:v>
                </c:pt>
                <c:pt idx="1798">
                  <c:v>72.907486141448729</c:v>
                </c:pt>
                <c:pt idx="1799">
                  <c:v>72.914950247660173</c:v>
                </c:pt>
                <c:pt idx="1800">
                  <c:v>72.922414794922176</c:v>
                </c:pt>
                <c:pt idx="1801">
                  <c:v>72.929879789392416</c:v>
                </c:pt>
                <c:pt idx="1802">
                  <c:v>72.93734523723495</c:v>
                </c:pt>
                <c:pt idx="1803">
                  <c:v>72.944811144620303</c:v>
                </c:pt>
                <c:pt idx="1804">
                  <c:v>72.952277517725506</c:v>
                </c:pt>
                <c:pt idx="1805">
                  <c:v>72.959744362734099</c:v>
                </c:pt>
                <c:pt idx="1806">
                  <c:v>72.967211685836205</c:v>
                </c:pt>
                <c:pt idx="1807">
                  <c:v>72.97467949322855</c:v>
                </c:pt>
                <c:pt idx="1808">
                  <c:v>72.982147791114542</c:v>
                </c:pt>
                <c:pt idx="1809">
                  <c:v>72.989616585704269</c:v>
                </c:pt>
                <c:pt idx="1810">
                  <c:v>72.997085883214581</c:v>
                </c:pt>
                <c:pt idx="1811">
                  <c:v>73.004555689869079</c:v>
                </c:pt>
                <c:pt idx="1812">
                  <c:v>73.012026011898215</c:v>
                </c:pt>
                <c:pt idx="1813">
                  <c:v>73.01949685553933</c:v>
                </c:pt>
                <c:pt idx="1814">
                  <c:v>73.026968227036591</c:v>
                </c:pt>
                <c:pt idx="1815">
                  <c:v>73.034440132641222</c:v>
                </c:pt>
                <c:pt idx="1816">
                  <c:v>73.041912578611374</c:v>
                </c:pt>
                <c:pt idx="1817">
                  <c:v>73.049385571212269</c:v>
                </c:pt>
                <c:pt idx="1818">
                  <c:v>73.056859116716197</c:v>
                </c:pt>
                <c:pt idx="1819">
                  <c:v>73.064333221402563</c:v>
                </c:pt>
                <c:pt idx="1820">
                  <c:v>73.071807891557967</c:v>
                </c:pt>
                <c:pt idx="1821">
                  <c:v>73.07928313347621</c:v>
                </c:pt>
                <c:pt idx="1822">
                  <c:v>73.086758953458315</c:v>
                </c:pt>
                <c:pt idx="1823">
                  <c:v>73.094235357812678</c:v>
                </c:pt>
                <c:pt idx="1824">
                  <c:v>73.10171235285496</c:v>
                </c:pt>
                <c:pt idx="1825">
                  <c:v>73.109189944908238</c:v>
                </c:pt>
                <c:pt idx="1826">
                  <c:v>73.116668140303048</c:v>
                </c:pt>
                <c:pt idx="1827">
                  <c:v>73.124146945377362</c:v>
                </c:pt>
                <c:pt idx="1828">
                  <c:v>73.131626366476681</c:v>
                </c:pt>
                <c:pt idx="1829">
                  <c:v>73.139106409954096</c:v>
                </c:pt>
                <c:pt idx="1830">
                  <c:v>73.146587082170257</c:v>
                </c:pt>
                <c:pt idx="1831">
                  <c:v>73.154068389493517</c:v>
                </c:pt>
                <c:pt idx="1832">
                  <c:v>73.16155033829989</c:v>
                </c:pt>
                <c:pt idx="1833">
                  <c:v>73.16903293497316</c:v>
                </c:pt>
                <c:pt idx="1834">
                  <c:v>73.176516185904902</c:v>
                </c:pt>
                <c:pt idx="1835">
                  <c:v>73.18400009749449</c:v>
                </c:pt>
                <c:pt idx="1836">
                  <c:v>73.191484676149202</c:v>
                </c:pt>
                <c:pt idx="1837">
                  <c:v>73.198969928284271</c:v>
                </c:pt>
                <c:pt idx="1838">
                  <c:v>73.206455860322833</c:v>
                </c:pt>
                <c:pt idx="1839">
                  <c:v>73.213942478696111</c:v>
                </c:pt>
                <c:pt idx="1840">
                  <c:v>73.221429789843341</c:v>
                </c:pt>
                <c:pt idx="1841">
                  <c:v>73.228917800211917</c:v>
                </c:pt>
                <c:pt idx="1842">
                  <c:v>73.236406516257318</c:v>
                </c:pt>
                <c:pt idx="1843">
                  <c:v>73.24389594444331</c:v>
                </c:pt>
                <c:pt idx="1844">
                  <c:v>73.251386091241855</c:v>
                </c:pt>
                <c:pt idx="1845">
                  <c:v>73.258876963133218</c:v>
                </c:pt>
                <c:pt idx="1846">
                  <c:v>73.266368566606047</c:v>
                </c:pt>
                <c:pt idx="1847">
                  <c:v>73.273860908157317</c:v>
                </c:pt>
                <c:pt idx="1848">
                  <c:v>73.281353994292502</c:v>
                </c:pt>
                <c:pt idx="1849">
                  <c:v>73.28884783152553</c:v>
                </c:pt>
                <c:pt idx="1850">
                  <c:v>73.296342426378871</c:v>
                </c:pt>
                <c:pt idx="1851">
                  <c:v>73.303837785383593</c:v>
                </c:pt>
                <c:pt idx="1852">
                  <c:v>73.311333915079345</c:v>
                </c:pt>
                <c:pt idx="1853">
                  <c:v>73.318830822014547</c:v>
                </c:pt>
                <c:pt idx="1854">
                  <c:v>73.326328512746244</c:v>
                </c:pt>
                <c:pt idx="1855">
                  <c:v>73.333826993840304</c:v>
                </c:pt>
                <c:pt idx="1856">
                  <c:v>73.341326271871438</c:v>
                </c:pt>
                <c:pt idx="1857">
                  <c:v>73.348826353423235</c:v>
                </c:pt>
                <c:pt idx="1858">
                  <c:v>73.356327245088124</c:v>
                </c:pt>
                <c:pt idx="1859">
                  <c:v>73.363828953467632</c:v>
                </c:pt>
                <c:pt idx="1860">
                  <c:v>73.371331485172192</c:v>
                </c:pt>
                <c:pt idx="1861">
                  <c:v>73.378834846821377</c:v>
                </c:pt>
                <c:pt idx="1862">
                  <c:v>73.386339045043883</c:v>
                </c:pt>
                <c:pt idx="1863">
                  <c:v>73.393844086477543</c:v>
                </c:pt>
                <c:pt idx="1864">
                  <c:v>73.401349977769442</c:v>
                </c:pt>
                <c:pt idx="1865">
                  <c:v>73.408856725575887</c:v>
                </c:pt>
                <c:pt idx="1866">
                  <c:v>73.416364336562609</c:v>
                </c:pt>
                <c:pt idx="1867">
                  <c:v>73.4238728174046</c:v>
                </c:pt>
                <c:pt idx="1868">
                  <c:v>73.431382174786307</c:v>
                </c:pt>
                <c:pt idx="1869">
                  <c:v>73.438892415401739</c:v>
                </c:pt>
                <c:pt idx="1870">
                  <c:v>73.446403545954311</c:v>
                </c:pt>
                <c:pt idx="1871">
                  <c:v>73.45391557315709</c:v>
                </c:pt>
                <c:pt idx="1872">
                  <c:v>73.461428503732733</c:v>
                </c:pt>
                <c:pt idx="1873">
                  <c:v>73.46894234441362</c:v>
                </c:pt>
                <c:pt idx="1874">
                  <c:v>73.476457101941847</c:v>
                </c:pt>
                <c:pt idx="1875">
                  <c:v>73.483972783069291</c:v>
                </c:pt>
                <c:pt idx="1876">
                  <c:v>73.491489394557647</c:v>
                </c:pt>
                <c:pt idx="1877">
                  <c:v>73.499006943178571</c:v>
                </c:pt>
                <c:pt idx="1878">
                  <c:v>73.506525435713584</c:v>
                </c:pt>
                <c:pt idx="1879">
                  <c:v>73.514044878954252</c:v>
                </c:pt>
                <c:pt idx="1880">
                  <c:v>73.521565279702202</c:v>
                </c:pt>
                <c:pt idx="1881">
                  <c:v>73.52908664476908</c:v>
                </c:pt>
                <c:pt idx="1882">
                  <c:v>73.536608980976823</c:v>
                </c:pt>
                <c:pt idx="1883">
                  <c:v>73.544132295157482</c:v>
                </c:pt>
                <c:pt idx="1884">
                  <c:v>73.551656594153414</c:v>
                </c:pt>
                <c:pt idx="1885">
                  <c:v>73.559181884817264</c:v>
                </c:pt>
                <c:pt idx="1886">
                  <c:v>73.566708174012092</c:v>
                </c:pt>
                <c:pt idx="1887">
                  <c:v>73.574235468611363</c:v>
                </c:pt>
                <c:pt idx="1888">
                  <c:v>73.581763775499027</c:v>
                </c:pt>
                <c:pt idx="1889">
                  <c:v>73.589293101569595</c:v>
                </c:pt>
                <c:pt idx="1890">
                  <c:v>73.596823453728135</c:v>
                </c:pt>
                <c:pt idx="1891">
                  <c:v>73.604354838890416</c:v>
                </c:pt>
                <c:pt idx="1892">
                  <c:v>73.611887263982865</c:v>
                </c:pt>
                <c:pt idx="1893">
                  <c:v>73.619420735942697</c:v>
                </c:pt>
                <c:pt idx="1894">
                  <c:v>73.626955261717924</c:v>
                </c:pt>
                <c:pt idx="1895">
                  <c:v>73.63449084826749</c:v>
                </c:pt>
                <c:pt idx="1896">
                  <c:v>73.642027502561206</c:v>
                </c:pt>
                <c:pt idx="1897">
                  <c:v>73.649565231579871</c:v>
                </c:pt>
                <c:pt idx="1898">
                  <c:v>73.657104042315382</c:v>
                </c:pt>
                <c:pt idx="1899">
                  <c:v>73.66464394177072</c:v>
                </c:pt>
                <c:pt idx="1900">
                  <c:v>73.672184936959994</c:v>
                </c:pt>
                <c:pt idx="1901">
                  <c:v>73.679727034908552</c:v>
                </c:pt>
                <c:pt idx="1902">
                  <c:v>73.687270242653028</c:v>
                </c:pt>
                <c:pt idx="1903">
                  <c:v>73.694814567241394</c:v>
                </c:pt>
                <c:pt idx="1904">
                  <c:v>73.702360015732964</c:v>
                </c:pt>
                <c:pt idx="1905">
                  <c:v>73.709906595198575</c:v>
                </c:pt>
                <c:pt idx="1906">
                  <c:v>73.717454312720534</c:v>
                </c:pt>
                <c:pt idx="1907">
                  <c:v>73.725003175392729</c:v>
                </c:pt>
                <c:pt idx="1908">
                  <c:v>73.732553190320658</c:v>
                </c:pt>
                <c:pt idx="1909">
                  <c:v>73.74010436462153</c:v>
                </c:pt>
                <c:pt idx="1910">
                  <c:v>73.747656705424305</c:v>
                </c:pt>
                <c:pt idx="1911">
                  <c:v>73.755210219869724</c:v>
                </c:pt>
                <c:pt idx="1912">
                  <c:v>73.762764915110395</c:v>
                </c:pt>
                <c:pt idx="1913">
                  <c:v>73.770320798310919</c:v>
                </c:pt>
                <c:pt idx="1914">
                  <c:v>73.777877876647793</c:v>
                </c:pt>
                <c:pt idx="1915">
                  <c:v>73.785436157309647</c:v>
                </c:pt>
                <c:pt idx="1916">
                  <c:v>73.792995647497179</c:v>
                </c:pt>
                <c:pt idx="1917">
                  <c:v>73.800556354423279</c:v>
                </c:pt>
                <c:pt idx="1918">
                  <c:v>73.808118285313029</c:v>
                </c:pt>
                <c:pt idx="1919">
                  <c:v>73.815681447403904</c:v>
                </c:pt>
                <c:pt idx="1920">
                  <c:v>73.823245847945643</c:v>
                </c:pt>
                <c:pt idx="1921">
                  <c:v>73.830811494200447</c:v>
                </c:pt>
                <c:pt idx="1922">
                  <c:v>73.838378393443023</c:v>
                </c:pt>
                <c:pt idx="1923">
                  <c:v>73.845946552960584</c:v>
                </c:pt>
                <c:pt idx="1924">
                  <c:v>73.853515980053004</c:v>
                </c:pt>
                <c:pt idx="1925">
                  <c:v>73.861086682032763</c:v>
                </c:pt>
                <c:pt idx="1926">
                  <c:v>73.868658666225173</c:v>
                </c:pt>
                <c:pt idx="1927">
                  <c:v>73.876231939968264</c:v>
                </c:pt>
                <c:pt idx="1928">
                  <c:v>73.883806510612999</c:v>
                </c:pt>
                <c:pt idx="1929">
                  <c:v>73.891382385523244</c:v>
                </c:pt>
                <c:pt idx="1930">
                  <c:v>73.898959572075825</c:v>
                </c:pt>
                <c:pt idx="1931">
                  <c:v>73.906538077660727</c:v>
                </c:pt>
                <c:pt idx="1932">
                  <c:v>73.914117909680982</c:v>
                </c:pt>
                <c:pt idx="1933">
                  <c:v>73.921699075552851</c:v>
                </c:pt>
                <c:pt idx="1934">
                  <c:v>73.92928158270584</c:v>
                </c:pt>
                <c:pt idx="1935">
                  <c:v>73.936865438582785</c:v>
                </c:pt>
                <c:pt idx="1936">
                  <c:v>73.944450650639979</c:v>
                </c:pt>
                <c:pt idx="1937">
                  <c:v>73.952037226347045</c:v>
                </c:pt>
                <c:pt idx="1938">
                  <c:v>73.959625173187248</c:v>
                </c:pt>
                <c:pt idx="1939">
                  <c:v>73.967214498657398</c:v>
                </c:pt>
                <c:pt idx="1940">
                  <c:v>73.974805210268002</c:v>
                </c:pt>
                <c:pt idx="1941">
                  <c:v>73.982397315543238</c:v>
                </c:pt>
                <c:pt idx="1942">
                  <c:v>73.98999082202117</c:v>
                </c:pt>
                <c:pt idx="1943">
                  <c:v>73.997585737253615</c:v>
                </c:pt>
                <c:pt idx="1944">
                  <c:v>74.005182068806477</c:v>
                </c:pt>
                <c:pt idx="1945">
                  <c:v>74.012779824259525</c:v>
                </c:pt>
                <c:pt idx="1946">
                  <c:v>74.020379011206671</c:v>
                </c:pt>
                <c:pt idx="1947">
                  <c:v>74.027979637255996</c:v>
                </c:pt>
                <c:pt idx="1948">
                  <c:v>74.035581710029746</c:v>
                </c:pt>
                <c:pt idx="1949">
                  <c:v>74.043185237164494</c:v>
                </c:pt>
                <c:pt idx="1950">
                  <c:v>74.050790226311122</c:v>
                </c:pt>
                <c:pt idx="1951">
                  <c:v>74.058396685134994</c:v>
                </c:pt>
                <c:pt idx="1952">
                  <c:v>74.066004621315969</c:v>
                </c:pt>
                <c:pt idx="1953">
                  <c:v>74.073614042548428</c:v>
                </c:pt>
                <c:pt idx="1954">
                  <c:v>74.081224956541433</c:v>
                </c:pt>
                <c:pt idx="1955">
                  <c:v>74.088837371018784</c:v>
                </c:pt>
                <c:pt idx="1956">
                  <c:v>74.096451293719028</c:v>
                </c:pt>
                <c:pt idx="1957">
                  <c:v>74.104066732395609</c:v>
                </c:pt>
                <c:pt idx="1958">
                  <c:v>74.111683694816847</c:v>
                </c:pt>
                <c:pt idx="1959">
                  <c:v>74.119302188766156</c:v>
                </c:pt>
                <c:pt idx="1960">
                  <c:v>74.126922222041983</c:v>
                </c:pt>
                <c:pt idx="1961">
                  <c:v>74.134543802457927</c:v>
                </c:pt>
                <c:pt idx="1962">
                  <c:v>74.142166937842816</c:v>
                </c:pt>
                <c:pt idx="1963">
                  <c:v>74.149791636040845</c:v>
                </c:pt>
                <c:pt idx="1964">
                  <c:v>74.157417904911526</c:v>
                </c:pt>
                <c:pt idx="1965">
                  <c:v>74.165045752329831</c:v>
                </c:pt>
                <c:pt idx="1966">
                  <c:v>74.172675186186311</c:v>
                </c:pt>
                <c:pt idx="1967">
                  <c:v>74.180306214387116</c:v>
                </c:pt>
                <c:pt idx="1968">
                  <c:v>74.187938844854045</c:v>
                </c:pt>
                <c:pt idx="1969">
                  <c:v>74.195573085524671</c:v>
                </c:pt>
                <c:pt idx="1970">
                  <c:v>74.203208944352454</c:v>
                </c:pt>
                <c:pt idx="1971">
                  <c:v>74.210846429306741</c:v>
                </c:pt>
                <c:pt idx="1972">
                  <c:v>74.21848554837284</c:v>
                </c:pt>
                <c:pt idx="1973">
                  <c:v>74.226126309552228</c:v>
                </c:pt>
                <c:pt idx="1974">
                  <c:v>74.233768720862457</c:v>
                </c:pt>
                <c:pt idx="1975">
                  <c:v>74.24141279033735</c:v>
                </c:pt>
                <c:pt idx="1976">
                  <c:v>74.249058526027</c:v>
                </c:pt>
                <c:pt idx="1977">
                  <c:v>74.256705935997971</c:v>
                </c:pt>
                <c:pt idx="1978">
                  <c:v>74.264355028333199</c:v>
                </c:pt>
                <c:pt idx="1979">
                  <c:v>74.272005811132288</c:v>
                </c:pt>
                <c:pt idx="1980">
                  <c:v>74.2796582925114</c:v>
                </c:pt>
                <c:pt idx="1981">
                  <c:v>74.287312480603404</c:v>
                </c:pt>
                <c:pt idx="1982">
                  <c:v>74.294968383558015</c:v>
                </c:pt>
                <c:pt idx="1983">
                  <c:v>74.302626009541839</c:v>
                </c:pt>
                <c:pt idx="1984">
                  <c:v>74.31028536673837</c:v>
                </c:pt>
                <c:pt idx="1985">
                  <c:v>74.317946463348235</c:v>
                </c:pt>
                <c:pt idx="1986">
                  <c:v>74.325609307589119</c:v>
                </c:pt>
                <c:pt idx="1987">
                  <c:v>74.333273907695997</c:v>
                </c:pt>
                <c:pt idx="1988">
                  <c:v>74.340940271921042</c:v>
                </c:pt>
                <c:pt idx="1989">
                  <c:v>74.348608408533877</c:v>
                </c:pt>
                <c:pt idx="1990">
                  <c:v>74.356278325821606</c:v>
                </c:pt>
                <c:pt idx="1991">
                  <c:v>74.363950032088823</c:v>
                </c:pt>
                <c:pt idx="1992">
                  <c:v>74.371623535657818</c:v>
                </c:pt>
                <c:pt idx="1993">
                  <c:v>74.379298844868558</c:v>
                </c:pt>
                <c:pt idx="1994">
                  <c:v>74.386975968078858</c:v>
                </c:pt>
                <c:pt idx="1995">
                  <c:v>74.394654913664397</c:v>
                </c:pt>
                <c:pt idx="1996">
                  <c:v>74.402335690018873</c:v>
                </c:pt>
                <c:pt idx="1997">
                  <c:v>74.410018305554047</c:v>
                </c:pt>
                <c:pt idx="1998">
                  <c:v>74.417702768699797</c:v>
                </c:pt>
                <c:pt idx="1999">
                  <c:v>74.425389087904307</c:v>
                </c:pt>
                <c:pt idx="2000" formatCode="General">
                  <c:v>74.433077271634076</c:v>
                </c:pt>
                <c:pt idx="2001" formatCode="General">
                  <c:v>74.440767328374037</c:v>
                </c:pt>
                <c:pt idx="2002" formatCode="General">
                  <c:v>74.448459266627623</c:v>
                </c:pt>
                <c:pt idx="2003" formatCode="General">
                  <c:v>74.456153094916885</c:v>
                </c:pt>
                <c:pt idx="2004" formatCode="General">
                  <c:v>74.463848821782577</c:v>
                </c:pt>
                <c:pt idx="2005" formatCode="General">
                  <c:v>74.471546455784235</c:v>
                </c:pt>
                <c:pt idx="2006" formatCode="General">
                  <c:v>74.4792460055003</c:v>
                </c:pt>
                <c:pt idx="2007" formatCode="General">
                  <c:v>74.486947479528141</c:v>
                </c:pt>
                <c:pt idx="2008" formatCode="General">
                  <c:v>74.494650886484237</c:v>
                </c:pt>
                <c:pt idx="2009" formatCode="General">
                  <c:v>74.5023562350042</c:v>
                </c:pt>
                <c:pt idx="2010" formatCode="General">
                  <c:v>74.510063533742894</c:v>
                </c:pt>
                <c:pt idx="2011" formatCode="General">
                  <c:v>74.517772791374554</c:v>
                </c:pt>
                <c:pt idx="2012" formatCode="General">
                  <c:v>74.525484016592799</c:v>
                </c:pt>
                <c:pt idx="2013" formatCode="General">
                  <c:v>74.533197218110871</c:v>
                </c:pt>
                <c:pt idx="2014" formatCode="General">
                  <c:v>74.540912404661555</c:v>
                </c:pt>
                <c:pt idx="2015" formatCode="General">
                  <c:v>74.5486295849974</c:v>
                </c:pt>
                <c:pt idx="2016" formatCode="General">
                  <c:v>74.556348767890782</c:v>
                </c:pt>
                <c:pt idx="2017" formatCode="General">
                  <c:v>74.564069962134013</c:v>
                </c:pt>
                <c:pt idx="2018" formatCode="General">
                  <c:v>74.571793176539359</c:v>
                </c:pt>
                <c:pt idx="2019" formatCode="General">
                  <c:v>74.579518419939276</c:v>
                </c:pt>
                <c:pt idx="2020" formatCode="General">
                  <c:v>74.587245701186362</c:v>
                </c:pt>
                <c:pt idx="2021" formatCode="General">
                  <c:v>74.594975029153574</c:v>
                </c:pt>
                <c:pt idx="2022" formatCode="General">
                  <c:v>74.602706412734278</c:v>
                </c:pt>
                <c:pt idx="2023" formatCode="General">
                  <c:v>74.610439860842305</c:v>
                </c:pt>
                <c:pt idx="2024" formatCode="General">
                  <c:v>74.618175382412133</c:v>
                </c:pt>
                <c:pt idx="2025" formatCode="General">
                  <c:v>74.625912986398944</c:v>
                </c:pt>
                <c:pt idx="2026" formatCode="General">
                  <c:v>74.633652681778713</c:v>
                </c:pt>
                <c:pt idx="2027" formatCode="General">
                  <c:v>74.641394477548374</c:v>
                </c:pt>
                <c:pt idx="2028" formatCode="General">
                  <c:v>74.649138382725795</c:v>
                </c:pt>
                <c:pt idx="2029" formatCode="General">
                  <c:v>74.656884406350045</c:v>
                </c:pt>
                <c:pt idx="2030" formatCode="General">
                  <c:v>74.664632557481369</c:v>
                </c:pt>
                <c:pt idx="2031" formatCode="General">
                  <c:v>74.672382845201341</c:v>
                </c:pt>
                <c:pt idx="2032" formatCode="General">
                  <c:v>74.680135278612937</c:v>
                </c:pt>
                <c:pt idx="2033" formatCode="General">
                  <c:v>74.687889866840763</c:v>
                </c:pt>
                <c:pt idx="2034" formatCode="General">
                  <c:v>74.695646619030924</c:v>
                </c:pt>
                <c:pt idx="2035" formatCode="General">
                  <c:v>74.703405544351355</c:v>
                </c:pt>
                <c:pt idx="2036" formatCode="General">
                  <c:v>74.711166651991874</c:v>
                </c:pt>
                <c:pt idx="2037" formatCode="General">
                  <c:v>74.718929951164142</c:v>
                </c:pt>
                <c:pt idx="2038" formatCode="General">
                  <c:v>74.726695451101975</c:v>
                </c:pt>
                <c:pt idx="2039" formatCode="General">
                  <c:v>74.734463161061328</c:v>
                </c:pt>
                <c:pt idx="2040" formatCode="General">
                  <c:v>74.742233090320468</c:v>
                </c:pt>
                <c:pt idx="2041" formatCode="General">
                  <c:v>74.750005248179988</c:v>
                </c:pt>
                <c:pt idx="2042" formatCode="General">
                  <c:v>74.757779643963048</c:v>
                </c:pt>
                <c:pt idx="2043" formatCode="General">
                  <c:v>74.765556287015372</c:v>
                </c:pt>
                <c:pt idx="2044" formatCode="General">
                  <c:v>74.773335186705438</c:v>
                </c:pt>
                <c:pt idx="2045" formatCode="General">
                  <c:v>74.781116352424519</c:v>
                </c:pt>
                <c:pt idx="2046" formatCode="General">
                  <c:v>74.788899793586864</c:v>
                </c:pt>
                <c:pt idx="2047" formatCode="General">
                  <c:v>74.796685519629762</c:v>
                </c:pt>
                <c:pt idx="2048" formatCode="General">
                  <c:v>74.804473540013674</c:v>
                </c:pt>
                <c:pt idx="2049" formatCode="General">
                  <c:v>74.812263864222359</c:v>
                </c:pt>
                <c:pt idx="2050" formatCode="General">
                  <c:v>74.820056501762906</c:v>
                </c:pt>
                <c:pt idx="2051" formatCode="General">
                  <c:v>74.827851462166024</c:v>
                </c:pt>
                <c:pt idx="2052" formatCode="General">
                  <c:v>74.835648754985939</c:v>
                </c:pt>
                <c:pt idx="2053" formatCode="General">
                  <c:v>74.843448389800727</c:v>
                </c:pt>
                <c:pt idx="2054" formatCode="General">
                  <c:v>74.851250376212207</c:v>
                </c:pt>
                <c:pt idx="2055" formatCode="General">
                  <c:v>74.859054723846299</c:v>
                </c:pt>
                <c:pt idx="2056" formatCode="General">
                  <c:v>74.866861442352914</c:v>
                </c:pt>
                <c:pt idx="2057" formatCode="General">
                  <c:v>74.874670541406232</c:v>
                </c:pt>
                <c:pt idx="2058" formatCode="General">
                  <c:v>74.882482030704764</c:v>
                </c:pt>
                <c:pt idx="2059" formatCode="General">
                  <c:v>74.890295919971436</c:v>
                </c:pt>
                <c:pt idx="2060" formatCode="General">
                  <c:v>74.898112218953784</c:v>
                </c:pt>
                <c:pt idx="2061" formatCode="General">
                  <c:v>74.905930937424003</c:v>
                </c:pt>
                <c:pt idx="2062" formatCode="General">
                  <c:v>74.913752085179155</c:v>
                </c:pt>
                <c:pt idx="2063" formatCode="General">
                  <c:v>74.921575672041186</c:v>
                </c:pt>
                <c:pt idx="2064" formatCode="General">
                  <c:v>74.929401707857139</c:v>
                </c:pt>
                <c:pt idx="2065" formatCode="General">
                  <c:v>74.937230202499208</c:v>
                </c:pt>
                <c:pt idx="2066" formatCode="General">
                  <c:v>74.945061165864928</c:v>
                </c:pt>
                <c:pt idx="2067" formatCode="General">
                  <c:v>74.952894607877255</c:v>
                </c:pt>
                <c:pt idx="2068" formatCode="General">
                  <c:v>74.960730538484682</c:v>
                </c:pt>
                <c:pt idx="2069" formatCode="General">
                  <c:v>74.96856896766144</c:v>
                </c:pt>
                <c:pt idx="2070" formatCode="General">
                  <c:v>74.976409905407493</c:v>
                </c:pt>
                <c:pt idx="2071" formatCode="General">
                  <c:v>74.984253361748841</c:v>
                </c:pt>
                <c:pt idx="2072" formatCode="General">
                  <c:v>74.992099346737433</c:v>
                </c:pt>
                <c:pt idx="2073" formatCode="General">
                  <c:v>74.999947870451535</c:v>
                </c:pt>
                <c:pt idx="2074" formatCode="General">
                  <c:v>75.007798942995677</c:v>
                </c:pt>
                <c:pt idx="2075" formatCode="General">
                  <c:v>75.015652574500834</c:v>
                </c:pt>
                <c:pt idx="2076" formatCode="General">
                  <c:v>75.023508775124625</c:v>
                </c:pt>
                <c:pt idx="2077" formatCode="General">
                  <c:v>75.03136755505129</c:v>
                </c:pt>
                <c:pt idx="2078" formatCode="General">
                  <c:v>75.039228924492051</c:v>
                </c:pt>
                <c:pt idx="2079" formatCode="General">
                  <c:v>75.047092893685019</c:v>
                </c:pt>
                <c:pt idx="2080" formatCode="General">
                  <c:v>75.054959472895462</c:v>
                </c:pt>
                <c:pt idx="2081" formatCode="General">
                  <c:v>75.062828672415861</c:v>
                </c:pt>
                <c:pt idx="2082" formatCode="General">
                  <c:v>75.070700502566169</c:v>
                </c:pt>
                <c:pt idx="2083" formatCode="General">
                  <c:v>75.078574973693776</c:v>
                </c:pt>
                <c:pt idx="2084" formatCode="General">
                  <c:v>75.086452096173815</c:v>
                </c:pt>
                <c:pt idx="2085" formatCode="General">
                  <c:v>75.094331880409129</c:v>
                </c:pt>
                <c:pt idx="2086" formatCode="General">
                  <c:v>75.102214336830585</c:v>
                </c:pt>
                <c:pt idx="2087" formatCode="General">
                  <c:v>75.110099475897087</c:v>
                </c:pt>
                <c:pt idx="2088" formatCode="General">
                  <c:v>75.117987308095749</c:v>
                </c:pt>
                <c:pt idx="2089" formatCode="General">
                  <c:v>75.125877843942064</c:v>
                </c:pt>
                <c:pt idx="2090" formatCode="General">
                  <c:v>75.133771093980016</c:v>
                </c:pt>
                <c:pt idx="2091" formatCode="General">
                  <c:v>75.141667068782226</c:v>
                </c:pt>
                <c:pt idx="2092" formatCode="General">
                  <c:v>75.149565778950119</c:v>
                </c:pt>
                <c:pt idx="2093" formatCode="General">
                  <c:v>75.157467235114026</c:v>
                </c:pt>
                <c:pt idx="2094" formatCode="General">
                  <c:v>75.165371447933396</c:v>
                </c:pt>
                <c:pt idx="2095" formatCode="General">
                  <c:v>75.173278428096822</c:v>
                </c:pt>
                <c:pt idx="2096" formatCode="General">
                  <c:v>75.181188186322345</c:v>
                </c:pt>
                <c:pt idx="2097" formatCode="General">
                  <c:v>75.189100733357435</c:v>
                </c:pt>
                <c:pt idx="2098" formatCode="General">
                  <c:v>75.197016079979321</c:v>
                </c:pt>
                <c:pt idx="2099" formatCode="General">
                  <c:v>75.204934236994958</c:v>
                </c:pt>
                <c:pt idx="2100" formatCode="General">
                  <c:v>75.212855215241291</c:v>
                </c:pt>
                <c:pt idx="2101" formatCode="General">
                  <c:v>75.220779025585387</c:v>
                </c:pt>
                <c:pt idx="2102" formatCode="General">
                  <c:v>75.228705678924555</c:v>
                </c:pt>
                <c:pt idx="2103" formatCode="General">
                  <c:v>75.236635186186547</c:v>
                </c:pt>
                <c:pt idx="2104" formatCode="General">
                  <c:v>75.244567558329649</c:v>
                </c:pt>
                <c:pt idx="2105" formatCode="General">
                  <c:v>75.252502806342846</c:v>
                </c:pt>
                <c:pt idx="2106" formatCode="General">
                  <c:v>75.260440941246074</c:v>
                </c:pt>
                <c:pt idx="2107" formatCode="General">
                  <c:v>75.268381974090218</c:v>
                </c:pt>
                <c:pt idx="2108" formatCode="General">
                  <c:v>75.276325915957401</c:v>
                </c:pt>
                <c:pt idx="2109" formatCode="General">
                  <c:v>75.284272777961107</c:v>
                </c:pt>
                <c:pt idx="2110" formatCode="General">
                  <c:v>75.292222571246256</c:v>
                </c:pt>
                <c:pt idx="2111" formatCode="General">
                  <c:v>75.300175306989473</c:v>
                </c:pt>
                <c:pt idx="2112" formatCode="General">
                  <c:v>75.308130996399214</c:v>
                </c:pt>
                <c:pt idx="2113" formatCode="General">
                  <c:v>75.316089650715895</c:v>
                </c:pt>
                <c:pt idx="2114" formatCode="General">
                  <c:v>75.324051281212078</c:v>
                </c:pt>
                <c:pt idx="2115" formatCode="General">
                  <c:v>75.332015899192669</c:v>
                </c:pt>
                <c:pt idx="2116" formatCode="General">
                  <c:v>75.339983515994973</c:v>
                </c:pt>
                <c:pt idx="2117" formatCode="General">
                  <c:v>75.347954142988996</c:v>
                </c:pt>
                <c:pt idx="2118" formatCode="General">
                  <c:v>75.355927791577514</c:v>
                </c:pt>
                <c:pt idx="2119" formatCode="General">
                  <c:v>75.363904473196328</c:v>
                </c:pt>
                <c:pt idx="2120" formatCode="General">
                  <c:v>75.37188419931428</c:v>
                </c:pt>
                <c:pt idx="2121" formatCode="General">
                  <c:v>75.379866981433594</c:v>
                </c:pt>
                <c:pt idx="2122" formatCode="General">
                  <c:v>75.387852831089958</c:v>
                </c:pt>
                <c:pt idx="2123" formatCode="General">
                  <c:v>75.395841759852644</c:v>
                </c:pt>
                <c:pt idx="2124" formatCode="General">
                  <c:v>75.403833779324842</c:v>
                </c:pt>
                <c:pt idx="2125" formatCode="General">
                  <c:v>75.41182890114365</c:v>
                </c:pt>
                <c:pt idx="2126" formatCode="General">
                  <c:v>75.419827136980373</c:v>
                </c:pt>
                <c:pt idx="2127" formatCode="General">
                  <c:v>75.42782849854062</c:v>
                </c:pt>
                <c:pt idx="2128" formatCode="General">
                  <c:v>75.435832997564546</c:v>
                </c:pt>
                <c:pt idx="2129" formatCode="General">
                  <c:v>75.443840645826981</c:v>
                </c:pt>
                <c:pt idx="2130" formatCode="General">
                  <c:v>75.451851455137614</c:v>
                </c:pt>
                <c:pt idx="2131" formatCode="General">
                  <c:v>75.459865437341193</c:v>
                </c:pt>
                <c:pt idx="2132" formatCode="General">
                  <c:v>75.467882604317694</c:v>
                </c:pt>
                <c:pt idx="2133" formatCode="General">
                  <c:v>75.475902967982506</c:v>
                </c:pt>
                <c:pt idx="2134" formatCode="General">
                  <c:v>75.483926540286589</c:v>
                </c:pt>
                <c:pt idx="2135" formatCode="General">
                  <c:v>75.491953333216657</c:v>
                </c:pt>
                <c:pt idx="2136" formatCode="General">
                  <c:v>75.499983358795447</c:v>
                </c:pt>
                <c:pt idx="2137" formatCode="General">
                  <c:v>75.50801662908178</c:v>
                </c:pt>
                <c:pt idx="2138" formatCode="General">
                  <c:v>75.516053156170827</c:v>
                </c:pt>
                <c:pt idx="2139" formatCode="General">
                  <c:v>75.524092952194238</c:v>
                </c:pt>
                <c:pt idx="2140" formatCode="General">
                  <c:v>75.532136029320441</c:v>
                </c:pt>
                <c:pt idx="2141" formatCode="General">
                  <c:v>75.540182399754684</c:v>
                </c:pt>
                <c:pt idx="2142" formatCode="General">
                  <c:v>75.548232075739335</c:v>
                </c:pt>
                <c:pt idx="2143" formatCode="General">
                  <c:v>75.556285069554036</c:v>
                </c:pt>
                <c:pt idx="2144" formatCode="General">
                  <c:v>75.564341393515903</c:v>
                </c:pt>
                <c:pt idx="2145" formatCode="General">
                  <c:v>75.572401059979683</c:v>
                </c:pt>
                <c:pt idx="2146" formatCode="General">
                  <c:v>75.580464081337993</c:v>
                </c:pt>
                <c:pt idx="2147" formatCode="General">
                  <c:v>75.588530470021553</c:v>
                </c:pt>
                <c:pt idx="2148" formatCode="General">
                  <c:v>75.596600238499278</c:v>
                </c:pt>
                <c:pt idx="2149" formatCode="General">
                  <c:v>75.604673399278539</c:v>
                </c:pt>
                <c:pt idx="2150" formatCode="General">
                  <c:v>75.612749964905419</c:v>
                </c:pt>
                <c:pt idx="2151" formatCode="General">
                  <c:v>75.620829947964751</c:v>
                </c:pt>
                <c:pt idx="2152" formatCode="General">
                  <c:v>75.628913361080521</c:v>
                </c:pt>
                <c:pt idx="2153" formatCode="General">
                  <c:v>75.637000216915936</c:v>
                </c:pt>
                <c:pt idx="2154" formatCode="General">
                  <c:v>75.645090528173654</c:v>
                </c:pt>
                <c:pt idx="2155" formatCode="General">
                  <c:v>75.653184307596021</c:v>
                </c:pt>
                <c:pt idx="2156" formatCode="General">
                  <c:v>75.661281567965247</c:v>
                </c:pt>
                <c:pt idx="2157" formatCode="General">
                  <c:v>75.669382322103687</c:v>
                </c:pt>
                <c:pt idx="2158" formatCode="General">
                  <c:v>75.677486582873883</c:v>
                </c:pt>
                <c:pt idx="2159" formatCode="General">
                  <c:v>75.685594363179007</c:v>
                </c:pt>
                <c:pt idx="2160" formatCode="General">
                  <c:v>75.69370567596286</c:v>
                </c:pt>
                <c:pt idx="2161" formatCode="General">
                  <c:v>75.701820534210228</c:v>
                </c:pt>
                <c:pt idx="2162" formatCode="General">
                  <c:v>75.70993895094702</c:v>
                </c:pt>
                <c:pt idx="2163" formatCode="General">
                  <c:v>75.718060939240544</c:v>
                </c:pt>
                <c:pt idx="2164" formatCode="General">
                  <c:v>75.726186512199661</c:v>
                </c:pt>
                <c:pt idx="2165" formatCode="General">
                  <c:v>75.73431568297508</c:v>
                </c:pt>
                <c:pt idx="2166" formatCode="General">
                  <c:v>75.742448464759477</c:v>
                </c:pt>
                <c:pt idx="2167" formatCode="General">
                  <c:v>75.750584870787833</c:v>
                </c:pt>
                <c:pt idx="2168" formatCode="General">
                  <c:v>75.758724914337563</c:v>
                </c:pt>
                <c:pt idx="2169" formatCode="General">
                  <c:v>75.766868608728771</c:v>
                </c:pt>
                <c:pt idx="2170" formatCode="General">
                  <c:v>75.775015967324507</c:v>
                </c:pt>
                <c:pt idx="2171" formatCode="General">
                  <c:v>75.783167003530991</c:v>
                </c:pt>
                <c:pt idx="2172" formatCode="General">
                  <c:v>75.79132173079779</c:v>
                </c:pt>
                <c:pt idx="2173" formatCode="General">
                  <c:v>75.799480162618067</c:v>
                </c:pt>
                <c:pt idx="2174" formatCode="General">
                  <c:v>75.807642312528856</c:v>
                </c:pt>
                <c:pt idx="2175" formatCode="General">
                  <c:v>75.815808194111256</c:v>
                </c:pt>
                <c:pt idx="2176" formatCode="General">
                  <c:v>75.823977820990677</c:v>
                </c:pt>
                <c:pt idx="2177" formatCode="General">
                  <c:v>75.832151206837068</c:v>
                </c:pt>
                <c:pt idx="2178" formatCode="General">
                  <c:v>75.840328365365195</c:v>
                </c:pt>
                <c:pt idx="2179" formatCode="General">
                  <c:v>75.848509310334777</c:v>
                </c:pt>
                <c:pt idx="2180" formatCode="General">
                  <c:v>75.856694055550889</c:v>
                </c:pt>
                <c:pt idx="2181" formatCode="General">
                  <c:v>75.864882614864015</c:v>
                </c:pt>
                <c:pt idx="2182" formatCode="General">
                  <c:v>75.873075002170495</c:v>
                </c:pt>
                <c:pt idx="2183" formatCode="General">
                  <c:v>75.881271231412555</c:v>
                </c:pt>
                <c:pt idx="2184" formatCode="General">
                  <c:v>75.889471316578735</c:v>
                </c:pt>
                <c:pt idx="2185" formatCode="General">
                  <c:v>75.897675271704088</c:v>
                </c:pt>
                <c:pt idx="2186" formatCode="General">
                  <c:v>75.905883110870334</c:v>
                </c:pt>
                <c:pt idx="2187" formatCode="General">
                  <c:v>75.914094848206219</c:v>
                </c:pt>
                <c:pt idx="2188" formatCode="General">
                  <c:v>75.922310497887779</c:v>
                </c:pt>
                <c:pt idx="2189" formatCode="General">
                  <c:v>75.930530074138488</c:v>
                </c:pt>
                <c:pt idx="2190" formatCode="General">
                  <c:v>75.938753591229613</c:v>
                </c:pt>
                <c:pt idx="2191" formatCode="General">
                  <c:v>75.946981063480436</c:v>
                </c:pt>
                <c:pt idx="2192" formatCode="General">
                  <c:v>75.955212505258501</c:v>
                </c:pt>
                <c:pt idx="2193" formatCode="General">
                  <c:v>75.963447930979925</c:v>
                </c:pt>
                <c:pt idx="2194" formatCode="General">
                  <c:v>75.97168735510958</c:v>
                </c:pt>
                <c:pt idx="2195" formatCode="General">
                  <c:v>75.979930792161454</c:v>
                </c:pt>
                <c:pt idx="2196" formatCode="General">
                  <c:v>75.988178256698831</c:v>
                </c:pt>
                <c:pt idx="2197" formatCode="General">
                  <c:v>75.996429763334632</c:v>
                </c:pt>
                <c:pt idx="2198" formatCode="General">
                  <c:v>76.004685326731618</c:v>
                </c:pt>
                <c:pt idx="2199" formatCode="General">
                  <c:v>76.012944961602727</c:v>
                </c:pt>
                <c:pt idx="2200" formatCode="General">
                  <c:v>76.021208682711276</c:v>
                </c:pt>
                <c:pt idx="2201" formatCode="General">
                  <c:v>76.029476504871326</c:v>
                </c:pt>
                <c:pt idx="2202" formatCode="General">
                  <c:v>76.037748442947873</c:v>
                </c:pt>
                <c:pt idx="2203" formatCode="General">
                  <c:v>76.046024511857169</c:v>
                </c:pt>
                <c:pt idx="2204" formatCode="General">
                  <c:v>76.054304726567025</c:v>
                </c:pt>
                <c:pt idx="2205" formatCode="General">
                  <c:v>76.06258910209705</c:v>
                </c:pt>
                <c:pt idx="2206" formatCode="General">
                  <c:v>76.070877653518949</c:v>
                </c:pt>
                <c:pt idx="2207" formatCode="General">
                  <c:v>76.079170395956808</c:v>
                </c:pt>
                <c:pt idx="2208" formatCode="General">
                  <c:v>76.087467344587395</c:v>
                </c:pt>
                <c:pt idx="2209" formatCode="General">
                  <c:v>76.095768514640469</c:v>
                </c:pt>
                <c:pt idx="2210" formatCode="General">
                  <c:v>76.104073921398992</c:v>
                </c:pt>
                <c:pt idx="2211" formatCode="General">
                  <c:v>76.112383580199563</c:v>
                </c:pt>
                <c:pt idx="2212" formatCode="General">
                  <c:v>76.120697506432549</c:v>
                </c:pt>
                <c:pt idx="2213" formatCode="General">
                  <c:v>76.129015715542494</c:v>
                </c:pt>
                <c:pt idx="2214" formatCode="General">
                  <c:v>76.137338223028394</c:v>
                </c:pt>
                <c:pt idx="2215" formatCode="General">
                  <c:v>76.145665044443973</c:v>
                </c:pt>
                <c:pt idx="2216" formatCode="General">
                  <c:v>76.153996195398051</c:v>
                </c:pt>
                <c:pt idx="2217" formatCode="General">
                  <c:v>76.162331691554783</c:v>
                </c:pt>
                <c:pt idx="2218" formatCode="General">
                  <c:v>76.17067154863399</c:v>
                </c:pt>
                <c:pt idx="2219" formatCode="General">
                  <c:v>76.179015782411497</c:v>
                </c:pt>
                <c:pt idx="2220" formatCode="General">
                  <c:v>76.187364408719347</c:v>
                </c:pt>
                <c:pt idx="2221" formatCode="General">
                  <c:v>76.195717443446284</c:v>
                </c:pt>
                <c:pt idx="2222" formatCode="General">
                  <c:v>76.204074902537926</c:v>
                </c:pt>
                <c:pt idx="2223" formatCode="General">
                  <c:v>76.212436801997143</c:v>
                </c:pt>
                <c:pt idx="2224" formatCode="General">
                  <c:v>76.220803157884362</c:v>
                </c:pt>
                <c:pt idx="2225" formatCode="General">
                  <c:v>76.229173986317861</c:v>
                </c:pt>
                <c:pt idx="2226" formatCode="General">
                  <c:v>76.237549303474225</c:v>
                </c:pt>
                <c:pt idx="2227" formatCode="General">
                  <c:v>76.245929125588489</c:v>
                </c:pt>
                <c:pt idx="2228" formatCode="General">
                  <c:v>76.254313468954592</c:v>
                </c:pt>
                <c:pt idx="2229" formatCode="General">
                  <c:v>76.262702349925689</c:v>
                </c:pt>
                <c:pt idx="2230" formatCode="General">
                  <c:v>76.271095784914408</c:v>
                </c:pt>
                <c:pt idx="2231" formatCode="General">
                  <c:v>76.279493790393332</c:v>
                </c:pt>
                <c:pt idx="2232" formatCode="General">
                  <c:v>76.287896382895212</c:v>
                </c:pt>
                <c:pt idx="2233" formatCode="General">
                  <c:v>76.296303579013312</c:v>
                </c:pt>
                <c:pt idx="2234" formatCode="General">
                  <c:v>76.304715395401885</c:v>
                </c:pt>
                <c:pt idx="2235" formatCode="General">
                  <c:v>76.313131848776351</c:v>
                </c:pt>
                <c:pt idx="2236" formatCode="General">
                  <c:v>76.321552955913759</c:v>
                </c:pt>
                <c:pt idx="2237" formatCode="General">
                  <c:v>76.32997873365305</c:v>
                </c:pt>
                <c:pt idx="2238" formatCode="General">
                  <c:v>76.338409198895533</c:v>
                </c:pt>
                <c:pt idx="2239" formatCode="General">
                  <c:v>76.346844368605105</c:v>
                </c:pt>
                <c:pt idx="2240" formatCode="General">
                  <c:v>76.355284259808698</c:v>
                </c:pt>
                <c:pt idx="2241" formatCode="General">
                  <c:v>76.363728889596601</c:v>
                </c:pt>
                <c:pt idx="2242" formatCode="General">
                  <c:v>76.372178275122863</c:v>
                </c:pt>
                <c:pt idx="2243" formatCode="General">
                  <c:v>76.38063243360557</c:v>
                </c:pt>
                <c:pt idx="2244" formatCode="General">
                  <c:v>76.389091382327351</c:v>
                </c:pt>
                <c:pt idx="2245" formatCode="General">
                  <c:v>76.397555138635582</c:v>
                </c:pt>
                <c:pt idx="2246" formatCode="General">
                  <c:v>76.406023719942965</c:v>
                </c:pt>
                <c:pt idx="2247" formatCode="General">
                  <c:v>76.414497143727672</c:v>
                </c:pt>
                <c:pt idx="2248" formatCode="General">
                  <c:v>76.422975427533885</c:v>
                </c:pt>
                <c:pt idx="2249" formatCode="General">
                  <c:v>76.431458588972163</c:v>
                </c:pt>
                <c:pt idx="2250" formatCode="General">
                  <c:v>76.439946645719743</c:v>
                </c:pt>
                <c:pt idx="2251" formatCode="General">
                  <c:v>76.448439615521011</c:v>
                </c:pt>
                <c:pt idx="2252" formatCode="General">
                  <c:v>76.45693751618785</c:v>
                </c:pt>
                <c:pt idx="2253" formatCode="General">
                  <c:v>76.465440365600031</c:v>
                </c:pt>
                <c:pt idx="2254" formatCode="General">
                  <c:v>76.473948181705609</c:v>
                </c:pt>
                <c:pt idx="2255" formatCode="General">
                  <c:v>76.482460982521388</c:v>
                </c:pt>
                <c:pt idx="2256" formatCode="General">
                  <c:v>76.490978786133155</c:v>
                </c:pt>
                <c:pt idx="2257" formatCode="General">
                  <c:v>76.499501610696328</c:v>
                </c:pt>
                <c:pt idx="2258" formatCode="General">
                  <c:v>76.5080294744361</c:v>
                </c:pt>
                <c:pt idx="2259" formatCode="General">
                  <c:v>76.516562395648066</c:v>
                </c:pt>
                <c:pt idx="2260" formatCode="General">
                  <c:v>76.525100392698462</c:v>
                </c:pt>
                <c:pt idx="2261" formatCode="General">
                  <c:v>76.533643484024722</c:v>
                </c:pt>
                <c:pt idx="2262" formatCode="General">
                  <c:v>76.54219168813583</c:v>
                </c:pt>
                <c:pt idx="2263" formatCode="General">
                  <c:v>76.550745023612706</c:v>
                </c:pt>
                <c:pt idx="2264" formatCode="General">
                  <c:v>76.559303509108716</c:v>
                </c:pt>
                <c:pt idx="2265" formatCode="General">
                  <c:v>76.567867163350016</c:v>
                </c:pt>
                <c:pt idx="2266" formatCode="General">
                  <c:v>76.57643600513606</c:v>
                </c:pt>
                <c:pt idx="2267" formatCode="General">
                  <c:v>76.585010053339929</c:v>
                </c:pt>
                <c:pt idx="2268" formatCode="General">
                  <c:v>76.593589326908912</c:v>
                </c:pt>
                <c:pt idx="2269" formatCode="General">
                  <c:v>76.602173844864794</c:v>
                </c:pt>
                <c:pt idx="2270" formatCode="General">
                  <c:v>76.610763626304418</c:v>
                </c:pt>
                <c:pt idx="2271" formatCode="General">
                  <c:v>76.619358690400048</c:v>
                </c:pt>
                <c:pt idx="2272" formatCode="General">
                  <c:v>76.627959056399902</c:v>
                </c:pt>
                <c:pt idx="2273" formatCode="General">
                  <c:v>76.636564743628483</c:v>
                </c:pt>
                <c:pt idx="2274" formatCode="General">
                  <c:v>76.645175771487189</c:v>
                </c:pt>
                <c:pt idx="2275" formatCode="General">
                  <c:v>76.653792159454639</c:v>
                </c:pt>
                <c:pt idx="2276" formatCode="General">
                  <c:v>76.662413927087172</c:v>
                </c:pt>
                <c:pt idx="2277" formatCode="General">
                  <c:v>76.671041094019373</c:v>
                </c:pt>
                <c:pt idx="2278" formatCode="General">
                  <c:v>76.67967367996448</c:v>
                </c:pt>
                <c:pt idx="2279" formatCode="General">
                  <c:v>76.688311704714906</c:v>
                </c:pt>
                <c:pt idx="2280" formatCode="General">
                  <c:v>76.69695518814261</c:v>
                </c:pt>
                <c:pt idx="2281" formatCode="General">
                  <c:v>76.705604150199719</c:v>
                </c:pt>
                <c:pt idx="2282" formatCode="General">
                  <c:v>76.714258610918918</c:v>
                </c:pt>
                <c:pt idx="2283" formatCode="General">
                  <c:v>76.722918590413968</c:v>
                </c:pt>
                <c:pt idx="2284" formatCode="General">
                  <c:v>76.731584108880185</c:v>
                </c:pt>
                <c:pt idx="2285" formatCode="General">
                  <c:v>76.740255186594965</c:v>
                </c:pt>
                <c:pt idx="2286" formatCode="General">
                  <c:v>76.748931843918214</c:v>
                </c:pt>
                <c:pt idx="2287" formatCode="General">
                  <c:v>76.75761410129293</c:v>
                </c:pt>
                <c:pt idx="2288" formatCode="General">
                  <c:v>76.766301979245668</c:v>
                </c:pt>
                <c:pt idx="2289" formatCode="General">
                  <c:v>76.774995498387057</c:v>
                </c:pt>
                <c:pt idx="2290" formatCode="General">
                  <c:v>76.783694679412292</c:v>
                </c:pt>
                <c:pt idx="2291" formatCode="General">
                  <c:v>76.792399543101652</c:v>
                </c:pt>
                <c:pt idx="2292" formatCode="General">
                  <c:v>76.801110110321119</c:v>
                </c:pt>
                <c:pt idx="2293" formatCode="General">
                  <c:v>76.809826402022722</c:v>
                </c:pt>
                <c:pt idx="2294" formatCode="General">
                  <c:v>76.818548439245234</c:v>
                </c:pt>
                <c:pt idx="2295" formatCode="General">
                  <c:v>76.827276243114611</c:v>
                </c:pt>
                <c:pt idx="2296" formatCode="General">
                  <c:v>76.836009834844546</c:v>
                </c:pt>
                <c:pt idx="2297" formatCode="General">
                  <c:v>76.844749235737041</c:v>
                </c:pt>
                <c:pt idx="2298" formatCode="General">
                  <c:v>76.853494467182912</c:v>
                </c:pt>
                <c:pt idx="2299" formatCode="General">
                  <c:v>76.862245550662365</c:v>
                </c:pt>
                <c:pt idx="2300" formatCode="General">
                  <c:v>76.87100250774553</c:v>
                </c:pt>
                <c:pt idx="2301" formatCode="General">
                  <c:v>76.879765360093032</c:v>
                </c:pt>
                <c:pt idx="2302" formatCode="General">
                  <c:v>76.888534129456559</c:v>
                </c:pt>
                <c:pt idx="2303" formatCode="General">
                  <c:v>76.897308837679418</c:v>
                </c:pt>
                <c:pt idx="2304" formatCode="General">
                  <c:v>76.906089506697086</c:v>
                </c:pt>
                <c:pt idx="2305" formatCode="General">
                  <c:v>76.914876158537822</c:v>
                </c:pt>
                <c:pt idx="2306" formatCode="General">
                  <c:v>76.923668815323225</c:v>
                </c:pt>
                <c:pt idx="2307" formatCode="General">
                  <c:v>76.932467499268824</c:v>
                </c:pt>
                <c:pt idx="2308" formatCode="General">
                  <c:v>76.941272232684668</c:v>
                </c:pt>
                <c:pt idx="2309" formatCode="General">
                  <c:v>76.950083037975901</c:v>
                </c:pt>
                <c:pt idx="2310" formatCode="General">
                  <c:v>76.95889993764338</c:v>
                </c:pt>
                <c:pt idx="2311" formatCode="General">
                  <c:v>76.967722954284298</c:v>
                </c:pt>
                <c:pt idx="2312" formatCode="General">
                  <c:v>76.976552110592735</c:v>
                </c:pt>
                <c:pt idx="2313" formatCode="General">
                  <c:v>76.985387429360287</c:v>
                </c:pt>
                <c:pt idx="2314" formatCode="General">
                  <c:v>76.994228933476705</c:v>
                </c:pt>
                <c:pt idx="2315" formatCode="General">
                  <c:v>77.003076645930548</c:v>
                </c:pt>
                <c:pt idx="2316" formatCode="General">
                  <c:v>77.011930589809722</c:v>
                </c:pt>
                <c:pt idx="2317" formatCode="General">
                  <c:v>77.020790788302136</c:v>
                </c:pt>
                <c:pt idx="2318" formatCode="General">
                  <c:v>77.029657264696397</c:v>
                </c:pt>
                <c:pt idx="2319" formatCode="General">
                  <c:v>77.038530042382405</c:v>
                </c:pt>
                <c:pt idx="2320" formatCode="General">
                  <c:v>77.047409144852026</c:v>
                </c:pt>
                <c:pt idx="2321" formatCode="General">
                  <c:v>77.056294595699626</c:v>
                </c:pt>
                <c:pt idx="2322" formatCode="General">
                  <c:v>77.065186418622957</c:v>
                </c:pt>
                <c:pt idx="2323" formatCode="General">
                  <c:v>77.074084637423596</c:v>
                </c:pt>
                <c:pt idx="2324" formatCode="General">
                  <c:v>77.082989276007723</c:v>
                </c:pt>
                <c:pt idx="2325" formatCode="General">
                  <c:v>77.091900358386766</c:v>
                </c:pt>
                <c:pt idx="2326" formatCode="General">
                  <c:v>77.10081790867811</c:v>
                </c:pt>
                <c:pt idx="2327" formatCode="General">
                  <c:v>77.109741951105704</c:v>
                </c:pt>
                <c:pt idx="2328" formatCode="General">
                  <c:v>77.118672510000863</c:v>
                </c:pt>
                <c:pt idx="2329" formatCode="General">
                  <c:v>77.127609609802846</c:v>
                </c:pt>
                <c:pt idx="2330" formatCode="General">
                  <c:v>77.136553275059612</c:v>
                </c:pt>
                <c:pt idx="2331" formatCode="General">
                  <c:v>77.145503530428527</c:v>
                </c:pt>
                <c:pt idx="2332" formatCode="General">
                  <c:v>77.15446040067711</c:v>
                </c:pt>
                <c:pt idx="2333" formatCode="General">
                  <c:v>77.163423910683619</c:v>
                </c:pt>
                <c:pt idx="2334" formatCode="General">
                  <c:v>77.172394085437901</c:v>
                </c:pt>
                <c:pt idx="2335" formatCode="General">
                  <c:v>77.181370950042137</c:v>
                </c:pt>
                <c:pt idx="2336" formatCode="General">
                  <c:v>77.190354529711428</c:v>
                </c:pt>
                <c:pt idx="2337" formatCode="General">
                  <c:v>77.19934484977469</c:v>
                </c:pt>
                <c:pt idx="2338" formatCode="General">
                  <c:v>77.208341935675278</c:v>
                </c:pt>
                <c:pt idx="2339" formatCode="General">
                  <c:v>77.217345812971843</c:v>
                </c:pt>
                <c:pt idx="2340" formatCode="General">
                  <c:v>77.226356507339048</c:v>
                </c:pt>
                <c:pt idx="2341" formatCode="General">
                  <c:v>77.235374044568289</c:v>
                </c:pt>
                <c:pt idx="2342" formatCode="General">
                  <c:v>77.244398450568497</c:v>
                </c:pt>
                <c:pt idx="2343" formatCode="General">
                  <c:v>77.25342975136698</c:v>
                </c:pt>
                <c:pt idx="2344" formatCode="General">
                  <c:v>77.262467973110105</c:v>
                </c:pt>
                <c:pt idx="2345" formatCode="General">
                  <c:v>77.271513142064151</c:v>
                </c:pt>
                <c:pt idx="2346" formatCode="General">
                  <c:v>77.280565284616046</c:v>
                </c:pt>
                <c:pt idx="2347" formatCode="General">
                  <c:v>77.289624427274248</c:v>
                </c:pt>
                <c:pt idx="2348" formatCode="General">
                  <c:v>77.298690596669516</c:v>
                </c:pt>
                <c:pt idx="2349" formatCode="General">
                  <c:v>77.307763819555717</c:v>
                </c:pt>
                <c:pt idx="2350" formatCode="General">
                  <c:v>77.316844122810608</c:v>
                </c:pt>
                <c:pt idx="2351" formatCode="General">
                  <c:v>77.32593153343683</c:v>
                </c:pt>
                <c:pt idx="2352" formatCode="General">
                  <c:v>77.335026078562507</c:v>
                </c:pt>
                <c:pt idx="2353" formatCode="General">
                  <c:v>77.344127785442311</c:v>
                </c:pt>
                <c:pt idx="2354" formatCode="General">
                  <c:v>77.353236681458156</c:v>
                </c:pt>
                <c:pt idx="2355" formatCode="General">
                  <c:v>77.362352794120127</c:v>
                </c:pt>
                <c:pt idx="2356" formatCode="General">
                  <c:v>77.371476151067355</c:v>
                </c:pt>
                <c:pt idx="2357" formatCode="General">
                  <c:v>77.380606780068845</c:v>
                </c:pt>
                <c:pt idx="2358" formatCode="General">
                  <c:v>77.389744709024399</c:v>
                </c:pt>
                <c:pt idx="2359" formatCode="General">
                  <c:v>77.398889965965438</c:v>
                </c:pt>
                <c:pt idx="2360" formatCode="General">
                  <c:v>77.40804257905603</c:v>
                </c:pt>
                <c:pt idx="2361" formatCode="General">
                  <c:v>77.41720257659361</c:v>
                </c:pt>
                <c:pt idx="2362" formatCode="General">
                  <c:v>77.42636998701002</c:v>
                </c:pt>
                <c:pt idx="2363" formatCode="General">
                  <c:v>77.435544838872445</c:v>
                </c:pt>
                <c:pt idx="2364" formatCode="General">
                  <c:v>77.444727160884199</c:v>
                </c:pt>
                <c:pt idx="2365" formatCode="General">
                  <c:v>77.453916981885811</c:v>
                </c:pt>
                <c:pt idx="2366" formatCode="General">
                  <c:v>77.463114330855845</c:v>
                </c:pt>
                <c:pt idx="2367" formatCode="General">
                  <c:v>77.472319236911957</c:v>
                </c:pt>
                <c:pt idx="2368" formatCode="General">
                  <c:v>77.481531729311769</c:v>
                </c:pt>
                <c:pt idx="2369" formatCode="General">
                  <c:v>77.490751837453871</c:v>
                </c:pt>
                <c:pt idx="2370" formatCode="General">
                  <c:v>77.499979590878795</c:v>
                </c:pt>
                <c:pt idx="2371" formatCode="General">
                  <c:v>77.509215019270002</c:v>
                </c:pt>
                <c:pt idx="2372" formatCode="General">
                  <c:v>77.518458152454897</c:v>
                </c:pt>
                <c:pt idx="2373" formatCode="General">
                  <c:v>77.527709020405666</c:v>
                </c:pt>
                <c:pt idx="2374" formatCode="General">
                  <c:v>77.536967653240595</c:v>
                </c:pt>
                <c:pt idx="2375" formatCode="General">
                  <c:v>77.546234081224782</c:v>
                </c:pt>
                <c:pt idx="2376" formatCode="General">
                  <c:v>77.555508334771332</c:v>
                </c:pt>
                <c:pt idx="2377" formatCode="General">
                  <c:v>77.564790444442352</c:v>
                </c:pt>
                <c:pt idx="2378" formatCode="General">
                  <c:v>77.574080440949984</c:v>
                </c:pt>
                <c:pt idx="2379" formatCode="General">
                  <c:v>77.583378355157464</c:v>
                </c:pt>
                <c:pt idx="2380" formatCode="General">
                  <c:v>77.592684218080208</c:v>
                </c:pt>
                <c:pt idx="2381" formatCode="General">
                  <c:v>77.601998060886828</c:v>
                </c:pt>
                <c:pt idx="2382" formatCode="General">
                  <c:v>77.611319914900278</c:v>
                </c:pt>
                <c:pt idx="2383" formatCode="General">
                  <c:v>77.620649811598909</c:v>
                </c:pt>
                <c:pt idx="2384" formatCode="General">
                  <c:v>77.629987782617576</c:v>
                </c:pt>
                <c:pt idx="2385" formatCode="General">
                  <c:v>77.639333859748731</c:v>
                </c:pt>
                <c:pt idx="2386" formatCode="General">
                  <c:v>77.648688074943607</c:v>
                </c:pt>
                <c:pt idx="2387" formatCode="General">
                  <c:v>77.65805046031322</c:v>
                </c:pt>
                <c:pt idx="2388" formatCode="General">
                  <c:v>77.667421048129683</c:v>
                </c:pt>
                <c:pt idx="2389" formatCode="General">
                  <c:v>77.676799870827224</c:v>
                </c:pt>
                <c:pt idx="2390" formatCode="General">
                  <c:v>77.686186961003344</c:v>
                </c:pt>
                <c:pt idx="2391" formatCode="General">
                  <c:v>77.695582351420128</c:v>
                </c:pt>
                <c:pt idx="2392" formatCode="General">
                  <c:v>77.704986075005237</c:v>
                </c:pt>
                <c:pt idx="2393" formatCode="General">
                  <c:v>77.714398164853236</c:v>
                </c:pt>
                <c:pt idx="2394" formatCode="General">
                  <c:v>77.723818654226761</c:v>
                </c:pt>
                <c:pt idx="2395" formatCode="General">
                  <c:v>77.733247576557716</c:v>
                </c:pt>
                <c:pt idx="2396" formatCode="General">
                  <c:v>77.74268496544849</c:v>
                </c:pt>
                <c:pt idx="2397" formatCode="General">
                  <c:v>77.752130854673226</c:v>
                </c:pt>
                <c:pt idx="2398" formatCode="General">
                  <c:v>77.761585278179069</c:v>
                </c:pt>
                <c:pt idx="2399" formatCode="General">
                  <c:v>77.771048270087363</c:v>
                </c:pt>
                <c:pt idx="2400" formatCode="General">
                  <c:v>77.780519864695037</c:v>
                </c:pt>
                <c:pt idx="2401" formatCode="General">
                  <c:v>77.790000096475737</c:v>
                </c:pt>
                <c:pt idx="2402" formatCode="General">
                  <c:v>77.799489000081252</c:v>
                </c:pt>
                <c:pt idx="2403" formatCode="General">
                  <c:v>77.808986610342728</c:v>
                </c:pt>
                <c:pt idx="2404" formatCode="General">
                  <c:v>77.818492962272074</c:v>
                </c:pt>
                <c:pt idx="2405" formatCode="General">
                  <c:v>77.828008091063182</c:v>
                </c:pt>
                <c:pt idx="2406" formatCode="General">
                  <c:v>77.837532032093364</c:v>
                </c:pt>
                <c:pt idx="2407" formatCode="General">
                  <c:v>77.847064820924658</c:v>
                </c:pt>
                <c:pt idx="2408" formatCode="General">
                  <c:v>77.856606493305179</c:v>
                </c:pt>
                <c:pt idx="2409" formatCode="General">
                  <c:v>77.866157085170585</c:v>
                </c:pt>
                <c:pt idx="2410" formatCode="General">
                  <c:v>77.875716632645336</c:v>
                </c:pt>
                <c:pt idx="2411" formatCode="General">
                  <c:v>77.885285172044206</c:v>
                </c:pt>
                <c:pt idx="2412" formatCode="General">
                  <c:v>77.894862739873687</c:v>
                </c:pt>
                <c:pt idx="2413" formatCode="General">
                  <c:v>77.904449372833341</c:v>
                </c:pt>
                <c:pt idx="2414" formatCode="General">
                  <c:v>77.914045107817358</c:v>
                </c:pt>
                <c:pt idx="2415" formatCode="General">
                  <c:v>77.923649981915972</c:v>
                </c:pt>
                <c:pt idx="2416" formatCode="General">
                  <c:v>77.933264032416815</c:v>
                </c:pt>
                <c:pt idx="2417" formatCode="General">
                  <c:v>77.942887296806617</c:v>
                </c:pt>
                <c:pt idx="2418" formatCode="General">
                  <c:v>77.952519812772564</c:v>
                </c:pt>
                <c:pt idx="2419" formatCode="General">
                  <c:v>77.962161618203822</c:v>
                </c:pt>
                <c:pt idx="2420" formatCode="General">
                  <c:v>77.971812751193099</c:v>
                </c:pt>
                <c:pt idx="2421" formatCode="General">
                  <c:v>77.981473250038206</c:v>
                </c:pt>
                <c:pt idx="2422" formatCode="General">
                  <c:v>77.991143153243542</c:v>
                </c:pt>
                <c:pt idx="2423" formatCode="General">
                  <c:v>78.000822499521746</c:v>
                </c:pt>
                <c:pt idx="2424" formatCode="General">
                  <c:v>78.010511327795228</c:v>
                </c:pt>
                <c:pt idx="2425" formatCode="General">
                  <c:v>78.020209677197769</c:v>
                </c:pt>
                <c:pt idx="2426" formatCode="General">
                  <c:v>78.029917587076227</c:v>
                </c:pt>
                <c:pt idx="2427" formatCode="General">
                  <c:v>78.039635096992058</c:v>
                </c:pt>
                <c:pt idx="2428" formatCode="General">
                  <c:v>78.049362246723035</c:v>
                </c:pt>
                <c:pt idx="2429" formatCode="General">
                  <c:v>78.059099076264886</c:v>
                </c:pt>
                <c:pt idx="2430" formatCode="General">
                  <c:v>78.06884562583295</c:v>
                </c:pt>
                <c:pt idx="2431" formatCode="General">
                  <c:v>78.078601935863944</c:v>
                </c:pt>
                <c:pt idx="2432" formatCode="General">
                  <c:v>78.088368047017653</c:v>
                </c:pt>
                <c:pt idx="2433" formatCode="General">
                  <c:v>78.098144000178578</c:v>
                </c:pt>
                <c:pt idx="2434" formatCode="General">
                  <c:v>78.10792983645787</c:v>
                </c:pt>
                <c:pt idx="2435" formatCode="General">
                  <c:v>78.117725597194834</c:v>
                </c:pt>
                <c:pt idx="2436" formatCode="General">
                  <c:v>78.127531323958962</c:v>
                </c:pt>
                <c:pt idx="2437" formatCode="General">
                  <c:v>78.137347058551612</c:v>
                </c:pt>
                <c:pt idx="2438" formatCode="General">
                  <c:v>78.14717284300778</c:v>
                </c:pt>
                <c:pt idx="2439" formatCode="General">
                  <c:v>78.157008719598068</c:v>
                </c:pt>
                <c:pt idx="2440" formatCode="General">
                  <c:v>78.166854730830394</c:v>
                </c:pt>
                <c:pt idx="2441" formatCode="General">
                  <c:v>78.176710919452006</c:v>
                </c:pt>
                <c:pt idx="2442" formatCode="General">
                  <c:v>78.186577328451222</c:v>
                </c:pt>
                <c:pt idx="2443" formatCode="General">
                  <c:v>78.196454001059493</c:v>
                </c:pt>
                <c:pt idx="2444" formatCode="General">
                  <c:v>78.206340980753225</c:v>
                </c:pt>
                <c:pt idx="2445" formatCode="General">
                  <c:v>78.216238311255708</c:v>
                </c:pt>
                <c:pt idx="2446" formatCode="General">
                  <c:v>78.226146036539205</c:v>
                </c:pt>
                <c:pt idx="2447" formatCode="General">
                  <c:v>78.236064200826831</c:v>
                </c:pt>
                <c:pt idx="2448" formatCode="General">
                  <c:v>78.245992848594597</c:v>
                </c:pt>
                <c:pt idx="2449" formatCode="General">
                  <c:v>78.255932024573426</c:v>
                </c:pt>
                <c:pt idx="2450" formatCode="General">
                  <c:v>78.265881773751204</c:v>
                </c:pt>
                <c:pt idx="2451" formatCode="General">
                  <c:v>78.275842141374866</c:v>
                </c:pt>
                <c:pt idx="2452" formatCode="General">
                  <c:v>78.285813172952459</c:v>
                </c:pt>
                <c:pt idx="2453" formatCode="General">
                  <c:v>78.295794914255282</c:v>
                </c:pt>
                <c:pt idx="2454" formatCode="General">
                  <c:v>78.30578741131994</c:v>
                </c:pt>
                <c:pt idx="2455" formatCode="General">
                  <c:v>78.315790710450628</c:v>
                </c:pt>
                <c:pt idx="2456" formatCode="General">
                  <c:v>78.32580485822119</c:v>
                </c:pt>
                <c:pt idx="2457" formatCode="General">
                  <c:v>78.335829901477339</c:v>
                </c:pt>
                <c:pt idx="2458" formatCode="General">
                  <c:v>78.345865887338945</c:v>
                </c:pt>
                <c:pt idx="2459" formatCode="General">
                  <c:v>78.355912863202235</c:v>
                </c:pt>
                <c:pt idx="2460" formatCode="General">
                  <c:v>78.365970876741983</c:v>
                </c:pt>
                <c:pt idx="2461" formatCode="General">
                  <c:v>78.376039975913912</c:v>
                </c:pt>
                <c:pt idx="2462" formatCode="General">
                  <c:v>78.386120208956996</c:v>
                </c:pt>
                <c:pt idx="2463" formatCode="General">
                  <c:v>78.396211624395704</c:v>
                </c:pt>
                <c:pt idx="2464" formatCode="General">
                  <c:v>78.406314271042461</c:v>
                </c:pt>
                <c:pt idx="2465" formatCode="General">
                  <c:v>78.416428197999977</c:v>
                </c:pt>
                <c:pt idx="2466" formatCode="General">
                  <c:v>78.426553454663676</c:v>
                </c:pt>
                <c:pt idx="2467" formatCode="General">
                  <c:v>78.436690090724127</c:v>
                </c:pt>
                <c:pt idx="2468" formatCode="General">
                  <c:v>78.446838156169548</c:v>
                </c:pt>
                <c:pt idx="2469" formatCode="General">
                  <c:v>78.456997701288202</c:v>
                </c:pt>
                <c:pt idx="2470" formatCode="General">
                  <c:v>78.467168776670974</c:v>
                </c:pt>
                <c:pt idx="2471" formatCode="General">
                  <c:v>78.477351433213926</c:v>
                </c:pt>
                <c:pt idx="2472" formatCode="General">
                  <c:v>78.487545722120799</c:v>
                </c:pt>
                <c:pt idx="2473" formatCode="General">
                  <c:v>78.497751694905674</c:v>
                </c:pt>
                <c:pt idx="2474" formatCode="General">
                  <c:v>78.507969403395578</c:v>
                </c:pt>
                <c:pt idx="2475" formatCode="General">
                  <c:v>78.518198899733051</c:v>
                </c:pt>
                <c:pt idx="2476" formatCode="General">
                  <c:v>78.52844023637897</c:v>
                </c:pt>
                <c:pt idx="2477" formatCode="General">
                  <c:v>78.538693466115149</c:v>
                </c:pt>
                <c:pt idx="2478" formatCode="General">
                  <c:v>78.548958642047069</c:v>
                </c:pt>
                <c:pt idx="2479" formatCode="General">
                  <c:v>78.559235817606705</c:v>
                </c:pt>
                <c:pt idx="2480" formatCode="General">
                  <c:v>78.569525046555341</c:v>
                </c:pt>
                <c:pt idx="2481" formatCode="General">
                  <c:v>78.579826382986255</c:v>
                </c:pt>
                <c:pt idx="2482" formatCode="General">
                  <c:v>78.59013988132773</c:v>
                </c:pt>
                <c:pt idx="2483" formatCode="General">
                  <c:v>78.600465596345813</c:v>
                </c:pt>
                <c:pt idx="2484" formatCode="General">
                  <c:v>78.610803583147387</c:v>
                </c:pt>
                <c:pt idx="2485" formatCode="General">
                  <c:v>78.621153897182936</c:v>
                </c:pt>
                <c:pt idx="2486" formatCode="General">
                  <c:v>78.631516594249661</c:v>
                </c:pt>
                <c:pt idx="2487" formatCode="General">
                  <c:v>78.641891730494436</c:v>
                </c:pt>
                <c:pt idx="2488" formatCode="General">
                  <c:v>78.652279362416891</c:v>
                </c:pt>
                <c:pt idx="2489" formatCode="General">
                  <c:v>78.662679546872454</c:v>
                </c:pt>
                <c:pt idx="2490" formatCode="General">
                  <c:v>78.673092341075474</c:v>
                </c:pt>
                <c:pt idx="2491" formatCode="General">
                  <c:v>78.683517802602381</c:v>
                </c:pt>
                <c:pt idx="2492" formatCode="General">
                  <c:v>78.69395598939488</c:v>
                </c:pt>
                <c:pt idx="2493" formatCode="General">
                  <c:v>78.704406959763148</c:v>
                </c:pt>
                <c:pt idx="2494" formatCode="General">
                  <c:v>78.714870772389119</c:v>
                </c:pt>
                <c:pt idx="2495" formatCode="General">
                  <c:v>78.725347486329696</c:v>
                </c:pt>
                <c:pt idx="2496" formatCode="General">
                  <c:v>78.735837161020186</c:v>
                </c:pt>
                <c:pt idx="2497" formatCode="General">
                  <c:v>78.746339856277601</c:v>
                </c:pt>
                <c:pt idx="2498" formatCode="General">
                  <c:v>78.756855632304067</c:v>
                </c:pt>
                <c:pt idx="2499" formatCode="General">
                  <c:v>78.767384549690277</c:v>
                </c:pt>
                <c:pt idx="2500" formatCode="General">
                  <c:v>78.777926669418974</c:v>
                </c:pt>
                <c:pt idx="2501" formatCode="General">
                  <c:v>78.788482052868446</c:v>
                </c:pt>
                <c:pt idx="2502" formatCode="General">
                  <c:v>78.799050761816105</c:v>
                </c:pt>
                <c:pt idx="2503" formatCode="General">
                  <c:v>78.809632858442086</c:v>
                </c:pt>
                <c:pt idx="2504" formatCode="General">
                  <c:v>78.820228405332884</c:v>
                </c:pt>
                <c:pt idx="2505" formatCode="General">
                  <c:v>78.830837465485033</c:v>
                </c:pt>
                <c:pt idx="2506" formatCode="General">
                  <c:v>78.841460102308801</c:v>
                </c:pt>
                <c:pt idx="2507" formatCode="General">
                  <c:v>78.852096379632059</c:v>
                </c:pt>
                <c:pt idx="2508" formatCode="General">
                  <c:v>78.862746361703969</c:v>
                </c:pt>
                <c:pt idx="2509" formatCode="General">
                  <c:v>78.873410113198858</c:v>
                </c:pt>
                <c:pt idx="2510" formatCode="General">
                  <c:v>78.884087699220245</c:v>
                </c:pt>
                <c:pt idx="2511" formatCode="General">
                  <c:v>78.894779185304571</c:v>
                </c:pt>
                <c:pt idx="2512" formatCode="General">
                  <c:v>78.905484637425346</c:v>
                </c:pt>
                <c:pt idx="2513" formatCode="General">
                  <c:v>78.916204121997183</c:v>
                </c:pt>
                <c:pt idx="2514" formatCode="General">
                  <c:v>78.92693770587978</c:v>
                </c:pt>
                <c:pt idx="2515" formatCode="General">
                  <c:v>78.937685456382141</c:v>
                </c:pt>
                <c:pt idx="2516" formatCode="General">
                  <c:v>78.948447441266708</c:v>
                </c:pt>
                <c:pt idx="2517" formatCode="General">
                  <c:v>78.959223728753585</c:v>
                </c:pt>
                <c:pt idx="2518" formatCode="General">
                  <c:v>78.97001438752487</c:v>
                </c:pt>
                <c:pt idx="2519" formatCode="General">
                  <c:v>78.980819486728905</c:v>
                </c:pt>
                <c:pt idx="2520" formatCode="General">
                  <c:v>78.991639095984738</c:v>
                </c:pt>
                <c:pt idx="2521" formatCode="General">
                  <c:v>79.002473285386472</c:v>
                </c:pt>
                <c:pt idx="2522" formatCode="General">
                  <c:v>79.013322125507784</c:v>
                </c:pt>
                <c:pt idx="2523" formatCode="General">
                  <c:v>79.024185687406515</c:v>
                </c:pt>
                <c:pt idx="2524" formatCode="General">
                  <c:v>79.035064042629145</c:v>
                </c:pt>
                <c:pt idx="2525" formatCode="General">
                  <c:v>79.045957263215556</c:v>
                </c:pt>
                <c:pt idx="2526" formatCode="General">
                  <c:v>79.056865421703677</c:v>
                </c:pt>
                <c:pt idx="2527" formatCode="General">
                  <c:v>79.067788591134217</c:v>
                </c:pt>
                <c:pt idx="2528" formatCode="General">
                  <c:v>79.078726845055527</c:v>
                </c:pt>
                <c:pt idx="2529" formatCode="General">
                  <c:v>79.089680257528485</c:v>
                </c:pt>
                <c:pt idx="2530" formatCode="General">
                  <c:v>79.100648903131358</c:v>
                </c:pt>
                <c:pt idx="2531" formatCode="General">
                  <c:v>79.111632856964889</c:v>
                </c:pt>
                <c:pt idx="2532" formatCode="General">
                  <c:v>79.122632194657285</c:v>
                </c:pt>
                <c:pt idx="2533" formatCode="General">
                  <c:v>79.133646992369293</c:v>
                </c:pt>
                <c:pt idx="2534" formatCode="General">
                  <c:v>79.144677326799552</c:v>
                </c:pt>
                <c:pt idx="2535" formatCode="General">
                  <c:v>79.155723275189629</c:v>
                </c:pt>
                <c:pt idx="2536" formatCode="General">
                  <c:v>79.166784915329444</c:v>
                </c:pt>
                <c:pt idx="2537" formatCode="General">
                  <c:v>79.177862325562629</c:v>
                </c:pt>
                <c:pt idx="2538" formatCode="General">
                  <c:v>79.188955584791913</c:v>
                </c:pt>
                <c:pt idx="2539" formatCode="General">
                  <c:v>79.200064772484723</c:v>
                </c:pt>
                <c:pt idx="2540" formatCode="General">
                  <c:v>79.211189968678653</c:v>
                </c:pt>
                <c:pt idx="2541" formatCode="General">
                  <c:v>79.222331253987178</c:v>
                </c:pt>
                <c:pt idx="2542" formatCode="General">
                  <c:v>79.233488709605368</c:v>
                </c:pt>
                <c:pt idx="2543" formatCode="General">
                  <c:v>79.24466241731561</c:v>
                </c:pt>
                <c:pt idx="2544" formatCode="General">
                  <c:v>79.255852459493553</c:v>
                </c:pt>
                <c:pt idx="2545" formatCode="General">
                  <c:v>79.267058919114007</c:v>
                </c:pt>
                <c:pt idx="2546" formatCode="General">
                  <c:v>79.278281879756904</c:v>
                </c:pt>
                <c:pt idx="2547" formatCode="General">
                  <c:v>79.289521425613458</c:v>
                </c:pt>
                <c:pt idx="2548" formatCode="General">
                  <c:v>79.30077764149226</c:v>
                </c:pt>
                <c:pt idx="2549" formatCode="General">
                  <c:v>79.312050612825558</c:v>
                </c:pt>
                <c:pt idx="2550" formatCode="General">
                  <c:v>79.323340425675639</c:v>
                </c:pt>
                <c:pt idx="2551" formatCode="General">
                  <c:v>79.334647166741036</c:v>
                </c:pt>
                <c:pt idx="2552" formatCode="General">
                  <c:v>79.345970923363225</c:v>
                </c:pt>
                <c:pt idx="2553" formatCode="General">
                  <c:v>79.357311783533063</c:v>
                </c:pt>
                <c:pt idx="2554" formatCode="General">
                  <c:v>79.368669835897506</c:v>
                </c:pt>
                <c:pt idx="2555" formatCode="General">
                  <c:v>79.380045169766277</c:v>
                </c:pt>
                <c:pt idx="2556" formatCode="General">
                  <c:v>79.391437875118726</c:v>
                </c:pt>
                <c:pt idx="2557" formatCode="General">
                  <c:v>79.402848042610785</c:v>
                </c:pt>
                <c:pt idx="2558" formatCode="General">
                  <c:v>79.414275763581955</c:v>
                </c:pt>
                <c:pt idx="2559" formatCode="General">
                  <c:v>79.425721130062286</c:v>
                </c:pt>
                <c:pt idx="2560" formatCode="General">
                  <c:v>79.437184234779721</c:v>
                </c:pt>
                <c:pt idx="2561" formatCode="General">
                  <c:v>79.448665171167349</c:v>
                </c:pt>
                <c:pt idx="2562" formatCode="General">
                  <c:v>79.460164033370674</c:v>
                </c:pt>
                <c:pt idx="2563" formatCode="General">
                  <c:v>79.471680916255238</c:v>
                </c:pt>
                <c:pt idx="2564" formatCode="General">
                  <c:v>79.483215915414078</c:v>
                </c:pt>
                <c:pt idx="2565" formatCode="General">
                  <c:v>79.494769127175502</c:v>
                </c:pt>
                <c:pt idx="2566" formatCode="General">
                  <c:v>79.50634064861076</c:v>
                </c:pt>
                <c:pt idx="2567" formatCode="General">
                  <c:v>79.517930577542046</c:v>
                </c:pt>
                <c:pt idx="2568" formatCode="General">
                  <c:v>79.529539012550387</c:v>
                </c:pt>
                <c:pt idx="2569" formatCode="General">
                  <c:v>79.541166052983812</c:v>
                </c:pt>
                <c:pt idx="2570" formatCode="General">
                  <c:v>79.552811798965479</c:v>
                </c:pt>
                <c:pt idx="2571" formatCode="General">
                  <c:v>79.564476351402092</c:v>
                </c:pt>
                <c:pt idx="2572" formatCode="General">
                  <c:v>79.576159811992213</c:v>
                </c:pt>
                <c:pt idx="2573" formatCode="General">
                  <c:v>79.587862283234912</c:v>
                </c:pt>
                <c:pt idx="2574" formatCode="General">
                  <c:v>79.599583868438415</c:v>
                </c:pt>
                <c:pt idx="2575" formatCode="General">
                  <c:v>79.611324671728781</c:v>
                </c:pt>
                <c:pt idx="2576" formatCode="General">
                  <c:v>79.623084798058898</c:v>
                </c:pt>
                <c:pt idx="2577" formatCode="General">
                  <c:v>79.634864353217509</c:v>
                </c:pt>
                <c:pt idx="2578" formatCode="General">
                  <c:v>79.646663443838307</c:v>
                </c:pt>
                <c:pt idx="2579" formatCode="General">
                  <c:v>79.658482177409212</c:v>
                </c:pt>
                <c:pt idx="2580" formatCode="General">
                  <c:v>79.670320662281839</c:v>
                </c:pt>
                <c:pt idx="2581" formatCode="General">
                  <c:v>79.682179007680915</c:v>
                </c:pt>
                <c:pt idx="2582" formatCode="General">
                  <c:v>79.694057323714105</c:v>
                </c:pt>
                <c:pt idx="2583" formatCode="General">
                  <c:v>79.705955721381613</c:v>
                </c:pt>
                <c:pt idx="2584" formatCode="General">
                  <c:v>79.717874312586318</c:v>
                </c:pt>
                <c:pt idx="2585" formatCode="General">
                  <c:v>79.729813210143718</c:v>
                </c:pt>
                <c:pt idx="2586" formatCode="General">
                  <c:v>79.741772527792207</c:v>
                </c:pt>
                <c:pt idx="2587" formatCode="General">
                  <c:v>79.753752380203437</c:v>
                </c:pt>
                <c:pt idx="2588" formatCode="General">
                  <c:v>79.765752882992814</c:v>
                </c:pt>
                <c:pt idx="2589" formatCode="General">
                  <c:v>79.777774152730146</c:v>
                </c:pt>
                <c:pt idx="2590" formatCode="General">
                  <c:v>79.78981630695057</c:v>
                </c:pt>
                <c:pt idx="2591" formatCode="General">
                  <c:v>79.801879464165296</c:v>
                </c:pt>
                <c:pt idx="2592" formatCode="General">
                  <c:v>79.813963743873018</c:v>
                </c:pt>
                <c:pt idx="2593" formatCode="General">
                  <c:v>79.826069266570954</c:v>
                </c:pt>
                <c:pt idx="2594" formatCode="General">
                  <c:v>79.838196153766461</c:v>
                </c:pt>
                <c:pt idx="2595" formatCode="General">
                  <c:v>79.850344527988582</c:v>
                </c:pt>
                <c:pt idx="2596" formatCode="General">
                  <c:v>79.862514512799819</c:v>
                </c:pt>
                <c:pt idx="2597" formatCode="General">
                  <c:v>79.874706232808151</c:v>
                </c:pt>
                <c:pt idx="2598" formatCode="General">
                  <c:v>79.886919813679114</c:v>
                </c:pt>
                <c:pt idx="2599" formatCode="General">
                  <c:v>79.899155382148166</c:v>
                </c:pt>
                <c:pt idx="2600" formatCode="General">
                  <c:v>79.911413066033106</c:v>
                </c:pt>
                <c:pt idx="2601" formatCode="General">
                  <c:v>79.923692994246835</c:v>
                </c:pt>
                <c:pt idx="2602" formatCode="General">
                  <c:v>79.935995296810134</c:v>
                </c:pt>
                <c:pt idx="2603" formatCode="General">
                  <c:v>79.948320104864834</c:v>
                </c:pt>
                <c:pt idx="2604" formatCode="General">
                  <c:v>79.960667550686964</c:v>
                </c:pt>
                <c:pt idx="2605" formatCode="General">
                  <c:v>79.973037767700248</c:v>
                </c:pt>
                <c:pt idx="2606" formatCode="General">
                  <c:v>79.985430890489738</c:v>
                </c:pt>
                <c:pt idx="2607" formatCode="General">
                  <c:v>79.997847054815722</c:v>
                </c:pt>
                <c:pt idx="2608" formatCode="General">
                  <c:v>80.010286397627723</c:v>
                </c:pt>
                <c:pt idx="2609" formatCode="General">
                  <c:v>80.022749057078812</c:v>
                </c:pt>
                <c:pt idx="2610" formatCode="General">
                  <c:v>80.035235172540112</c:v>
                </c:pt>
                <c:pt idx="2611" formatCode="General">
                  <c:v>80.047744884615497</c:v>
                </c:pt>
                <c:pt idx="2612" formatCode="General">
                  <c:v>80.060278335156582</c:v>
                </c:pt>
                <c:pt idx="2613" formatCode="General">
                  <c:v>80.072835667277786</c:v>
                </c:pt>
                <c:pt idx="2614" formatCode="General">
                  <c:v>80.085417025371882</c:v>
                </c:pt>
                <c:pt idx="2615" formatCode="General">
                  <c:v>80.098022555125539</c:v>
                </c:pt>
                <c:pt idx="2616" formatCode="General">
                  <c:v>80.110652403535227</c:v>
                </c:pt>
                <c:pt idx="2617" formatCode="General">
                  <c:v>80.123306718923374</c:v>
                </c:pt>
                <c:pt idx="2618" formatCode="General">
                  <c:v>80.135985650954751</c:v>
                </c:pt>
                <c:pt idx="2619" formatCode="General">
                  <c:v>80.148689350653058</c:v>
                </c:pt>
                <c:pt idx="2620" formatCode="General">
                  <c:v>80.161417970417915</c:v>
                </c:pt>
                <c:pt idx="2621" formatCode="General">
                  <c:v>80.17417166404195</c:v>
                </c:pt>
                <c:pt idx="2622" formatCode="General">
                  <c:v>80.186950586728273</c:v>
                </c:pt>
                <c:pt idx="2623" formatCode="General">
                  <c:v>80.199754895108214</c:v>
                </c:pt>
                <c:pt idx="2624" formatCode="General">
                  <c:v>80.212584747259257</c:v>
                </c:pt>
                <c:pt idx="2625" formatCode="General">
                  <c:v>80.225440302723356</c:v>
                </c:pt>
                <c:pt idx="2626" formatCode="General">
                  <c:v>80.238321722525569</c:v>
                </c:pt>
                <c:pt idx="2627" formatCode="General">
                  <c:v>80.25122916919284</c:v>
                </c:pt>
                <c:pt idx="2628" formatCode="General">
                  <c:v>80.264162806773214</c:v>
                </c:pt>
                <c:pt idx="2629" formatCode="General">
                  <c:v>80.277122800855338</c:v>
                </c:pt>
                <c:pt idx="2630" formatCode="General">
                  <c:v>80.290109318588279</c:v>
                </c:pt>
                <c:pt idx="2631" formatCode="General">
                  <c:v>80.303122528701621</c:v>
                </c:pt>
                <c:pt idx="2632" formatCode="General">
                  <c:v>80.316162601525889</c:v>
                </c:pt>
                <c:pt idx="2633" formatCode="General">
                  <c:v>80.329229709013475</c:v>
                </c:pt>
                <c:pt idx="2634" formatCode="General">
                  <c:v>80.342324024759563</c:v>
                </c:pt>
                <c:pt idx="2635" formatCode="General">
                  <c:v>80.355445724023824</c:v>
                </c:pt>
                <c:pt idx="2636" formatCode="General">
                  <c:v>80.368594983752104</c:v>
                </c:pt>
                <c:pt idx="2637" formatCode="General">
                  <c:v>80.381771982598693</c:v>
                </c:pt>
                <c:pt idx="2638" formatCode="General">
                  <c:v>80.394976900948876</c:v>
                </c:pt>
                <c:pt idx="2639" formatCode="General">
                  <c:v>80.4082099209419</c:v>
                </c:pt>
                <c:pt idx="2640" formatCode="General">
                  <c:v>80.421471226494248</c:v>
                </c:pt>
                <c:pt idx="2641" formatCode="General">
                  <c:v>80.434761003323459</c:v>
                </c:pt>
                <c:pt idx="2642" formatCode="General">
                  <c:v>80.448079438972186</c:v>
                </c:pt>
                <c:pt idx="2643" formatCode="General">
                  <c:v>80.461426722832726</c:v>
                </c:pt>
                <c:pt idx="2644" formatCode="General">
                  <c:v>80.474803046172013</c:v>
                </c:pt>
                <c:pt idx="2645" formatCode="General">
                  <c:v>80.488208602157016</c:v>
                </c:pt>
                <c:pt idx="2646" formatCode="General">
                  <c:v>80.501643585880487</c:v>
                </c:pt>
                <c:pt idx="2647" formatCode="General">
                  <c:v>80.515108194387281</c:v>
                </c:pt>
                <c:pt idx="2648" formatCode="General">
                  <c:v>80.528602626701002</c:v>
                </c:pt>
                <c:pt idx="2649" formatCode="General">
                  <c:v>80.54212708385127</c:v>
                </c:pt>
                <c:pt idx="2650" formatCode="General">
                  <c:v>80.555681768901309</c:v>
                </c:pt>
                <c:pt idx="2651" formatCode="General">
                  <c:v>80.569266886976081</c:v>
                </c:pt>
                <c:pt idx="2652" formatCode="General">
                  <c:v>80.582882645290923</c:v>
                </c:pt>
                <c:pt idx="2653" formatCode="General">
                  <c:v>80.596529253180663</c:v>
                </c:pt>
                <c:pt idx="2654" formatCode="General">
                  <c:v>80.610206922129308</c:v>
                </c:pt>
                <c:pt idx="2655" formatCode="General">
                  <c:v>80.623915865800129</c:v>
                </c:pt>
                <c:pt idx="2656" formatCode="General">
                  <c:v>80.637656300066453</c:v>
                </c:pt>
                <c:pt idx="2657" formatCode="General">
                  <c:v>80.651428443042818</c:v>
                </c:pt>
                <c:pt idx="2658" formatCode="General">
                  <c:v>80.665232515116855</c:v>
                </c:pt>
                <c:pt idx="2659" formatCode="General">
                  <c:v>80.67906873898167</c:v>
                </c:pt>
                <c:pt idx="2660" formatCode="General">
                  <c:v>80.692937339668788</c:v>
                </c:pt>
                <c:pt idx="2661" formatCode="General">
                  <c:v>80.706838544581657</c:v>
                </c:pt>
                <c:pt idx="2662" formatCode="General">
                  <c:v>80.720772583529978</c:v>
                </c:pt>
                <c:pt idx="2663" formatCode="General">
                  <c:v>80.734739688764364</c:v>
                </c:pt>
                <c:pt idx="2664" formatCode="General">
                  <c:v>80.748740095011783</c:v>
                </c:pt>
                <c:pt idx="2665" formatCode="General">
                  <c:v>80.762774039511726</c:v>
                </c:pt>
                <c:pt idx="2666" formatCode="General">
                  <c:v>80.776841762052911</c:v>
                </c:pt>
                <c:pt idx="2667" formatCode="General">
                  <c:v>80.790943505010702</c:v>
                </c:pt>
                <c:pt idx="2668" formatCode="General">
                  <c:v>80.805079513385294</c:v>
                </c:pt>
                <c:pt idx="2669" formatCode="General">
                  <c:v>80.819250034840437</c:v>
                </c:pt>
                <c:pt idx="2670" formatCode="General">
                  <c:v>80.833455319743166</c:v>
                </c:pt>
                <c:pt idx="2671" formatCode="General">
                  <c:v>80.847695621204039</c:v>
                </c:pt>
                <c:pt idx="2672" formatCode="General">
                  <c:v>80.861971195118144</c:v>
                </c:pt>
                <c:pt idx="2673" formatCode="General">
                  <c:v>80.876282300207066</c:v>
                </c:pt>
                <c:pt idx="2674" formatCode="General">
                  <c:v>80.890629198061504</c:v>
                </c:pt>
                <c:pt idx="2675" formatCode="General">
                  <c:v>80.9050121531847</c:v>
                </c:pt>
                <c:pt idx="2676" formatCode="General">
                  <c:v>80.919431433036806</c:v>
                </c:pt>
                <c:pt idx="2677" formatCode="General">
                  <c:v>80.933887308079974</c:v>
                </c:pt>
                <c:pt idx="2678" formatCode="General">
                  <c:v>80.948380051824444</c:v>
                </c:pt>
                <c:pt idx="2679" formatCode="General">
                  <c:v>80.962909940875434</c:v>
                </c:pt>
                <c:pt idx="2680" formatCode="General">
                  <c:v>80.977477254980982</c:v>
                </c:pt>
                <c:pt idx="2681" formatCode="General">
                  <c:v>80.992082277080726</c:v>
                </c:pt>
                <c:pt idx="2682" formatCode="General">
                  <c:v>81.006725293355657</c:v>
                </c:pt>
                <c:pt idx="2683" formatCode="General">
                  <c:v>81.021406593278826</c:v>
                </c:pt>
                <c:pt idx="2684" formatCode="General">
                  <c:v>81.036126469667025</c:v>
                </c:pt>
                <c:pt idx="2685" formatCode="General">
                  <c:v>81.05088521873364</c:v>
                </c:pt>
                <c:pt idx="2686" formatCode="General">
                  <c:v>81.065683140142326</c:v>
                </c:pt>
                <c:pt idx="2687" formatCode="General">
                  <c:v>81.080520537062043</c:v>
                </c:pt>
                <c:pt idx="2688" formatCode="General">
                  <c:v>81.095397716222877</c:v>
                </c:pt>
                <c:pt idx="2689" formatCode="General">
                  <c:v>81.110314987973339</c:v>
                </c:pt>
                <c:pt idx="2690" formatCode="General">
                  <c:v>81.125272666338589</c:v>
                </c:pt>
                <c:pt idx="2691" formatCode="General">
                  <c:v>81.140271069079816</c:v>
                </c:pt>
                <c:pt idx="2692" formatCode="General">
                  <c:v>81.155310517755098</c:v>
                </c:pt>
                <c:pt idx="2693" formatCode="General">
                  <c:v>81.17039133778124</c:v>
                </c:pt>
                <c:pt idx="2694" formatCode="General">
                  <c:v>81.185513858497089</c:v>
                </c:pt>
                <c:pt idx="2695" formatCode="General">
                  <c:v>81.200678413227962</c:v>
                </c:pt>
                <c:pt idx="2696" formatCode="General">
                  <c:v>81.21588533935163</c:v>
                </c:pt>
                <c:pt idx="2697" formatCode="General">
                  <c:v>81.231134978365532</c:v>
                </c:pt>
                <c:pt idx="2698" formatCode="General">
                  <c:v>81.246427675955516</c:v>
                </c:pt>
                <c:pt idx="2699" formatCode="General">
                  <c:v>81.261763782065913</c:v>
                </c:pt>
                <c:pt idx="2700" formatCode="General">
                  <c:v>81.277143650971198</c:v>
                </c:pt>
                <c:pt idx="2701" formatCode="General">
                  <c:v>81.292567641349109</c:v>
                </c:pt>
                <c:pt idx="2702" formatCode="General">
                  <c:v>81.308036116355382</c:v>
                </c:pt>
                <c:pt idx="2703" formatCode="General">
                  <c:v>81.323549443700088</c:v>
                </c:pt>
                <c:pt idx="2704" formatCode="General">
                  <c:v>81.339107995725598</c:v>
                </c:pt>
                <c:pt idx="2705" formatCode="General">
                  <c:v>81.354712149486218</c:v>
                </c:pt>
                <c:pt idx="2706" formatCode="General">
                  <c:v>81.370362286829618</c:v>
                </c:pt>
                <c:pt idx="2707" formatCode="General">
                  <c:v>81.386058794480022</c:v>
                </c:pt>
                <c:pt idx="2708" formatCode="General">
                  <c:v>81.401802064123174</c:v>
                </c:pt>
                <c:pt idx="2709" formatCode="General">
                  <c:v>81.417592492493341</c:v>
                </c:pt>
                <c:pt idx="2710" formatCode="General">
                  <c:v>81.433430481461968</c:v>
                </c:pt>
                <c:pt idx="2711" formatCode="General">
                  <c:v>81.449316438128633</c:v>
                </c:pt>
                <c:pt idx="2712" formatCode="General">
                  <c:v>81.465250774913784</c:v>
                </c:pt>
                <c:pt idx="2713" formatCode="General">
                  <c:v>81.481233909653753</c:v>
                </c:pt>
                <c:pt idx="2714" formatCode="General">
                  <c:v>81.497266265697732</c:v>
                </c:pt>
                <c:pt idx="2715" formatCode="General">
                  <c:v>81.513348272007121</c:v>
                </c:pt>
                <c:pt idx="2716" formatCode="General">
                  <c:v>81.529480363257051</c:v>
                </c:pt>
                <c:pt idx="2717" formatCode="General">
                  <c:v>81.545662979940289</c:v>
                </c:pt>
                <c:pt idx="2718" formatCode="General">
                  <c:v>81.561896568473472</c:v>
                </c:pt>
                <c:pt idx="2719" formatCode="General">
                  <c:v>81.578181581305827</c:v>
                </c:pt>
                <c:pt idx="2720" formatCode="General">
                  <c:v>81.594518477030476</c:v>
                </c:pt>
                <c:pt idx="2721" formatCode="General">
                  <c:v>81.610907720498318</c:v>
                </c:pt>
                <c:pt idx="2722" formatCode="General">
                  <c:v>81.627349782934488</c:v>
                </c:pt>
                <c:pt idx="2723" formatCode="General">
                  <c:v>81.643845142057728</c:v>
                </c:pt>
                <c:pt idx="2724" formatCode="General">
                  <c:v>81.660394282202446</c:v>
                </c:pt>
                <c:pt idx="2725" formatCode="General">
                  <c:v>81.676997694443827</c:v>
                </c:pt>
                <c:pt idx="2726" formatCode="General">
                  <c:v>81.693655876725771</c:v>
                </c:pt>
                <c:pt idx="2727" formatCode="General">
                  <c:v>81.710369333992119</c:v>
                </c:pt>
                <c:pt idx="2728" formatCode="General">
                  <c:v>81.727138578320861</c:v>
                </c:pt>
                <c:pt idx="2729" formatCode="General">
                  <c:v>81.743964129061695</c:v>
                </c:pt>
                <c:pt idx="2730" formatCode="General">
                  <c:v>81.760846512976997</c:v>
                </c:pt>
                <c:pt idx="2731" formatCode="General">
                  <c:v>81.777786264386179</c:v>
                </c:pt>
                <c:pt idx="2732" formatCode="General">
                  <c:v>81.794783925313624</c:v>
                </c:pt>
                <c:pt idx="2733" formatCode="General">
                  <c:v>81.811840045640395</c:v>
                </c:pt>
                <c:pt idx="2734" formatCode="General">
                  <c:v>81.828955183259481</c:v>
                </c:pt>
                <c:pt idx="2735" formatCode="General">
                  <c:v>81.846129904235269</c:v>
                </c:pt>
                <c:pt idx="2736" formatCode="General">
                  <c:v>81.863364782966798</c:v>
                </c:pt>
                <c:pt idx="2737" formatCode="General">
                  <c:v>81.880660402355218</c:v>
                </c:pt>
                <c:pt idx="2738" formatCode="General">
                  <c:v>81.898017353975561</c:v>
                </c:pt>
                <c:pt idx="2739" formatCode="General">
                  <c:v>81.915436238252852</c:v>
                </c:pt>
                <c:pt idx="2740" formatCode="General">
                  <c:v>81.932917664642758</c:v>
                </c:pt>
                <c:pt idx="2741" formatCode="General">
                  <c:v>81.950462251817015</c:v>
                </c:pt>
                <c:pt idx="2742" formatCode="General">
                  <c:v>81.968070627853535</c:v>
                </c:pt>
                <c:pt idx="2743" formatCode="General">
                  <c:v>81.985743430431583</c:v>
                </c:pt>
                <c:pt idx="2744" formatCode="General">
                  <c:v>82.003481307032104</c:v>
                </c:pt>
                <c:pt idx="2745" formatCode="General">
                  <c:v>82.021284915143255</c:v>
                </c:pt>
                <c:pt idx="2746" formatCode="General">
                  <c:v>82.039154922471482</c:v>
                </c:pt>
                <c:pt idx="2747" formatCode="General">
                  <c:v>82.057092007158346</c:v>
                </c:pt>
                <c:pt idx="2748" formatCode="General">
                  <c:v>82.075096858002837</c:v>
                </c:pt>
                <c:pt idx="2749" formatCode="General">
                  <c:v>82.093170174690201</c:v>
                </c:pt>
                <c:pt idx="2750" formatCode="General">
                  <c:v>82.111312668026514</c:v>
                </c:pt>
                <c:pt idx="2751" formatCode="General">
                  <c:v>82.129525060180029</c:v>
                </c:pt>
                <c:pt idx="2752" formatCode="General">
                  <c:v>82.14780808492894</c:v>
                </c:pt>
                <c:pt idx="2753" formatCode="General">
                  <c:v>82.166162487916154</c:v>
                </c:pt>
                <c:pt idx="2754" formatCode="General">
                  <c:v>82.184589026911055</c:v>
                </c:pt>
                <c:pt idx="2755" formatCode="General">
                  <c:v>82.203088472078619</c:v>
                </c:pt>
                <c:pt idx="2756" formatCode="General">
                  <c:v>82.221661606256205</c:v>
                </c:pt>
                <c:pt idx="2757" formatCode="General">
                  <c:v>82.240309225237979</c:v>
                </c:pt>
                <c:pt idx="2758" formatCode="General">
                  <c:v>82.25903213806771</c:v>
                </c:pt>
                <c:pt idx="2759" formatCode="General">
                  <c:v>82.277831167339684</c:v>
                </c:pt>
                <c:pt idx="2760" formatCode="General">
                  <c:v>82.296707149508592</c:v>
                </c:pt>
                <c:pt idx="2761" formatCode="General">
                  <c:v>82.315660935208058</c:v>
                </c:pt>
                <c:pt idx="2762" formatCode="General">
                  <c:v>82.334693389578803</c:v>
                </c:pt>
                <c:pt idx="2763" formatCode="General">
                  <c:v>82.353805392606262</c:v>
                </c:pt>
                <c:pt idx="2764" formatCode="General">
                  <c:v>82.372997839468169</c:v>
                </c:pt>
                <c:pt idx="2765" formatCode="General">
                  <c:v>82.392271640892531</c:v>
                </c:pt>
                <c:pt idx="2766" formatCode="General">
                  <c:v>82.411627723526308</c:v>
                </c:pt>
                <c:pt idx="2767" formatCode="General">
                  <c:v>82.431067030315191</c:v>
                </c:pt>
                <c:pt idx="2768" formatCode="General">
                  <c:v>82.450590520894778</c:v>
                </c:pt>
                <c:pt idx="2769" formatCode="General">
                  <c:v>82.470199171993869</c:v>
                </c:pt>
                <c:pt idx="2770" formatCode="General">
                  <c:v>82.489893977849945</c:v>
                </c:pt>
                <c:pt idx="2771" formatCode="General">
                  <c:v>82.509675950637586</c:v>
                </c:pt>
                <c:pt idx="2772" formatCode="General">
                  <c:v>82.529546120910041</c:v>
                </c:pt>
                <c:pt idx="2773" formatCode="General">
                  <c:v>82.549505538054973</c:v>
                </c:pt>
                <c:pt idx="2774" formatCode="General">
                  <c:v>82.569555270763971</c:v>
                </c:pt>
                <c:pt idx="2775" formatCode="General">
                  <c:v>82.589696407517522</c:v>
                </c:pt>
                <c:pt idx="2776" formatCode="General">
                  <c:v>82.609930057085009</c:v>
                </c:pt>
                <c:pt idx="2777" formatCode="General">
                  <c:v>82.630257349041003</c:v>
                </c:pt>
                <c:pt idx="2778" formatCode="General">
                  <c:v>82.650679434298155</c:v>
                </c:pt>
                <c:pt idx="2779" formatCode="General">
                  <c:v>82.671197485657416</c:v>
                </c:pt>
                <c:pt idx="2780" formatCode="General">
                  <c:v>82.691812698376253</c:v>
                </c:pt>
                <c:pt idx="2781" formatCode="General">
                  <c:v>82.712526290755761</c:v>
                </c:pt>
                <c:pt idx="2782" formatCode="General">
                  <c:v>82.733339504746965</c:v>
                </c:pt>
                <c:pt idx="2783" formatCode="General">
                  <c:v>82.754253606577734</c:v>
                </c:pt>
                <c:pt idx="2784" formatCode="General">
                  <c:v>82.775269887400498</c:v>
                </c:pt>
                <c:pt idx="2785" formatCode="General">
                  <c:v>82.796389663962174</c:v>
                </c:pt>
                <c:pt idx="2786" formatCode="General">
                  <c:v>82.817614279296762</c:v>
                </c:pt>
                <c:pt idx="2787" formatCode="General">
                  <c:v>82.838945103441858</c:v>
                </c:pt>
                <c:pt idx="2788" formatCode="General">
                  <c:v>82.860383534180002</c:v>
                </c:pt>
                <c:pt idx="2789" formatCode="General">
                  <c:v>82.881930997805767</c:v>
                </c:pt>
                <c:pt idx="2790" formatCode="General">
                  <c:v>82.903588949919907</c:v>
                </c:pt>
                <c:pt idx="2791" formatCode="General">
                  <c:v>82.925358876251579</c:v>
                </c:pt>
                <c:pt idx="2792" formatCode="General">
                  <c:v>82.947242293509845</c:v>
                </c:pt>
                <c:pt idx="2793" formatCode="General">
                  <c:v>82.969240750265797</c:v>
                </c:pt>
                <c:pt idx="2794" formatCode="General">
                  <c:v>82.99135582786657</c:v>
                </c:pt>
                <c:pt idx="2795" formatCode="General">
                  <c:v>83.013589141382695</c:v>
                </c:pt>
                <c:pt idx="2796" formatCode="General">
                  <c:v>83.035942340590267</c:v>
                </c:pt>
                <c:pt idx="2797" formatCode="General">
                  <c:v>83.058417110989396</c:v>
                </c:pt>
                <c:pt idx="2798" formatCode="General">
                  <c:v>83.081015174860752</c:v>
                </c:pt>
                <c:pt idx="2799" formatCode="General">
                  <c:v>83.103738292361768</c:v>
                </c:pt>
                <c:pt idx="2800" formatCode="General">
                  <c:v>83.12658826266437</c:v>
                </c:pt>
                <c:pt idx="2801" formatCode="General">
                  <c:v>83.149566925136185</c:v>
                </c:pt>
                <c:pt idx="2802" formatCode="General">
                  <c:v>83.172676160567136</c:v>
                </c:pt>
                <c:pt idx="2803" formatCode="General">
                  <c:v>83.195917892443774</c:v>
                </c:pt>
                <c:pt idx="2804" formatCode="General">
                  <c:v>83.21929408827323</c:v>
                </c:pt>
                <c:pt idx="2805" formatCode="General">
                  <c:v>83.242806760959695</c:v>
                </c:pt>
                <c:pt idx="2806" formatCode="General">
                  <c:v>83.266457970235265</c:v>
                </c:pt>
                <c:pt idx="2807" formatCode="General">
                  <c:v>83.290249824148333</c:v>
                </c:pt>
                <c:pt idx="2808" formatCode="General">
                  <c:v>83.314184480612269</c:v>
                </c:pt>
                <c:pt idx="2809" formatCode="General">
                  <c:v>83.338264149016865</c:v>
                </c:pt>
                <c:pt idx="2810" formatCode="General">
                  <c:v>83.362491091906378</c:v>
                </c:pt>
                <c:pt idx="2811" formatCode="General">
                  <c:v>83.386867626727039</c:v>
                </c:pt>
                <c:pt idx="2812" formatCode="General">
                  <c:v>83.411396127647407</c:v>
                </c:pt>
                <c:pt idx="2813" formatCode="General">
                  <c:v>83.436079027455989</c:v>
                </c:pt>
                <c:pt idx="2814" formatCode="General">
                  <c:v>83.460918819539145</c:v>
                </c:pt>
                <c:pt idx="2815" formatCode="General">
                  <c:v>83.485918059944126</c:v>
                </c:pt>
                <c:pt idx="2816" formatCode="General">
                  <c:v>83.5110793695316</c:v>
                </c:pt>
                <c:pt idx="2817" formatCode="General">
                  <c:v>83.536405436221969</c:v>
                </c:pt>
                <c:pt idx="2818" formatCode="General">
                  <c:v>83.561899017340977</c:v>
                </c:pt>
                <c:pt idx="2819" formatCode="General">
                  <c:v>83.587562942069781</c:v>
                </c:pt>
                <c:pt idx="2820" formatCode="General">
                  <c:v>83.613400114004818</c:v>
                </c:pt>
                <c:pt idx="2821" formatCode="General">
                  <c:v>83.639413513834043</c:v>
                </c:pt>
                <c:pt idx="2822" formatCode="General">
                  <c:v>83.665606202135621</c:v>
                </c:pt>
                <c:pt idx="2823" formatCode="General">
                  <c:v>83.691981322305821</c:v>
                </c:pt>
                <c:pt idx="2824" formatCode="General">
                  <c:v>83.718542103623676</c:v>
                </c:pt>
                <c:pt idx="2825" formatCode="General">
                  <c:v>83.745291864460029</c:v>
                </c:pt>
                <c:pt idx="2826" formatCode="General">
                  <c:v>83.772234015639157</c:v>
                </c:pt>
                <c:pt idx="2827" formatCode="General">
                  <c:v>83.799372063962068</c:v>
                </c:pt>
                <c:pt idx="2828" formatCode="General">
                  <c:v>83.826709615900697</c:v>
                </c:pt>
                <c:pt idx="2829" formatCode="General">
                  <c:v>83.85425038147325</c:v>
                </c:pt>
                <c:pt idx="2830" formatCode="General">
                  <c:v>83.881998178311534</c:v>
                </c:pt>
                <c:pt idx="2831" formatCode="General">
                  <c:v>83.90995693593166</c:v>
                </c:pt>
                <c:pt idx="2832" formatCode="General">
                  <c:v>83.938130700220967</c:v>
                </c:pt>
                <c:pt idx="2833" formatCode="General">
                  <c:v>83.966523638153888</c:v>
                </c:pt>
                <c:pt idx="2834" formatCode="General">
                  <c:v>83.995140042751615</c:v>
                </c:pt>
                <c:pt idx="2835" formatCode="General">
                  <c:v>84.023984338300522</c:v>
                </c:pt>
                <c:pt idx="2836" formatCode="General">
                  <c:v>84.053061085845982</c:v>
                </c:pt>
                <c:pt idx="2837" formatCode="General">
                  <c:v>84.082374988979339</c:v>
                </c:pt>
                <c:pt idx="2838" formatCode="General">
                  <c:v>84.111930899936979</c:v>
                </c:pt>
                <c:pt idx="2839" formatCode="General">
                  <c:v>84.141733826032166</c:v>
                </c:pt>
                <c:pt idx="2840" formatCode="General">
                  <c:v>84.171788936441743</c:v>
                </c:pt>
                <c:pt idx="2841" formatCode="General">
                  <c:v>84.202101569371678</c:v>
                </c:pt>
                <c:pt idx="2842" formatCode="General">
                  <c:v>84.232677239627009</c:v>
                </c:pt>
                <c:pt idx="2843" formatCode="General">
                  <c:v>84.263521646614521</c:v>
                </c:pt>
                <c:pt idx="2844" formatCode="General">
                  <c:v>84.294640682807767</c:v>
                </c:pt>
                <c:pt idx="2845" formatCode="General">
                  <c:v>84.326040442707622</c:v>
                </c:pt>
                <c:pt idx="2846" formatCode="General">
                  <c:v>84.357727232333403</c:v>
                </c:pt>
                <c:pt idx="2847" formatCode="General">
                  <c:v>84.389707579283012</c:v>
                </c:pt>
                <c:pt idx="2848" formatCode="General">
                  <c:v>84.42198824340403</c:v>
                </c:pt>
                <c:pt idx="2849" formatCode="General">
                  <c:v>84.454576228120629</c:v>
                </c:pt>
                <c:pt idx="2850" formatCode="General">
                  <c:v>84.487478792466021</c:v>
                </c:pt>
                <c:pt idx="2851" formatCode="General">
                  <c:v>84.5207034638739</c:v>
                </c:pt>
                <c:pt idx="2852" formatCode="General">
                  <c:v>84.554258051787329</c:v>
                </c:pt>
                <c:pt idx="2853" formatCode="General">
                  <c:v>84.588150662149332</c:v>
                </c:pt>
                <c:pt idx="2854" formatCode="General">
                  <c:v>84.622389712844424</c:v>
                </c:pt>
                <c:pt idx="2855" formatCode="General">
                  <c:v>84.65698395016814</c:v>
                </c:pt>
                <c:pt idx="2856" formatCode="General">
                  <c:v>84.691942466407525</c:v>
                </c:pt>
                <c:pt idx="2857" formatCode="General">
                  <c:v>84.72727471862494</c:v>
                </c:pt>
                <c:pt idx="2858" formatCode="General">
                  <c:v>84.762990548745407</c:v>
                </c:pt>
                <c:pt idx="2859" formatCode="General">
                  <c:v>84.799100205058693</c:v>
                </c:pt>
                <c:pt idx="2860" formatCode="General">
                  <c:v>84.835614365257797</c:v>
                </c:pt>
                <c:pt idx="2861" formatCode="General">
                  <c:v>84.872544161148298</c:v>
                </c:pt>
                <c:pt idx="2862" formatCode="General">
                  <c:v>84.909901205177135</c:v>
                </c:pt>
                <c:pt idx="2863" formatCode="General">
                  <c:v>84.947697618944716</c:v>
                </c:pt>
                <c:pt idx="2864" formatCode="General">
                  <c:v>84.985946063882153</c:v>
                </c:pt>
                <c:pt idx="2865" formatCode="General">
                  <c:v>85.024659774295259</c:v>
                </c:pt>
                <c:pt idx="2866" formatCode="General">
                  <c:v>85.063852592998614</c:v>
                </c:pt>
                <c:pt idx="2867" formatCode="General">
                  <c:v>85.103539009789429</c:v>
                </c:pt>
                <c:pt idx="2868" formatCode="General">
                  <c:v>85.143734203037894</c:v>
                </c:pt>
                <c:pt idx="2869" formatCode="General">
                  <c:v>85.184454084704484</c:v>
                </c:pt>
                <c:pt idx="2870" formatCode="General">
                  <c:v>85.225715349130184</c:v>
                </c:pt>
                <c:pt idx="2871" formatCode="General">
                  <c:v>85.267535525987938</c:v>
                </c:pt>
                <c:pt idx="2872" formatCode="General">
                  <c:v>85.3099330378312</c:v>
                </c:pt>
                <c:pt idx="2873" formatCode="General">
                  <c:v>85.352927262729807</c:v>
                </c:pt>
                <c:pt idx="2874" formatCode="General">
                  <c:v>85.396538602545121</c:v>
                </c:pt>
                <c:pt idx="2875" formatCode="General">
                  <c:v>85.440788557469517</c:v>
                </c:pt>
                <c:pt idx="2876" formatCode="General">
                  <c:v>85.485699807535738</c:v>
                </c:pt>
                <c:pt idx="2877" formatCode="General">
                  <c:v>85.531296301898237</c:v>
                </c:pt>
                <c:pt idx="2878" formatCode="General">
                  <c:v>85.577603356798519</c:v>
                </c:pt>
                <c:pt idx="2879" formatCode="General">
                  <c:v>85.624647763253165</c:v>
                </c:pt>
                <c:pt idx="2880" formatCode="General">
                  <c:v>85.672457905653815</c:v>
                </c:pt>
                <c:pt idx="2881" formatCode="General">
                  <c:v>85.721063892640331</c:v>
                </c:pt>
                <c:pt idx="2882" formatCode="General">
                  <c:v>85.770497701812488</c:v>
                </c:pt>
                <c:pt idx="2883" formatCode="General">
                  <c:v>85.820793340084975</c:v>
                </c:pt>
                <c:pt idx="2884" formatCode="General">
                  <c:v>85.871987021770622</c:v>
                </c:pt>
                <c:pt idx="2885" formatCode="General">
                  <c:v>85.924117366811672</c:v>
                </c:pt>
                <c:pt idx="2886" formatCode="General">
                  <c:v>85.977225621973602</c:v>
                </c:pt>
                <c:pt idx="2887" formatCode="General">
                  <c:v>86.031355908287338</c:v>
                </c:pt>
                <c:pt idx="2888" formatCode="General">
                  <c:v>86.086555498591522</c:v>
                </c:pt>
                <c:pt idx="2889" formatCode="General">
                  <c:v>86.142875129703029</c:v>
                </c:pt>
                <c:pt idx="2890" formatCode="General">
                  <c:v>86.20036935456379</c:v>
                </c:pt>
                <c:pt idx="2891" formatCode="General">
                  <c:v>86.259096940705703</c:v>
                </c:pt>
                <c:pt idx="2892" formatCode="General">
                  <c:v>86.319121322583584</c:v>
                </c:pt>
                <c:pt idx="2893" formatCode="General">
                  <c:v>86.380511116810666</c:v>
                </c:pt>
                <c:pt idx="2894" formatCode="General">
                  <c:v>86.443340711155898</c:v>
                </c:pt>
                <c:pt idx="2895" formatCode="General">
                  <c:v>86.507690940423444</c:v>
                </c:pt>
                <c:pt idx="2896" formatCode="General">
                  <c:v>86.573649865152987</c:v>
                </c:pt>
                <c:pt idx="2897" formatCode="General">
                  <c:v>86.64131367261254</c:v>
                </c:pt>
                <c:pt idx="2898" formatCode="General">
                  <c:v>86.710787724016072</c:v>
                </c:pt>
                <c:pt idx="2899" formatCode="General">
                  <c:v>86.782187777571139</c:v>
                </c:pt>
                <c:pt idx="2900" formatCode="General">
                  <c:v>86.855641424227713</c:v>
                </c:pt>
                <c:pt idx="2901" formatCode="General">
                  <c:v>86.931289782387736</c:v>
                </c:pt>
                <c:pt idx="2902" formatCode="General">
                  <c:v>87.00928951006496</c:v>
                </c:pt>
                <c:pt idx="2903" formatCode="General">
                  <c:v>87.089815209068078</c:v>
                </c:pt>
                <c:pt idx="2904" formatCode="General">
                  <c:v>87.173062317143561</c:v>
                </c:pt>
                <c:pt idx="2905" formatCode="General">
                  <c:v>87.259250612692981</c:v>
                </c:pt>
                <c:pt idx="2906" formatCode="General">
                  <c:v>87.348628495628304</c:v>
                </c:pt>
                <c:pt idx="2907" formatCode="General">
                  <c:v>87.441478261490815</c:v>
                </c:pt>
                <c:pt idx="2908" formatCode="General">
                  <c:v>87.538122660620914</c:v>
                </c:pt>
                <c:pt idx="2909" formatCode="General">
                  <c:v>87.638933139796379</c:v>
                </c:pt>
                <c:pt idx="2910" formatCode="General">
                  <c:v>87.744340315635228</c:v>
                </c:pt>
                <c:pt idx="2911" formatCode="General">
                  <c:v>87.854847451359902</c:v>
                </c:pt>
                <c:pt idx="2912" formatCode="General">
                  <c:v>87.971048040354262</c:v>
                </c:pt>
                <c:pt idx="2913" formatCode="General">
                  <c:v>88.09364910622179</c:v>
                </c:pt>
                <c:pt idx="2914" formatCode="General">
                  <c:v>88.223502620548118</c:v>
                </c:pt>
                <c:pt idx="2915" formatCode="General">
                  <c:v>88.361648711413764</c:v>
                </c:pt>
                <c:pt idx="2916" formatCode="General">
                  <c:v>88.509376444026685</c:v>
                </c:pt>
                <c:pt idx="2917" formatCode="General">
                  <c:v>88.668311576561024</c:v>
                </c:pt>
                <c:pt idx="2918" formatCode="General">
                  <c:v>88.840547177419324</c:v>
                </c:pt>
                <c:pt idx="2919" formatCode="General">
                  <c:v>89.028845169074003</c:v>
                </c:pt>
                <c:pt idx="2920" formatCode="General">
                  <c:v>89.236961093209686</c:v>
                </c:pt>
                <c:pt idx="2921" formatCode="General">
                  <c:v>89.470196063676951</c:v>
                </c:pt>
                <c:pt idx="2922" formatCode="General">
                  <c:v>89.736399983336312</c:v>
                </c:pt>
                <c:pt idx="2923" formatCode="General">
                  <c:v>90.047961827465002</c:v>
                </c:pt>
                <c:pt idx="2924" formatCode="General">
                  <c:v>90.426260258537553</c:v>
                </c:pt>
                <c:pt idx="2925" formatCode="General">
                  <c:v>90.913527493775504</c:v>
                </c:pt>
                <c:pt idx="2926" formatCode="General">
                  <c:v>91.615193513559049</c:v>
                </c:pt>
                <c:pt idx="2927" formatCode="General">
                  <c:v>92.991799242336484</c:v>
                </c:pt>
              </c:numCache>
            </c:numRef>
          </c:xVal>
          <c:yVal>
            <c:numRef>
              <c:f>Univariate!UV_QQ_Weibull</c:f>
              <c:numCache>
                <c:formatCode>0.0</c:formatCode>
                <c:ptCount val="2928"/>
                <c:pt idx="0">
                  <c:v>28.191600988408364</c:v>
                </c:pt>
                <c:pt idx="1">
                  <c:v>31.818550904500814</c:v>
                </c:pt>
                <c:pt idx="2">
                  <c:v>33.660772964959115</c:v>
                </c:pt>
                <c:pt idx="3">
                  <c:v>34.932327417307256</c:v>
                </c:pt>
                <c:pt idx="4">
                  <c:v>35.913473350586372</c:v>
                </c:pt>
                <c:pt idx="5">
                  <c:v>36.716792886650225</c:v>
                </c:pt>
                <c:pt idx="6">
                  <c:v>37.399346214789382</c:v>
                </c:pt>
                <c:pt idx="7">
                  <c:v>37.994214642569929</c:v>
                </c:pt>
                <c:pt idx="8">
                  <c:v>38.522359503199048</c:v>
                </c:pt>
                <c:pt idx="9">
                  <c:v>38.997932650551199</c:v>
                </c:pt>
                <c:pt idx="10">
                  <c:v>39.430955627741632</c:v>
                </c:pt>
                <c:pt idx="11">
                  <c:v>39.828794537973764</c:v>
                </c:pt>
                <c:pt idx="12">
                  <c:v>40.197028147370631</c:v>
                </c:pt>
                <c:pt idx="13">
                  <c:v>40.539986713312778</c:v>
                </c:pt>
                <c:pt idx="14">
                  <c:v>40.86110121109779</c:v>
                </c:pt>
                <c:pt idx="15">
                  <c:v>41.163137955406611</c:v>
                </c:pt>
                <c:pt idx="16">
                  <c:v>41.448361083952811</c:v>
                </c:pt>
                <c:pt idx="17">
                  <c:v>41.7186480465461</c:v>
                </c:pt>
                <c:pt idx="18">
                  <c:v>41.975573561380578</c:v>
                </c:pt>
                <c:pt idx="19">
                  <c:v>42.220471862920178</c:v>
                </c:pt>
                <c:pt idx="20">
                  <c:v>42.454483664288524</c:v>
                </c:pt>
                <c:pt idx="21">
                  <c:v>42.678592139951604</c:v>
                </c:pt>
                <c:pt idx="22">
                  <c:v>42.893650880156862</c:v>
                </c:pt>
                <c:pt idx="23">
                  <c:v>43.10040588085662</c:v>
                </c:pt>
                <c:pt idx="24">
                  <c:v>43.299513038134528</c:v>
                </c:pt>
                <c:pt idx="25">
                  <c:v>43.491552209844748</c:v>
                </c:pt>
                <c:pt idx="26">
                  <c:v>43.677038624602915</c:v>
                </c:pt>
                <c:pt idx="27">
                  <c:v>43.856432218552413</c:v>
                </c:pt>
                <c:pt idx="28">
                  <c:v>44.030145337070266</c:v>
                </c:pt>
                <c:pt idx="29">
                  <c:v>44.198549134410236</c:v>
                </c:pt>
                <c:pt idx="30">
                  <c:v>44.361978927594606</c:v>
                </c:pt>
                <c:pt idx="31">
                  <c:v>44.520738703745444</c:v>
                </c:pt>
                <c:pt idx="32">
                  <c:v>44.675104937051529</c:v>
                </c:pt>
                <c:pt idx="33">
                  <c:v>44.825329838876343</c:v>
                </c:pt>
                <c:pt idx="34">
                  <c:v>44.971644139425052</c:v>
                </c:pt>
                <c:pt idx="35">
                  <c:v>45.114259479971651</c:v>
                </c:pt>
                <c:pt idx="36">
                  <c:v>45.253370479495679</c:v>
                </c:pt>
                <c:pt idx="37">
                  <c:v>45.3891565276611</c:v>
                </c:pt>
                <c:pt idx="38">
                  <c:v>45.521783346637783</c:v>
                </c:pt>
                <c:pt idx="39">
                  <c:v>45.651404356740429</c:v>
                </c:pt>
                <c:pt idx="40">
                  <c:v>45.77816187482555</c:v>
                </c:pt>
                <c:pt idx="41">
                  <c:v>45.902188169514901</c:v>
                </c:pt>
                <c:pt idx="42">
                  <c:v>46.023606393357191</c:v>
                </c:pt>
                <c:pt idx="43">
                  <c:v>46.142531408812978</c:v>
                </c:pt>
                <c:pt idx="44">
                  <c:v>46.259070522299311</c:v>
                </c:pt>
                <c:pt idx="45">
                  <c:v>46.373324138345858</c:v>
                </c:pt>
                <c:pt idx="46">
                  <c:v>46.48538634410864</c:v>
                </c:pt>
                <c:pt idx="47">
                  <c:v>46.59534543298075</c:v>
                </c:pt>
                <c:pt idx="48">
                  <c:v>46.703284374784808</c:v>
                </c:pt>
                <c:pt idx="49">
                  <c:v>46.809281238977384</c:v>
                </c:pt>
                <c:pt idx="50">
                  <c:v>46.913409576407908</c:v>
                </c:pt>
                <c:pt idx="51">
                  <c:v>47.015738764425052</c:v>
                </c:pt>
                <c:pt idx="52">
                  <c:v>47.116334319488331</c:v>
                </c:pt>
                <c:pt idx="53">
                  <c:v>47.215258180899731</c:v>
                </c:pt>
                <c:pt idx="54">
                  <c:v>47.312568968810467</c:v>
                </c:pt>
                <c:pt idx="55">
                  <c:v>47.408322219260398</c:v>
                </c:pt>
                <c:pt idx="56">
                  <c:v>47.50257059866901</c:v>
                </c:pt>
                <c:pt idx="57">
                  <c:v>47.595364099903975</c:v>
                </c:pt>
                <c:pt idx="58">
                  <c:v>47.686750221799961</c:v>
                </c:pt>
                <c:pt idx="59">
                  <c:v>47.776774133781899</c:v>
                </c:pt>
                <c:pt idx="60">
                  <c:v>47.865478827056741</c:v>
                </c:pt>
                <c:pt idx="61">
                  <c:v>47.95290525367183</c:v>
                </c:pt>
                <c:pt idx="62">
                  <c:v>48.039092454593721</c:v>
                </c:pt>
                <c:pt idx="63">
                  <c:v>48.124077677835537</c:v>
                </c:pt>
                <c:pt idx="64">
                  <c:v>48.207896487548901</c:v>
                </c:pt>
                <c:pt idx="65">
                  <c:v>48.290582864900848</c:v>
                </c:pt>
                <c:pt idx="66">
                  <c:v>48.372169301468908</c:v>
                </c:pt>
                <c:pt idx="67">
                  <c:v>48.452686885813051</c:v>
                </c:pt>
                <c:pt idx="68">
                  <c:v>48.532165383816228</c:v>
                </c:pt>
                <c:pt idx="69">
                  <c:v>48.610633313325543</c:v>
                </c:pt>
                <c:pt idx="70">
                  <c:v>48.688118013574332</c:v>
                </c:pt>
                <c:pt idx="71">
                  <c:v>48.76464570981863</c:v>
                </c:pt>
                <c:pt idx="72">
                  <c:v>48.840241573579434</c:v>
                </c:pt>
                <c:pt idx="73">
                  <c:v>48.914929778846222</c:v>
                </c:pt>
                <c:pt idx="74">
                  <c:v>48.988733554562963</c:v>
                </c:pt>
                <c:pt idx="75">
                  <c:v>49.061675233688931</c:v>
                </c:pt>
                <c:pt idx="76">
                  <c:v>49.133776299100475</c:v>
                </c:pt>
                <c:pt idx="77">
                  <c:v>49.205057426574832</c:v>
                </c:pt>
                <c:pt idx="78">
                  <c:v>49.275538525077025</c:v>
                </c:pt>
                <c:pt idx="79">
                  <c:v>49.345238774551134</c:v>
                </c:pt>
                <c:pt idx="80">
                  <c:v>49.414176661399338</c:v>
                </c:pt>
                <c:pt idx="81">
                  <c:v>49.482370011817665</c:v>
                </c:pt>
                <c:pt idx="82">
                  <c:v>49.549836023141928</c:v>
                </c:pt>
                <c:pt idx="83">
                  <c:v>49.616591293345472</c:v>
                </c:pt>
                <c:pt idx="84">
                  <c:v>49.682651848818516</c:v>
                </c:pt>
                <c:pt idx="85">
                  <c:v>49.748033170547934</c:v>
                </c:pt>
                <c:pt idx="86">
                  <c:v>49.812750218807331</c:v>
                </c:pt>
                <c:pt idx="87">
                  <c:v>49.876817456458404</c:v>
                </c:pt>
                <c:pt idx="88">
                  <c:v>49.940248870956417</c:v>
                </c:pt>
                <c:pt idx="89">
                  <c:v>50.003057995145632</c:v>
                </c:pt>
                <c:pt idx="90">
                  <c:v>50.065257926924247</c:v>
                </c:pt>
                <c:pt idx="91">
                  <c:v>50.126861347851538</c:v>
                </c:pt>
                <c:pt idx="92">
                  <c:v>50.187880540765562</c:v>
                </c:pt>
                <c:pt idx="93">
                  <c:v>50.248327406473614</c:v>
                </c:pt>
                <c:pt idx="94">
                  <c:v>50.308213479573887</c:v>
                </c:pt>
                <c:pt idx="95">
                  <c:v>50.367549943462201</c:v>
                </c:pt>
                <c:pt idx="96">
                  <c:v>50.426347644573717</c:v>
                </c:pt>
                <c:pt idx="97">
                  <c:v>50.484617105906224</c:v>
                </c:pt>
                <c:pt idx="98">
                  <c:v>50.542368539868228</c:v>
                </c:pt>
                <c:pt idx="99">
                  <c:v>50.599611860491784</c:v>
                </c:pt>
                <c:pt idx="100">
                  <c:v>50.656356695048046</c:v>
                </c:pt>
                <c:pt idx="101">
                  <c:v>50.712612395099761</c:v>
                </c:pt>
                <c:pt idx="102">
                  <c:v>50.768388047023677</c:v>
                </c:pt>
                <c:pt idx="103">
                  <c:v>50.823692482033067</c:v>
                </c:pt>
                <c:pt idx="104">
                  <c:v>50.878534285728648</c:v>
                </c:pt>
                <c:pt idx="105">
                  <c:v>50.932921807204394</c:v>
                </c:pt>
                <c:pt idx="106">
                  <c:v>50.986863167733127</c:v>
                </c:pt>
                <c:pt idx="107">
                  <c:v>51.040366269054701</c:v>
                </c:pt>
                <c:pt idx="108">
                  <c:v>51.093438801288912</c:v>
                </c:pt>
                <c:pt idx="109">
                  <c:v>51.146088250493023</c:v>
                </c:pt>
                <c:pt idx="110">
                  <c:v>51.198321905883134</c:v>
                </c:pt>
                <c:pt idx="111">
                  <c:v>51.250146866737339</c:v>
                </c:pt>
                <c:pt idx="112">
                  <c:v>51.301570048997164</c:v>
                </c:pt>
                <c:pt idx="113">
                  <c:v>51.352598191583162</c:v>
                </c:pt>
                <c:pt idx="114">
                  <c:v>51.403237862439568</c:v>
                </c:pt>
                <c:pt idx="115">
                  <c:v>51.453495464321591</c:v>
                </c:pt>
                <c:pt idx="116">
                  <c:v>51.503377240338786</c:v>
                </c:pt>
                <c:pt idx="117">
                  <c:v>51.55288927926641</c:v>
                </c:pt>
                <c:pt idx="118">
                  <c:v>51.602037520636614</c:v>
                </c:pt>
                <c:pt idx="119">
                  <c:v>51.650827759620427</c:v>
                </c:pt>
                <c:pt idx="120">
                  <c:v>51.699265651710483</c:v>
                </c:pt>
                <c:pt idx="121">
                  <c:v>51.747356717214444</c:v>
                </c:pt>
                <c:pt idx="122">
                  <c:v>51.795106345568385</c:v>
                </c:pt>
                <c:pt idx="123">
                  <c:v>51.842519799478282</c:v>
                </c:pt>
                <c:pt idx="124">
                  <c:v>51.889602218898439</c:v>
                </c:pt>
                <c:pt idx="125">
                  <c:v>51.936358624853881</c:v>
                </c:pt>
                <c:pt idx="126">
                  <c:v>51.982793923114478</c:v>
                </c:pt>
                <c:pt idx="127">
                  <c:v>52.028912907727538</c:v>
                </c:pt>
                <c:pt idx="128">
                  <c:v>52.074720264415269</c:v>
                </c:pt>
                <c:pt idx="129">
                  <c:v>52.120220573843419</c:v>
                </c:pt>
                <c:pt idx="130">
                  <c:v>52.165418314766974</c:v>
                </c:pt>
                <c:pt idx="131">
                  <c:v>52.210317867058251</c:v>
                </c:pt>
                <c:pt idx="132">
                  <c:v>52.254923514622774</c:v>
                </c:pt>
                <c:pt idx="133">
                  <c:v>52.299239448207992</c:v>
                </c:pt>
                <c:pt idx="134">
                  <c:v>52.343269768109273</c:v>
                </c:pt>
                <c:pt idx="135">
                  <c:v>52.387018486777997</c:v>
                </c:pt>
                <c:pt idx="136">
                  <c:v>52.430489531335695</c:v>
                </c:pt>
                <c:pt idx="137">
                  <c:v>52.473686745998421</c:v>
                </c:pt>
                <c:pt idx="138">
                  <c:v>52.516613894415251</c:v>
                </c:pt>
                <c:pt idx="139">
                  <c:v>52.559274661924405</c:v>
                </c:pt>
                <c:pt idx="140">
                  <c:v>52.601672657730482</c:v>
                </c:pt>
                <c:pt idx="141">
                  <c:v>52.643811417006283</c:v>
                </c:pt>
                <c:pt idx="142">
                  <c:v>52.685694402922024</c:v>
                </c:pt>
                <c:pt idx="143">
                  <c:v>52.727325008605327</c:v>
                </c:pt>
                <c:pt idx="144">
                  <c:v>52.768706559034477</c:v>
                </c:pt>
                <c:pt idx="145">
                  <c:v>52.809842312867815</c:v>
                </c:pt>
                <c:pt idx="146">
                  <c:v>52.850735464211887</c:v>
                </c:pt>
                <c:pt idx="147">
                  <c:v>52.891389144330702</c:v>
                </c:pt>
                <c:pt idx="148">
                  <c:v>52.931806423298461</c:v>
                </c:pt>
                <c:pt idx="149">
                  <c:v>52.971990311598113</c:v>
                </c:pt>
                <c:pt idx="150">
                  <c:v>53.011943761667609</c:v>
                </c:pt>
                <c:pt idx="151">
                  <c:v>53.051669669396247</c:v>
                </c:pt>
                <c:pt idx="152">
                  <c:v>53.091170875572722</c:v>
                </c:pt>
                <c:pt idx="153">
                  <c:v>53.130450167286881</c:v>
                </c:pt>
                <c:pt idx="154">
                  <c:v>53.169510279287024</c:v>
                </c:pt>
                <c:pt idx="155">
                  <c:v>53.208353895294294</c:v>
                </c:pt>
                <c:pt idx="156">
                  <c:v>53.246983649275819</c:v>
                </c:pt>
                <c:pt idx="157">
                  <c:v>53.285402126678278</c:v>
                </c:pt>
                <c:pt idx="158">
                  <c:v>53.323611865623228</c:v>
                </c:pt>
                <c:pt idx="159">
                  <c:v>53.361615358065556</c:v>
                </c:pt>
                <c:pt idx="160">
                  <c:v>53.399415050916687</c:v>
                </c:pt>
                <c:pt idx="161">
                  <c:v>53.437013347133494</c:v>
                </c:pt>
                <c:pt idx="162">
                  <c:v>53.474412606774415</c:v>
                </c:pt>
                <c:pt idx="163">
                  <c:v>53.511615148023871</c:v>
                </c:pt>
                <c:pt idx="164">
                  <c:v>53.548623248186047</c:v>
                </c:pt>
                <c:pt idx="165">
                  <c:v>53.585439144649328</c:v>
                </c:pt>
                <c:pt idx="166">
                  <c:v>53.622065035822146</c:v>
                </c:pt>
                <c:pt idx="167">
                  <c:v>53.658503082041634</c:v>
                </c:pt>
                <c:pt idx="168">
                  <c:v>53.694755406455599</c:v>
                </c:pt>
                <c:pt idx="169">
                  <c:v>53.730824095879051</c:v>
                </c:pt>
                <c:pt idx="170">
                  <c:v>53.766711201626165</c:v>
                </c:pt>
                <c:pt idx="171">
                  <c:v>53.802418740318281</c:v>
                </c:pt>
                <c:pt idx="172">
                  <c:v>53.837948694669038</c:v>
                </c:pt>
                <c:pt idx="173">
                  <c:v>53.87330301424727</c:v>
                </c:pt>
                <c:pt idx="174">
                  <c:v>53.908483616218469</c:v>
                </c:pt>
                <c:pt idx="175">
                  <c:v>53.943492386065429</c:v>
                </c:pt>
                <c:pt idx="176">
                  <c:v>53.978331178289018</c:v>
                </c:pt>
                <c:pt idx="177">
                  <c:v>54.013001817089432</c:v>
                </c:pt>
                <c:pt idx="178">
                  <c:v>54.047506097028815</c:v>
                </c:pt>
                <c:pt idx="179">
                  <c:v>54.081845783675732</c:v>
                </c:pt>
                <c:pt idx="180">
                  <c:v>54.116022614232108</c:v>
                </c:pt>
                <c:pt idx="181">
                  <c:v>54.150038298143294</c:v>
                </c:pt>
                <c:pt idx="182">
                  <c:v>54.183894517691655</c:v>
                </c:pt>
                <c:pt idx="183">
                  <c:v>54.217592928574277</c:v>
                </c:pt>
                <c:pt idx="184">
                  <c:v>54.251135160465452</c:v>
                </c:pt>
                <c:pt idx="185">
                  <c:v>54.284522817564124</c:v>
                </c:pt>
                <c:pt idx="186">
                  <c:v>54.317757479126975</c:v>
                </c:pt>
                <c:pt idx="187">
                  <c:v>54.350840699987714</c:v>
                </c:pt>
                <c:pt idx="188">
                  <c:v>54.38377401106257</c:v>
                </c:pt>
                <c:pt idx="189">
                  <c:v>54.416558919843013</c:v>
                </c:pt>
                <c:pt idx="190">
                  <c:v>54.449196910875514</c:v>
                </c:pt>
                <c:pt idx="191">
                  <c:v>54.481689446229225</c:v>
                </c:pt>
                <c:pt idx="192">
                  <c:v>54.514037965951609</c:v>
                </c:pt>
                <c:pt idx="193">
                  <c:v>54.546243888512564</c:v>
                </c:pt>
                <c:pt idx="194">
                  <c:v>54.578308611237404</c:v>
                </c:pt>
                <c:pt idx="195">
                  <c:v>54.610233510728868</c:v>
                </c:pt>
                <c:pt idx="196">
                  <c:v>54.642019943278648</c:v>
                </c:pt>
                <c:pt idx="197">
                  <c:v>54.673669245268755</c:v>
                </c:pt>
                <c:pt idx="198">
                  <c:v>54.705182733562886</c:v>
                </c:pt>
                <c:pt idx="199">
                  <c:v>54.736561705888121</c:v>
                </c:pt>
                <c:pt idx="200">
                  <c:v>54.767807441207502</c:v>
                </c:pt>
                <c:pt idx="201">
                  <c:v>54.798921200083313</c:v>
                </c:pt>
                <c:pt idx="202">
                  <c:v>54.829904225031605</c:v>
                </c:pt>
                <c:pt idx="203">
                  <c:v>54.860757740868351</c:v>
                </c:pt>
                <c:pt idx="204">
                  <c:v>54.891482955047039</c:v>
                </c:pt>
                <c:pt idx="205">
                  <c:v>54.922081057988422</c:v>
                </c:pt>
                <c:pt idx="206">
                  <c:v>54.952553223402326</c:v>
                </c:pt>
                <c:pt idx="207">
                  <c:v>54.982900608601874</c:v>
                </c:pt>
                <c:pt idx="208">
                  <c:v>55.013124354810337</c:v>
                </c:pt>
                <c:pt idx="209">
                  <c:v>55.043225587460768</c:v>
                </c:pt>
                <c:pt idx="210">
                  <c:v>55.073205416488719</c:v>
                </c:pt>
                <c:pt idx="211">
                  <c:v>55.103064936618111</c:v>
                </c:pt>
                <c:pt idx="212">
                  <c:v>55.132805227640489</c:v>
                </c:pt>
                <c:pt idx="213">
                  <c:v>55.162427354687964</c:v>
                </c:pt>
                <c:pt idx="214">
                  <c:v>55.19193236849982</c:v>
                </c:pt>
                <c:pt idx="215">
                  <c:v>55.221321305683084</c:v>
                </c:pt>
                <c:pt idx="216">
                  <c:v>55.250595188967182</c:v>
                </c:pt>
                <c:pt idx="217">
                  <c:v>55.279755027452921</c:v>
                </c:pt>
                <c:pt idx="218">
                  <c:v>55.308801816855755</c:v>
                </c:pt>
                <c:pt idx="219">
                  <c:v>55.337736539743794</c:v>
                </c:pt>
                <c:pt idx="220">
                  <c:v>55.366560165770295</c:v>
                </c:pt>
                <c:pt idx="221">
                  <c:v>55.395273651901228</c:v>
                </c:pt>
                <c:pt idx="222">
                  <c:v>55.423877942637695</c:v>
                </c:pt>
                <c:pt idx="223">
                  <c:v>55.452373970233488</c:v>
                </c:pt>
                <c:pt idx="224">
                  <c:v>55.480762654907927</c:v>
                </c:pt>
                <c:pt idx="225">
                  <c:v>55.509044905054097</c:v>
                </c:pt>
                <c:pt idx="226">
                  <c:v>55.537221617442441</c:v>
                </c:pt>
                <c:pt idx="227">
                  <c:v>55.565293677420129</c:v>
                </c:pt>
                <c:pt idx="228">
                  <c:v>55.593261959106066</c:v>
                </c:pt>
                <c:pt idx="229">
                  <c:v>55.621127325581739</c:v>
                </c:pt>
                <c:pt idx="230">
                  <c:v>55.648890629078011</c:v>
                </c:pt>
                <c:pt idx="231">
                  <c:v>55.676552711157953</c:v>
                </c:pt>
                <c:pt idx="232">
                  <c:v>55.704114402895883</c:v>
                </c:pt>
                <c:pt idx="233">
                  <c:v>55.731576525052503</c:v>
                </c:pt>
                <c:pt idx="234">
                  <c:v>55.758939888246537</c:v>
                </c:pt>
                <c:pt idx="235">
                  <c:v>55.78620529312267</c:v>
                </c:pt>
                <c:pt idx="236">
                  <c:v>55.813373530516095</c:v>
                </c:pt>
                <c:pt idx="237">
                  <c:v>55.840445381613598</c:v>
                </c:pt>
                <c:pt idx="238">
                  <c:v>55.867421618111401</c:v>
                </c:pt>
                <c:pt idx="239">
                  <c:v>55.894303002369647</c:v>
                </c:pt>
                <c:pt idx="240">
                  <c:v>55.921090287563921</c:v>
                </c:pt>
                <c:pt idx="241">
                  <c:v>55.947784217833558</c:v>
                </c:pt>
                <c:pt idx="242">
                  <c:v>55.974385528426936</c:v>
                </c:pt>
                <c:pt idx="243">
                  <c:v>56.000894945843974</c:v>
                </c:pt>
                <c:pt idx="244">
                  <c:v>56.027313187975686</c:v>
                </c:pt>
                <c:pt idx="245">
                  <c:v>56.053640964240905</c:v>
                </c:pt>
                <c:pt idx="246">
                  <c:v>56.079878975720398</c:v>
                </c:pt>
                <c:pt idx="247">
                  <c:v>56.106027915288244</c:v>
                </c:pt>
                <c:pt idx="248">
                  <c:v>56.132088467740658</c:v>
                </c:pt>
                <c:pt idx="249">
                  <c:v>56.158061309922253</c:v>
                </c:pt>
                <c:pt idx="250">
                  <c:v>56.183947110849871</c:v>
                </c:pt>
                <c:pt idx="251">
                  <c:v>56.209746531833986</c:v>
                </c:pt>
                <c:pt idx="252">
                  <c:v>56.23546022659766</c:v>
                </c:pt>
                <c:pt idx="253">
                  <c:v>56.261088841393423</c:v>
                </c:pt>
                <c:pt idx="254">
                  <c:v>56.286633015117658</c:v>
                </c:pt>
                <c:pt idx="255">
                  <c:v>56.312093379422897</c:v>
                </c:pt>
                <c:pt idx="256">
                  <c:v>56.337470558828016</c:v>
                </c:pt>
                <c:pt idx="257">
                  <c:v>56.362765170826279</c:v>
                </c:pt>
                <c:pt idx="258">
                  <c:v>56.387977825991271</c:v>
                </c:pt>
                <c:pt idx="259">
                  <c:v>56.413109128081004</c:v>
                </c:pt>
                <c:pt idx="260">
                  <c:v>56.438159674139854</c:v>
                </c:pt>
                <c:pt idx="261">
                  <c:v>56.463130054598757</c:v>
                </c:pt>
                <c:pt idx="262">
                  <c:v>56.48802085337347</c:v>
                </c:pt>
                <c:pt idx="263">
                  <c:v>56.512832647960927</c:v>
                </c:pt>
                <c:pt idx="264">
                  <c:v>56.537566009534011</c:v>
                </c:pt>
                <c:pt idx="265">
                  <c:v>56.562221503034344</c:v>
                </c:pt>
                <c:pt idx="266">
                  <c:v>56.586799687263479</c:v>
                </c:pt>
                <c:pt idx="267">
                  <c:v>56.61130111497252</c:v>
                </c:pt>
                <c:pt idx="268">
                  <c:v>56.635726332949901</c:v>
                </c:pt>
                <c:pt idx="269">
                  <c:v>56.660075882107698</c:v>
                </c:pt>
                <c:pt idx="270">
                  <c:v>56.684350297566375</c:v>
                </c:pt>
                <c:pt idx="271">
                  <c:v>56.708550108737974</c:v>
                </c:pt>
                <c:pt idx="272">
                  <c:v>56.732675839407783</c:v>
                </c:pt>
                <c:pt idx="273">
                  <c:v>56.756728007814615</c:v>
                </c:pt>
                <c:pt idx="274">
                  <c:v>56.780707126729531</c:v>
                </c:pt>
                <c:pt idx="275">
                  <c:v>56.804613703533335</c:v>
                </c:pt>
                <c:pt idx="276">
                  <c:v>56.828448240292538</c:v>
                </c:pt>
                <c:pt idx="277">
                  <c:v>56.852211233834048</c:v>
                </c:pt>
                <c:pt idx="278">
                  <c:v>56.875903175818557</c:v>
                </c:pt>
                <c:pt idx="279">
                  <c:v>56.899524552812586</c:v>
                </c:pt>
                <c:pt idx="280">
                  <c:v>56.923075846359389</c:v>
                </c:pt>
                <c:pt idx="281">
                  <c:v>56.946557533048448</c:v>
                </c:pt>
                <c:pt idx="282">
                  <c:v>56.969970084583913</c:v>
                </c:pt>
                <c:pt idx="283">
                  <c:v>56.993313967851805</c:v>
                </c:pt>
                <c:pt idx="284">
                  <c:v>57.016589644986013</c:v>
                </c:pt>
                <c:pt idx="285">
                  <c:v>57.039797573433255</c:v>
                </c:pt>
                <c:pt idx="286">
                  <c:v>57.062938206016838</c:v>
                </c:pt>
                <c:pt idx="287">
                  <c:v>57.086011990999417</c:v>
                </c:pt>
                <c:pt idx="288">
                  <c:v>57.109019372144587</c:v>
                </c:pt>
                <c:pt idx="289">
                  <c:v>57.131960788777512</c:v>
                </c:pt>
                <c:pt idx="290">
                  <c:v>57.154836675844521</c:v>
                </c:pt>
                <c:pt idx="291">
                  <c:v>57.177647463971667</c:v>
                </c:pt>
                <c:pt idx="292">
                  <c:v>57.20039357952232</c:v>
                </c:pt>
                <c:pt idx="293">
                  <c:v>57.223075444653801</c:v>
                </c:pt>
                <c:pt idx="294">
                  <c:v>57.245693477373116</c:v>
                </c:pt>
                <c:pt idx="295">
                  <c:v>57.268248091591687</c:v>
                </c:pt>
                <c:pt idx="296">
                  <c:v>57.290739697179198</c:v>
                </c:pt>
                <c:pt idx="297">
                  <c:v>57.313168700016618</c:v>
                </c:pt>
                <c:pt idx="298">
                  <c:v>57.335535502048309</c:v>
                </c:pt>
                <c:pt idx="299">
                  <c:v>57.357840501333222</c:v>
                </c:pt>
                <c:pt idx="300">
                  <c:v>57.380084092095395</c:v>
                </c:pt>
                <c:pt idx="301">
                  <c:v>57.402266664773478</c:v>
                </c:pt>
                <c:pt idx="302">
                  <c:v>57.424388606069577</c:v>
                </c:pt>
                <c:pt idx="303">
                  <c:v>57.446450298997284</c:v>
                </c:pt>
                <c:pt idx="304">
                  <c:v>57.468452122928824</c:v>
                </c:pt>
                <c:pt idx="305">
                  <c:v>57.490394453641628</c:v>
                </c:pt>
                <c:pt idx="306">
                  <c:v>57.512277663364003</c:v>
                </c:pt>
                <c:pt idx="307">
                  <c:v>57.534102120820172</c:v>
                </c:pt>
                <c:pt idx="308">
                  <c:v>57.55586819127457</c:v>
                </c:pt>
                <c:pt idx="309">
                  <c:v>57.577576236575389</c:v>
                </c:pt>
                <c:pt idx="310">
                  <c:v>57.599226615197537</c:v>
                </c:pt>
                <c:pt idx="311">
                  <c:v>57.620819682284861</c:v>
                </c:pt>
                <c:pt idx="312">
                  <c:v>57.642355789691628</c:v>
                </c:pt>
                <c:pt idx="313">
                  <c:v>57.663835286023549</c:v>
                </c:pt>
                <c:pt idx="314">
                  <c:v>57.685258516678005</c:v>
                </c:pt>
                <c:pt idx="315">
                  <c:v>57.706625823883698</c:v>
                </c:pt>
                <c:pt idx="316">
                  <c:v>57.727937546739717</c:v>
                </c:pt>
                <c:pt idx="317">
                  <c:v>57.749194021253913</c:v>
                </c:pt>
                <c:pt idx="318">
                  <c:v>57.770395580380828</c:v>
                </c:pt>
                <c:pt idx="319">
                  <c:v>57.791542554058907</c:v>
                </c:pt>
                <c:pt idx="320">
                  <c:v>57.812635269247188</c:v>
                </c:pt>
                <c:pt idx="321">
                  <c:v>57.833674049961452</c:v>
                </c:pt>
                <c:pt idx="322">
                  <c:v>57.854659217309838</c:v>
                </c:pt>
                <c:pt idx="323">
                  <c:v>57.875591089527809</c:v>
                </c:pt>
                <c:pt idx="324">
                  <c:v>57.896469982012796</c:v>
                </c:pt>
                <c:pt idx="325">
                  <c:v>57.917296207358056</c:v>
                </c:pt>
                <c:pt idx="326">
                  <c:v>57.938070075386243</c:v>
                </c:pt>
                <c:pt idx="327">
                  <c:v>57.958791893182429</c:v>
                </c:pt>
                <c:pt idx="328">
                  <c:v>57.97946196512649</c:v>
                </c:pt>
                <c:pt idx="329">
                  <c:v>58.000080592925187</c:v>
                </c:pt>
                <c:pt idx="330">
                  <c:v>58.020648075643749</c:v>
                </c:pt>
                <c:pt idx="331">
                  <c:v>58.041164709736826</c:v>
                </c:pt>
                <c:pt idx="332">
                  <c:v>58.061630789079217</c:v>
                </c:pt>
                <c:pt idx="333">
                  <c:v>58.082046604995931</c:v>
                </c:pt>
                <c:pt idx="334">
                  <c:v>58.102412446292007</c:v>
                </c:pt>
                <c:pt idx="335">
                  <c:v>58.122728599281757</c:v>
                </c:pt>
                <c:pt idx="336">
                  <c:v>58.142995347817596</c:v>
                </c:pt>
                <c:pt idx="337">
                  <c:v>58.163212973318537</c:v>
                </c:pt>
                <c:pt idx="338">
                  <c:v>58.183381754798212</c:v>
                </c:pt>
                <c:pt idx="339">
                  <c:v>58.203501968892454</c:v>
                </c:pt>
                <c:pt idx="340">
                  <c:v>58.223573889886595</c:v>
                </c:pt>
                <c:pt idx="341">
                  <c:v>58.24359778974226</c:v>
                </c:pt>
                <c:pt idx="342">
                  <c:v>58.263573938123805</c:v>
                </c:pt>
                <c:pt idx="343">
                  <c:v>58.283502602424456</c:v>
                </c:pt>
                <c:pt idx="344">
                  <c:v>58.303384047791937</c:v>
                </c:pt>
                <c:pt idx="345">
                  <c:v>58.323218537153892</c:v>
                </c:pt>
                <c:pt idx="346">
                  <c:v>58.343006331242812</c:v>
                </c:pt>
                <c:pt idx="347">
                  <c:v>58.362747688620665</c:v>
                </c:pt>
                <c:pt idx="348">
                  <c:v>58.38244286570324</c:v>
                </c:pt>
                <c:pt idx="349">
                  <c:v>58.402092116784011</c:v>
                </c:pt>
                <c:pt idx="350">
                  <c:v>58.421695694057803</c:v>
                </c:pt>
                <c:pt idx="351">
                  <c:v>58.441253847644049</c:v>
                </c:pt>
                <c:pt idx="352">
                  <c:v>58.460766825609767</c:v>
                </c:pt>
                <c:pt idx="353">
                  <c:v>58.480234873992167</c:v>
                </c:pt>
                <c:pt idx="354">
                  <c:v>58.499658236821013</c:v>
                </c:pt>
                <c:pt idx="355">
                  <c:v>58.519037156140591</c:v>
                </c:pt>
                <c:pt idx="356">
                  <c:v>58.538371872031504</c:v>
                </c:pt>
                <c:pt idx="357">
                  <c:v>58.557662622632009</c:v>
                </c:pt>
                <c:pt idx="358">
                  <c:v>58.576909644159166</c:v>
                </c:pt>
                <c:pt idx="359">
                  <c:v>58.596113170929748</c:v>
                </c:pt>
                <c:pt idx="360">
                  <c:v>58.615273435380651</c:v>
                </c:pt>
                <c:pt idx="361">
                  <c:v>58.634390668089317</c:v>
                </c:pt>
                <c:pt idx="362">
                  <c:v>58.653465097793642</c:v>
                </c:pt>
                <c:pt idx="363">
                  <c:v>58.672496951411745</c:v>
                </c:pt>
                <c:pt idx="364">
                  <c:v>58.691486454061426</c:v>
                </c:pt>
                <c:pt idx="365">
                  <c:v>58.710433829079363</c:v>
                </c:pt>
                <c:pt idx="366">
                  <c:v>58.729339298040095</c:v>
                </c:pt>
                <c:pt idx="367">
                  <c:v>58.74820308077468</c:v>
                </c:pt>
                <c:pt idx="368">
                  <c:v>58.767025395389169</c:v>
                </c:pt>
                <c:pt idx="369">
                  <c:v>58.785806458282785</c:v>
                </c:pt>
                <c:pt idx="370">
                  <c:v>58.804546484165918</c:v>
                </c:pt>
                <c:pt idx="371">
                  <c:v>58.823245686077819</c:v>
                </c:pt>
                <c:pt idx="372">
                  <c:v>58.841904275404119</c:v>
                </c:pt>
                <c:pt idx="373">
                  <c:v>58.860522461894071</c:v>
                </c:pt>
                <c:pt idx="374">
                  <c:v>58.879100453677616</c:v>
                </c:pt>
                <c:pt idx="375">
                  <c:v>58.89763845728217</c:v>
                </c:pt>
                <c:pt idx="376">
                  <c:v>58.916136677649213</c:v>
                </c:pt>
                <c:pt idx="377">
                  <c:v>58.93459531815072</c:v>
                </c:pt>
                <c:pt idx="378">
                  <c:v>58.953014580605291</c:v>
                </c:pt>
                <c:pt idx="379">
                  <c:v>58.971394665294106</c:v>
                </c:pt>
                <c:pt idx="380">
                  <c:v>58.989735770976701</c:v>
                </c:pt>
                <c:pt idx="381">
                  <c:v>59.00803809490651</c:v>
                </c:pt>
                <c:pt idx="382">
                  <c:v>59.026301832846244</c:v>
                </c:pt>
                <c:pt idx="383">
                  <c:v>59.044527179082991</c:v>
                </c:pt>
                <c:pt idx="384">
                  <c:v>59.062714326443242</c:v>
                </c:pt>
                <c:pt idx="385">
                  <c:v>59.080863466307612</c:v>
                </c:pt>
                <c:pt idx="386">
                  <c:v>59.098974788625505</c:v>
                </c:pt>
                <c:pt idx="387">
                  <c:v>59.117048481929409</c:v>
                </c:pt>
                <c:pt idx="388">
                  <c:v>59.135084733349188</c:v>
                </c:pt>
                <c:pt idx="389">
                  <c:v>59.15308372862615</c:v>
                </c:pt>
                <c:pt idx="390">
                  <c:v>59.171045652126814</c:v>
                </c:pt>
                <c:pt idx="391">
                  <c:v>59.18897068685672</c:v>
                </c:pt>
                <c:pt idx="392">
                  <c:v>59.206859014473821</c:v>
                </c:pt>
                <c:pt idx="393">
                  <c:v>59.224710815301968</c:v>
                </c:pt>
                <c:pt idx="394">
                  <c:v>59.242526268344001</c:v>
                </c:pt>
                <c:pt idx="395">
                  <c:v>59.260305551294856</c:v>
                </c:pt>
                <c:pt idx="396">
                  <c:v>59.278048840554312</c:v>
                </c:pt>
                <c:pt idx="397">
                  <c:v>59.295756311239813</c:v>
                </c:pt>
                <c:pt idx="398">
                  <c:v>59.313428137198954</c:v>
                </c:pt>
                <c:pt idx="399">
                  <c:v>59.331064491021884</c:v>
                </c:pt>
                <c:pt idx="400">
                  <c:v>59.348665544053567</c:v>
                </c:pt>
                <c:pt idx="401">
                  <c:v>59.366231466405864</c:v>
                </c:pt>
                <c:pt idx="402">
                  <c:v>59.383762426969469</c:v>
                </c:pt>
                <c:pt idx="403">
                  <c:v>59.401258593425716</c:v>
                </c:pt>
                <c:pt idx="404">
                  <c:v>59.418720132258258</c:v>
                </c:pt>
                <c:pt idx="405">
                  <c:v>59.436147208764581</c:v>
                </c:pt>
                <c:pt idx="406">
                  <c:v>59.453539987067316</c:v>
                </c:pt>
                <c:pt idx="407">
                  <c:v>59.470898630125589</c:v>
                </c:pt>
                <c:pt idx="408">
                  <c:v>59.488223299746075</c:v>
                </c:pt>
                <c:pt idx="409">
                  <c:v>59.505514156593939</c:v>
                </c:pt>
                <c:pt idx="410">
                  <c:v>59.522771360203741</c:v>
                </c:pt>
                <c:pt idx="411">
                  <c:v>59.539995068990123</c:v>
                </c:pt>
                <c:pt idx="412">
                  <c:v>59.55718544025838</c:v>
                </c:pt>
                <c:pt idx="413">
                  <c:v>59.574342630214957</c:v>
                </c:pt>
                <c:pt idx="414">
                  <c:v>59.591466793977744</c:v>
                </c:pt>
                <c:pt idx="415">
                  <c:v>59.60855808558636</c:v>
                </c:pt>
                <c:pt idx="416">
                  <c:v>59.625616658012163</c:v>
                </c:pt>
                <c:pt idx="417">
                  <c:v>59.642642663168303</c:v>
                </c:pt>
                <c:pt idx="418">
                  <c:v>59.659636251919522</c:v>
                </c:pt>
                <c:pt idx="419">
                  <c:v>59.676597574091957</c:v>
                </c:pt>
                <c:pt idx="420">
                  <c:v>59.693526778482735</c:v>
                </c:pt>
                <c:pt idx="421">
                  <c:v>59.71042401286951</c:v>
                </c:pt>
                <c:pt idx="422">
                  <c:v>59.727289424019851</c:v>
                </c:pt>
                <c:pt idx="423">
                  <c:v>59.744123157700557</c:v>
                </c:pt>
                <c:pt idx="424">
                  <c:v>59.760925358686883</c:v>
                </c:pt>
                <c:pt idx="425">
                  <c:v>59.77769617077157</c:v>
                </c:pt>
                <c:pt idx="426">
                  <c:v>59.794435736773856</c:v>
                </c:pt>
                <c:pt idx="427">
                  <c:v>59.811144198548391</c:v>
                </c:pt>
                <c:pt idx="428">
                  <c:v>59.827821696993929</c:v>
                </c:pt>
                <c:pt idx="429">
                  <c:v>59.844468372062096</c:v>
                </c:pt>
                <c:pt idx="430">
                  <c:v>59.861084362765951</c:v>
                </c:pt>
                <c:pt idx="431">
                  <c:v>59.877669807188397</c:v>
                </c:pt>
                <c:pt idx="432">
                  <c:v>59.894224842490694</c:v>
                </c:pt>
                <c:pt idx="433">
                  <c:v>59.910749604920625</c:v>
                </c:pt>
                <c:pt idx="434">
                  <c:v>59.927244229820779</c:v>
                </c:pt>
                <c:pt idx="435">
                  <c:v>59.943708851636629</c:v>
                </c:pt>
                <c:pt idx="436">
                  <c:v>59.960143603924521</c:v>
                </c:pt>
                <c:pt idx="437">
                  <c:v>59.976548619359683</c:v>
                </c:pt>
                <c:pt idx="438">
                  <c:v>59.992924029743961</c:v>
                </c:pt>
                <c:pt idx="439">
                  <c:v>60.009269966013612</c:v>
                </c:pt>
                <c:pt idx="440">
                  <c:v>60.025586558247014</c:v>
                </c:pt>
                <c:pt idx="441">
                  <c:v>60.04187393567215</c:v>
                </c:pt>
                <c:pt idx="442">
                  <c:v>60.058132226674189</c:v>
                </c:pt>
                <c:pt idx="443">
                  <c:v>60.074361558802856</c:v>
                </c:pt>
                <c:pt idx="444">
                  <c:v>60.09056205877976</c:v>
                </c:pt>
                <c:pt idx="445">
                  <c:v>60.10673385250567</c:v>
                </c:pt>
                <c:pt idx="446">
                  <c:v>60.122877065067641</c:v>
                </c:pt>
                <c:pt idx="447">
                  <c:v>60.138991820746163</c:v>
                </c:pt>
                <c:pt idx="448">
                  <c:v>60.155078243022153</c:v>
                </c:pt>
                <c:pt idx="449">
                  <c:v>60.171136454583859</c:v>
                </c:pt>
                <c:pt idx="450">
                  <c:v>60.187166577333755</c:v>
                </c:pt>
                <c:pt idx="451">
                  <c:v>60.203168732395334</c:v>
                </c:pt>
                <c:pt idx="452">
                  <c:v>60.219143040119818</c:v>
                </c:pt>
                <c:pt idx="453">
                  <c:v>60.235089620092786</c:v>
                </c:pt>
                <c:pt idx="454">
                  <c:v>60.25100859114076</c:v>
                </c:pt>
                <c:pt idx="455">
                  <c:v>60.266900071337695</c:v>
                </c:pt>
                <c:pt idx="456">
                  <c:v>60.282764178011412</c:v>
                </c:pt>
                <c:pt idx="457">
                  <c:v>60.298601027749967</c:v>
                </c:pt>
                <c:pt idx="458">
                  <c:v>60.314410736407929</c:v>
                </c:pt>
                <c:pt idx="459">
                  <c:v>60.330193419112632</c:v>
                </c:pt>
                <c:pt idx="460">
                  <c:v>60.345949190270289</c:v>
                </c:pt>
                <c:pt idx="461">
                  <c:v>60.361678163572165</c:v>
                </c:pt>
                <c:pt idx="462">
                  <c:v>60.377380452000509</c:v>
                </c:pt>
                <c:pt idx="463">
                  <c:v>60.393056167834587</c:v>
                </c:pt>
                <c:pt idx="464">
                  <c:v>60.408705422656595</c:v>
                </c:pt>
                <c:pt idx="465">
                  <c:v>60.424328327357443</c:v>
                </c:pt>
                <c:pt idx="466">
                  <c:v>60.439924992142565</c:v>
                </c:pt>
                <c:pt idx="467">
                  <c:v>60.455495526537682</c:v>
                </c:pt>
                <c:pt idx="468">
                  <c:v>60.47104003939436</c:v>
                </c:pt>
                <c:pt idx="469">
                  <c:v>60.486558638895723</c:v>
                </c:pt>
                <c:pt idx="470">
                  <c:v>60.502051432561927</c:v>
                </c:pt>
                <c:pt idx="471">
                  <c:v>60.517518527255646</c:v>
                </c:pt>
                <c:pt idx="472">
                  <c:v>60.532960029187535</c:v>
                </c:pt>
                <c:pt idx="473">
                  <c:v>60.548376043921579</c:v>
                </c:pt>
                <c:pt idx="474">
                  <c:v>60.563766676380403</c:v>
                </c:pt>
                <c:pt idx="475">
                  <c:v>60.579132030850566</c:v>
                </c:pt>
                <c:pt idx="476">
                  <c:v>60.594472210987725</c:v>
                </c:pt>
                <c:pt idx="477">
                  <c:v>60.609787319821827</c:v>
                </c:pt>
                <c:pt idx="478">
                  <c:v>60.625077459762188</c:v>
                </c:pt>
                <c:pt idx="479">
                  <c:v>60.640342732602541</c:v>
                </c:pt>
                <c:pt idx="480">
                  <c:v>60.655583239526074</c:v>
                </c:pt>
                <c:pt idx="481">
                  <c:v>60.67079908111031</c:v>
                </c:pt>
                <c:pt idx="482">
                  <c:v>60.685990357332052</c:v>
                </c:pt>
                <c:pt idx="483">
                  <c:v>60.701157167572227</c:v>
                </c:pt>
                <c:pt idx="484">
                  <c:v>60.716299610620673</c:v>
                </c:pt>
                <c:pt idx="485">
                  <c:v>60.731417784680872</c:v>
                </c:pt>
                <c:pt idx="486">
                  <c:v>60.746511787374686</c:v>
                </c:pt>
                <c:pt idx="487">
                  <c:v>60.761581715747027</c:v>
                </c:pt>
                <c:pt idx="488">
                  <c:v>60.776627666270379</c:v>
                </c:pt>
                <c:pt idx="489">
                  <c:v>60.79164973484945</c:v>
                </c:pt>
                <c:pt idx="490">
                  <c:v>60.806648016825655</c:v>
                </c:pt>
                <c:pt idx="491">
                  <c:v>60.821622606981592</c:v>
                </c:pt>
                <c:pt idx="492">
                  <c:v>60.836573599545453</c:v>
                </c:pt>
                <c:pt idx="493">
                  <c:v>60.85150108819542</c:v>
                </c:pt>
                <c:pt idx="494">
                  <c:v>60.86640516606402</c:v>
                </c:pt>
                <c:pt idx="495">
                  <c:v>60.88128592574239</c:v>
                </c:pt>
                <c:pt idx="496">
                  <c:v>60.896143459284552</c:v>
                </c:pt>
                <c:pt idx="497">
                  <c:v>60.910977858211631</c:v>
                </c:pt>
                <c:pt idx="498">
                  <c:v>60.925789213516012</c:v>
                </c:pt>
                <c:pt idx="499">
                  <c:v>60.940577615665475</c:v>
                </c:pt>
                <c:pt idx="500">
                  <c:v>60.95534315460727</c:v>
                </c:pt>
                <c:pt idx="501">
                  <c:v>60.970085919772217</c:v>
                </c:pt>
                <c:pt idx="502">
                  <c:v>60.984806000078677</c:v>
                </c:pt>
                <c:pt idx="503">
                  <c:v>60.999503483936479</c:v>
                </c:pt>
                <c:pt idx="504">
                  <c:v>61.014178459250964</c:v>
                </c:pt>
                <c:pt idx="505">
                  <c:v>61.028831013426789</c:v>
                </c:pt>
                <c:pt idx="506">
                  <c:v>61.043461233371829</c:v>
                </c:pt>
                <c:pt idx="507">
                  <c:v>61.058069205500964</c:v>
                </c:pt>
                <c:pt idx="508">
                  <c:v>61.072655015739905</c:v>
                </c:pt>
                <c:pt idx="509">
                  <c:v>61.087218749528887</c:v>
                </c:pt>
                <c:pt idx="510">
                  <c:v>61.101760491826447</c:v>
                </c:pt>
                <c:pt idx="511">
                  <c:v>61.116280327113017</c:v>
                </c:pt>
                <c:pt idx="512">
                  <c:v>61.130778339394652</c:v>
                </c:pt>
                <c:pt idx="513">
                  <c:v>61.145254612206585</c:v>
                </c:pt>
                <c:pt idx="514">
                  <c:v>61.159709228616784</c:v>
                </c:pt>
                <c:pt idx="515">
                  <c:v>61.17414227122952</c:v>
                </c:pt>
                <c:pt idx="516">
                  <c:v>61.188553822188894</c:v>
                </c:pt>
                <c:pt idx="517">
                  <c:v>61.202943963182229</c:v>
                </c:pt>
                <c:pt idx="518">
                  <c:v>61.217312775443609</c:v>
                </c:pt>
                <c:pt idx="519">
                  <c:v>61.231660339757177</c:v>
                </c:pt>
                <c:pt idx="520">
                  <c:v>61.245986736460601</c:v>
                </c:pt>
                <c:pt idx="521">
                  <c:v>61.260292045448367</c:v>
                </c:pt>
                <c:pt idx="522">
                  <c:v>61.274576346175103</c:v>
                </c:pt>
                <c:pt idx="523">
                  <c:v>61.288839717658846</c:v>
                </c:pt>
                <c:pt idx="524">
                  <c:v>61.303082238484308</c:v>
                </c:pt>
                <c:pt idx="525">
                  <c:v>61.317303986806103</c:v>
                </c:pt>
                <c:pt idx="526">
                  <c:v>61.331505040351907</c:v>
                </c:pt>
                <c:pt idx="527">
                  <c:v>61.345685476425608</c:v>
                </c:pt>
                <c:pt idx="528">
                  <c:v>61.359845371910502</c:v>
                </c:pt>
                <c:pt idx="529">
                  <c:v>61.373984803272329</c:v>
                </c:pt>
                <c:pt idx="530">
                  <c:v>61.388103846562359</c:v>
                </c:pt>
                <c:pt idx="531">
                  <c:v>61.402202577420468</c:v>
                </c:pt>
                <c:pt idx="532">
                  <c:v>61.41628107107811</c:v>
                </c:pt>
                <c:pt idx="533">
                  <c:v>61.430339402361327</c:v>
                </c:pt>
                <c:pt idx="534">
                  <c:v>61.444377645693727</c:v>
                </c:pt>
                <c:pt idx="535">
                  <c:v>61.458395875099392</c:v>
                </c:pt>
                <c:pt idx="536">
                  <c:v>61.47239416420576</c:v>
                </c:pt>
                <c:pt idx="537">
                  <c:v>61.486372586246603</c:v>
                </c:pt>
                <c:pt idx="538">
                  <c:v>61.500331214064765</c:v>
                </c:pt>
                <c:pt idx="539">
                  <c:v>61.51427012011505</c:v>
                </c:pt>
                <c:pt idx="540">
                  <c:v>61.528189376467061</c:v>
                </c:pt>
                <c:pt idx="541">
                  <c:v>61.54208905480786</c:v>
                </c:pt>
                <c:pt idx="542">
                  <c:v>61.555969226444866</c:v>
                </c:pt>
                <c:pt idx="543">
                  <c:v>61.569829962308468</c:v>
                </c:pt>
                <c:pt idx="544">
                  <c:v>61.583671332954793</c:v>
                </c:pt>
                <c:pt idx="545">
                  <c:v>61.597493408568361</c:v>
                </c:pt>
                <c:pt idx="546">
                  <c:v>61.611296258964728</c:v>
                </c:pt>
                <c:pt idx="547">
                  <c:v>61.625079953593158</c:v>
                </c:pt>
                <c:pt idx="548">
                  <c:v>61.638844561539187</c:v>
                </c:pt>
                <c:pt idx="549">
                  <c:v>61.652590151527228</c:v>
                </c:pt>
                <c:pt idx="550">
                  <c:v>61.666316791923144</c:v>
                </c:pt>
                <c:pt idx="551">
                  <c:v>61.680024550736753</c:v>
                </c:pt>
                <c:pt idx="552">
                  <c:v>61.69371349562438</c:v>
                </c:pt>
                <c:pt idx="553">
                  <c:v>61.70738369389133</c:v>
                </c:pt>
                <c:pt idx="554">
                  <c:v>61.721035212494364</c:v>
                </c:pt>
                <c:pt idx="555">
                  <c:v>61.734668118044148</c:v>
                </c:pt>
                <c:pt idx="556">
                  <c:v>61.748282476807702</c:v>
                </c:pt>
                <c:pt idx="557">
                  <c:v>61.761878354710781</c:v>
                </c:pt>
                <c:pt idx="558">
                  <c:v>61.775455817340251</c:v>
                </c:pt>
                <c:pt idx="559">
                  <c:v>61.789014929946504</c:v>
                </c:pt>
                <c:pt idx="560">
                  <c:v>61.802555757445745</c:v>
                </c:pt>
                <c:pt idx="561">
                  <c:v>61.816078364422388</c:v>
                </c:pt>
                <c:pt idx="562">
                  <c:v>61.829582815131268</c:v>
                </c:pt>
                <c:pt idx="563">
                  <c:v>61.843069173499991</c:v>
                </c:pt>
                <c:pt idx="564">
                  <c:v>61.856537503131186</c:v>
                </c:pt>
                <c:pt idx="565">
                  <c:v>61.869987867304737</c:v>
                </c:pt>
                <c:pt idx="566">
                  <c:v>61.883420328980016</c:v>
                </c:pt>
                <c:pt idx="567">
                  <c:v>61.896834950798116</c:v>
                </c:pt>
                <c:pt idx="568">
                  <c:v>61.910231795083959</c:v>
                </c:pt>
                <c:pt idx="569">
                  <c:v>61.923610923848557</c:v>
                </c:pt>
                <c:pt idx="570">
                  <c:v>61.936972398791106</c:v>
                </c:pt>
                <c:pt idx="571">
                  <c:v>61.95031628130112</c:v>
                </c:pt>
                <c:pt idx="572">
                  <c:v>61.963642632460598</c:v>
                </c:pt>
                <c:pt idx="573">
                  <c:v>61.976951513046025</c:v>
                </c:pt>
                <c:pt idx="574">
                  <c:v>61.990242983530536</c:v>
                </c:pt>
                <c:pt idx="575">
                  <c:v>62.003517104085915</c:v>
                </c:pt>
                <c:pt idx="576">
                  <c:v>62.016773934584698</c:v>
                </c:pt>
                <c:pt idx="577">
                  <c:v>62.030013534602134</c:v>
                </c:pt>
                <c:pt idx="578">
                  <c:v>62.043235963418233</c:v>
                </c:pt>
                <c:pt idx="579">
                  <c:v>62.056441280019733</c:v>
                </c:pt>
                <c:pt idx="580">
                  <c:v>62.06962954310211</c:v>
                </c:pt>
                <c:pt idx="581">
                  <c:v>62.082800811071486</c:v>
                </c:pt>
                <c:pt idx="582">
                  <c:v>62.095955142046591</c:v>
                </c:pt>
                <c:pt idx="583">
                  <c:v>62.109092593860737</c:v>
                </c:pt>
                <c:pt idx="584">
                  <c:v>62.122213224063621</c:v>
                </c:pt>
                <c:pt idx="585">
                  <c:v>62.135317089923319</c:v>
                </c:pt>
                <c:pt idx="586">
                  <c:v>62.148404248428101</c:v>
                </c:pt>
                <c:pt idx="587">
                  <c:v>62.161474756288314</c:v>
                </c:pt>
                <c:pt idx="588">
                  <c:v>62.17452866993824</c:v>
                </c:pt>
                <c:pt idx="589">
                  <c:v>62.187566045537885</c:v>
                </c:pt>
                <c:pt idx="590">
                  <c:v>62.200586938974865</c:v>
                </c:pt>
                <c:pt idx="591">
                  <c:v>62.213591405866097</c:v>
                </c:pt>
                <c:pt idx="592">
                  <c:v>62.226579501559698</c:v>
                </c:pt>
                <c:pt idx="593">
                  <c:v>62.239551281136698</c:v>
                </c:pt>
                <c:pt idx="594">
                  <c:v>62.252506799412807</c:v>
                </c:pt>
                <c:pt idx="595">
                  <c:v>62.26544611094014</c:v>
                </c:pt>
                <c:pt idx="596">
                  <c:v>62.278369270008959</c:v>
                </c:pt>
                <c:pt idx="597">
                  <c:v>62.291276330649389</c:v>
                </c:pt>
                <c:pt idx="598">
                  <c:v>62.304167346633129</c:v>
                </c:pt>
                <c:pt idx="599">
                  <c:v>62.317042371475097</c:v>
                </c:pt>
                <c:pt idx="600">
                  <c:v>62.329901458435131</c:v>
                </c:pt>
                <c:pt idx="601">
                  <c:v>62.342744660519649</c:v>
                </c:pt>
                <c:pt idx="602">
                  <c:v>62.35557203048328</c:v>
                </c:pt>
                <c:pt idx="603">
                  <c:v>62.368383620830514</c:v>
                </c:pt>
                <c:pt idx="604">
                  <c:v>62.381179483817284</c:v>
                </c:pt>
                <c:pt idx="605">
                  <c:v>62.393959671452599</c:v>
                </c:pt>
                <c:pt idx="606">
                  <c:v>62.406724235500157</c:v>
                </c:pt>
                <c:pt idx="607">
                  <c:v>62.419473227479855</c:v>
                </c:pt>
                <c:pt idx="608">
                  <c:v>62.432206698669425</c:v>
                </c:pt>
                <c:pt idx="609">
                  <c:v>62.44492470010595</c:v>
                </c:pt>
                <c:pt idx="610">
                  <c:v>62.457627282587431</c:v>
                </c:pt>
                <c:pt idx="611">
                  <c:v>62.47031449667427</c:v>
                </c:pt>
                <c:pt idx="612">
                  <c:v>62.482986392690847</c:v>
                </c:pt>
                <c:pt idx="613">
                  <c:v>62.49564302072698</c:v>
                </c:pt>
                <c:pt idx="614">
                  <c:v>62.508284430639421</c:v>
                </c:pt>
                <c:pt idx="615">
                  <c:v>62.520910672053382</c:v>
                </c:pt>
                <c:pt idx="616">
                  <c:v>62.533521794363921</c:v>
                </c:pt>
                <c:pt idx="617">
                  <c:v>62.546117846737509</c:v>
                </c:pt>
                <c:pt idx="618">
                  <c:v>62.558698878113361</c:v>
                </c:pt>
                <c:pt idx="619">
                  <c:v>62.571264937204944</c:v>
                </c:pt>
                <c:pt idx="620">
                  <c:v>62.583816072501385</c:v>
                </c:pt>
                <c:pt idx="621">
                  <c:v>62.596352332268893</c:v>
                </c:pt>
                <c:pt idx="622">
                  <c:v>62.608873764552101</c:v>
                </c:pt>
                <c:pt idx="623">
                  <c:v>62.621380417175544</c:v>
                </c:pt>
                <c:pt idx="624">
                  <c:v>62.633872337744968</c:v>
                </c:pt>
                <c:pt idx="625">
                  <c:v>62.646349573648742</c:v>
                </c:pt>
                <c:pt idx="626">
                  <c:v>62.658812172059186</c:v>
                </c:pt>
                <c:pt idx="627">
                  <c:v>62.671260179933924</c:v>
                </c:pt>
                <c:pt idx="628">
                  <c:v>62.683693644017254</c:v>
                </c:pt>
                <c:pt idx="629">
                  <c:v>62.696112610841404</c:v>
                </c:pt>
                <c:pt idx="630">
                  <c:v>62.708517126727926</c:v>
                </c:pt>
                <c:pt idx="631">
                  <c:v>62.720907237788957</c:v>
                </c:pt>
                <c:pt idx="632">
                  <c:v>62.733282989928497</c:v>
                </c:pt>
                <c:pt idx="633">
                  <c:v>62.745644428843761</c:v>
                </c:pt>
                <c:pt idx="634">
                  <c:v>62.757991600026386</c:v>
                </c:pt>
                <c:pt idx="635">
                  <c:v>62.770324548763718</c:v>
                </c:pt>
                <c:pt idx="636">
                  <c:v>62.782643320140103</c:v>
                </c:pt>
                <c:pt idx="637">
                  <c:v>62.79494795903809</c:v>
                </c:pt>
                <c:pt idx="638">
                  <c:v>62.807238510139676</c:v>
                </c:pt>
                <c:pt idx="639">
                  <c:v>62.819515017927543</c:v>
                </c:pt>
                <c:pt idx="640">
                  <c:v>62.831777526686288</c:v>
                </c:pt>
                <c:pt idx="641">
                  <c:v>62.844026080503582</c:v>
                </c:pt>
                <c:pt idx="642">
                  <c:v>62.85626072327144</c:v>
                </c:pt>
                <c:pt idx="643">
                  <c:v>62.868481498687352</c:v>
                </c:pt>
                <c:pt idx="644">
                  <c:v>62.880688450255505</c:v>
                </c:pt>
                <c:pt idx="645">
                  <c:v>62.89288162128792</c:v>
                </c:pt>
                <c:pt idx="646">
                  <c:v>62.905061054905644</c:v>
                </c:pt>
                <c:pt idx="647">
                  <c:v>62.917226794039898</c:v>
                </c:pt>
                <c:pt idx="648">
                  <c:v>62.929378881433209</c:v>
                </c:pt>
                <c:pt idx="649">
                  <c:v>62.94151735964055</c:v>
                </c:pt>
                <c:pt idx="650">
                  <c:v>62.953642271030503</c:v>
                </c:pt>
                <c:pt idx="651">
                  <c:v>62.96575365778633</c:v>
                </c:pt>
                <c:pt idx="652">
                  <c:v>62.977851561907109</c:v>
                </c:pt>
                <c:pt idx="653">
                  <c:v>62.989936025208863</c:v>
                </c:pt>
                <c:pt idx="654">
                  <c:v>63.002007089325581</c:v>
                </c:pt>
                <c:pt idx="655">
                  <c:v>63.014064795710389</c:v>
                </c:pt>
                <c:pt idx="656">
                  <c:v>63.026109185636578</c:v>
                </c:pt>
                <c:pt idx="657">
                  <c:v>63.038140300198705</c:v>
                </c:pt>
                <c:pt idx="658">
                  <c:v>63.05015818031363</c:v>
                </c:pt>
                <c:pt idx="659">
                  <c:v>63.062162866721565</c:v>
                </c:pt>
                <c:pt idx="660">
                  <c:v>63.074154399987172</c:v>
                </c:pt>
                <c:pt idx="661">
                  <c:v>63.086132820500545</c:v>
                </c:pt>
                <c:pt idx="662">
                  <c:v>63.098098168478288</c:v>
                </c:pt>
                <c:pt idx="663">
                  <c:v>63.110050483964478</c:v>
                </c:pt>
                <c:pt idx="664">
                  <c:v>63.121989806831785</c:v>
                </c:pt>
                <c:pt idx="665">
                  <c:v>63.133916176782343</c:v>
                </c:pt>
                <c:pt idx="666">
                  <c:v>63.145829633348889</c:v>
                </c:pt>
                <c:pt idx="667">
                  <c:v>63.157730215895654</c:v>
                </c:pt>
                <c:pt idx="668">
                  <c:v>63.16961796361943</c:v>
                </c:pt>
                <c:pt idx="669">
                  <c:v>63.181492915550486</c:v>
                </c:pt>
                <c:pt idx="670">
                  <c:v>63.193355110553561</c:v>
                </c:pt>
                <c:pt idx="671">
                  <c:v>63.205204587328858</c:v>
                </c:pt>
                <c:pt idx="672">
                  <c:v>63.217041384412965</c:v>
                </c:pt>
                <c:pt idx="673">
                  <c:v>63.228865540179832</c:v>
                </c:pt>
                <c:pt idx="674">
                  <c:v>63.240677092841707</c:v>
                </c:pt>
                <c:pt idx="675">
                  <c:v>63.252476080450066</c:v>
                </c:pt>
                <c:pt idx="676">
                  <c:v>63.26426254089656</c:v>
                </c:pt>
                <c:pt idx="677">
                  <c:v>63.276036511913937</c:v>
                </c:pt>
                <c:pt idx="678">
                  <c:v>63.287798031076925</c:v>
                </c:pt>
                <c:pt idx="679">
                  <c:v>63.299547135803223</c:v>
                </c:pt>
                <c:pt idx="680">
                  <c:v>63.311283863354319</c:v>
                </c:pt>
                <c:pt idx="681">
                  <c:v>63.323008250836445</c:v>
                </c:pt>
                <c:pt idx="682">
                  <c:v>63.334720335201425</c:v>
                </c:pt>
                <c:pt idx="683">
                  <c:v>63.346420153247628</c:v>
                </c:pt>
                <c:pt idx="684">
                  <c:v>63.358107741620763</c:v>
                </c:pt>
                <c:pt idx="685">
                  <c:v>63.369783136814824</c:v>
                </c:pt>
                <c:pt idx="686">
                  <c:v>63.381446375172892</c:v>
                </c:pt>
                <c:pt idx="687">
                  <c:v>63.393097492888089</c:v>
                </c:pt>
                <c:pt idx="688">
                  <c:v>63.404736526004299</c:v>
                </c:pt>
                <c:pt idx="689">
                  <c:v>63.416363510417149</c:v>
                </c:pt>
                <c:pt idx="690">
                  <c:v>63.427978481874774</c:v>
                </c:pt>
                <c:pt idx="691">
                  <c:v>63.43958147597867</c:v>
                </c:pt>
                <c:pt idx="692">
                  <c:v>63.451172528184529</c:v>
                </c:pt>
                <c:pt idx="693">
                  <c:v>63.462751673803062</c:v>
                </c:pt>
                <c:pt idx="694">
                  <c:v>63.474318948000835</c:v>
                </c:pt>
                <c:pt idx="695">
                  <c:v>63.485874385801033</c:v>
                </c:pt>
                <c:pt idx="696">
                  <c:v>63.497418022084325</c:v>
                </c:pt>
                <c:pt idx="697">
                  <c:v>63.50894989158963</c:v>
                </c:pt>
                <c:pt idx="698">
                  <c:v>63.520470028914943</c:v>
                </c:pt>
                <c:pt idx="699">
                  <c:v>63.531978468518084</c:v>
                </c:pt>
                <c:pt idx="700">
                  <c:v>63.543475244717492</c:v>
                </c:pt>
                <c:pt idx="701">
                  <c:v>63.554960391693065</c:v>
                </c:pt>
                <c:pt idx="702">
                  <c:v>63.566433943486857</c:v>
                </c:pt>
                <c:pt idx="703">
                  <c:v>63.577895934003877</c:v>
                </c:pt>
                <c:pt idx="704">
                  <c:v>63.589346397012868</c:v>
                </c:pt>
                <c:pt idx="705">
                  <c:v>63.600785366147029</c:v>
                </c:pt>
                <c:pt idx="706">
                  <c:v>63.612212874904806</c:v>
                </c:pt>
                <c:pt idx="707">
                  <c:v>63.623628956650613</c:v>
                </c:pt>
                <c:pt idx="708">
                  <c:v>63.635033644615604</c:v>
                </c:pt>
                <c:pt idx="709">
                  <c:v>63.646426971898357</c:v>
                </c:pt>
                <c:pt idx="710">
                  <c:v>63.65780897146567</c:v>
                </c:pt>
                <c:pt idx="711">
                  <c:v>63.669179676153249</c:v>
                </c:pt>
                <c:pt idx="712">
                  <c:v>63.680539118666445</c:v>
                </c:pt>
                <c:pt idx="713">
                  <c:v>63.691887331580951</c:v>
                </c:pt>
                <c:pt idx="714">
                  <c:v>63.703224347343543</c:v>
                </c:pt>
                <c:pt idx="715">
                  <c:v>63.714550198272789</c:v>
                </c:pt>
                <c:pt idx="716">
                  <c:v>63.725864916559701</c:v>
                </c:pt>
                <c:pt idx="717">
                  <c:v>63.737168534268505</c:v>
                </c:pt>
                <c:pt idx="718">
                  <c:v>63.748461083337268</c:v>
                </c:pt>
                <c:pt idx="719">
                  <c:v>63.759742595578672</c:v>
                </c:pt>
                <c:pt idx="720">
                  <c:v>63.77101310268057</c:v>
                </c:pt>
                <c:pt idx="721">
                  <c:v>63.782272636206798</c:v>
                </c:pt>
                <c:pt idx="722">
                  <c:v>63.793521227597758</c:v>
                </c:pt>
                <c:pt idx="723">
                  <c:v>63.804758908171145</c:v>
                </c:pt>
                <c:pt idx="724">
                  <c:v>63.815985709122572</c:v>
                </c:pt>
                <c:pt idx="725">
                  <c:v>63.82720166152626</c:v>
                </c:pt>
                <c:pt idx="726">
                  <c:v>63.838406796335661</c:v>
                </c:pt>
                <c:pt idx="727">
                  <c:v>63.849601144384167</c:v>
                </c:pt>
                <c:pt idx="728">
                  <c:v>63.860784736385696</c:v>
                </c:pt>
                <c:pt idx="729">
                  <c:v>63.87195760293536</c:v>
                </c:pt>
                <c:pt idx="730">
                  <c:v>63.883119774510142</c:v>
                </c:pt>
                <c:pt idx="731">
                  <c:v>63.89427128146945</c:v>
                </c:pt>
                <c:pt idx="732">
                  <c:v>63.905412154055831</c:v>
                </c:pt>
                <c:pt idx="733">
                  <c:v>63.91654242239553</c:v>
                </c:pt>
                <c:pt idx="734">
                  <c:v>63.927662116499178</c:v>
                </c:pt>
                <c:pt idx="735">
                  <c:v>63.93877126626235</c:v>
                </c:pt>
                <c:pt idx="736">
                  <c:v>63.949869901466201</c:v>
                </c:pt>
                <c:pt idx="737">
                  <c:v>63.9609580517781</c:v>
                </c:pt>
                <c:pt idx="738">
                  <c:v>63.972035746752205</c:v>
                </c:pt>
                <c:pt idx="739">
                  <c:v>63.983103015830082</c:v>
                </c:pt>
                <c:pt idx="740">
                  <c:v>63.994159888341279</c:v>
                </c:pt>
                <c:pt idx="741">
                  <c:v>64.005206393503968</c:v>
                </c:pt>
                <c:pt idx="742">
                  <c:v>64.016242560425468</c:v>
                </c:pt>
                <c:pt idx="743">
                  <c:v>64.027268418102921</c:v>
                </c:pt>
                <c:pt idx="744">
                  <c:v>64.038283995423768</c:v>
                </c:pt>
                <c:pt idx="745">
                  <c:v>64.049289321166412</c:v>
                </c:pt>
                <c:pt idx="746">
                  <c:v>64.060284424000784</c:v>
                </c:pt>
                <c:pt idx="747">
                  <c:v>64.071269332488825</c:v>
                </c:pt>
                <c:pt idx="748">
                  <c:v>64.082244075085185</c:v>
                </c:pt>
                <c:pt idx="749">
                  <c:v>64.093208680137721</c:v>
                </c:pt>
                <c:pt idx="750">
                  <c:v>64.104163175888033</c:v>
                </c:pt>
                <c:pt idx="751">
                  <c:v>64.11510759047205</c:v>
                </c:pt>
                <c:pt idx="752">
                  <c:v>64.126041951920598</c:v>
                </c:pt>
                <c:pt idx="753">
                  <c:v>64.136966288159925</c:v>
                </c:pt>
                <c:pt idx="754">
                  <c:v>64.147880627012256</c:v>
                </c:pt>
                <c:pt idx="755">
                  <c:v>64.158784996196317</c:v>
                </c:pt>
                <c:pt idx="756">
                  <c:v>64.169679423327921</c:v>
                </c:pt>
                <c:pt idx="757">
                  <c:v>64.180563935920432</c:v>
                </c:pt>
                <c:pt idx="758">
                  <c:v>64.191438561385368</c:v>
                </c:pt>
                <c:pt idx="759">
                  <c:v>64.202303327032894</c:v>
                </c:pt>
                <c:pt idx="760">
                  <c:v>64.213158260072348</c:v>
                </c:pt>
                <c:pt idx="761">
                  <c:v>64.22400338761274</c:v>
                </c:pt>
                <c:pt idx="762">
                  <c:v>64.234838736663349</c:v>
                </c:pt>
                <c:pt idx="763">
                  <c:v>64.245664334134148</c:v>
                </c:pt>
                <c:pt idx="764">
                  <c:v>64.256480206836358</c:v>
                </c:pt>
                <c:pt idx="765">
                  <c:v>64.267286381482947</c:v>
                </c:pt>
                <c:pt idx="766">
                  <c:v>64.278082884689155</c:v>
                </c:pt>
                <c:pt idx="767">
                  <c:v>64.288869742972977</c:v>
                </c:pt>
                <c:pt idx="768">
                  <c:v>64.299646982755661</c:v>
                </c:pt>
                <c:pt idx="769">
                  <c:v>64.310414630362217</c:v>
                </c:pt>
                <c:pt idx="770">
                  <c:v>64.321172712021863</c:v>
                </c:pt>
                <c:pt idx="771">
                  <c:v>64.331921253868614</c:v>
                </c:pt>
                <c:pt idx="772">
                  <c:v>64.342660281941676</c:v>
                </c:pt>
                <c:pt idx="773">
                  <c:v>64.353389822185932</c:v>
                </c:pt>
                <c:pt idx="774">
                  <c:v>64.36410990045249</c:v>
                </c:pt>
                <c:pt idx="775">
                  <c:v>64.374820542499094</c:v>
                </c:pt>
                <c:pt idx="776">
                  <c:v>64.385521773990661</c:v>
                </c:pt>
                <c:pt idx="777">
                  <c:v>64.39621362049968</c:v>
                </c:pt>
                <c:pt idx="778">
                  <c:v>64.406896107506739</c:v>
                </c:pt>
                <c:pt idx="779">
                  <c:v>64.417569260400924</c:v>
                </c:pt>
                <c:pt idx="780">
                  <c:v>64.428233104480384</c:v>
                </c:pt>
                <c:pt idx="781">
                  <c:v>64.438887664952688</c:v>
                </c:pt>
                <c:pt idx="782">
                  <c:v>64.449532966935365</c:v>
                </c:pt>
                <c:pt idx="783">
                  <c:v>64.460169035456261</c:v>
                </c:pt>
                <c:pt idx="784">
                  <c:v>64.470795895454089</c:v>
                </c:pt>
                <c:pt idx="785">
                  <c:v>64.48141357177883</c:v>
                </c:pt>
                <c:pt idx="786">
                  <c:v>64.492022089192176</c:v>
                </c:pt>
                <c:pt idx="787">
                  <c:v>64.502621472367991</c:v>
                </c:pt>
                <c:pt idx="788">
                  <c:v>64.513211745892733</c:v>
                </c:pt>
                <c:pt idx="789">
                  <c:v>64.523792934265884</c:v>
                </c:pt>
                <c:pt idx="790">
                  <c:v>64.534365061900417</c:v>
                </c:pt>
                <c:pt idx="791">
                  <c:v>64.544928153123195</c:v>
                </c:pt>
                <c:pt idx="792">
                  <c:v>64.555482232175436</c:v>
                </c:pt>
                <c:pt idx="793">
                  <c:v>64.566027323213106</c:v>
                </c:pt>
                <c:pt idx="794">
                  <c:v>64.576563450307361</c:v>
                </c:pt>
                <c:pt idx="795">
                  <c:v>64.587090637444959</c:v>
                </c:pt>
                <c:pt idx="796">
                  <c:v>64.59760890852867</c:v>
                </c:pt>
                <c:pt idx="797">
                  <c:v>64.608118287377735</c:v>
                </c:pt>
                <c:pt idx="798">
                  <c:v>64.618618797728217</c:v>
                </c:pt>
                <c:pt idx="799">
                  <c:v>64.629110463233459</c:v>
                </c:pt>
                <c:pt idx="800">
                  <c:v>64.639593307464494</c:v>
                </c:pt>
                <c:pt idx="801">
                  <c:v>64.650067353910416</c:v>
                </c:pt>
                <c:pt idx="802">
                  <c:v>64.660532625978789</c:v>
                </c:pt>
                <c:pt idx="803">
                  <c:v>64.670989146996106</c:v>
                </c:pt>
                <c:pt idx="804">
                  <c:v>64.68143694020813</c:v>
                </c:pt>
                <c:pt idx="805">
                  <c:v>64.691876028780271</c:v>
                </c:pt>
                <c:pt idx="806">
                  <c:v>64.702306435798036</c:v>
                </c:pt>
                <c:pt idx="807">
                  <c:v>64.712728184267419</c:v>
                </c:pt>
                <c:pt idx="808">
                  <c:v>64.723141297115234</c:v>
                </c:pt>
                <c:pt idx="809">
                  <c:v>64.733545797189578</c:v>
                </c:pt>
                <c:pt idx="810">
                  <c:v>64.743941707260134</c:v>
                </c:pt>
                <c:pt idx="811">
                  <c:v>64.75432905001864</c:v>
                </c:pt>
                <c:pt idx="812">
                  <c:v>64.764707848079169</c:v>
                </c:pt>
                <c:pt idx="813">
                  <c:v>64.775078123978602</c:v>
                </c:pt>
                <c:pt idx="814">
                  <c:v>64.785439900176954</c:v>
                </c:pt>
                <c:pt idx="815">
                  <c:v>64.795793199057755</c:v>
                </c:pt>
                <c:pt idx="816">
                  <c:v>64.806138042928424</c:v>
                </c:pt>
                <c:pt idx="817">
                  <c:v>64.816474454020621</c:v>
                </c:pt>
                <c:pt idx="818">
                  <c:v>64.826802454490661</c:v>
                </c:pt>
                <c:pt idx="819">
                  <c:v>64.837122066419823</c:v>
                </c:pt>
                <c:pt idx="820">
                  <c:v>64.847433311814726</c:v>
                </c:pt>
                <c:pt idx="821">
                  <c:v>64.857736212607733</c:v>
                </c:pt>
                <c:pt idx="822">
                  <c:v>64.868030790657244</c:v>
                </c:pt>
                <c:pt idx="823">
                  <c:v>64.8783170677481</c:v>
                </c:pt>
                <c:pt idx="824">
                  <c:v>64.888595065591915</c:v>
                </c:pt>
                <c:pt idx="825">
                  <c:v>64.898864805827415</c:v>
                </c:pt>
                <c:pt idx="826">
                  <c:v>64.909126310020838</c:v>
                </c:pt>
                <c:pt idx="827">
                  <c:v>64.919379599666229</c:v>
                </c:pt>
                <c:pt idx="828">
                  <c:v>64.929624696185797</c:v>
                </c:pt>
                <c:pt idx="829">
                  <c:v>64.939861620930287</c:v>
                </c:pt>
                <c:pt idx="830">
                  <c:v>64.950090395179302</c:v>
                </c:pt>
                <c:pt idx="831">
                  <c:v>64.960311040141605</c:v>
                </c:pt>
                <c:pt idx="832">
                  <c:v>64.970523576955543</c:v>
                </c:pt>
                <c:pt idx="833">
                  <c:v>64.980728026689277</c:v>
                </c:pt>
                <c:pt idx="834">
                  <c:v>64.99092441034125</c:v>
                </c:pt>
                <c:pt idx="835">
                  <c:v>65.001112748840356</c:v>
                </c:pt>
                <c:pt idx="836">
                  <c:v>65.011293063046395</c:v>
                </c:pt>
                <c:pt idx="837">
                  <c:v>65.021465373750374</c:v>
                </c:pt>
                <c:pt idx="838">
                  <c:v>65.031629701674802</c:v>
                </c:pt>
                <c:pt idx="839">
                  <c:v>65.041786067474007</c:v>
                </c:pt>
                <c:pt idx="840">
                  <c:v>65.051934491734514</c:v>
                </c:pt>
                <c:pt idx="841">
                  <c:v>65.062074994975333</c:v>
                </c:pt>
                <c:pt idx="842">
                  <c:v>65.072207597648244</c:v>
                </c:pt>
                <c:pt idx="843">
                  <c:v>65.082332320138207</c:v>
                </c:pt>
                <c:pt idx="844">
                  <c:v>65.092449182763545</c:v>
                </c:pt>
                <c:pt idx="845">
                  <c:v>65.102558205776376</c:v>
                </c:pt>
                <c:pt idx="846">
                  <c:v>65.112659409362877</c:v>
                </c:pt>
                <c:pt idx="847">
                  <c:v>65.122752813643572</c:v>
                </c:pt>
                <c:pt idx="848">
                  <c:v>65.132838438673673</c:v>
                </c:pt>
                <c:pt idx="849">
                  <c:v>65.142916304443375</c:v>
                </c:pt>
                <c:pt idx="850">
                  <c:v>65.152986430878158</c:v>
                </c:pt>
                <c:pt idx="851">
                  <c:v>65.163048837839071</c:v>
                </c:pt>
                <c:pt idx="852">
                  <c:v>65.173103545123098</c:v>
                </c:pt>
                <c:pt idx="853">
                  <c:v>65.183150572463362</c:v>
                </c:pt>
                <c:pt idx="854">
                  <c:v>65.193189939529518</c:v>
                </c:pt>
                <c:pt idx="855">
                  <c:v>65.203221665927956</c:v>
                </c:pt>
                <c:pt idx="856">
                  <c:v>65.213245771202168</c:v>
                </c:pt>
                <c:pt idx="857">
                  <c:v>65.223262274833004</c:v>
                </c:pt>
                <c:pt idx="858">
                  <c:v>65.233271196238974</c:v>
                </c:pt>
                <c:pt idx="859">
                  <c:v>65.243272554776567</c:v>
                </c:pt>
                <c:pt idx="860">
                  <c:v>65.253266369740416</c:v>
                </c:pt>
                <c:pt idx="861">
                  <c:v>65.26325266036379</c:v>
                </c:pt>
                <c:pt idx="862">
                  <c:v>65.273231445818681</c:v>
                </c:pt>
                <c:pt idx="863">
                  <c:v>65.283202745216187</c:v>
                </c:pt>
                <c:pt idx="864">
                  <c:v>65.293166577606783</c:v>
                </c:pt>
                <c:pt idx="865">
                  <c:v>65.303122961980577</c:v>
                </c:pt>
                <c:pt idx="866">
                  <c:v>65.313071917267635</c:v>
                </c:pt>
                <c:pt idx="867">
                  <c:v>65.323013462338167</c:v>
                </c:pt>
                <c:pt idx="868">
                  <c:v>65.332947616002912</c:v>
                </c:pt>
                <c:pt idx="869">
                  <c:v>65.342874397013333</c:v>
                </c:pt>
                <c:pt idx="870">
                  <c:v>65.352793824061891</c:v>
                </c:pt>
                <c:pt idx="871">
                  <c:v>65.362705915782385</c:v>
                </c:pt>
                <c:pt idx="872">
                  <c:v>65.372610690750136</c:v>
                </c:pt>
                <c:pt idx="873">
                  <c:v>65.382508167482314</c:v>
                </c:pt>
                <c:pt idx="874">
                  <c:v>65.392398364438151</c:v>
                </c:pt>
                <c:pt idx="875">
                  <c:v>65.402281300019283</c:v>
                </c:pt>
                <c:pt idx="876">
                  <c:v>65.412156992569919</c:v>
                </c:pt>
                <c:pt idx="877">
                  <c:v>65.422025460377142</c:v>
                </c:pt>
                <c:pt idx="878">
                  <c:v>65.431886721671233</c:v>
                </c:pt>
                <c:pt idx="879">
                  <c:v>65.441740794625815</c:v>
                </c:pt>
                <c:pt idx="880">
                  <c:v>65.451587697358178</c:v>
                </c:pt>
                <c:pt idx="881">
                  <c:v>65.461427447929537</c:v>
                </c:pt>
                <c:pt idx="882">
                  <c:v>65.471260064345273</c:v>
                </c:pt>
                <c:pt idx="883">
                  <c:v>65.481085564555144</c:v>
                </c:pt>
                <c:pt idx="884">
                  <c:v>65.490903966453644</c:v>
                </c:pt>
                <c:pt idx="885">
                  <c:v>65.500715287880112</c:v>
                </c:pt>
                <c:pt idx="886">
                  <c:v>65.510519546619122</c:v>
                </c:pt>
                <c:pt idx="887">
                  <c:v>65.520316760400604</c:v>
                </c:pt>
                <c:pt idx="888">
                  <c:v>65.53010694690019</c:v>
                </c:pt>
                <c:pt idx="889">
                  <c:v>65.539890123739397</c:v>
                </c:pt>
                <c:pt idx="890">
                  <c:v>65.549666308485897</c:v>
                </c:pt>
                <c:pt idx="891">
                  <c:v>65.559435518653743</c:v>
                </c:pt>
                <c:pt idx="892">
                  <c:v>65.569197771703642</c:v>
                </c:pt>
                <c:pt idx="893">
                  <c:v>65.578953085043125</c:v>
                </c:pt>
                <c:pt idx="894">
                  <c:v>65.588701476026884</c:v>
                </c:pt>
                <c:pt idx="895">
                  <c:v>65.59844296195692</c:v>
                </c:pt>
                <c:pt idx="896">
                  <c:v>65.608177560082837</c:v>
                </c:pt>
                <c:pt idx="897">
                  <c:v>65.617905287602042</c:v>
                </c:pt>
                <c:pt idx="898">
                  <c:v>65.627626161659975</c:v>
                </c:pt>
                <c:pt idx="899">
                  <c:v>65.637340199350376</c:v>
                </c:pt>
                <c:pt idx="900">
                  <c:v>65.647047417715484</c:v>
                </c:pt>
                <c:pt idx="901">
                  <c:v>65.656747833746309</c:v>
                </c:pt>
                <c:pt idx="902">
                  <c:v>65.666441464382771</c:v>
                </c:pt>
                <c:pt idx="903">
                  <c:v>65.676128326514004</c:v>
                </c:pt>
                <c:pt idx="904">
                  <c:v>65.68580843697859</c:v>
                </c:pt>
                <c:pt idx="905">
                  <c:v>65.695481812564708</c:v>
                </c:pt>
                <c:pt idx="906">
                  <c:v>65.705148470010457</c:v>
                </c:pt>
                <c:pt idx="907">
                  <c:v>65.71480842600397</c:v>
                </c:pt>
                <c:pt idx="908">
                  <c:v>65.724461697183742</c:v>
                </c:pt>
                <c:pt idx="909">
                  <c:v>65.734108300138729</c:v>
                </c:pt>
                <c:pt idx="910">
                  <c:v>65.743748251408689</c:v>
                </c:pt>
                <c:pt idx="911">
                  <c:v>65.75338156748434</c:v>
                </c:pt>
                <c:pt idx="912">
                  <c:v>65.763008264807553</c:v>
                </c:pt>
                <c:pt idx="913">
                  <c:v>65.772628359771616</c:v>
                </c:pt>
                <c:pt idx="914">
                  <c:v>65.782241868721428</c:v>
                </c:pt>
                <c:pt idx="915">
                  <c:v>65.791848807953684</c:v>
                </c:pt>
                <c:pt idx="916">
                  <c:v>65.801449193717133</c:v>
                </c:pt>
                <c:pt idx="917">
                  <c:v>65.811043042212773</c:v>
                </c:pt>
                <c:pt idx="918">
                  <c:v>65.820630369594056</c:v>
                </c:pt>
                <c:pt idx="919">
                  <c:v>65.830211191967052</c:v>
                </c:pt>
                <c:pt idx="920">
                  <c:v>65.839785525390766</c:v>
                </c:pt>
                <c:pt idx="921">
                  <c:v>65.849353385877237</c:v>
                </c:pt>
                <c:pt idx="922">
                  <c:v>65.858914789391775</c:v>
                </c:pt>
                <c:pt idx="923">
                  <c:v>65.868469751853226</c:v>
                </c:pt>
                <c:pt idx="924">
                  <c:v>65.878018289134062</c:v>
                </c:pt>
                <c:pt idx="925">
                  <c:v>65.887560417060669</c:v>
                </c:pt>
                <c:pt idx="926">
                  <c:v>65.897096151413535</c:v>
                </c:pt>
                <c:pt idx="927">
                  <c:v>65.906625507927416</c:v>
                </c:pt>
                <c:pt idx="928">
                  <c:v>65.916148502291563</c:v>
                </c:pt>
                <c:pt idx="929">
                  <c:v>65.925665150149925</c:v>
                </c:pt>
                <c:pt idx="930">
                  <c:v>65.935175467101288</c:v>
                </c:pt>
                <c:pt idx="931">
                  <c:v>65.94467946869959</c:v>
                </c:pt>
                <c:pt idx="932">
                  <c:v>65.954177170453988</c:v>
                </c:pt>
                <c:pt idx="933">
                  <c:v>65.963668587829105</c:v>
                </c:pt>
                <c:pt idx="934">
                  <c:v>65.973153736245237</c:v>
                </c:pt>
                <c:pt idx="935">
                  <c:v>65.98263263107853</c:v>
                </c:pt>
                <c:pt idx="936">
                  <c:v>65.992105287661175</c:v>
                </c:pt>
                <c:pt idx="937">
                  <c:v>66.001571721281564</c:v>
                </c:pt>
                <c:pt idx="938">
                  <c:v>66.011031947184534</c:v>
                </c:pt>
                <c:pt idx="939">
                  <c:v>66.02048598057155</c:v>
                </c:pt>
                <c:pt idx="940">
                  <c:v>66.029933836600819</c:v>
                </c:pt>
                <c:pt idx="941">
                  <c:v>66.039375530387545</c:v>
                </c:pt>
                <c:pt idx="942">
                  <c:v>66.048811077004132</c:v>
                </c:pt>
                <c:pt idx="943">
                  <c:v>66.058240491480277</c:v>
                </c:pt>
                <c:pt idx="944">
                  <c:v>66.067663788803245</c:v>
                </c:pt>
                <c:pt idx="945">
                  <c:v>66.077080983918009</c:v>
                </c:pt>
                <c:pt idx="946">
                  <c:v>66.086492091727422</c:v>
                </c:pt>
                <c:pt idx="947">
                  <c:v>66.095897127092414</c:v>
                </c:pt>
                <c:pt idx="948">
                  <c:v>66.105296104832178</c:v>
                </c:pt>
                <c:pt idx="949">
                  <c:v>66.114689039724354</c:v>
                </c:pt>
                <c:pt idx="950">
                  <c:v>66.12407594650513</c:v>
                </c:pt>
                <c:pt idx="951">
                  <c:v>66.133456839869552</c:v>
                </c:pt>
                <c:pt idx="952">
                  <c:v>66.142831734471585</c:v>
                </c:pt>
                <c:pt idx="953">
                  <c:v>66.152200644924335</c:v>
                </c:pt>
                <c:pt idx="954">
                  <c:v>66.161563585800238</c:v>
                </c:pt>
                <c:pt idx="955">
                  <c:v>66.1709205716312</c:v>
                </c:pt>
                <c:pt idx="956">
                  <c:v>66.180271616908783</c:v>
                </c:pt>
                <c:pt idx="957">
                  <c:v>66.189616736084375</c:v>
                </c:pt>
                <c:pt idx="958">
                  <c:v>66.198955943569345</c:v>
                </c:pt>
                <c:pt idx="959">
                  <c:v>66.208289253735259</c:v>
                </c:pt>
                <c:pt idx="960">
                  <c:v>66.217616680914006</c:v>
                </c:pt>
                <c:pt idx="961">
                  <c:v>66.226938239397981</c:v>
                </c:pt>
                <c:pt idx="962">
                  <c:v>66.236253943440246</c:v>
                </c:pt>
                <c:pt idx="963">
                  <c:v>66.245563807254669</c:v>
                </c:pt>
                <c:pt idx="964">
                  <c:v>66.254867845016193</c:v>
                </c:pt>
                <c:pt idx="965">
                  <c:v>66.264166070860867</c:v>
                </c:pt>
                <c:pt idx="966">
                  <c:v>66.273458498886086</c:v>
                </c:pt>
                <c:pt idx="967">
                  <c:v>66.282745143150748</c:v>
                </c:pt>
                <c:pt idx="968">
                  <c:v>66.292026017675383</c:v>
                </c:pt>
                <c:pt idx="969">
                  <c:v>66.301301136442376</c:v>
                </c:pt>
                <c:pt idx="970">
                  <c:v>66.310570513396058</c:v>
                </c:pt>
                <c:pt idx="971">
                  <c:v>66.319834162442916</c:v>
                </c:pt>
                <c:pt idx="972">
                  <c:v>66.329092097451721</c:v>
                </c:pt>
                <c:pt idx="973">
                  <c:v>66.338344332253683</c:v>
                </c:pt>
                <c:pt idx="974">
                  <c:v>66.34759088064267</c:v>
                </c:pt>
                <c:pt idx="975">
                  <c:v>66.356831756375271</c:v>
                </c:pt>
                <c:pt idx="976">
                  <c:v>66.366066973171044</c:v>
                </c:pt>
                <c:pt idx="977">
                  <c:v>66.375296544712583</c:v>
                </c:pt>
                <c:pt idx="978">
                  <c:v>66.384520484645734</c:v>
                </c:pt>
                <c:pt idx="979">
                  <c:v>66.393738806579748</c:v>
                </c:pt>
                <c:pt idx="980">
                  <c:v>66.402951524087371</c:v>
                </c:pt>
                <c:pt idx="981">
                  <c:v>66.412158650705109</c:v>
                </c:pt>
                <c:pt idx="982">
                  <c:v>66.421360199933247</c:v>
                </c:pt>
                <c:pt idx="983">
                  <c:v>66.430556185236114</c:v>
                </c:pt>
                <c:pt idx="984">
                  <c:v>66.439746620042129</c:v>
                </c:pt>
                <c:pt idx="985">
                  <c:v>66.448931517744043</c:v>
                </c:pt>
                <c:pt idx="986">
                  <c:v>66.45811089169905</c:v>
                </c:pt>
                <c:pt idx="987">
                  <c:v>66.467284755228931</c:v>
                </c:pt>
                <c:pt idx="988">
                  <c:v>66.476453121620196</c:v>
                </c:pt>
                <c:pt idx="989">
                  <c:v>66.485616004124225</c:v>
                </c:pt>
                <c:pt idx="990">
                  <c:v>66.494773415957454</c:v>
                </c:pt>
                <c:pt idx="991">
                  <c:v>66.503925370301474</c:v>
                </c:pt>
                <c:pt idx="992">
                  <c:v>66.513071880303201</c:v>
                </c:pt>
                <c:pt idx="993">
                  <c:v>66.52221295907502</c:v>
                </c:pt>
                <c:pt idx="994">
                  <c:v>66.53134861969491</c:v>
                </c:pt>
                <c:pt idx="995">
                  <c:v>66.540478875206574</c:v>
                </c:pt>
                <c:pt idx="996">
                  <c:v>66.549603738619652</c:v>
                </c:pt>
                <c:pt idx="997">
                  <c:v>66.558723222909776</c:v>
                </c:pt>
                <c:pt idx="998">
                  <c:v>66.567837341018759</c:v>
                </c:pt>
                <c:pt idx="999">
                  <c:v>66.576946105854702</c:v>
                </c:pt>
                <c:pt idx="1000">
                  <c:v>66.5860495302922</c:v>
                </c:pt>
                <c:pt idx="1001">
                  <c:v>66.595147627172395</c:v>
                </c:pt>
                <c:pt idx="1002">
                  <c:v>66.604240409303159</c:v>
                </c:pt>
                <c:pt idx="1003">
                  <c:v>66.613327889459214</c:v>
                </c:pt>
                <c:pt idx="1004">
                  <c:v>66.622410080382295</c:v>
                </c:pt>
                <c:pt idx="1005">
                  <c:v>66.63148699478127</c:v>
                </c:pt>
                <c:pt idx="1006">
                  <c:v>66.640558645332248</c:v>
                </c:pt>
                <c:pt idx="1007">
                  <c:v>66.649625044678757</c:v>
                </c:pt>
                <c:pt idx="1008">
                  <c:v>66.658686205431863</c:v>
                </c:pt>
                <c:pt idx="1009">
                  <c:v>66.667742140170276</c:v>
                </c:pt>
                <c:pt idx="1010">
                  <c:v>66.676792861440532</c:v>
                </c:pt>
                <c:pt idx="1011">
                  <c:v>66.685838381757094</c:v>
                </c:pt>
                <c:pt idx="1012">
                  <c:v>66.694878713602463</c:v>
                </c:pt>
                <c:pt idx="1013">
                  <c:v>66.703913869427339</c:v>
                </c:pt>
                <c:pt idx="1014">
                  <c:v>66.712943861650771</c:v>
                </c:pt>
                <c:pt idx="1015">
                  <c:v>66.721968702660234</c:v>
                </c:pt>
                <c:pt idx="1016">
                  <c:v>66.730988404811811</c:v>
                </c:pt>
                <c:pt idx="1017">
                  <c:v>66.740002980430233</c:v>
                </c:pt>
                <c:pt idx="1018">
                  <c:v>66.749012441809128</c:v>
                </c:pt>
                <c:pt idx="1019">
                  <c:v>66.75801680121107</c:v>
                </c:pt>
                <c:pt idx="1020">
                  <c:v>66.767016070867712</c:v>
                </c:pt>
                <c:pt idx="1021">
                  <c:v>66.776010262979923</c:v>
                </c:pt>
                <c:pt idx="1022">
                  <c:v>66.784999389717925</c:v>
                </c:pt>
                <c:pt idx="1023">
                  <c:v>66.79398346322138</c:v>
                </c:pt>
                <c:pt idx="1024">
                  <c:v>66.802962495599573</c:v>
                </c:pt>
                <c:pt idx="1025">
                  <c:v>66.811936498931459</c:v>
                </c:pt>
                <c:pt idx="1026">
                  <c:v>66.820905485265882</c:v>
                </c:pt>
                <c:pt idx="1027">
                  <c:v>66.829869466621574</c:v>
                </c:pt>
                <c:pt idx="1028">
                  <c:v>66.838828454987393</c:v>
                </c:pt>
                <c:pt idx="1029">
                  <c:v>66.8477824623224</c:v>
                </c:pt>
                <c:pt idx="1030">
                  <c:v>66.856731500555966</c:v>
                </c:pt>
                <c:pt idx="1031">
                  <c:v>66.86567558158788</c:v>
                </c:pt>
                <c:pt idx="1032">
                  <c:v>66.874614717288509</c:v>
                </c:pt>
                <c:pt idx="1033">
                  <c:v>66.883548919498907</c:v>
                </c:pt>
                <c:pt idx="1034">
                  <c:v>66.892478200030908</c:v>
                </c:pt>
                <c:pt idx="1035">
                  <c:v>66.901402570667301</c:v>
                </c:pt>
                <c:pt idx="1036">
                  <c:v>66.910322043161841</c:v>
                </c:pt>
                <c:pt idx="1037">
                  <c:v>66.919236629239492</c:v>
                </c:pt>
                <c:pt idx="1038">
                  <c:v>66.928146340596427</c:v>
                </c:pt>
                <c:pt idx="1039">
                  <c:v>66.93705118890027</c:v>
                </c:pt>
                <c:pt idx="1040">
                  <c:v>66.945951185790094</c:v>
                </c:pt>
                <c:pt idx="1041">
                  <c:v>66.954846342876579</c:v>
                </c:pt>
                <c:pt idx="1042">
                  <c:v>66.963736671742168</c:v>
                </c:pt>
                <c:pt idx="1043">
                  <c:v>66.972622183941084</c:v>
                </c:pt>
                <c:pt idx="1044">
                  <c:v>66.981502890999565</c:v>
                </c:pt>
                <c:pt idx="1045">
                  <c:v>66.990378804415897</c:v>
                </c:pt>
                <c:pt idx="1046">
                  <c:v>66.999249935660501</c:v>
                </c:pt>
                <c:pt idx="1047">
                  <c:v>67.008116296176127</c:v>
                </c:pt>
                <c:pt idx="1048">
                  <c:v>67.016977897377913</c:v>
                </c:pt>
                <c:pt idx="1049">
                  <c:v>67.02583475065353</c:v>
                </c:pt>
                <c:pt idx="1050">
                  <c:v>67.03468686736322</c:v>
                </c:pt>
                <c:pt idx="1051">
                  <c:v>67.043534258839998</c:v>
                </c:pt>
                <c:pt idx="1052">
                  <c:v>67.052376936389692</c:v>
                </c:pt>
                <c:pt idx="1053">
                  <c:v>67.061214911291117</c:v>
                </c:pt>
                <c:pt idx="1054">
                  <c:v>67.070048194796087</c:v>
                </c:pt>
                <c:pt idx="1055">
                  <c:v>67.078876798129613</c:v>
                </c:pt>
                <c:pt idx="1056">
                  <c:v>67.087700732489978</c:v>
                </c:pt>
                <c:pt idx="1057">
                  <c:v>67.096520009048831</c:v>
                </c:pt>
                <c:pt idx="1058">
                  <c:v>67.105334638951319</c:v>
                </c:pt>
                <c:pt idx="1059">
                  <c:v>67.114144633316172</c:v>
                </c:pt>
                <c:pt idx="1060">
                  <c:v>67.1229500032358</c:v>
                </c:pt>
                <c:pt idx="1061">
                  <c:v>67.131750759776423</c:v>
                </c:pt>
                <c:pt idx="1062">
                  <c:v>67.140546913978199</c:v>
                </c:pt>
                <c:pt idx="1063">
                  <c:v>67.149338476855235</c:v>
                </c:pt>
                <c:pt idx="1064">
                  <c:v>67.158125459395777</c:v>
                </c:pt>
                <c:pt idx="1065">
                  <c:v>67.166907872562291</c:v>
                </c:pt>
                <c:pt idx="1066">
                  <c:v>67.175685727291579</c:v>
                </c:pt>
                <c:pt idx="1067">
                  <c:v>67.184459034494807</c:v>
                </c:pt>
                <c:pt idx="1068">
                  <c:v>67.193227805057717</c:v>
                </c:pt>
                <c:pt idx="1069">
                  <c:v>67.201992049840641</c:v>
                </c:pt>
                <c:pt idx="1070">
                  <c:v>67.210751779678645</c:v>
                </c:pt>
                <c:pt idx="1071">
                  <c:v>67.219507005381601</c:v>
                </c:pt>
                <c:pt idx="1072">
                  <c:v>67.228257737734353</c:v>
                </c:pt>
                <c:pt idx="1073">
                  <c:v>67.237003987496706</c:v>
                </c:pt>
                <c:pt idx="1074">
                  <c:v>67.24574576540364</c:v>
                </c:pt>
                <c:pt idx="1075">
                  <c:v>67.254483082165322</c:v>
                </c:pt>
                <c:pt idx="1076">
                  <c:v>67.263215948467248</c:v>
                </c:pt>
                <c:pt idx="1077">
                  <c:v>67.271944374970332</c:v>
                </c:pt>
                <c:pt idx="1078">
                  <c:v>67.280668372310998</c:v>
                </c:pt>
                <c:pt idx="1079">
                  <c:v>67.289387951101276</c:v>
                </c:pt>
                <c:pt idx="1080">
                  <c:v>67.298103121928932</c:v>
                </c:pt>
                <c:pt idx="1081">
                  <c:v>67.306813895357493</c:v>
                </c:pt>
                <c:pt idx="1082">
                  <c:v>67.31552028192641</c:v>
                </c:pt>
                <c:pt idx="1083">
                  <c:v>67.324222292151148</c:v>
                </c:pt>
                <c:pt idx="1084">
                  <c:v>67.332919936523211</c:v>
                </c:pt>
                <c:pt idx="1085">
                  <c:v>67.341613225510315</c:v>
                </c:pt>
                <c:pt idx="1086">
                  <c:v>67.350302169556471</c:v>
                </c:pt>
                <c:pt idx="1087">
                  <c:v>67.358986779082031</c:v>
                </c:pt>
                <c:pt idx="1088">
                  <c:v>67.367667064483811</c:v>
                </c:pt>
                <c:pt idx="1089">
                  <c:v>67.376343036135225</c:v>
                </c:pt>
                <c:pt idx="1090">
                  <c:v>67.385014704386293</c:v>
                </c:pt>
                <c:pt idx="1091">
                  <c:v>67.393682079563803</c:v>
                </c:pt>
                <c:pt idx="1092">
                  <c:v>67.402345171971362</c:v>
                </c:pt>
                <c:pt idx="1093">
                  <c:v>67.411003991889515</c:v>
                </c:pt>
                <c:pt idx="1094">
                  <c:v>67.4196585495758</c:v>
                </c:pt>
                <c:pt idx="1095">
                  <c:v>67.428308855264888</c:v>
                </c:pt>
                <c:pt idx="1096">
                  <c:v>67.436954919168642</c:v>
                </c:pt>
                <c:pt idx="1097">
                  <c:v>67.445596751476202</c:v>
                </c:pt>
                <c:pt idx="1098">
                  <c:v>67.454234362354086</c:v>
                </c:pt>
                <c:pt idx="1099">
                  <c:v>67.462867761946285</c:v>
                </c:pt>
                <c:pt idx="1100">
                  <c:v>67.471496960374324</c:v>
                </c:pt>
                <c:pt idx="1101">
                  <c:v>67.480121967737389</c:v>
                </c:pt>
                <c:pt idx="1102">
                  <c:v>67.488742794112397</c:v>
                </c:pt>
                <c:pt idx="1103">
                  <c:v>67.497359449554082</c:v>
                </c:pt>
                <c:pt idx="1104">
                  <c:v>67.505971944095066</c:v>
                </c:pt>
                <c:pt idx="1105">
                  <c:v>67.514580287745972</c:v>
                </c:pt>
                <c:pt idx="1106">
                  <c:v>67.523184490495495</c:v>
                </c:pt>
                <c:pt idx="1107">
                  <c:v>67.531784562310506</c:v>
                </c:pt>
                <c:pt idx="1108">
                  <c:v>67.540380513136128</c:v>
                </c:pt>
                <c:pt idx="1109">
                  <c:v>67.548972352895802</c:v>
                </c:pt>
                <c:pt idx="1110">
                  <c:v>67.557560091491396</c:v>
                </c:pt>
                <c:pt idx="1111">
                  <c:v>67.566143738803291</c:v>
                </c:pt>
                <c:pt idx="1112">
                  <c:v>67.574723304690451</c:v>
                </c:pt>
                <c:pt idx="1113">
                  <c:v>67.583298798990498</c:v>
                </c:pt>
                <c:pt idx="1114">
                  <c:v>67.591870231519835</c:v>
                </c:pt>
                <c:pt idx="1115">
                  <c:v>67.600437612073705</c:v>
                </c:pt>
                <c:pt idx="1116">
                  <c:v>67.60900095042625</c:v>
                </c:pt>
                <c:pt idx="1117">
                  <c:v>67.617560256330634</c:v>
                </c:pt>
                <c:pt idx="1118">
                  <c:v>67.626115539519105</c:v>
                </c:pt>
                <c:pt idx="1119">
                  <c:v>67.634666809703091</c:v>
                </c:pt>
                <c:pt idx="1120">
                  <c:v>67.643214076573244</c:v>
                </c:pt>
                <c:pt idx="1121">
                  <c:v>67.651757349799595</c:v>
                </c:pt>
                <c:pt idx="1122">
                  <c:v>67.660296639031529</c:v>
                </c:pt>
                <c:pt idx="1123">
                  <c:v>67.668831953897964</c:v>
                </c:pt>
                <c:pt idx="1124">
                  <c:v>67.677363304007386</c:v>
                </c:pt>
                <c:pt idx="1125">
                  <c:v>67.685890698947944</c:v>
                </c:pt>
                <c:pt idx="1126">
                  <c:v>67.694414148287507</c:v>
                </c:pt>
                <c:pt idx="1127">
                  <c:v>67.702933661573752</c:v>
                </c:pt>
                <c:pt idx="1128">
                  <c:v>67.711449248334247</c:v>
                </c:pt>
                <c:pt idx="1129">
                  <c:v>67.719960918076566</c:v>
                </c:pt>
                <c:pt idx="1130">
                  <c:v>67.728468680288302</c:v>
                </c:pt>
                <c:pt idx="1131">
                  <c:v>67.73697254443718</c:v>
                </c:pt>
                <c:pt idx="1132">
                  <c:v>67.745472519971116</c:v>
                </c:pt>
                <c:pt idx="1133">
                  <c:v>67.753968616318332</c:v>
                </c:pt>
                <c:pt idx="1134">
                  <c:v>67.762460842887421</c:v>
                </c:pt>
                <c:pt idx="1135">
                  <c:v>67.770949209067354</c:v>
                </c:pt>
                <c:pt idx="1136">
                  <c:v>67.779433724227687</c:v>
                </c:pt>
                <c:pt idx="1137">
                  <c:v>67.787914397718509</c:v>
                </c:pt>
                <c:pt idx="1138">
                  <c:v>67.796391238870612</c:v>
                </c:pt>
                <c:pt idx="1139">
                  <c:v>67.804864256995501</c:v>
                </c:pt>
                <c:pt idx="1140">
                  <c:v>67.813333461385511</c:v>
                </c:pt>
                <c:pt idx="1141">
                  <c:v>67.82179886131388</c:v>
                </c:pt>
                <c:pt idx="1142">
                  <c:v>67.830260466034787</c:v>
                </c:pt>
                <c:pt idx="1143">
                  <c:v>67.838718284783454</c:v>
                </c:pt>
                <c:pt idx="1144">
                  <c:v>67.847172326776246</c:v>
                </c:pt>
                <c:pt idx="1145">
                  <c:v>67.855622601210669</c:v>
                </c:pt>
                <c:pt idx="1146">
                  <c:v>67.864069117265529</c:v>
                </c:pt>
                <c:pt idx="1147">
                  <c:v>67.872511884100959</c:v>
                </c:pt>
                <c:pt idx="1148">
                  <c:v>67.880950910858488</c:v>
                </c:pt>
                <c:pt idx="1149">
                  <c:v>67.889386206661129</c:v>
                </c:pt>
                <c:pt idx="1150">
                  <c:v>67.897817780613451</c:v>
                </c:pt>
                <c:pt idx="1151">
                  <c:v>67.906245641801661</c:v>
                </c:pt>
                <c:pt idx="1152">
                  <c:v>67.914669799293634</c:v>
                </c:pt>
                <c:pt idx="1153">
                  <c:v>67.923090262139027</c:v>
                </c:pt>
                <c:pt idx="1154">
                  <c:v>67.93150703936935</c:v>
                </c:pt>
                <c:pt idx="1155">
                  <c:v>67.939920139998009</c:v>
                </c:pt>
                <c:pt idx="1156">
                  <c:v>67.948329573020388</c:v>
                </c:pt>
                <c:pt idx="1157">
                  <c:v>67.956735347413911</c:v>
                </c:pt>
                <c:pt idx="1158">
                  <c:v>67.965137472138167</c:v>
                </c:pt>
                <c:pt idx="1159">
                  <c:v>67.97353595613491</c:v>
                </c:pt>
                <c:pt idx="1160">
                  <c:v>67.981930808328158</c:v>
                </c:pt>
                <c:pt idx="1161">
                  <c:v>67.990322037624239</c:v>
                </c:pt>
                <c:pt idx="1162">
                  <c:v>67.998709652911899</c:v>
                </c:pt>
                <c:pt idx="1163">
                  <c:v>68.007093663062363</c:v>
                </c:pt>
                <c:pt idx="1164">
                  <c:v>68.015474076929394</c:v>
                </c:pt>
                <c:pt idx="1165">
                  <c:v>68.023850903349327</c:v>
                </c:pt>
                <c:pt idx="1166">
                  <c:v>68.032224151141207</c:v>
                </c:pt>
                <c:pt idx="1167">
                  <c:v>68.040593829106811</c:v>
                </c:pt>
                <c:pt idx="1168">
                  <c:v>68.048959946030706</c:v>
                </c:pt>
                <c:pt idx="1169">
                  <c:v>68.057322510680365</c:v>
                </c:pt>
                <c:pt idx="1170">
                  <c:v>68.065681531806177</c:v>
                </c:pt>
                <c:pt idx="1171">
                  <c:v>68.074037018141567</c:v>
                </c:pt>
                <c:pt idx="1172">
                  <c:v>68.082388978403003</c:v>
                </c:pt>
                <c:pt idx="1173">
                  <c:v>68.090737421290129</c:v>
                </c:pt>
                <c:pt idx="1174">
                  <c:v>68.099082355485791</c:v>
                </c:pt>
                <c:pt idx="1175">
                  <c:v>68.107423789656096</c:v>
                </c:pt>
                <c:pt idx="1176">
                  <c:v>68.115761732450494</c:v>
                </c:pt>
                <c:pt idx="1177">
                  <c:v>68.124096192501838</c:v>
                </c:pt>
                <c:pt idx="1178">
                  <c:v>68.132427178426482</c:v>
                </c:pt>
                <c:pt idx="1179">
                  <c:v>68.140754698824267</c:v>
                </c:pt>
                <c:pt idx="1180">
                  <c:v>68.149078762278663</c:v>
                </c:pt>
                <c:pt idx="1181">
                  <c:v>68.157399377356825</c:v>
                </c:pt>
                <c:pt idx="1182">
                  <c:v>68.165716552609581</c:v>
                </c:pt>
                <c:pt idx="1183">
                  <c:v>68.174030296571587</c:v>
                </c:pt>
                <c:pt idx="1184">
                  <c:v>68.182340617761355</c:v>
                </c:pt>
                <c:pt idx="1185">
                  <c:v>68.19064752468131</c:v>
                </c:pt>
                <c:pt idx="1186">
                  <c:v>68.198951025817848</c:v>
                </c:pt>
                <c:pt idx="1187">
                  <c:v>68.207251129641435</c:v>
                </c:pt>
                <c:pt idx="1188">
                  <c:v>68.215547844606618</c:v>
                </c:pt>
                <c:pt idx="1189">
                  <c:v>68.223841179152146</c:v>
                </c:pt>
                <c:pt idx="1190">
                  <c:v>68.232131141700947</c:v>
                </c:pt>
                <c:pt idx="1191">
                  <c:v>68.240417740660305</c:v>
                </c:pt>
                <c:pt idx="1192">
                  <c:v>68.248700984421845</c:v>
                </c:pt>
                <c:pt idx="1193">
                  <c:v>68.256980881361571</c:v>
                </c:pt>
                <c:pt idx="1194">
                  <c:v>68.265257439839999</c:v>
                </c:pt>
                <c:pt idx="1195">
                  <c:v>68.273530668202184</c:v>
                </c:pt>
                <c:pt idx="1196">
                  <c:v>68.281800574777776</c:v>
                </c:pt>
                <c:pt idx="1197">
                  <c:v>68.290067167881091</c:v>
                </c:pt>
                <c:pt idx="1198">
                  <c:v>68.298330455811154</c:v>
                </c:pt>
                <c:pt idx="1199">
                  <c:v>68.306590446851786</c:v>
                </c:pt>
                <c:pt idx="1200">
                  <c:v>68.314847149271657</c:v>
                </c:pt>
                <c:pt idx="1201">
                  <c:v>68.323100571324318</c:v>
                </c:pt>
                <c:pt idx="1202">
                  <c:v>68.331350721248299</c:v>
                </c:pt>
                <c:pt idx="1203">
                  <c:v>68.339597607267152</c:v>
                </c:pt>
                <c:pt idx="1204">
                  <c:v>68.347841237589478</c:v>
                </c:pt>
                <c:pt idx="1205">
                  <c:v>68.356081620409057</c:v>
                </c:pt>
                <c:pt idx="1206">
                  <c:v>68.364318763904848</c:v>
                </c:pt>
                <c:pt idx="1207">
                  <c:v>68.372552676241071</c:v>
                </c:pt>
                <c:pt idx="1208">
                  <c:v>68.380783365567268</c:v>
                </c:pt>
                <c:pt idx="1209">
                  <c:v>68.389010840018329</c:v>
                </c:pt>
                <c:pt idx="1210">
                  <c:v>68.397235107714607</c:v>
                </c:pt>
                <c:pt idx="1211">
                  <c:v>68.405456176761902</c:v>
                </c:pt>
                <c:pt idx="1212">
                  <c:v>68.413674055251604</c:v>
                </c:pt>
                <c:pt idx="1213">
                  <c:v>68.421888751260695</c:v>
                </c:pt>
                <c:pt idx="1214">
                  <c:v>68.430100272851789</c:v>
                </c:pt>
                <c:pt idx="1215">
                  <c:v>68.438308628073244</c:v>
                </c:pt>
                <c:pt idx="1216">
                  <c:v>68.446513824959197</c:v>
                </c:pt>
                <c:pt idx="1217">
                  <c:v>68.454715871529601</c:v>
                </c:pt>
                <c:pt idx="1218">
                  <c:v>68.462914775790281</c:v>
                </c:pt>
                <c:pt idx="1219">
                  <c:v>68.471110545733055</c:v>
                </c:pt>
                <c:pt idx="1220">
                  <c:v>68.479303189335667</c:v>
                </c:pt>
                <c:pt idx="1221">
                  <c:v>68.487492714561981</c:v>
                </c:pt>
                <c:pt idx="1222">
                  <c:v>68.495679129361946</c:v>
                </c:pt>
                <c:pt idx="1223">
                  <c:v>68.503862441671657</c:v>
                </c:pt>
                <c:pt idx="1224">
                  <c:v>68.512042659413481</c:v>
                </c:pt>
                <c:pt idx="1225">
                  <c:v>68.520219790496</c:v>
                </c:pt>
                <c:pt idx="1226">
                  <c:v>68.528393842814154</c:v>
                </c:pt>
                <c:pt idx="1227">
                  <c:v>68.536564824249282</c:v>
                </c:pt>
                <c:pt idx="1228">
                  <c:v>68.54473274266914</c:v>
                </c:pt>
                <c:pt idx="1229">
                  <c:v>68.552897605927996</c:v>
                </c:pt>
                <c:pt idx="1230">
                  <c:v>68.561059421866631</c:v>
                </c:pt>
                <c:pt idx="1231">
                  <c:v>68.56921819831247</c:v>
                </c:pt>
                <c:pt idx="1232">
                  <c:v>68.577373943079564</c:v>
                </c:pt>
                <c:pt idx="1233">
                  <c:v>68.585526663968679</c:v>
                </c:pt>
                <c:pt idx="1234">
                  <c:v>68.593676368767348</c:v>
                </c:pt>
                <c:pt idx="1235">
                  <c:v>68.601823065249931</c:v>
                </c:pt>
                <c:pt idx="1236">
                  <c:v>68.609966761177631</c:v>
                </c:pt>
                <c:pt idx="1237">
                  <c:v>68.618107464298561</c:v>
                </c:pt>
                <c:pt idx="1238">
                  <c:v>68.62624518234783</c:v>
                </c:pt>
                <c:pt idx="1239">
                  <c:v>68.63437992304759</c:v>
                </c:pt>
                <c:pt idx="1240">
                  <c:v>68.642511694107057</c:v>
                </c:pt>
                <c:pt idx="1241">
                  <c:v>68.650640503222533</c:v>
                </c:pt>
                <c:pt idx="1242">
                  <c:v>68.658766358077571</c:v>
                </c:pt>
                <c:pt idx="1243">
                  <c:v>68.666889266342906</c:v>
                </c:pt>
                <c:pt idx="1244">
                  <c:v>68.675009235676569</c:v>
                </c:pt>
                <c:pt idx="1245">
                  <c:v>68.683126273723971</c:v>
                </c:pt>
                <c:pt idx="1246">
                  <c:v>68.691240388117819</c:v>
                </c:pt>
                <c:pt idx="1247">
                  <c:v>68.699351586478357</c:v>
                </c:pt>
                <c:pt idx="1248">
                  <c:v>68.707459876413267</c:v>
                </c:pt>
                <c:pt idx="1249">
                  <c:v>68.715565265517768</c:v>
                </c:pt>
                <c:pt idx="1250">
                  <c:v>68.723667761374671</c:v>
                </c:pt>
                <c:pt idx="1251">
                  <c:v>68.731767371554469</c:v>
                </c:pt>
                <c:pt idx="1252">
                  <c:v>68.739864103615275</c:v>
                </c:pt>
                <c:pt idx="1253">
                  <c:v>68.747957965103012</c:v>
                </c:pt>
                <c:pt idx="1254">
                  <c:v>68.756048963551351</c:v>
                </c:pt>
                <c:pt idx="1255">
                  <c:v>68.764137106481812</c:v>
                </c:pt>
                <c:pt idx="1256">
                  <c:v>68.772222401403837</c:v>
                </c:pt>
                <c:pt idx="1257">
                  <c:v>68.780304855814748</c:v>
                </c:pt>
                <c:pt idx="1258">
                  <c:v>68.788384477199912</c:v>
                </c:pt>
                <c:pt idx="1259">
                  <c:v>68.796461273032691</c:v>
                </c:pt>
                <c:pt idx="1260">
                  <c:v>68.804535250774578</c:v>
                </c:pt>
                <c:pt idx="1261">
                  <c:v>68.812606417875159</c:v>
                </c:pt>
                <c:pt idx="1262">
                  <c:v>68.82067478177224</c:v>
                </c:pt>
                <c:pt idx="1263">
                  <c:v>68.828740349891831</c:v>
                </c:pt>
                <c:pt idx="1264">
                  <c:v>68.836803129648246</c:v>
                </c:pt>
                <c:pt idx="1265">
                  <c:v>68.844863128444103</c:v>
                </c:pt>
                <c:pt idx="1266">
                  <c:v>68.852920353670427</c:v>
                </c:pt>
                <c:pt idx="1267">
                  <c:v>68.860974812706658</c:v>
                </c:pt>
                <c:pt idx="1268">
                  <c:v>68.869026512920684</c:v>
                </c:pt>
                <c:pt idx="1269">
                  <c:v>68.877075461668952</c:v>
                </c:pt>
                <c:pt idx="1270">
                  <c:v>68.885121666296456</c:v>
                </c:pt>
                <c:pt idx="1271">
                  <c:v>68.893165134136808</c:v>
                </c:pt>
                <c:pt idx="1272">
                  <c:v>68.901205872512278</c:v>
                </c:pt>
                <c:pt idx="1273">
                  <c:v>68.909243888733869</c:v>
                </c:pt>
                <c:pt idx="1274">
                  <c:v>68.917279190101297</c:v>
                </c:pt>
                <c:pt idx="1275">
                  <c:v>68.925311783903112</c:v>
                </c:pt>
                <c:pt idx="1276">
                  <c:v>68.933341677416706</c:v>
                </c:pt>
                <c:pt idx="1277">
                  <c:v>68.941368877908388</c:v>
                </c:pt>
                <c:pt idx="1278">
                  <c:v>68.949393392633368</c:v>
                </c:pt>
                <c:pt idx="1279">
                  <c:v>68.95741522883587</c:v>
                </c:pt>
                <c:pt idx="1280">
                  <c:v>68.965434393749149</c:v>
                </c:pt>
                <c:pt idx="1281">
                  <c:v>68.973450894595544</c:v>
                </c:pt>
                <c:pt idx="1282">
                  <c:v>68.981464738586482</c:v>
                </c:pt>
                <c:pt idx="1283">
                  <c:v>68.98947593292263</c:v>
                </c:pt>
                <c:pt idx="1284">
                  <c:v>68.99748448479383</c:v>
                </c:pt>
                <c:pt idx="1285">
                  <c:v>69.005490401379177</c:v>
                </c:pt>
                <c:pt idx="1286">
                  <c:v>69.013493689847095</c:v>
                </c:pt>
                <c:pt idx="1287">
                  <c:v>69.021494357355351</c:v>
                </c:pt>
                <c:pt idx="1288">
                  <c:v>69.029492411051095</c:v>
                </c:pt>
                <c:pt idx="1289">
                  <c:v>69.037487858070946</c:v>
                </c:pt>
                <c:pt idx="1290">
                  <c:v>69.04548070554101</c:v>
                </c:pt>
                <c:pt idx="1291">
                  <c:v>69.053470960576888</c:v>
                </c:pt>
                <c:pt idx="1292">
                  <c:v>69.061458630283795</c:v>
                </c:pt>
                <c:pt idx="1293">
                  <c:v>69.069443721756528</c:v>
                </c:pt>
                <c:pt idx="1294">
                  <c:v>69.077426242079582</c:v>
                </c:pt>
                <c:pt idx="1295">
                  <c:v>69.085406198327163</c:v>
                </c:pt>
                <c:pt idx="1296">
                  <c:v>69.093383597563189</c:v>
                </c:pt>
                <c:pt idx="1297">
                  <c:v>69.101358446841402</c:v>
                </c:pt>
                <c:pt idx="1298">
                  <c:v>69.10933075320537</c:v>
                </c:pt>
                <c:pt idx="1299">
                  <c:v>69.117300523688556</c:v>
                </c:pt>
                <c:pt idx="1300">
                  <c:v>69.125267765314348</c:v>
                </c:pt>
                <c:pt idx="1301">
                  <c:v>69.133232485096087</c:v>
                </c:pt>
                <c:pt idx="1302">
                  <c:v>69.141194690037125</c:v>
                </c:pt>
                <c:pt idx="1303">
                  <c:v>69.149154387130906</c:v>
                </c:pt>
                <c:pt idx="1304">
                  <c:v>69.157111583360916</c:v>
                </c:pt>
                <c:pt idx="1305">
                  <c:v>69.165066285700817</c:v>
                </c:pt>
                <c:pt idx="1306">
                  <c:v>69.173018501114456</c:v>
                </c:pt>
                <c:pt idx="1307">
                  <c:v>69.180968236555884</c:v>
                </c:pt>
                <c:pt idx="1308">
                  <c:v>69.188915498969422</c:v>
                </c:pt>
                <c:pt idx="1309">
                  <c:v>69.196860295289738</c:v>
                </c:pt>
                <c:pt idx="1310">
                  <c:v>69.204802632441798</c:v>
                </c:pt>
                <c:pt idx="1311">
                  <c:v>69.212742517340985</c:v>
                </c:pt>
                <c:pt idx="1312">
                  <c:v>69.220679956893136</c:v>
                </c:pt>
                <c:pt idx="1313">
                  <c:v>69.228614957994537</c:v>
                </c:pt>
                <c:pt idx="1314">
                  <c:v>69.236547527532011</c:v>
                </c:pt>
                <c:pt idx="1315">
                  <c:v>69.244477672382928</c:v>
                </c:pt>
                <c:pt idx="1316">
                  <c:v>69.252405399415281</c:v>
                </c:pt>
                <c:pt idx="1317">
                  <c:v>69.260330715487669</c:v>
                </c:pt>
                <c:pt idx="1318">
                  <c:v>69.26825362744944</c:v>
                </c:pt>
                <c:pt idx="1319">
                  <c:v>69.27617414214059</c:v>
                </c:pt>
                <c:pt idx="1320">
                  <c:v>69.284092266391937</c:v>
                </c:pt>
                <c:pt idx="1321">
                  <c:v>69.292008007025075</c:v>
                </c:pt>
                <c:pt idx="1322">
                  <c:v>69.299921370852474</c:v>
                </c:pt>
                <c:pt idx="1323">
                  <c:v>69.307832364677481</c:v>
                </c:pt>
                <c:pt idx="1324">
                  <c:v>69.315740995294348</c:v>
                </c:pt>
                <c:pt idx="1325">
                  <c:v>69.323647269488347</c:v>
                </c:pt>
                <c:pt idx="1326">
                  <c:v>69.331551194035711</c:v>
                </c:pt>
                <c:pt idx="1327">
                  <c:v>69.339452775703748</c:v>
                </c:pt>
                <c:pt idx="1328">
                  <c:v>69.347352021250842</c:v>
                </c:pt>
                <c:pt idx="1329">
                  <c:v>69.355248937426538</c:v>
                </c:pt>
                <c:pt idx="1330">
                  <c:v>69.363143530971527</c:v>
                </c:pt>
                <c:pt idx="1331">
                  <c:v>69.371035808617705</c:v>
                </c:pt>
                <c:pt idx="1332">
                  <c:v>69.378925777088227</c:v>
                </c:pt>
                <c:pt idx="1333">
                  <c:v>69.386813443097537</c:v>
                </c:pt>
                <c:pt idx="1334">
                  <c:v>69.394698813351411</c:v>
                </c:pt>
                <c:pt idx="1335">
                  <c:v>69.402581894546984</c:v>
                </c:pt>
                <c:pt idx="1336">
                  <c:v>69.410462693372793</c:v>
                </c:pt>
                <c:pt idx="1337">
                  <c:v>69.418341216508864</c:v>
                </c:pt>
                <c:pt idx="1338">
                  <c:v>69.426217470626639</c:v>
                </c:pt>
                <c:pt idx="1339">
                  <c:v>69.434091462389148</c:v>
                </c:pt>
                <c:pt idx="1340">
                  <c:v>69.441963198450949</c:v>
                </c:pt>
                <c:pt idx="1341">
                  <c:v>69.44983268545819</c:v>
                </c:pt>
                <c:pt idx="1342">
                  <c:v>69.457699930048719</c:v>
                </c:pt>
                <c:pt idx="1343">
                  <c:v>69.465564938851983</c:v>
                </c:pt>
                <c:pt idx="1344">
                  <c:v>69.473427718489233</c:v>
                </c:pt>
                <c:pt idx="1345">
                  <c:v>69.481288275573391</c:v>
                </c:pt>
                <c:pt idx="1346">
                  <c:v>69.48914661670922</c:v>
                </c:pt>
                <c:pt idx="1347">
                  <c:v>69.497002748493344</c:v>
                </c:pt>
                <c:pt idx="1348">
                  <c:v>69.504856677514169</c:v>
                </c:pt>
                <c:pt idx="1349">
                  <c:v>69.512708410352104</c:v>
                </c:pt>
                <c:pt idx="1350">
                  <c:v>69.520557953579456</c:v>
                </c:pt>
                <c:pt idx="1351">
                  <c:v>69.528405313760501</c:v>
                </c:pt>
                <c:pt idx="1352">
                  <c:v>69.53625049745159</c:v>
                </c:pt>
                <c:pt idx="1353">
                  <c:v>69.544093511201083</c:v>
                </c:pt>
                <c:pt idx="1354">
                  <c:v>69.551934361549456</c:v>
                </c:pt>
                <c:pt idx="1355">
                  <c:v>69.559773055029325</c:v>
                </c:pt>
                <c:pt idx="1356">
                  <c:v>69.56760959816549</c:v>
                </c:pt>
                <c:pt idx="1357">
                  <c:v>69.575443997474906</c:v>
                </c:pt>
                <c:pt idx="1358">
                  <c:v>69.583276259466842</c:v>
                </c:pt>
                <c:pt idx="1359">
                  <c:v>69.591106390642807</c:v>
                </c:pt>
                <c:pt idx="1360">
                  <c:v>69.598934397496649</c:v>
                </c:pt>
                <c:pt idx="1361">
                  <c:v>69.606760286514557</c:v>
                </c:pt>
                <c:pt idx="1362">
                  <c:v>69.614584064175133</c:v>
                </c:pt>
                <c:pt idx="1363">
                  <c:v>69.622405736949389</c:v>
                </c:pt>
                <c:pt idx="1364">
                  <c:v>69.630225311300848</c:v>
                </c:pt>
                <c:pt idx="1365">
                  <c:v>69.638042793685457</c:v>
                </c:pt>
                <c:pt idx="1366">
                  <c:v>69.645858190551792</c:v>
                </c:pt>
                <c:pt idx="1367">
                  <c:v>69.653671508340935</c:v>
                </c:pt>
                <c:pt idx="1368">
                  <c:v>69.661482753486624</c:v>
                </c:pt>
                <c:pt idx="1369">
                  <c:v>69.669291932415234</c:v>
                </c:pt>
                <c:pt idx="1370">
                  <c:v>69.677099051545824</c:v>
                </c:pt>
                <c:pt idx="1371">
                  <c:v>69.684904117290174</c:v>
                </c:pt>
                <c:pt idx="1372">
                  <c:v>69.692707136052817</c:v>
                </c:pt>
                <c:pt idx="1373">
                  <c:v>69.700508114231084</c:v>
                </c:pt>
                <c:pt idx="1374">
                  <c:v>69.708307058215141</c:v>
                </c:pt>
                <c:pt idx="1375">
                  <c:v>69.71610397438802</c:v>
                </c:pt>
                <c:pt idx="1376">
                  <c:v>69.72389886912562</c:v>
                </c:pt>
                <c:pt idx="1377">
                  <c:v>69.73169174879682</c:v>
                </c:pt>
                <c:pt idx="1378">
                  <c:v>69.73948261976345</c:v>
                </c:pt>
                <c:pt idx="1379">
                  <c:v>69.747271488380349</c:v>
                </c:pt>
                <c:pt idx="1380">
                  <c:v>69.755058360995406</c:v>
                </c:pt>
                <c:pt idx="1381">
                  <c:v>69.762843243949561</c:v>
                </c:pt>
                <c:pt idx="1382">
                  <c:v>69.770626143576905</c:v>
                </c:pt>
                <c:pt idx="1383">
                  <c:v>69.778407066204636</c:v>
                </c:pt>
                <c:pt idx="1384">
                  <c:v>69.786186018153174</c:v>
                </c:pt>
                <c:pt idx="1385">
                  <c:v>69.793963005736131</c:v>
                </c:pt>
                <c:pt idx="1386">
                  <c:v>69.801738035260385</c:v>
                </c:pt>
                <c:pt idx="1387">
                  <c:v>69.80951111302609</c:v>
                </c:pt>
                <c:pt idx="1388">
                  <c:v>69.817282245326723</c:v>
                </c:pt>
                <c:pt idx="1389">
                  <c:v>69.825051438449123</c:v>
                </c:pt>
                <c:pt idx="1390">
                  <c:v>69.83281869867352</c:v>
                </c:pt>
                <c:pt idx="1391">
                  <c:v>69.840584032273583</c:v>
                </c:pt>
                <c:pt idx="1392">
                  <c:v>69.84834744551641</c:v>
                </c:pt>
                <c:pt idx="1393">
                  <c:v>69.856108944662623</c:v>
                </c:pt>
                <c:pt idx="1394">
                  <c:v>69.863868535966333</c:v>
                </c:pt>
                <c:pt idx="1395">
                  <c:v>69.871626225675286</c:v>
                </c:pt>
                <c:pt idx="1396">
                  <c:v>69.879382020030747</c:v>
                </c:pt>
                <c:pt idx="1397">
                  <c:v>69.887135925267657</c:v>
                </c:pt>
                <c:pt idx="1398">
                  <c:v>69.89488794761462</c:v>
                </c:pt>
                <c:pt idx="1399">
                  <c:v>69.902638093293916</c:v>
                </c:pt>
                <c:pt idx="1400">
                  <c:v>69.910386368521586</c:v>
                </c:pt>
                <c:pt idx="1401">
                  <c:v>69.918132779507417</c:v>
                </c:pt>
                <c:pt idx="1402">
                  <c:v>69.925877332455016</c:v>
                </c:pt>
                <c:pt idx="1403">
                  <c:v>69.933620033561809</c:v>
                </c:pt>
                <c:pt idx="1404">
                  <c:v>69.94136088901908</c:v>
                </c:pt>
                <c:pt idx="1405">
                  <c:v>69.949099905012048</c:v>
                </c:pt>
                <c:pt idx="1406">
                  <c:v>69.956837087719833</c:v>
                </c:pt>
                <c:pt idx="1407">
                  <c:v>69.964572443315561</c:v>
                </c:pt>
                <c:pt idx="1408">
                  <c:v>69.972305977966315</c:v>
                </c:pt>
                <c:pt idx="1409">
                  <c:v>69.980037697833254</c:v>
                </c:pt>
                <c:pt idx="1410">
                  <c:v>69.987767609071582</c:v>
                </c:pt>
                <c:pt idx="1411">
                  <c:v>69.995495717830593</c:v>
                </c:pt>
                <c:pt idx="1412">
                  <c:v>70.003222030253752</c:v>
                </c:pt>
                <c:pt idx="1413">
                  <c:v>70.010946552478686</c:v>
                </c:pt>
                <c:pt idx="1414">
                  <c:v>70.018669290637177</c:v>
                </c:pt>
                <c:pt idx="1415">
                  <c:v>70.026390250855286</c:v>
                </c:pt>
                <c:pt idx="1416">
                  <c:v>70.034109439253328</c:v>
                </c:pt>
                <c:pt idx="1417">
                  <c:v>70.041826861945921</c:v>
                </c:pt>
                <c:pt idx="1418">
                  <c:v>70.049542525042</c:v>
                </c:pt>
                <c:pt idx="1419">
                  <c:v>70.057256434644898</c:v>
                </c:pt>
                <c:pt idx="1420">
                  <c:v>70.064968596852296</c:v>
                </c:pt>
                <c:pt idx="1421">
                  <c:v>70.072679017756357</c:v>
                </c:pt>
                <c:pt idx="1422">
                  <c:v>70.080387703443662</c:v>
                </c:pt>
                <c:pt idx="1423">
                  <c:v>70.088094659995292</c:v>
                </c:pt>
                <c:pt idx="1424">
                  <c:v>70.095799893486912</c:v>
                </c:pt>
                <c:pt idx="1425">
                  <c:v>70.103503409988676</c:v>
                </c:pt>
                <c:pt idx="1426">
                  <c:v>70.111205215565377</c:v>
                </c:pt>
                <c:pt idx="1427">
                  <c:v>70.118905316276383</c:v>
                </c:pt>
                <c:pt idx="1428">
                  <c:v>70.126603718175772</c:v>
                </c:pt>
                <c:pt idx="1429">
                  <c:v>70.134300427312283</c:v>
                </c:pt>
                <c:pt idx="1430">
                  <c:v>70.141995449729379</c:v>
                </c:pt>
                <c:pt idx="1431">
                  <c:v>70.14968879146528</c:v>
                </c:pt>
                <c:pt idx="1432">
                  <c:v>70.157380458552964</c:v>
                </c:pt>
                <c:pt idx="1433">
                  <c:v>70.165070457020278</c:v>
                </c:pt>
                <c:pt idx="1434">
                  <c:v>70.17275879288988</c:v>
                </c:pt>
                <c:pt idx="1435">
                  <c:v>70.180445472179301</c:v>
                </c:pt>
                <c:pt idx="1436">
                  <c:v>70.188130500901011</c:v>
                </c:pt>
                <c:pt idx="1437">
                  <c:v>70.195813885062407</c:v>
                </c:pt>
                <c:pt idx="1438">
                  <c:v>70.203495630665884</c:v>
                </c:pt>
                <c:pt idx="1439">
                  <c:v>70.211175743708793</c:v>
                </c:pt>
                <c:pt idx="1440">
                  <c:v>70.218854230183581</c:v>
                </c:pt>
                <c:pt idx="1441">
                  <c:v>70.226531096077707</c:v>
                </c:pt>
                <c:pt idx="1442">
                  <c:v>70.234206347373799</c:v>
                </c:pt>
                <c:pt idx="1443">
                  <c:v>70.241879990049554</c:v>
                </c:pt>
                <c:pt idx="1444">
                  <c:v>70.249552030077879</c:v>
                </c:pt>
                <c:pt idx="1445">
                  <c:v>70.257222473426864</c:v>
                </c:pt>
                <c:pt idx="1446">
                  <c:v>70.264891326059796</c:v>
                </c:pt>
                <c:pt idx="1447">
                  <c:v>70.272558593935273</c:v>
                </c:pt>
                <c:pt idx="1448">
                  <c:v>70.280224283007129</c:v>
                </c:pt>
                <c:pt idx="1449">
                  <c:v>70.287888399224556</c:v>
                </c:pt>
                <c:pt idx="1450">
                  <c:v>70.295550948532068</c:v>
                </c:pt>
                <c:pt idx="1451">
                  <c:v>70.303211936869602</c:v>
                </c:pt>
                <c:pt idx="1452">
                  <c:v>70.310871370172464</c:v>
                </c:pt>
                <c:pt idx="1453">
                  <c:v>70.318529254371427</c:v>
                </c:pt>
                <c:pt idx="1454">
                  <c:v>70.32618559539273</c:v>
                </c:pt>
                <c:pt idx="1455">
                  <c:v>70.333840399158134</c:v>
                </c:pt>
                <c:pt idx="1456">
                  <c:v>70.341493671584928</c:v>
                </c:pt>
                <c:pt idx="1457">
                  <c:v>70.349145418585962</c:v>
                </c:pt>
                <c:pt idx="1458">
                  <c:v>70.356795646069671</c:v>
                </c:pt>
                <c:pt idx="1459">
                  <c:v>70.364444359940165</c:v>
                </c:pt>
                <c:pt idx="1460">
                  <c:v>70.372091566097168</c:v>
                </c:pt>
                <c:pt idx="1461">
                  <c:v>70.379737270436124</c:v>
                </c:pt>
                <c:pt idx="1462">
                  <c:v>70.387381478848184</c:v>
                </c:pt>
                <c:pt idx="1463">
                  <c:v>70.395024197220238</c:v>
                </c:pt>
                <c:pt idx="1464">
                  <c:v>70.402665431434997</c:v>
                </c:pt>
                <c:pt idx="1465">
                  <c:v>70.410305187370923</c:v>
                </c:pt>
                <c:pt idx="1466">
                  <c:v>70.417943470902387</c:v>
                </c:pt>
                <c:pt idx="1467">
                  <c:v>70.425580287899606</c:v>
                </c:pt>
                <c:pt idx="1468">
                  <c:v>70.433215644228667</c:v>
                </c:pt>
                <c:pt idx="1469">
                  <c:v>70.440849545751647</c:v>
                </c:pt>
                <c:pt idx="1470">
                  <c:v>70.448481998326557</c:v>
                </c:pt>
                <c:pt idx="1471">
                  <c:v>70.456113007807403</c:v>
                </c:pt>
                <c:pt idx="1472">
                  <c:v>70.463742580044212</c:v>
                </c:pt>
                <c:pt idx="1473">
                  <c:v>70.471370720883073</c:v>
                </c:pt>
                <c:pt idx="1474">
                  <c:v>70.478997436166168</c:v>
                </c:pt>
                <c:pt idx="1475">
                  <c:v>70.486622731731785</c:v>
                </c:pt>
                <c:pt idx="1476">
                  <c:v>70.494246613414361</c:v>
                </c:pt>
                <c:pt idx="1477">
                  <c:v>70.501869087044469</c:v>
                </c:pt>
                <c:pt idx="1478">
                  <c:v>70.509490158448969</c:v>
                </c:pt>
                <c:pt idx="1479">
                  <c:v>70.517109833450874</c:v>
                </c:pt>
                <c:pt idx="1480">
                  <c:v>70.5247281178695</c:v>
                </c:pt>
                <c:pt idx="1481">
                  <c:v>70.53234501752047</c:v>
                </c:pt>
                <c:pt idx="1482">
                  <c:v>70.539960538215695</c:v>
                </c:pt>
                <c:pt idx="1483">
                  <c:v>70.547574685763465</c:v>
                </c:pt>
                <c:pt idx="1484">
                  <c:v>70.555187465968444</c:v>
                </c:pt>
                <c:pt idx="1485">
                  <c:v>70.562798884631718</c:v>
                </c:pt>
                <c:pt idx="1486">
                  <c:v>70.570408947550817</c:v>
                </c:pt>
                <c:pt idx="1487">
                  <c:v>70.578017660519734</c:v>
                </c:pt>
                <c:pt idx="1488">
                  <c:v>70.585625029328966</c:v>
                </c:pt>
                <c:pt idx="1489">
                  <c:v>70.593231059765557</c:v>
                </c:pt>
                <c:pt idx="1490">
                  <c:v>70.600835757613098</c:v>
                </c:pt>
                <c:pt idx="1491">
                  <c:v>70.608439128651767</c:v>
                </c:pt>
                <c:pt idx="1492">
                  <c:v>70.616041178658392</c:v>
                </c:pt>
                <c:pt idx="1493">
                  <c:v>70.623641913406402</c:v>
                </c:pt>
                <c:pt idx="1494">
                  <c:v>70.631241338665944</c:v>
                </c:pt>
                <c:pt idx="1495">
                  <c:v>70.638839460203897</c:v>
                </c:pt>
                <c:pt idx="1496">
                  <c:v>70.646436283783814</c:v>
                </c:pt>
                <c:pt idx="1497">
                  <c:v>70.65403181516605</c:v>
                </c:pt>
                <c:pt idx="1498">
                  <c:v>70.661626060107793</c:v>
                </c:pt>
                <c:pt idx="1499">
                  <c:v>70.669219024362988</c:v>
                </c:pt>
                <c:pt idx="1500">
                  <c:v>70.676810713682485</c:v>
                </c:pt>
                <c:pt idx="1501">
                  <c:v>70.684401133814006</c:v>
                </c:pt>
                <c:pt idx="1502">
                  <c:v>70.69199029050219</c:v>
                </c:pt>
                <c:pt idx="1503">
                  <c:v>70.699578189488619</c:v>
                </c:pt>
                <c:pt idx="1504">
                  <c:v>70.707164836511836</c:v>
                </c:pt>
                <c:pt idx="1505">
                  <c:v>70.714750237307427</c:v>
                </c:pt>
                <c:pt idx="1506">
                  <c:v>70.722334397607966</c:v>
                </c:pt>
                <c:pt idx="1507">
                  <c:v>70.729917323143098</c:v>
                </c:pt>
                <c:pt idx="1508">
                  <c:v>70.737499019639571</c:v>
                </c:pt>
                <c:pt idx="1509">
                  <c:v>70.745079492821247</c:v>
                </c:pt>
                <c:pt idx="1510">
                  <c:v>70.752658748409132</c:v>
                </c:pt>
                <c:pt idx="1511">
                  <c:v>70.760236792121418</c:v>
                </c:pt>
                <c:pt idx="1512">
                  <c:v>70.767813629673498</c:v>
                </c:pt>
                <c:pt idx="1513">
                  <c:v>70.775389266777992</c:v>
                </c:pt>
                <c:pt idx="1514">
                  <c:v>70.782963709144809</c:v>
                </c:pt>
                <c:pt idx="1515">
                  <c:v>70.790536962481141</c:v>
                </c:pt>
                <c:pt idx="1516">
                  <c:v>70.798109032491467</c:v>
                </c:pt>
                <c:pt idx="1517">
                  <c:v>70.80567992487768</c:v>
                </c:pt>
                <c:pt idx="1518">
                  <c:v>70.813249645338999</c:v>
                </c:pt>
                <c:pt idx="1519">
                  <c:v>70.820818199572102</c:v>
                </c:pt>
                <c:pt idx="1520">
                  <c:v>70.828385593271051</c:v>
                </c:pt>
                <c:pt idx="1521">
                  <c:v>70.835951832127421</c:v>
                </c:pt>
                <c:pt idx="1522">
                  <c:v>70.843516921830258</c:v>
                </c:pt>
                <c:pt idx="1523">
                  <c:v>70.851080868066148</c:v>
                </c:pt>
                <c:pt idx="1524">
                  <c:v>70.858643676519222</c:v>
                </c:pt>
                <c:pt idx="1525">
                  <c:v>70.866205352871177</c:v>
                </c:pt>
                <c:pt idx="1526">
                  <c:v>70.873765902801367</c:v>
                </c:pt>
                <c:pt idx="1527">
                  <c:v>70.881325331986744</c:v>
                </c:pt>
                <c:pt idx="1528">
                  <c:v>70.888883646101931</c:v>
                </c:pt>
                <c:pt idx="1529">
                  <c:v>70.896440850819275</c:v>
                </c:pt>
                <c:pt idx="1530">
                  <c:v>70.90399695180885</c:v>
                </c:pt>
                <c:pt idx="1531">
                  <c:v>70.911551954738442</c:v>
                </c:pt>
                <c:pt idx="1532">
                  <c:v>70.919105865273664</c:v>
                </c:pt>
                <c:pt idx="1533">
                  <c:v>70.926658689077939</c:v>
                </c:pt>
                <c:pt idx="1534">
                  <c:v>70.934210431812488</c:v>
                </c:pt>
                <c:pt idx="1535">
                  <c:v>70.941761099136471</c:v>
                </c:pt>
                <c:pt idx="1536">
                  <c:v>70.949310696706874</c:v>
                </c:pt>
                <c:pt idx="1537">
                  <c:v>70.956859230178665</c:v>
                </c:pt>
                <c:pt idx="1538">
                  <c:v>70.964406705204766</c:v>
                </c:pt>
                <c:pt idx="1539">
                  <c:v>70.971953127436038</c:v>
                </c:pt>
                <c:pt idx="1540">
                  <c:v>70.97949850252138</c:v>
                </c:pt>
                <c:pt idx="1541">
                  <c:v>70.987042836107776</c:v>
                </c:pt>
                <c:pt idx="1542">
                  <c:v>70.994586133840201</c:v>
                </c:pt>
                <c:pt idx="1543">
                  <c:v>71.002128401361773</c:v>
                </c:pt>
                <c:pt idx="1544">
                  <c:v>71.00966964431376</c:v>
                </c:pt>
                <c:pt idx="1545">
                  <c:v>71.017209868335542</c:v>
                </c:pt>
                <c:pt idx="1546">
                  <c:v>71.024749079064705</c:v>
                </c:pt>
                <c:pt idx="1547">
                  <c:v>71.032287282137048</c:v>
                </c:pt>
                <c:pt idx="1548">
                  <c:v>71.039824483186607</c:v>
                </c:pt>
                <c:pt idx="1549">
                  <c:v>71.047360687845696</c:v>
                </c:pt>
                <c:pt idx="1550">
                  <c:v>71.054895901744914</c:v>
                </c:pt>
                <c:pt idx="1551">
                  <c:v>71.062430130513206</c:v>
                </c:pt>
                <c:pt idx="1552">
                  <c:v>71.06996337977786</c:v>
                </c:pt>
                <c:pt idx="1553">
                  <c:v>71.077495655164569</c:v>
                </c:pt>
                <c:pt idx="1554">
                  <c:v>71.085026962297391</c:v>
                </c:pt>
                <c:pt idx="1555">
                  <c:v>71.092557306798881</c:v>
                </c:pt>
                <c:pt idx="1556">
                  <c:v>71.100086694290027</c:v>
                </c:pt>
                <c:pt idx="1557">
                  <c:v>71.107615130390357</c:v>
                </c:pt>
                <c:pt idx="1558">
                  <c:v>71.115142620717876</c:v>
                </c:pt>
                <c:pt idx="1559">
                  <c:v>71.122669170889168</c:v>
                </c:pt>
                <c:pt idx="1560">
                  <c:v>71.130194786519425</c:v>
                </c:pt>
                <c:pt idx="1561">
                  <c:v>71.13771947322239</c:v>
                </c:pt>
                <c:pt idx="1562">
                  <c:v>71.145243236610526</c:v>
                </c:pt>
                <c:pt idx="1563">
                  <c:v>71.152766082294889</c:v>
                </c:pt>
                <c:pt idx="1564">
                  <c:v>71.1602880158853</c:v>
                </c:pt>
                <c:pt idx="1565">
                  <c:v>71.167809042990257</c:v>
                </c:pt>
                <c:pt idx="1566">
                  <c:v>71.175329169217051</c:v>
                </c:pt>
                <c:pt idx="1567">
                  <c:v>71.182848400171721</c:v>
                </c:pt>
                <c:pt idx="1568">
                  <c:v>71.190366741459158</c:v>
                </c:pt>
                <c:pt idx="1569">
                  <c:v>71.197884198683042</c:v>
                </c:pt>
                <c:pt idx="1570">
                  <c:v>71.205400777445973</c:v>
                </c:pt>
                <c:pt idx="1571">
                  <c:v>71.212916483349431</c:v>
                </c:pt>
                <c:pt idx="1572">
                  <c:v>71.220431321993814</c:v>
                </c:pt>
                <c:pt idx="1573">
                  <c:v>71.227945298978483</c:v>
                </c:pt>
                <c:pt idx="1574">
                  <c:v>71.235458419901761</c:v>
                </c:pt>
                <c:pt idx="1575">
                  <c:v>71.24297069036102</c:v>
                </c:pt>
                <c:pt idx="1576">
                  <c:v>71.250482115952678</c:v>
                </c:pt>
                <c:pt idx="1577">
                  <c:v>71.257992702272148</c:v>
                </c:pt>
                <c:pt idx="1578">
                  <c:v>71.265502454914028</c:v>
                </c:pt>
                <c:pt idx="1579">
                  <c:v>71.273011379471995</c:v>
                </c:pt>
                <c:pt idx="1580">
                  <c:v>71.280519481538875</c:v>
                </c:pt>
                <c:pt idx="1581">
                  <c:v>71.288026766706707</c:v>
                </c:pt>
                <c:pt idx="1582">
                  <c:v>71.295533240566726</c:v>
                </c:pt>
                <c:pt idx="1583">
                  <c:v>71.303038908709411</c:v>
                </c:pt>
                <c:pt idx="1584">
                  <c:v>71.310543776724487</c:v>
                </c:pt>
                <c:pt idx="1585">
                  <c:v>71.318047850201026</c:v>
                </c:pt>
                <c:pt idx="1586">
                  <c:v>71.325551134727377</c:v>
                </c:pt>
                <c:pt idx="1587">
                  <c:v>71.333053635891261</c:v>
                </c:pt>
                <c:pt idx="1588">
                  <c:v>71.34055535927979</c:v>
                </c:pt>
                <c:pt idx="1589">
                  <c:v>71.348056310479478</c:v>
                </c:pt>
                <c:pt idx="1590">
                  <c:v>71.355556495076286</c:v>
                </c:pt>
                <c:pt idx="1591">
                  <c:v>71.363055918655618</c:v>
                </c:pt>
                <c:pt idx="1592">
                  <c:v>71.370554586802442</c:v>
                </c:pt>
                <c:pt idx="1593">
                  <c:v>71.378052505101167</c:v>
                </c:pt>
                <c:pt idx="1594">
                  <c:v>71.385549679135806</c:v>
                </c:pt>
                <c:pt idx="1595">
                  <c:v>71.393046114489962</c:v>
                </c:pt>
                <c:pt idx="1596">
                  <c:v>71.400541816746809</c:v>
                </c:pt>
                <c:pt idx="1597">
                  <c:v>71.408036791489209</c:v>
                </c:pt>
                <c:pt idx="1598">
                  <c:v>71.415531044299655</c:v>
                </c:pt>
                <c:pt idx="1599">
                  <c:v>71.423024580760369</c:v>
                </c:pt>
                <c:pt idx="1600">
                  <c:v>71.430517406453291</c:v>
                </c:pt>
                <c:pt idx="1601">
                  <c:v>71.438009526960101</c:v>
                </c:pt>
                <c:pt idx="1602">
                  <c:v>71.445500947862257</c:v>
                </c:pt>
                <c:pt idx="1603">
                  <c:v>71.452991674741071</c:v>
                </c:pt>
                <c:pt idx="1604">
                  <c:v>71.460481713177657</c:v>
                </c:pt>
                <c:pt idx="1605">
                  <c:v>71.46797106875303</c:v>
                </c:pt>
                <c:pt idx="1606">
                  <c:v>71.475459747048077</c:v>
                </c:pt>
                <c:pt idx="1607">
                  <c:v>71.482947753643629</c:v>
                </c:pt>
                <c:pt idx="1608">
                  <c:v>71.490435094120457</c:v>
                </c:pt>
                <c:pt idx="1609">
                  <c:v>71.497921774059364</c:v>
                </c:pt>
                <c:pt idx="1610">
                  <c:v>71.505407799041109</c:v>
                </c:pt>
                <c:pt idx="1611">
                  <c:v>71.512893174646535</c:v>
                </c:pt>
                <c:pt idx="1612">
                  <c:v>71.520377906456531</c:v>
                </c:pt>
                <c:pt idx="1613">
                  <c:v>71.527862000052096</c:v>
                </c:pt>
                <c:pt idx="1614">
                  <c:v>71.535345461014387</c:v>
                </c:pt>
                <c:pt idx="1615">
                  <c:v>71.542828294924675</c:v>
                </c:pt>
                <c:pt idx="1616">
                  <c:v>71.550310507364458</c:v>
                </c:pt>
                <c:pt idx="1617">
                  <c:v>71.557792103915418</c:v>
                </c:pt>
                <c:pt idx="1618">
                  <c:v>71.565273090159508</c:v>
                </c:pt>
                <c:pt idx="1619">
                  <c:v>71.572753471678951</c:v>
                </c:pt>
                <c:pt idx="1620">
                  <c:v>71.580233254056267</c:v>
                </c:pt>
                <c:pt idx="1621">
                  <c:v>71.58771244287432</c:v>
                </c:pt>
                <c:pt idx="1622">
                  <c:v>71.595191043716326</c:v>
                </c:pt>
                <c:pt idx="1623">
                  <c:v>71.602669062165887</c:v>
                </c:pt>
                <c:pt idx="1624">
                  <c:v>71.610146503807059</c:v>
                </c:pt>
                <c:pt idx="1625">
                  <c:v>71.617623374224308</c:v>
                </c:pt>
                <c:pt idx="1626">
                  <c:v>71.625099679002602</c:v>
                </c:pt>
                <c:pt idx="1627">
                  <c:v>71.632575423727403</c:v>
                </c:pt>
                <c:pt idx="1628">
                  <c:v>71.640050613984741</c:v>
                </c:pt>
                <c:pt idx="1629">
                  <c:v>71.647525255361174</c:v>
                </c:pt>
                <c:pt idx="1630">
                  <c:v>71.654999353443884</c:v>
                </c:pt>
                <c:pt idx="1631">
                  <c:v>71.66247291382065</c:v>
                </c:pt>
                <c:pt idx="1632">
                  <c:v>71.669945942079949</c:v>
                </c:pt>
                <c:pt idx="1633">
                  <c:v>71.677418443810907</c:v>
                </c:pt>
                <c:pt idx="1634">
                  <c:v>71.684890424603353</c:v>
                </c:pt>
                <c:pt idx="1635">
                  <c:v>71.69236189004792</c:v>
                </c:pt>
                <c:pt idx="1636">
                  <c:v>71.699832845735941</c:v>
                </c:pt>
                <c:pt idx="1637">
                  <c:v>71.707303297259585</c:v>
                </c:pt>
                <c:pt idx="1638">
                  <c:v>71.714773250211877</c:v>
                </c:pt>
                <c:pt idx="1639">
                  <c:v>71.722242710186663</c:v>
                </c:pt>
                <c:pt idx="1640">
                  <c:v>71.729711682778685</c:v>
                </c:pt>
                <c:pt idx="1641">
                  <c:v>71.73718017358361</c:v>
                </c:pt>
                <c:pt idx="1642">
                  <c:v>71.74464818819807</c:v>
                </c:pt>
                <c:pt idx="1643">
                  <c:v>71.752115732219664</c:v>
                </c:pt>
                <c:pt idx="1644">
                  <c:v>71.759582811247</c:v>
                </c:pt>
                <c:pt idx="1645">
                  <c:v>71.767049430879709</c:v>
                </c:pt>
                <c:pt idx="1646">
                  <c:v>71.77451559671853</c:v>
                </c:pt>
                <c:pt idx="1647">
                  <c:v>71.781981314365268</c:v>
                </c:pt>
                <c:pt idx="1648">
                  <c:v>71.789446589422852</c:v>
                </c:pt>
                <c:pt idx="1649">
                  <c:v>71.796911427495402</c:v>
                </c:pt>
                <c:pt idx="1650">
                  <c:v>71.804375834188178</c:v>
                </c:pt>
                <c:pt idx="1651">
                  <c:v>71.811839815107717</c:v>
                </c:pt>
                <c:pt idx="1652">
                  <c:v>71.81930337586175</c:v>
                </c:pt>
                <c:pt idx="1653">
                  <c:v>71.826766522059302</c:v>
                </c:pt>
                <c:pt idx="1654">
                  <c:v>71.834229259310746</c:v>
                </c:pt>
                <c:pt idx="1655">
                  <c:v>71.841691593227708</c:v>
                </c:pt>
                <c:pt idx="1656">
                  <c:v>71.849153529423276</c:v>
                </c:pt>
                <c:pt idx="1657">
                  <c:v>71.856615073511861</c:v>
                </c:pt>
                <c:pt idx="1658">
                  <c:v>71.864076231109337</c:v>
                </c:pt>
                <c:pt idx="1659">
                  <c:v>71.871537007833041</c:v>
                </c:pt>
                <c:pt idx="1660">
                  <c:v>71.878997409301775</c:v>
                </c:pt>
                <c:pt idx="1661">
                  <c:v>71.886457441135875</c:v>
                </c:pt>
                <c:pt idx="1662">
                  <c:v>71.89391710895724</c:v>
                </c:pt>
                <c:pt idx="1663">
                  <c:v>71.901376418389304</c:v>
                </c:pt>
                <c:pt idx="1664">
                  <c:v>71.908835375057166</c:v>
                </c:pt>
                <c:pt idx="1665">
                  <c:v>71.916293984587512</c:v>
                </c:pt>
                <c:pt idx="1666">
                  <c:v>71.923752252608736</c:v>
                </c:pt>
                <c:pt idx="1667">
                  <c:v>71.931210184750924</c:v>
                </c:pt>
                <c:pt idx="1668">
                  <c:v>71.938667786645894</c:v>
                </c:pt>
                <c:pt idx="1669">
                  <c:v>71.946125063927212</c:v>
                </c:pt>
                <c:pt idx="1670">
                  <c:v>71.95358202223025</c:v>
                </c:pt>
                <c:pt idx="1671">
                  <c:v>71.961038667192199</c:v>
                </c:pt>
                <c:pt idx="1672">
                  <c:v>71.968495004452109</c:v>
                </c:pt>
                <c:pt idx="1673">
                  <c:v>71.975951039650909</c:v>
                </c:pt>
                <c:pt idx="1674">
                  <c:v>71.983406778431444</c:v>
                </c:pt>
                <c:pt idx="1675">
                  <c:v>71.990862226438523</c:v>
                </c:pt>
                <c:pt idx="1676">
                  <c:v>71.998317389318899</c:v>
                </c:pt>
                <c:pt idx="1677">
                  <c:v>72.005772272721373</c:v>
                </c:pt>
                <c:pt idx="1678">
                  <c:v>72.013226882296735</c:v>
                </c:pt>
                <c:pt idx="1679">
                  <c:v>72.020681223697892</c:v>
                </c:pt>
                <c:pt idx="1680">
                  <c:v>72.028135302579841</c:v>
                </c:pt>
                <c:pt idx="1681">
                  <c:v>72.035589124599696</c:v>
                </c:pt>
                <c:pt idx="1682">
                  <c:v>72.04304269541673</c:v>
                </c:pt>
                <c:pt idx="1683">
                  <c:v>72.050496020692464</c:v>
                </c:pt>
                <c:pt idx="1684">
                  <c:v>72.057949106090561</c:v>
                </c:pt>
                <c:pt idx="1685">
                  <c:v>72.065401957277032</c:v>
                </c:pt>
                <c:pt idx="1686">
                  <c:v>72.07285457992009</c:v>
                </c:pt>
                <c:pt idx="1687">
                  <c:v>72.080306979690334</c:v>
                </c:pt>
                <c:pt idx="1688">
                  <c:v>72.087759162260681</c:v>
                </c:pt>
                <c:pt idx="1689">
                  <c:v>72.095211133306464</c:v>
                </c:pt>
                <c:pt idx="1690">
                  <c:v>72.102662898505372</c:v>
                </c:pt>
                <c:pt idx="1691">
                  <c:v>72.110114463537599</c:v>
                </c:pt>
                <c:pt idx="1692">
                  <c:v>72.117565834085795</c:v>
                </c:pt>
                <c:pt idx="1693">
                  <c:v>72.125017015835127</c:v>
                </c:pt>
                <c:pt idx="1694">
                  <c:v>72.132468014473261</c:v>
                </c:pt>
                <c:pt idx="1695">
                  <c:v>72.139918835690509</c:v>
                </c:pt>
                <c:pt idx="1696">
                  <c:v>72.147369485179723</c:v>
                </c:pt>
                <c:pt idx="1697">
                  <c:v>72.154819968636446</c:v>
                </c:pt>
                <c:pt idx="1698">
                  <c:v>72.162270291758858</c:v>
                </c:pt>
                <c:pt idx="1699">
                  <c:v>72.169720460247845</c:v>
                </c:pt>
                <c:pt idx="1700">
                  <c:v>72.177170479807003</c:v>
                </c:pt>
                <c:pt idx="1701">
                  <c:v>72.184620356142759</c:v>
                </c:pt>
                <c:pt idx="1702">
                  <c:v>72.192070094964294</c:v>
                </c:pt>
                <c:pt idx="1703">
                  <c:v>72.19951970198359</c:v>
                </c:pt>
                <c:pt idx="1704">
                  <c:v>72.206969182915557</c:v>
                </c:pt>
                <c:pt idx="1705">
                  <c:v>72.214418543477962</c:v>
                </c:pt>
                <c:pt idx="1706">
                  <c:v>72.221867789391496</c:v>
                </c:pt>
                <c:pt idx="1707">
                  <c:v>72.229316926379823</c:v>
                </c:pt>
                <c:pt idx="1708">
                  <c:v>72.236765960169606</c:v>
                </c:pt>
                <c:pt idx="1709">
                  <c:v>72.244214896490504</c:v>
                </c:pt>
                <c:pt idx="1710">
                  <c:v>72.251663741075262</c:v>
                </c:pt>
                <c:pt idx="1711">
                  <c:v>72.259112499659722</c:v>
                </c:pt>
                <c:pt idx="1712">
                  <c:v>72.266561177982808</c:v>
                </c:pt>
                <c:pt idx="1713">
                  <c:v>72.274009781786646</c:v>
                </c:pt>
                <c:pt idx="1714">
                  <c:v>72.281458316816511</c:v>
                </c:pt>
                <c:pt idx="1715">
                  <c:v>72.288906788820938</c:v>
                </c:pt>
                <c:pt idx="1716">
                  <c:v>72.296355203551698</c:v>
                </c:pt>
                <c:pt idx="1717">
                  <c:v>72.303803566763847</c:v>
                </c:pt>
                <c:pt idx="1718">
                  <c:v>72.311251884215778</c:v>
                </c:pt>
                <c:pt idx="1719">
                  <c:v>72.318700161669227</c:v>
                </c:pt>
                <c:pt idx="1720">
                  <c:v>72.32614840488931</c:v>
                </c:pt>
                <c:pt idx="1721">
                  <c:v>72.333596619644595</c:v>
                </c:pt>
                <c:pt idx="1722">
                  <c:v>72.34104481170705</c:v>
                </c:pt>
                <c:pt idx="1723">
                  <c:v>72.348492986852222</c:v>
                </c:pt>
                <c:pt idx="1724">
                  <c:v>72.355941150859081</c:v>
                </c:pt>
                <c:pt idx="1725">
                  <c:v>72.363389309510225</c:v>
                </c:pt>
                <c:pt idx="1726">
                  <c:v>72.370837468591802</c:v>
                </c:pt>
                <c:pt idx="1727">
                  <c:v>72.378285633893626</c:v>
                </c:pt>
                <c:pt idx="1728">
                  <c:v>72.385733811209093</c:v>
                </c:pt>
                <c:pt idx="1729">
                  <c:v>72.39318200633538</c:v>
                </c:pt>
                <c:pt idx="1730">
                  <c:v>72.400630225073328</c:v>
                </c:pt>
                <c:pt idx="1731">
                  <c:v>72.408078473227562</c:v>
                </c:pt>
                <c:pt idx="1732">
                  <c:v>72.415526756606511</c:v>
                </c:pt>
                <c:pt idx="1733">
                  <c:v>72.422975081022386</c:v>
                </c:pt>
                <c:pt idx="1734">
                  <c:v>72.430423452291322</c:v>
                </c:pt>
                <c:pt idx="1735">
                  <c:v>72.437871876233331</c:v>
                </c:pt>
                <c:pt idx="1736">
                  <c:v>72.445320358672319</c:v>
                </c:pt>
                <c:pt idx="1737">
                  <c:v>72.452768905436201</c:v>
                </c:pt>
                <c:pt idx="1738">
                  <c:v>72.460217522356885</c:v>
                </c:pt>
                <c:pt idx="1739">
                  <c:v>72.467666215270299</c:v>
                </c:pt>
                <c:pt idx="1740">
                  <c:v>72.475114990016465</c:v>
                </c:pt>
                <c:pt idx="1741">
                  <c:v>72.482563852439498</c:v>
                </c:pt>
                <c:pt idx="1742">
                  <c:v>72.490012808387633</c:v>
                </c:pt>
                <c:pt idx="1743">
                  <c:v>72.497461863713312</c:v>
                </c:pt>
                <c:pt idx="1744">
                  <c:v>72.50491102427317</c:v>
                </c:pt>
                <c:pt idx="1745">
                  <c:v>72.512360295928119</c:v>
                </c:pt>
                <c:pt idx="1746">
                  <c:v>72.51980968454329</c:v>
                </c:pt>
                <c:pt idx="1747">
                  <c:v>72.527259195988179</c:v>
                </c:pt>
                <c:pt idx="1748">
                  <c:v>72.534708836136645</c:v>
                </c:pt>
                <c:pt idx="1749">
                  <c:v>72.542158610866878</c:v>
                </c:pt>
                <c:pt idx="1750">
                  <c:v>72.549608526061547</c:v>
                </c:pt>
                <c:pt idx="1751">
                  <c:v>72.557058587607756</c:v>
                </c:pt>
                <c:pt idx="1752">
                  <c:v>72.564508801397096</c:v>
                </c:pt>
                <c:pt idx="1753">
                  <c:v>72.571959173325695</c:v>
                </c:pt>
                <c:pt idx="1754">
                  <c:v>72.579409709294254</c:v>
                </c:pt>
                <c:pt idx="1755">
                  <c:v>72.586860415208079</c:v>
                </c:pt>
                <c:pt idx="1756">
                  <c:v>72.594311296977111</c:v>
                </c:pt>
                <c:pt idx="1757">
                  <c:v>72.601762360515949</c:v>
                </c:pt>
                <c:pt idx="1758">
                  <c:v>72.609213611743911</c:v>
                </c:pt>
                <c:pt idx="1759">
                  <c:v>72.616665056585106</c:v>
                </c:pt>
                <c:pt idx="1760">
                  <c:v>72.624116700968358</c:v>
                </c:pt>
                <c:pt idx="1761">
                  <c:v>72.631568550827339</c:v>
                </c:pt>
                <c:pt idx="1762">
                  <c:v>72.639020612100609</c:v>
                </c:pt>
                <c:pt idx="1763">
                  <c:v>72.646472890731602</c:v>
                </c:pt>
                <c:pt idx="1764">
                  <c:v>72.65392539266864</c:v>
                </c:pt>
                <c:pt idx="1765">
                  <c:v>72.661378123865092</c:v>
                </c:pt>
                <c:pt idx="1766">
                  <c:v>72.668831090279269</c:v>
                </c:pt>
                <c:pt idx="1767">
                  <c:v>72.676284297874545</c:v>
                </c:pt>
                <c:pt idx="1768">
                  <c:v>72.683737752619393</c:v>
                </c:pt>
                <c:pt idx="1769">
                  <c:v>72.691191460487389</c:v>
                </c:pt>
                <c:pt idx="1770">
                  <c:v>72.698645427457222</c:v>
                </c:pt>
                <c:pt idx="1771">
                  <c:v>72.706099659512873</c:v>
                </c:pt>
                <c:pt idx="1772">
                  <c:v>72.713554162643433</c:v>
                </c:pt>
                <c:pt idx="1773">
                  <c:v>72.721008942843355</c:v>
                </c:pt>
                <c:pt idx="1774">
                  <c:v>72.728464006112361</c:v>
                </c:pt>
                <c:pt idx="1775">
                  <c:v>72.73591935845549</c:v>
                </c:pt>
                <c:pt idx="1776">
                  <c:v>72.743375005883223</c:v>
                </c:pt>
                <c:pt idx="1777">
                  <c:v>72.750830954411398</c:v>
                </c:pt>
                <c:pt idx="1778">
                  <c:v>72.758287210061354</c:v>
                </c:pt>
                <c:pt idx="1779">
                  <c:v>72.765743778859914</c:v>
                </c:pt>
                <c:pt idx="1780">
                  <c:v>72.773200666839429</c:v>
                </c:pt>
                <c:pt idx="1781">
                  <c:v>72.780657880037822</c:v>
                </c:pt>
                <c:pt idx="1782">
                  <c:v>72.788115424498656</c:v>
                </c:pt>
                <c:pt idx="1783">
                  <c:v>72.795573306271109</c:v>
                </c:pt>
                <c:pt idx="1784">
                  <c:v>72.803031531410042</c:v>
                </c:pt>
                <c:pt idx="1785">
                  <c:v>72.810490105976086</c:v>
                </c:pt>
                <c:pt idx="1786">
                  <c:v>72.817949036035628</c:v>
                </c:pt>
                <c:pt idx="1787">
                  <c:v>72.825408327660838</c:v>
                </c:pt>
                <c:pt idx="1788">
                  <c:v>72.832867986929742</c:v>
                </c:pt>
                <c:pt idx="1789">
                  <c:v>72.840328019926275</c:v>
                </c:pt>
                <c:pt idx="1790">
                  <c:v>72.847788432740259</c:v>
                </c:pt>
                <c:pt idx="1791">
                  <c:v>72.855249231467525</c:v>
                </c:pt>
                <c:pt idx="1792">
                  <c:v>72.862710422209858</c:v>
                </c:pt>
                <c:pt idx="1793">
                  <c:v>72.870172011075127</c:v>
                </c:pt>
                <c:pt idx="1794">
                  <c:v>72.877634004177295</c:v>
                </c:pt>
                <c:pt idx="1795">
                  <c:v>72.885096407636382</c:v>
                </c:pt>
                <c:pt idx="1796">
                  <c:v>72.892559227578658</c:v>
                </c:pt>
                <c:pt idx="1797">
                  <c:v>72.900022470136534</c:v>
                </c:pt>
                <c:pt idx="1798">
                  <c:v>72.907486141448729</c:v>
                </c:pt>
                <c:pt idx="1799">
                  <c:v>72.914950247660173</c:v>
                </c:pt>
                <c:pt idx="1800">
                  <c:v>72.922414794922176</c:v>
                </c:pt>
                <c:pt idx="1801">
                  <c:v>72.929879789392416</c:v>
                </c:pt>
                <c:pt idx="1802">
                  <c:v>72.93734523723495</c:v>
                </c:pt>
                <c:pt idx="1803">
                  <c:v>72.944811144620303</c:v>
                </c:pt>
                <c:pt idx="1804">
                  <c:v>72.952277517725506</c:v>
                </c:pt>
                <c:pt idx="1805">
                  <c:v>72.959744362734099</c:v>
                </c:pt>
                <c:pt idx="1806">
                  <c:v>72.967211685836205</c:v>
                </c:pt>
                <c:pt idx="1807">
                  <c:v>72.97467949322855</c:v>
                </c:pt>
                <c:pt idx="1808">
                  <c:v>72.982147791114542</c:v>
                </c:pt>
                <c:pt idx="1809">
                  <c:v>72.989616585704269</c:v>
                </c:pt>
                <c:pt idx="1810">
                  <c:v>72.997085883214581</c:v>
                </c:pt>
                <c:pt idx="1811">
                  <c:v>73.004555689869079</c:v>
                </c:pt>
                <c:pt idx="1812">
                  <c:v>73.012026011898215</c:v>
                </c:pt>
                <c:pt idx="1813">
                  <c:v>73.01949685553933</c:v>
                </c:pt>
                <c:pt idx="1814">
                  <c:v>73.026968227036591</c:v>
                </c:pt>
                <c:pt idx="1815">
                  <c:v>73.034440132641222</c:v>
                </c:pt>
                <c:pt idx="1816">
                  <c:v>73.041912578611374</c:v>
                </c:pt>
                <c:pt idx="1817">
                  <c:v>73.049385571212269</c:v>
                </c:pt>
                <c:pt idx="1818">
                  <c:v>73.056859116716197</c:v>
                </c:pt>
                <c:pt idx="1819">
                  <c:v>73.064333221402563</c:v>
                </c:pt>
                <c:pt idx="1820">
                  <c:v>73.071807891557967</c:v>
                </c:pt>
                <c:pt idx="1821">
                  <c:v>73.07928313347621</c:v>
                </c:pt>
                <c:pt idx="1822">
                  <c:v>73.086758953458315</c:v>
                </c:pt>
                <c:pt idx="1823">
                  <c:v>73.094235357812678</c:v>
                </c:pt>
                <c:pt idx="1824">
                  <c:v>73.10171235285496</c:v>
                </c:pt>
                <c:pt idx="1825">
                  <c:v>73.109189944908238</c:v>
                </c:pt>
                <c:pt idx="1826">
                  <c:v>73.116668140303048</c:v>
                </c:pt>
                <c:pt idx="1827">
                  <c:v>73.124146945377362</c:v>
                </c:pt>
                <c:pt idx="1828">
                  <c:v>73.131626366476681</c:v>
                </c:pt>
                <c:pt idx="1829">
                  <c:v>73.139106409954096</c:v>
                </c:pt>
                <c:pt idx="1830">
                  <c:v>73.146587082170257</c:v>
                </c:pt>
                <c:pt idx="1831">
                  <c:v>73.154068389493517</c:v>
                </c:pt>
                <c:pt idx="1832">
                  <c:v>73.16155033829989</c:v>
                </c:pt>
                <c:pt idx="1833">
                  <c:v>73.16903293497316</c:v>
                </c:pt>
                <c:pt idx="1834">
                  <c:v>73.176516185904902</c:v>
                </c:pt>
                <c:pt idx="1835">
                  <c:v>73.18400009749449</c:v>
                </c:pt>
                <c:pt idx="1836">
                  <c:v>73.191484676149202</c:v>
                </c:pt>
                <c:pt idx="1837">
                  <c:v>73.198969928284271</c:v>
                </c:pt>
                <c:pt idx="1838">
                  <c:v>73.206455860322833</c:v>
                </c:pt>
                <c:pt idx="1839">
                  <c:v>73.213942478696111</c:v>
                </c:pt>
                <c:pt idx="1840">
                  <c:v>73.221429789843341</c:v>
                </c:pt>
                <c:pt idx="1841">
                  <c:v>73.228917800211917</c:v>
                </c:pt>
                <c:pt idx="1842">
                  <c:v>73.236406516257318</c:v>
                </c:pt>
                <c:pt idx="1843">
                  <c:v>73.24389594444331</c:v>
                </c:pt>
                <c:pt idx="1844">
                  <c:v>73.251386091241855</c:v>
                </c:pt>
                <c:pt idx="1845">
                  <c:v>73.258876963133218</c:v>
                </c:pt>
                <c:pt idx="1846">
                  <c:v>73.266368566606047</c:v>
                </c:pt>
                <c:pt idx="1847">
                  <c:v>73.273860908157317</c:v>
                </c:pt>
                <c:pt idx="1848">
                  <c:v>73.281353994292502</c:v>
                </c:pt>
                <c:pt idx="1849">
                  <c:v>73.28884783152553</c:v>
                </c:pt>
                <c:pt idx="1850">
                  <c:v>73.296342426378871</c:v>
                </c:pt>
                <c:pt idx="1851">
                  <c:v>73.303837785383593</c:v>
                </c:pt>
                <c:pt idx="1852">
                  <c:v>73.311333915079345</c:v>
                </c:pt>
                <c:pt idx="1853">
                  <c:v>73.318830822014547</c:v>
                </c:pt>
                <c:pt idx="1854">
                  <c:v>73.326328512746244</c:v>
                </c:pt>
                <c:pt idx="1855">
                  <c:v>73.333826993840304</c:v>
                </c:pt>
                <c:pt idx="1856">
                  <c:v>73.341326271871438</c:v>
                </c:pt>
                <c:pt idx="1857">
                  <c:v>73.348826353423235</c:v>
                </c:pt>
                <c:pt idx="1858">
                  <c:v>73.356327245088124</c:v>
                </c:pt>
                <c:pt idx="1859">
                  <c:v>73.363828953467632</c:v>
                </c:pt>
                <c:pt idx="1860">
                  <c:v>73.371331485172192</c:v>
                </c:pt>
                <c:pt idx="1861">
                  <c:v>73.378834846821377</c:v>
                </c:pt>
                <c:pt idx="1862">
                  <c:v>73.386339045043883</c:v>
                </c:pt>
                <c:pt idx="1863">
                  <c:v>73.393844086477543</c:v>
                </c:pt>
                <c:pt idx="1864">
                  <c:v>73.401349977769442</c:v>
                </c:pt>
                <c:pt idx="1865">
                  <c:v>73.408856725575887</c:v>
                </c:pt>
                <c:pt idx="1866">
                  <c:v>73.416364336562609</c:v>
                </c:pt>
                <c:pt idx="1867">
                  <c:v>73.4238728174046</c:v>
                </c:pt>
                <c:pt idx="1868">
                  <c:v>73.431382174786307</c:v>
                </c:pt>
                <c:pt idx="1869">
                  <c:v>73.438892415401739</c:v>
                </c:pt>
                <c:pt idx="1870">
                  <c:v>73.446403545954311</c:v>
                </c:pt>
                <c:pt idx="1871">
                  <c:v>73.45391557315709</c:v>
                </c:pt>
                <c:pt idx="1872">
                  <c:v>73.461428503732733</c:v>
                </c:pt>
                <c:pt idx="1873">
                  <c:v>73.46894234441362</c:v>
                </c:pt>
                <c:pt idx="1874">
                  <c:v>73.476457101941847</c:v>
                </c:pt>
                <c:pt idx="1875">
                  <c:v>73.483972783069291</c:v>
                </c:pt>
                <c:pt idx="1876">
                  <c:v>73.491489394557647</c:v>
                </c:pt>
                <c:pt idx="1877">
                  <c:v>73.499006943178571</c:v>
                </c:pt>
                <c:pt idx="1878">
                  <c:v>73.506525435713584</c:v>
                </c:pt>
                <c:pt idx="1879">
                  <c:v>73.514044878954252</c:v>
                </c:pt>
                <c:pt idx="1880">
                  <c:v>73.521565279702202</c:v>
                </c:pt>
                <c:pt idx="1881">
                  <c:v>73.52908664476908</c:v>
                </c:pt>
                <c:pt idx="1882">
                  <c:v>73.536608980976823</c:v>
                </c:pt>
                <c:pt idx="1883">
                  <c:v>73.544132295157482</c:v>
                </c:pt>
                <c:pt idx="1884">
                  <c:v>73.551656594153414</c:v>
                </c:pt>
                <c:pt idx="1885">
                  <c:v>73.559181884817264</c:v>
                </c:pt>
                <c:pt idx="1886">
                  <c:v>73.566708174012092</c:v>
                </c:pt>
                <c:pt idx="1887">
                  <c:v>73.574235468611363</c:v>
                </c:pt>
                <c:pt idx="1888">
                  <c:v>73.581763775499027</c:v>
                </c:pt>
                <c:pt idx="1889">
                  <c:v>73.589293101569595</c:v>
                </c:pt>
                <c:pt idx="1890">
                  <c:v>73.596823453728135</c:v>
                </c:pt>
                <c:pt idx="1891">
                  <c:v>73.604354838890416</c:v>
                </c:pt>
                <c:pt idx="1892">
                  <c:v>73.611887263982865</c:v>
                </c:pt>
                <c:pt idx="1893">
                  <c:v>73.619420735942697</c:v>
                </c:pt>
                <c:pt idx="1894">
                  <c:v>73.626955261717924</c:v>
                </c:pt>
                <c:pt idx="1895">
                  <c:v>73.63449084826749</c:v>
                </c:pt>
                <c:pt idx="1896">
                  <c:v>73.642027502561206</c:v>
                </c:pt>
                <c:pt idx="1897">
                  <c:v>73.649565231579871</c:v>
                </c:pt>
                <c:pt idx="1898">
                  <c:v>73.657104042315382</c:v>
                </c:pt>
                <c:pt idx="1899">
                  <c:v>73.66464394177072</c:v>
                </c:pt>
                <c:pt idx="1900">
                  <c:v>73.672184936959994</c:v>
                </c:pt>
                <c:pt idx="1901">
                  <c:v>73.679727034908552</c:v>
                </c:pt>
                <c:pt idx="1902">
                  <c:v>73.687270242653028</c:v>
                </c:pt>
                <c:pt idx="1903">
                  <c:v>73.694814567241394</c:v>
                </c:pt>
                <c:pt idx="1904">
                  <c:v>73.702360015732964</c:v>
                </c:pt>
                <c:pt idx="1905">
                  <c:v>73.709906595198575</c:v>
                </c:pt>
                <c:pt idx="1906">
                  <c:v>73.717454312720534</c:v>
                </c:pt>
                <c:pt idx="1907">
                  <c:v>73.725003175392729</c:v>
                </c:pt>
                <c:pt idx="1908">
                  <c:v>73.732553190320658</c:v>
                </c:pt>
                <c:pt idx="1909">
                  <c:v>73.74010436462153</c:v>
                </c:pt>
                <c:pt idx="1910">
                  <c:v>73.747656705424305</c:v>
                </c:pt>
                <c:pt idx="1911">
                  <c:v>73.755210219869724</c:v>
                </c:pt>
                <c:pt idx="1912">
                  <c:v>73.762764915110395</c:v>
                </c:pt>
                <c:pt idx="1913">
                  <c:v>73.770320798310919</c:v>
                </c:pt>
                <c:pt idx="1914">
                  <c:v>73.777877876647793</c:v>
                </c:pt>
                <c:pt idx="1915">
                  <c:v>73.785436157309647</c:v>
                </c:pt>
                <c:pt idx="1916">
                  <c:v>73.792995647497179</c:v>
                </c:pt>
                <c:pt idx="1917">
                  <c:v>73.800556354423279</c:v>
                </c:pt>
                <c:pt idx="1918">
                  <c:v>73.808118285313029</c:v>
                </c:pt>
                <c:pt idx="1919">
                  <c:v>73.815681447403904</c:v>
                </c:pt>
                <c:pt idx="1920">
                  <c:v>73.823245847945643</c:v>
                </c:pt>
                <c:pt idx="1921">
                  <c:v>73.830811494200447</c:v>
                </c:pt>
                <c:pt idx="1922">
                  <c:v>73.838378393443023</c:v>
                </c:pt>
                <c:pt idx="1923">
                  <c:v>73.845946552960584</c:v>
                </c:pt>
                <c:pt idx="1924">
                  <c:v>73.853515980053004</c:v>
                </c:pt>
                <c:pt idx="1925">
                  <c:v>73.861086682032763</c:v>
                </c:pt>
                <c:pt idx="1926">
                  <c:v>73.868658666225173</c:v>
                </c:pt>
                <c:pt idx="1927">
                  <c:v>73.876231939968264</c:v>
                </c:pt>
                <c:pt idx="1928">
                  <c:v>73.883806510612999</c:v>
                </c:pt>
                <c:pt idx="1929">
                  <c:v>73.891382385523244</c:v>
                </c:pt>
                <c:pt idx="1930">
                  <c:v>73.898959572075825</c:v>
                </c:pt>
                <c:pt idx="1931">
                  <c:v>73.906538077660727</c:v>
                </c:pt>
                <c:pt idx="1932">
                  <c:v>73.914117909680982</c:v>
                </c:pt>
                <c:pt idx="1933">
                  <c:v>73.921699075552851</c:v>
                </c:pt>
                <c:pt idx="1934">
                  <c:v>73.92928158270584</c:v>
                </c:pt>
                <c:pt idx="1935">
                  <c:v>73.936865438582785</c:v>
                </c:pt>
                <c:pt idx="1936">
                  <c:v>73.944450650639979</c:v>
                </c:pt>
                <c:pt idx="1937">
                  <c:v>73.952037226347045</c:v>
                </c:pt>
                <c:pt idx="1938">
                  <c:v>73.959625173187248</c:v>
                </c:pt>
                <c:pt idx="1939">
                  <c:v>73.967214498657398</c:v>
                </c:pt>
                <c:pt idx="1940">
                  <c:v>73.974805210268002</c:v>
                </c:pt>
                <c:pt idx="1941">
                  <c:v>73.982397315543238</c:v>
                </c:pt>
                <c:pt idx="1942">
                  <c:v>73.98999082202117</c:v>
                </c:pt>
                <c:pt idx="1943">
                  <c:v>73.997585737253615</c:v>
                </c:pt>
                <c:pt idx="1944">
                  <c:v>74.005182068806477</c:v>
                </c:pt>
                <c:pt idx="1945">
                  <c:v>74.012779824259525</c:v>
                </c:pt>
                <c:pt idx="1946">
                  <c:v>74.020379011206671</c:v>
                </c:pt>
                <c:pt idx="1947">
                  <c:v>74.027979637255996</c:v>
                </c:pt>
                <c:pt idx="1948">
                  <c:v>74.035581710029746</c:v>
                </c:pt>
                <c:pt idx="1949">
                  <c:v>74.043185237164494</c:v>
                </c:pt>
                <c:pt idx="1950">
                  <c:v>74.050790226311122</c:v>
                </c:pt>
                <c:pt idx="1951">
                  <c:v>74.058396685134994</c:v>
                </c:pt>
                <c:pt idx="1952">
                  <c:v>74.066004621315969</c:v>
                </c:pt>
                <c:pt idx="1953">
                  <c:v>74.073614042548428</c:v>
                </c:pt>
                <c:pt idx="1954">
                  <c:v>74.081224956541433</c:v>
                </c:pt>
                <c:pt idx="1955">
                  <c:v>74.088837371018784</c:v>
                </c:pt>
                <c:pt idx="1956">
                  <c:v>74.096451293719028</c:v>
                </c:pt>
                <c:pt idx="1957">
                  <c:v>74.104066732395609</c:v>
                </c:pt>
                <c:pt idx="1958">
                  <c:v>74.111683694816847</c:v>
                </c:pt>
                <c:pt idx="1959">
                  <c:v>74.119302188766156</c:v>
                </c:pt>
                <c:pt idx="1960">
                  <c:v>74.126922222041983</c:v>
                </c:pt>
                <c:pt idx="1961">
                  <c:v>74.134543802457927</c:v>
                </c:pt>
                <c:pt idx="1962">
                  <c:v>74.142166937842816</c:v>
                </c:pt>
                <c:pt idx="1963">
                  <c:v>74.149791636040845</c:v>
                </c:pt>
                <c:pt idx="1964">
                  <c:v>74.157417904911526</c:v>
                </c:pt>
                <c:pt idx="1965">
                  <c:v>74.165045752329831</c:v>
                </c:pt>
                <c:pt idx="1966">
                  <c:v>74.172675186186311</c:v>
                </c:pt>
                <c:pt idx="1967">
                  <c:v>74.180306214387116</c:v>
                </c:pt>
                <c:pt idx="1968">
                  <c:v>74.187938844854045</c:v>
                </c:pt>
                <c:pt idx="1969">
                  <c:v>74.195573085524671</c:v>
                </c:pt>
                <c:pt idx="1970">
                  <c:v>74.203208944352454</c:v>
                </c:pt>
                <c:pt idx="1971">
                  <c:v>74.210846429306741</c:v>
                </c:pt>
                <c:pt idx="1972">
                  <c:v>74.21848554837284</c:v>
                </c:pt>
                <c:pt idx="1973">
                  <c:v>74.226126309552228</c:v>
                </c:pt>
                <c:pt idx="1974">
                  <c:v>74.233768720862457</c:v>
                </c:pt>
                <c:pt idx="1975">
                  <c:v>74.24141279033735</c:v>
                </c:pt>
                <c:pt idx="1976">
                  <c:v>74.249058526027</c:v>
                </c:pt>
                <c:pt idx="1977">
                  <c:v>74.256705935997971</c:v>
                </c:pt>
                <c:pt idx="1978">
                  <c:v>74.264355028333199</c:v>
                </c:pt>
                <c:pt idx="1979">
                  <c:v>74.272005811132288</c:v>
                </c:pt>
                <c:pt idx="1980">
                  <c:v>74.2796582925114</c:v>
                </c:pt>
                <c:pt idx="1981">
                  <c:v>74.287312480603404</c:v>
                </c:pt>
                <c:pt idx="1982">
                  <c:v>74.294968383558015</c:v>
                </c:pt>
                <c:pt idx="1983">
                  <c:v>74.302626009541839</c:v>
                </c:pt>
                <c:pt idx="1984">
                  <c:v>74.31028536673837</c:v>
                </c:pt>
                <c:pt idx="1985">
                  <c:v>74.317946463348235</c:v>
                </c:pt>
                <c:pt idx="1986">
                  <c:v>74.325609307589119</c:v>
                </c:pt>
                <c:pt idx="1987">
                  <c:v>74.333273907695997</c:v>
                </c:pt>
                <c:pt idx="1988">
                  <c:v>74.340940271921042</c:v>
                </c:pt>
                <c:pt idx="1989">
                  <c:v>74.348608408533877</c:v>
                </c:pt>
                <c:pt idx="1990">
                  <c:v>74.356278325821606</c:v>
                </c:pt>
                <c:pt idx="1991">
                  <c:v>74.363950032088823</c:v>
                </c:pt>
                <c:pt idx="1992">
                  <c:v>74.371623535657818</c:v>
                </c:pt>
                <c:pt idx="1993">
                  <c:v>74.379298844868558</c:v>
                </c:pt>
                <c:pt idx="1994">
                  <c:v>74.386975968078858</c:v>
                </c:pt>
                <c:pt idx="1995">
                  <c:v>74.394654913664397</c:v>
                </c:pt>
                <c:pt idx="1996">
                  <c:v>74.402335690018873</c:v>
                </c:pt>
                <c:pt idx="1997">
                  <c:v>74.410018305554047</c:v>
                </c:pt>
                <c:pt idx="1998">
                  <c:v>74.417702768699797</c:v>
                </c:pt>
                <c:pt idx="1999">
                  <c:v>74.425389087904307</c:v>
                </c:pt>
                <c:pt idx="2000" formatCode="General">
                  <c:v>74.433077271634076</c:v>
                </c:pt>
                <c:pt idx="2001" formatCode="General">
                  <c:v>74.440767328374037</c:v>
                </c:pt>
                <c:pt idx="2002" formatCode="General">
                  <c:v>74.448459266627623</c:v>
                </c:pt>
                <c:pt idx="2003" formatCode="General">
                  <c:v>74.456153094916885</c:v>
                </c:pt>
                <c:pt idx="2004" formatCode="General">
                  <c:v>74.463848821782577</c:v>
                </c:pt>
                <c:pt idx="2005" formatCode="General">
                  <c:v>74.471546455784235</c:v>
                </c:pt>
                <c:pt idx="2006" formatCode="General">
                  <c:v>74.4792460055003</c:v>
                </c:pt>
                <c:pt idx="2007" formatCode="General">
                  <c:v>74.486947479528141</c:v>
                </c:pt>
                <c:pt idx="2008" formatCode="General">
                  <c:v>74.494650886484237</c:v>
                </c:pt>
                <c:pt idx="2009" formatCode="General">
                  <c:v>74.5023562350042</c:v>
                </c:pt>
                <c:pt idx="2010" formatCode="General">
                  <c:v>74.510063533742894</c:v>
                </c:pt>
                <c:pt idx="2011" formatCode="General">
                  <c:v>74.517772791374554</c:v>
                </c:pt>
                <c:pt idx="2012" formatCode="General">
                  <c:v>74.525484016592799</c:v>
                </c:pt>
                <c:pt idx="2013" formatCode="General">
                  <c:v>74.533197218110871</c:v>
                </c:pt>
                <c:pt idx="2014" formatCode="General">
                  <c:v>74.540912404661555</c:v>
                </c:pt>
                <c:pt idx="2015" formatCode="General">
                  <c:v>74.5486295849974</c:v>
                </c:pt>
                <c:pt idx="2016" formatCode="General">
                  <c:v>74.556348767890782</c:v>
                </c:pt>
                <c:pt idx="2017" formatCode="General">
                  <c:v>74.564069962134013</c:v>
                </c:pt>
                <c:pt idx="2018" formatCode="General">
                  <c:v>74.571793176539359</c:v>
                </c:pt>
                <c:pt idx="2019" formatCode="General">
                  <c:v>74.579518419939276</c:v>
                </c:pt>
                <c:pt idx="2020" formatCode="General">
                  <c:v>74.587245701186362</c:v>
                </c:pt>
                <c:pt idx="2021" formatCode="General">
                  <c:v>74.594975029153574</c:v>
                </c:pt>
                <c:pt idx="2022" formatCode="General">
                  <c:v>74.602706412734278</c:v>
                </c:pt>
                <c:pt idx="2023" formatCode="General">
                  <c:v>74.610439860842305</c:v>
                </c:pt>
                <c:pt idx="2024" formatCode="General">
                  <c:v>74.618175382412133</c:v>
                </c:pt>
                <c:pt idx="2025" formatCode="General">
                  <c:v>74.625912986398944</c:v>
                </c:pt>
                <c:pt idx="2026" formatCode="General">
                  <c:v>74.633652681778713</c:v>
                </c:pt>
                <c:pt idx="2027" formatCode="General">
                  <c:v>74.641394477548374</c:v>
                </c:pt>
                <c:pt idx="2028" formatCode="General">
                  <c:v>74.649138382725795</c:v>
                </c:pt>
                <c:pt idx="2029" formatCode="General">
                  <c:v>74.656884406350045</c:v>
                </c:pt>
                <c:pt idx="2030" formatCode="General">
                  <c:v>74.664632557481369</c:v>
                </c:pt>
                <c:pt idx="2031" formatCode="General">
                  <c:v>74.672382845201341</c:v>
                </c:pt>
                <c:pt idx="2032" formatCode="General">
                  <c:v>74.680135278612937</c:v>
                </c:pt>
                <c:pt idx="2033" formatCode="General">
                  <c:v>74.687889866840763</c:v>
                </c:pt>
                <c:pt idx="2034" formatCode="General">
                  <c:v>74.695646619030924</c:v>
                </c:pt>
                <c:pt idx="2035" formatCode="General">
                  <c:v>74.703405544351355</c:v>
                </c:pt>
                <c:pt idx="2036" formatCode="General">
                  <c:v>74.711166651991874</c:v>
                </c:pt>
                <c:pt idx="2037" formatCode="General">
                  <c:v>74.718929951164142</c:v>
                </c:pt>
                <c:pt idx="2038" formatCode="General">
                  <c:v>74.726695451101975</c:v>
                </c:pt>
                <c:pt idx="2039" formatCode="General">
                  <c:v>74.734463161061328</c:v>
                </c:pt>
                <c:pt idx="2040" formatCode="General">
                  <c:v>74.742233090320468</c:v>
                </c:pt>
                <c:pt idx="2041" formatCode="General">
                  <c:v>74.750005248179988</c:v>
                </c:pt>
                <c:pt idx="2042" formatCode="General">
                  <c:v>74.757779643963048</c:v>
                </c:pt>
                <c:pt idx="2043" formatCode="General">
                  <c:v>74.765556287015372</c:v>
                </c:pt>
                <c:pt idx="2044" formatCode="General">
                  <c:v>74.773335186705438</c:v>
                </c:pt>
                <c:pt idx="2045" formatCode="General">
                  <c:v>74.781116352424519</c:v>
                </c:pt>
                <c:pt idx="2046" formatCode="General">
                  <c:v>74.788899793586864</c:v>
                </c:pt>
                <c:pt idx="2047" formatCode="General">
                  <c:v>74.796685519629762</c:v>
                </c:pt>
                <c:pt idx="2048" formatCode="General">
                  <c:v>74.804473540013674</c:v>
                </c:pt>
                <c:pt idx="2049" formatCode="General">
                  <c:v>74.812263864222359</c:v>
                </c:pt>
                <c:pt idx="2050" formatCode="General">
                  <c:v>74.820056501762906</c:v>
                </c:pt>
                <c:pt idx="2051" formatCode="General">
                  <c:v>74.827851462166024</c:v>
                </c:pt>
                <c:pt idx="2052" formatCode="General">
                  <c:v>74.835648754985939</c:v>
                </c:pt>
                <c:pt idx="2053" formatCode="General">
                  <c:v>74.843448389800727</c:v>
                </c:pt>
                <c:pt idx="2054" formatCode="General">
                  <c:v>74.851250376212207</c:v>
                </c:pt>
                <c:pt idx="2055" formatCode="General">
                  <c:v>74.859054723846299</c:v>
                </c:pt>
                <c:pt idx="2056" formatCode="General">
                  <c:v>74.866861442352914</c:v>
                </c:pt>
                <c:pt idx="2057" formatCode="General">
                  <c:v>74.874670541406232</c:v>
                </c:pt>
                <c:pt idx="2058" formatCode="General">
                  <c:v>74.882482030704764</c:v>
                </c:pt>
                <c:pt idx="2059" formatCode="General">
                  <c:v>74.890295919971436</c:v>
                </c:pt>
                <c:pt idx="2060" formatCode="General">
                  <c:v>74.898112218953784</c:v>
                </c:pt>
                <c:pt idx="2061" formatCode="General">
                  <c:v>74.905930937424003</c:v>
                </c:pt>
                <c:pt idx="2062" formatCode="General">
                  <c:v>74.913752085179155</c:v>
                </c:pt>
                <c:pt idx="2063" formatCode="General">
                  <c:v>74.921575672041186</c:v>
                </c:pt>
                <c:pt idx="2064" formatCode="General">
                  <c:v>74.929401707857139</c:v>
                </c:pt>
                <c:pt idx="2065" formatCode="General">
                  <c:v>74.937230202499208</c:v>
                </c:pt>
                <c:pt idx="2066" formatCode="General">
                  <c:v>74.945061165864928</c:v>
                </c:pt>
                <c:pt idx="2067" formatCode="General">
                  <c:v>74.952894607877255</c:v>
                </c:pt>
                <c:pt idx="2068" formatCode="General">
                  <c:v>74.960730538484682</c:v>
                </c:pt>
                <c:pt idx="2069" formatCode="General">
                  <c:v>74.96856896766144</c:v>
                </c:pt>
                <c:pt idx="2070" formatCode="General">
                  <c:v>74.976409905407493</c:v>
                </c:pt>
                <c:pt idx="2071" formatCode="General">
                  <c:v>74.984253361748841</c:v>
                </c:pt>
                <c:pt idx="2072" formatCode="General">
                  <c:v>74.992099346737433</c:v>
                </c:pt>
                <c:pt idx="2073" formatCode="General">
                  <c:v>74.999947870451535</c:v>
                </c:pt>
                <c:pt idx="2074" formatCode="General">
                  <c:v>75.007798942995677</c:v>
                </c:pt>
                <c:pt idx="2075" formatCode="General">
                  <c:v>75.015652574500834</c:v>
                </c:pt>
                <c:pt idx="2076" formatCode="General">
                  <c:v>75.023508775124625</c:v>
                </c:pt>
                <c:pt idx="2077" formatCode="General">
                  <c:v>75.03136755505129</c:v>
                </c:pt>
                <c:pt idx="2078" formatCode="General">
                  <c:v>75.039228924492051</c:v>
                </c:pt>
                <c:pt idx="2079" formatCode="General">
                  <c:v>75.047092893685019</c:v>
                </c:pt>
                <c:pt idx="2080" formatCode="General">
                  <c:v>75.054959472895462</c:v>
                </c:pt>
                <c:pt idx="2081" formatCode="General">
                  <c:v>75.062828672415861</c:v>
                </c:pt>
                <c:pt idx="2082" formatCode="General">
                  <c:v>75.070700502566169</c:v>
                </c:pt>
                <c:pt idx="2083" formatCode="General">
                  <c:v>75.078574973693776</c:v>
                </c:pt>
                <c:pt idx="2084" formatCode="General">
                  <c:v>75.086452096173815</c:v>
                </c:pt>
                <c:pt idx="2085" formatCode="General">
                  <c:v>75.094331880409129</c:v>
                </c:pt>
                <c:pt idx="2086" formatCode="General">
                  <c:v>75.102214336830585</c:v>
                </c:pt>
                <c:pt idx="2087" formatCode="General">
                  <c:v>75.110099475897087</c:v>
                </c:pt>
                <c:pt idx="2088" formatCode="General">
                  <c:v>75.117987308095749</c:v>
                </c:pt>
                <c:pt idx="2089" formatCode="General">
                  <c:v>75.125877843942064</c:v>
                </c:pt>
                <c:pt idx="2090" formatCode="General">
                  <c:v>75.133771093980016</c:v>
                </c:pt>
                <c:pt idx="2091" formatCode="General">
                  <c:v>75.141667068782226</c:v>
                </c:pt>
                <c:pt idx="2092" formatCode="General">
                  <c:v>75.149565778950119</c:v>
                </c:pt>
                <c:pt idx="2093" formatCode="General">
                  <c:v>75.157467235114026</c:v>
                </c:pt>
                <c:pt idx="2094" formatCode="General">
                  <c:v>75.165371447933396</c:v>
                </c:pt>
                <c:pt idx="2095" formatCode="General">
                  <c:v>75.173278428096822</c:v>
                </c:pt>
                <c:pt idx="2096" formatCode="General">
                  <c:v>75.181188186322345</c:v>
                </c:pt>
                <c:pt idx="2097" formatCode="General">
                  <c:v>75.189100733357435</c:v>
                </c:pt>
                <c:pt idx="2098" formatCode="General">
                  <c:v>75.197016079979321</c:v>
                </c:pt>
                <c:pt idx="2099" formatCode="General">
                  <c:v>75.204934236994958</c:v>
                </c:pt>
                <c:pt idx="2100" formatCode="General">
                  <c:v>75.212855215241291</c:v>
                </c:pt>
                <c:pt idx="2101" formatCode="General">
                  <c:v>75.220779025585387</c:v>
                </c:pt>
                <c:pt idx="2102" formatCode="General">
                  <c:v>75.228705678924555</c:v>
                </c:pt>
                <c:pt idx="2103" formatCode="General">
                  <c:v>75.236635186186547</c:v>
                </c:pt>
                <c:pt idx="2104" formatCode="General">
                  <c:v>75.244567558329649</c:v>
                </c:pt>
                <c:pt idx="2105" formatCode="General">
                  <c:v>75.252502806342846</c:v>
                </c:pt>
                <c:pt idx="2106" formatCode="General">
                  <c:v>75.260440941246074</c:v>
                </c:pt>
                <c:pt idx="2107" formatCode="General">
                  <c:v>75.268381974090218</c:v>
                </c:pt>
                <c:pt idx="2108" formatCode="General">
                  <c:v>75.276325915957401</c:v>
                </c:pt>
                <c:pt idx="2109" formatCode="General">
                  <c:v>75.284272777961107</c:v>
                </c:pt>
                <c:pt idx="2110" formatCode="General">
                  <c:v>75.292222571246256</c:v>
                </c:pt>
                <c:pt idx="2111" formatCode="General">
                  <c:v>75.300175306989473</c:v>
                </c:pt>
                <c:pt idx="2112" formatCode="General">
                  <c:v>75.308130996399214</c:v>
                </c:pt>
                <c:pt idx="2113" formatCode="General">
                  <c:v>75.316089650715895</c:v>
                </c:pt>
                <c:pt idx="2114" formatCode="General">
                  <c:v>75.324051281212078</c:v>
                </c:pt>
                <c:pt idx="2115" formatCode="General">
                  <c:v>75.332015899192669</c:v>
                </c:pt>
                <c:pt idx="2116" formatCode="General">
                  <c:v>75.339983515994973</c:v>
                </c:pt>
                <c:pt idx="2117" formatCode="General">
                  <c:v>75.347954142988996</c:v>
                </c:pt>
                <c:pt idx="2118" formatCode="General">
                  <c:v>75.355927791577514</c:v>
                </c:pt>
                <c:pt idx="2119" formatCode="General">
                  <c:v>75.363904473196328</c:v>
                </c:pt>
                <c:pt idx="2120" formatCode="General">
                  <c:v>75.37188419931428</c:v>
                </c:pt>
                <c:pt idx="2121" formatCode="General">
                  <c:v>75.379866981433594</c:v>
                </c:pt>
                <c:pt idx="2122" formatCode="General">
                  <c:v>75.387852831089958</c:v>
                </c:pt>
                <c:pt idx="2123" formatCode="General">
                  <c:v>75.395841759852644</c:v>
                </c:pt>
                <c:pt idx="2124" formatCode="General">
                  <c:v>75.403833779324842</c:v>
                </c:pt>
                <c:pt idx="2125" formatCode="General">
                  <c:v>75.41182890114365</c:v>
                </c:pt>
                <c:pt idx="2126" formatCode="General">
                  <c:v>75.419827136980373</c:v>
                </c:pt>
                <c:pt idx="2127" formatCode="General">
                  <c:v>75.42782849854062</c:v>
                </c:pt>
                <c:pt idx="2128" formatCode="General">
                  <c:v>75.435832997564546</c:v>
                </c:pt>
                <c:pt idx="2129" formatCode="General">
                  <c:v>75.443840645826981</c:v>
                </c:pt>
                <c:pt idx="2130" formatCode="General">
                  <c:v>75.451851455137614</c:v>
                </c:pt>
                <c:pt idx="2131" formatCode="General">
                  <c:v>75.459865437341193</c:v>
                </c:pt>
                <c:pt idx="2132" formatCode="General">
                  <c:v>75.467882604317694</c:v>
                </c:pt>
                <c:pt idx="2133" formatCode="General">
                  <c:v>75.475902967982506</c:v>
                </c:pt>
                <c:pt idx="2134" formatCode="General">
                  <c:v>75.483926540286589</c:v>
                </c:pt>
                <c:pt idx="2135" formatCode="General">
                  <c:v>75.491953333216657</c:v>
                </c:pt>
                <c:pt idx="2136" formatCode="General">
                  <c:v>75.499983358795447</c:v>
                </c:pt>
                <c:pt idx="2137" formatCode="General">
                  <c:v>75.50801662908178</c:v>
                </c:pt>
                <c:pt idx="2138" formatCode="General">
                  <c:v>75.516053156170827</c:v>
                </c:pt>
                <c:pt idx="2139" formatCode="General">
                  <c:v>75.524092952194238</c:v>
                </c:pt>
                <c:pt idx="2140" formatCode="General">
                  <c:v>75.532136029320441</c:v>
                </c:pt>
                <c:pt idx="2141" formatCode="General">
                  <c:v>75.540182399754684</c:v>
                </c:pt>
                <c:pt idx="2142" formatCode="General">
                  <c:v>75.548232075739335</c:v>
                </c:pt>
                <c:pt idx="2143" formatCode="General">
                  <c:v>75.556285069554036</c:v>
                </c:pt>
                <c:pt idx="2144" formatCode="General">
                  <c:v>75.564341393515903</c:v>
                </c:pt>
                <c:pt idx="2145" formatCode="General">
                  <c:v>75.572401059979683</c:v>
                </c:pt>
                <c:pt idx="2146" formatCode="General">
                  <c:v>75.580464081337993</c:v>
                </c:pt>
                <c:pt idx="2147" formatCode="General">
                  <c:v>75.588530470021553</c:v>
                </c:pt>
                <c:pt idx="2148" formatCode="General">
                  <c:v>75.596600238499278</c:v>
                </c:pt>
                <c:pt idx="2149" formatCode="General">
                  <c:v>75.604673399278539</c:v>
                </c:pt>
                <c:pt idx="2150" formatCode="General">
                  <c:v>75.612749964905419</c:v>
                </c:pt>
                <c:pt idx="2151" formatCode="General">
                  <c:v>75.620829947964751</c:v>
                </c:pt>
                <c:pt idx="2152" formatCode="General">
                  <c:v>75.628913361080521</c:v>
                </c:pt>
                <c:pt idx="2153" formatCode="General">
                  <c:v>75.637000216915936</c:v>
                </c:pt>
                <c:pt idx="2154" formatCode="General">
                  <c:v>75.645090528173654</c:v>
                </c:pt>
                <c:pt idx="2155" formatCode="General">
                  <c:v>75.653184307596021</c:v>
                </c:pt>
                <c:pt idx="2156" formatCode="General">
                  <c:v>75.661281567965247</c:v>
                </c:pt>
                <c:pt idx="2157" formatCode="General">
                  <c:v>75.669382322103687</c:v>
                </c:pt>
                <c:pt idx="2158" formatCode="General">
                  <c:v>75.677486582873883</c:v>
                </c:pt>
                <c:pt idx="2159" formatCode="General">
                  <c:v>75.685594363179007</c:v>
                </c:pt>
                <c:pt idx="2160" formatCode="General">
                  <c:v>75.69370567596286</c:v>
                </c:pt>
                <c:pt idx="2161" formatCode="General">
                  <c:v>75.701820534210228</c:v>
                </c:pt>
                <c:pt idx="2162" formatCode="General">
                  <c:v>75.70993895094702</c:v>
                </c:pt>
                <c:pt idx="2163" formatCode="General">
                  <c:v>75.718060939240544</c:v>
                </c:pt>
                <c:pt idx="2164" formatCode="General">
                  <c:v>75.726186512199661</c:v>
                </c:pt>
                <c:pt idx="2165" formatCode="General">
                  <c:v>75.73431568297508</c:v>
                </c:pt>
                <c:pt idx="2166" formatCode="General">
                  <c:v>75.742448464759477</c:v>
                </c:pt>
                <c:pt idx="2167" formatCode="General">
                  <c:v>75.750584870787833</c:v>
                </c:pt>
                <c:pt idx="2168" formatCode="General">
                  <c:v>75.758724914337563</c:v>
                </c:pt>
                <c:pt idx="2169" formatCode="General">
                  <c:v>75.766868608728771</c:v>
                </c:pt>
                <c:pt idx="2170" formatCode="General">
                  <c:v>75.775015967324507</c:v>
                </c:pt>
                <c:pt idx="2171" formatCode="General">
                  <c:v>75.783167003530991</c:v>
                </c:pt>
                <c:pt idx="2172" formatCode="General">
                  <c:v>75.79132173079779</c:v>
                </c:pt>
                <c:pt idx="2173" formatCode="General">
                  <c:v>75.799480162618067</c:v>
                </c:pt>
                <c:pt idx="2174" formatCode="General">
                  <c:v>75.807642312528856</c:v>
                </c:pt>
                <c:pt idx="2175" formatCode="General">
                  <c:v>75.815808194111256</c:v>
                </c:pt>
                <c:pt idx="2176" formatCode="General">
                  <c:v>75.823977820990677</c:v>
                </c:pt>
                <c:pt idx="2177" formatCode="General">
                  <c:v>75.832151206837068</c:v>
                </c:pt>
                <c:pt idx="2178" formatCode="General">
                  <c:v>75.840328365365195</c:v>
                </c:pt>
                <c:pt idx="2179" formatCode="General">
                  <c:v>75.848509310334777</c:v>
                </c:pt>
                <c:pt idx="2180" formatCode="General">
                  <c:v>75.856694055550889</c:v>
                </c:pt>
                <c:pt idx="2181" formatCode="General">
                  <c:v>75.864882614864015</c:v>
                </c:pt>
                <c:pt idx="2182" formatCode="General">
                  <c:v>75.873075002170495</c:v>
                </c:pt>
                <c:pt idx="2183" formatCode="General">
                  <c:v>75.881271231412555</c:v>
                </c:pt>
                <c:pt idx="2184" formatCode="General">
                  <c:v>75.889471316578735</c:v>
                </c:pt>
                <c:pt idx="2185" formatCode="General">
                  <c:v>75.897675271704088</c:v>
                </c:pt>
                <c:pt idx="2186" formatCode="General">
                  <c:v>75.905883110870334</c:v>
                </c:pt>
                <c:pt idx="2187" formatCode="General">
                  <c:v>75.914094848206219</c:v>
                </c:pt>
                <c:pt idx="2188" formatCode="General">
                  <c:v>75.922310497887779</c:v>
                </c:pt>
                <c:pt idx="2189" formatCode="General">
                  <c:v>75.930530074138488</c:v>
                </c:pt>
                <c:pt idx="2190" formatCode="General">
                  <c:v>75.938753591229613</c:v>
                </c:pt>
                <c:pt idx="2191" formatCode="General">
                  <c:v>75.946981063480436</c:v>
                </c:pt>
                <c:pt idx="2192" formatCode="General">
                  <c:v>75.955212505258501</c:v>
                </c:pt>
                <c:pt idx="2193" formatCode="General">
                  <c:v>75.963447930979925</c:v>
                </c:pt>
                <c:pt idx="2194" formatCode="General">
                  <c:v>75.97168735510958</c:v>
                </c:pt>
                <c:pt idx="2195" formatCode="General">
                  <c:v>75.979930792161454</c:v>
                </c:pt>
                <c:pt idx="2196" formatCode="General">
                  <c:v>75.988178256698831</c:v>
                </c:pt>
                <c:pt idx="2197" formatCode="General">
                  <c:v>75.996429763334632</c:v>
                </c:pt>
                <c:pt idx="2198" formatCode="General">
                  <c:v>76.004685326731618</c:v>
                </c:pt>
                <c:pt idx="2199" formatCode="General">
                  <c:v>76.012944961602727</c:v>
                </c:pt>
                <c:pt idx="2200" formatCode="General">
                  <c:v>76.021208682711276</c:v>
                </c:pt>
                <c:pt idx="2201" formatCode="General">
                  <c:v>76.029476504871326</c:v>
                </c:pt>
                <c:pt idx="2202" formatCode="General">
                  <c:v>76.037748442947873</c:v>
                </c:pt>
                <c:pt idx="2203" formatCode="General">
                  <c:v>76.046024511857169</c:v>
                </c:pt>
                <c:pt idx="2204" formatCode="General">
                  <c:v>76.054304726567025</c:v>
                </c:pt>
                <c:pt idx="2205" formatCode="General">
                  <c:v>76.06258910209705</c:v>
                </c:pt>
                <c:pt idx="2206" formatCode="General">
                  <c:v>76.070877653518949</c:v>
                </c:pt>
                <c:pt idx="2207" formatCode="General">
                  <c:v>76.079170395956808</c:v>
                </c:pt>
                <c:pt idx="2208" formatCode="General">
                  <c:v>76.087467344587395</c:v>
                </c:pt>
                <c:pt idx="2209" formatCode="General">
                  <c:v>76.095768514640469</c:v>
                </c:pt>
                <c:pt idx="2210" formatCode="General">
                  <c:v>76.104073921398992</c:v>
                </c:pt>
                <c:pt idx="2211" formatCode="General">
                  <c:v>76.112383580199563</c:v>
                </c:pt>
                <c:pt idx="2212" formatCode="General">
                  <c:v>76.120697506432549</c:v>
                </c:pt>
                <c:pt idx="2213" formatCode="General">
                  <c:v>76.129015715542494</c:v>
                </c:pt>
                <c:pt idx="2214" formatCode="General">
                  <c:v>76.137338223028394</c:v>
                </c:pt>
                <c:pt idx="2215" formatCode="General">
                  <c:v>76.145665044443973</c:v>
                </c:pt>
                <c:pt idx="2216" formatCode="General">
                  <c:v>76.153996195398051</c:v>
                </c:pt>
                <c:pt idx="2217" formatCode="General">
                  <c:v>76.162331691554783</c:v>
                </c:pt>
                <c:pt idx="2218" formatCode="General">
                  <c:v>76.17067154863399</c:v>
                </c:pt>
                <c:pt idx="2219" formatCode="General">
                  <c:v>76.179015782411497</c:v>
                </c:pt>
                <c:pt idx="2220" formatCode="General">
                  <c:v>76.187364408719347</c:v>
                </c:pt>
                <c:pt idx="2221" formatCode="General">
                  <c:v>76.195717443446284</c:v>
                </c:pt>
                <c:pt idx="2222" formatCode="General">
                  <c:v>76.204074902537926</c:v>
                </c:pt>
                <c:pt idx="2223" formatCode="General">
                  <c:v>76.212436801997143</c:v>
                </c:pt>
                <c:pt idx="2224" formatCode="General">
                  <c:v>76.220803157884362</c:v>
                </c:pt>
                <c:pt idx="2225" formatCode="General">
                  <c:v>76.229173986317861</c:v>
                </c:pt>
                <c:pt idx="2226" formatCode="General">
                  <c:v>76.237549303474225</c:v>
                </c:pt>
                <c:pt idx="2227" formatCode="General">
                  <c:v>76.245929125588489</c:v>
                </c:pt>
                <c:pt idx="2228" formatCode="General">
                  <c:v>76.254313468954592</c:v>
                </c:pt>
                <c:pt idx="2229" formatCode="General">
                  <c:v>76.262702349925689</c:v>
                </c:pt>
                <c:pt idx="2230" formatCode="General">
                  <c:v>76.271095784914408</c:v>
                </c:pt>
                <c:pt idx="2231" formatCode="General">
                  <c:v>76.279493790393332</c:v>
                </c:pt>
                <c:pt idx="2232" formatCode="General">
                  <c:v>76.287896382895212</c:v>
                </c:pt>
                <c:pt idx="2233" formatCode="General">
                  <c:v>76.296303579013312</c:v>
                </c:pt>
                <c:pt idx="2234" formatCode="General">
                  <c:v>76.304715395401885</c:v>
                </c:pt>
                <c:pt idx="2235" formatCode="General">
                  <c:v>76.313131848776351</c:v>
                </c:pt>
                <c:pt idx="2236" formatCode="General">
                  <c:v>76.321552955913759</c:v>
                </c:pt>
                <c:pt idx="2237" formatCode="General">
                  <c:v>76.32997873365305</c:v>
                </c:pt>
                <c:pt idx="2238" formatCode="General">
                  <c:v>76.338409198895533</c:v>
                </c:pt>
                <c:pt idx="2239" formatCode="General">
                  <c:v>76.346844368605105</c:v>
                </c:pt>
                <c:pt idx="2240" formatCode="General">
                  <c:v>76.355284259808698</c:v>
                </c:pt>
                <c:pt idx="2241" formatCode="General">
                  <c:v>76.363728889596601</c:v>
                </c:pt>
                <c:pt idx="2242" formatCode="General">
                  <c:v>76.372178275122863</c:v>
                </c:pt>
                <c:pt idx="2243" formatCode="General">
                  <c:v>76.38063243360557</c:v>
                </c:pt>
                <c:pt idx="2244" formatCode="General">
                  <c:v>76.389091382327351</c:v>
                </c:pt>
                <c:pt idx="2245" formatCode="General">
                  <c:v>76.397555138635582</c:v>
                </c:pt>
                <c:pt idx="2246" formatCode="General">
                  <c:v>76.406023719942965</c:v>
                </c:pt>
                <c:pt idx="2247" formatCode="General">
                  <c:v>76.414497143727672</c:v>
                </c:pt>
                <c:pt idx="2248" formatCode="General">
                  <c:v>76.422975427533885</c:v>
                </c:pt>
                <c:pt idx="2249" formatCode="General">
                  <c:v>76.431458588972163</c:v>
                </c:pt>
                <c:pt idx="2250" formatCode="General">
                  <c:v>76.439946645719743</c:v>
                </c:pt>
                <c:pt idx="2251" formatCode="General">
                  <c:v>76.448439615521011</c:v>
                </c:pt>
                <c:pt idx="2252" formatCode="General">
                  <c:v>76.45693751618785</c:v>
                </c:pt>
                <c:pt idx="2253" formatCode="General">
                  <c:v>76.465440365600031</c:v>
                </c:pt>
                <c:pt idx="2254" formatCode="General">
                  <c:v>76.473948181705609</c:v>
                </c:pt>
                <c:pt idx="2255" formatCode="General">
                  <c:v>76.482460982521388</c:v>
                </c:pt>
                <c:pt idx="2256" formatCode="General">
                  <c:v>76.490978786133155</c:v>
                </c:pt>
                <c:pt idx="2257" formatCode="General">
                  <c:v>76.499501610696328</c:v>
                </c:pt>
                <c:pt idx="2258" formatCode="General">
                  <c:v>76.5080294744361</c:v>
                </c:pt>
                <c:pt idx="2259" formatCode="General">
                  <c:v>76.516562395648066</c:v>
                </c:pt>
                <c:pt idx="2260" formatCode="General">
                  <c:v>76.525100392698462</c:v>
                </c:pt>
                <c:pt idx="2261" formatCode="General">
                  <c:v>76.533643484024722</c:v>
                </c:pt>
                <c:pt idx="2262" formatCode="General">
                  <c:v>76.54219168813583</c:v>
                </c:pt>
                <c:pt idx="2263" formatCode="General">
                  <c:v>76.550745023612706</c:v>
                </c:pt>
                <c:pt idx="2264" formatCode="General">
                  <c:v>76.559303509108716</c:v>
                </c:pt>
                <c:pt idx="2265" formatCode="General">
                  <c:v>76.567867163350016</c:v>
                </c:pt>
                <c:pt idx="2266" formatCode="General">
                  <c:v>76.57643600513606</c:v>
                </c:pt>
                <c:pt idx="2267" formatCode="General">
                  <c:v>76.585010053339929</c:v>
                </c:pt>
                <c:pt idx="2268" formatCode="General">
                  <c:v>76.593589326908912</c:v>
                </c:pt>
                <c:pt idx="2269" formatCode="General">
                  <c:v>76.602173844864794</c:v>
                </c:pt>
                <c:pt idx="2270" formatCode="General">
                  <c:v>76.610763626304418</c:v>
                </c:pt>
                <c:pt idx="2271" formatCode="General">
                  <c:v>76.619358690400048</c:v>
                </c:pt>
                <c:pt idx="2272" formatCode="General">
                  <c:v>76.627959056399902</c:v>
                </c:pt>
                <c:pt idx="2273" formatCode="General">
                  <c:v>76.636564743628483</c:v>
                </c:pt>
                <c:pt idx="2274" formatCode="General">
                  <c:v>76.645175771487189</c:v>
                </c:pt>
                <c:pt idx="2275" formatCode="General">
                  <c:v>76.653792159454639</c:v>
                </c:pt>
                <c:pt idx="2276" formatCode="General">
                  <c:v>76.662413927087172</c:v>
                </c:pt>
                <c:pt idx="2277" formatCode="General">
                  <c:v>76.671041094019373</c:v>
                </c:pt>
                <c:pt idx="2278" formatCode="General">
                  <c:v>76.67967367996448</c:v>
                </c:pt>
                <c:pt idx="2279" formatCode="General">
                  <c:v>76.688311704714906</c:v>
                </c:pt>
                <c:pt idx="2280" formatCode="General">
                  <c:v>76.69695518814261</c:v>
                </c:pt>
                <c:pt idx="2281" formatCode="General">
                  <c:v>76.705604150199719</c:v>
                </c:pt>
                <c:pt idx="2282" formatCode="General">
                  <c:v>76.714258610918918</c:v>
                </c:pt>
                <c:pt idx="2283" formatCode="General">
                  <c:v>76.722918590413968</c:v>
                </c:pt>
                <c:pt idx="2284" formatCode="General">
                  <c:v>76.731584108880185</c:v>
                </c:pt>
                <c:pt idx="2285" formatCode="General">
                  <c:v>76.740255186594965</c:v>
                </c:pt>
                <c:pt idx="2286" formatCode="General">
                  <c:v>76.748931843918214</c:v>
                </c:pt>
                <c:pt idx="2287" formatCode="General">
                  <c:v>76.75761410129293</c:v>
                </c:pt>
                <c:pt idx="2288" formatCode="General">
                  <c:v>76.766301979245668</c:v>
                </c:pt>
                <c:pt idx="2289" formatCode="General">
                  <c:v>76.774995498387057</c:v>
                </c:pt>
                <c:pt idx="2290" formatCode="General">
                  <c:v>76.783694679412292</c:v>
                </c:pt>
                <c:pt idx="2291" formatCode="General">
                  <c:v>76.792399543101652</c:v>
                </c:pt>
                <c:pt idx="2292" formatCode="General">
                  <c:v>76.801110110321119</c:v>
                </c:pt>
                <c:pt idx="2293" formatCode="General">
                  <c:v>76.809826402022722</c:v>
                </c:pt>
                <c:pt idx="2294" formatCode="General">
                  <c:v>76.818548439245234</c:v>
                </c:pt>
                <c:pt idx="2295" formatCode="General">
                  <c:v>76.827276243114611</c:v>
                </c:pt>
                <c:pt idx="2296" formatCode="General">
                  <c:v>76.836009834844546</c:v>
                </c:pt>
                <c:pt idx="2297" formatCode="General">
                  <c:v>76.844749235737041</c:v>
                </c:pt>
                <c:pt idx="2298" formatCode="General">
                  <c:v>76.853494467182912</c:v>
                </c:pt>
                <c:pt idx="2299" formatCode="General">
                  <c:v>76.862245550662365</c:v>
                </c:pt>
                <c:pt idx="2300" formatCode="General">
                  <c:v>76.87100250774553</c:v>
                </c:pt>
                <c:pt idx="2301" formatCode="General">
                  <c:v>76.879765360093032</c:v>
                </c:pt>
                <c:pt idx="2302" formatCode="General">
                  <c:v>76.888534129456559</c:v>
                </c:pt>
                <c:pt idx="2303" formatCode="General">
                  <c:v>76.897308837679418</c:v>
                </c:pt>
                <c:pt idx="2304" formatCode="General">
                  <c:v>76.906089506697086</c:v>
                </c:pt>
                <c:pt idx="2305" formatCode="General">
                  <c:v>76.914876158537822</c:v>
                </c:pt>
                <c:pt idx="2306" formatCode="General">
                  <c:v>76.923668815323225</c:v>
                </c:pt>
                <c:pt idx="2307" formatCode="General">
                  <c:v>76.932467499268824</c:v>
                </c:pt>
                <c:pt idx="2308" formatCode="General">
                  <c:v>76.941272232684668</c:v>
                </c:pt>
                <c:pt idx="2309" formatCode="General">
                  <c:v>76.950083037975901</c:v>
                </c:pt>
                <c:pt idx="2310" formatCode="General">
                  <c:v>76.95889993764338</c:v>
                </c:pt>
                <c:pt idx="2311" formatCode="General">
                  <c:v>76.967722954284298</c:v>
                </c:pt>
                <c:pt idx="2312" formatCode="General">
                  <c:v>76.976552110592735</c:v>
                </c:pt>
                <c:pt idx="2313" formatCode="General">
                  <c:v>76.985387429360287</c:v>
                </c:pt>
                <c:pt idx="2314" formatCode="General">
                  <c:v>76.994228933476705</c:v>
                </c:pt>
                <c:pt idx="2315" formatCode="General">
                  <c:v>77.003076645930548</c:v>
                </c:pt>
                <c:pt idx="2316" formatCode="General">
                  <c:v>77.011930589809722</c:v>
                </c:pt>
                <c:pt idx="2317" formatCode="General">
                  <c:v>77.020790788302136</c:v>
                </c:pt>
                <c:pt idx="2318" formatCode="General">
                  <c:v>77.029657264696397</c:v>
                </c:pt>
                <c:pt idx="2319" formatCode="General">
                  <c:v>77.038530042382405</c:v>
                </c:pt>
                <c:pt idx="2320" formatCode="General">
                  <c:v>77.047409144852026</c:v>
                </c:pt>
                <c:pt idx="2321" formatCode="General">
                  <c:v>77.056294595699626</c:v>
                </c:pt>
                <c:pt idx="2322" formatCode="General">
                  <c:v>77.065186418622957</c:v>
                </c:pt>
                <c:pt idx="2323" formatCode="General">
                  <c:v>77.074084637423596</c:v>
                </c:pt>
                <c:pt idx="2324" formatCode="General">
                  <c:v>77.082989276007723</c:v>
                </c:pt>
                <c:pt idx="2325" formatCode="General">
                  <c:v>77.091900358386766</c:v>
                </c:pt>
                <c:pt idx="2326" formatCode="General">
                  <c:v>77.10081790867811</c:v>
                </c:pt>
                <c:pt idx="2327" formatCode="General">
                  <c:v>77.109741951105704</c:v>
                </c:pt>
                <c:pt idx="2328" formatCode="General">
                  <c:v>77.118672510000863</c:v>
                </c:pt>
                <c:pt idx="2329" formatCode="General">
                  <c:v>77.127609609802846</c:v>
                </c:pt>
                <c:pt idx="2330" formatCode="General">
                  <c:v>77.136553275059612</c:v>
                </c:pt>
                <c:pt idx="2331" formatCode="General">
                  <c:v>77.145503530428527</c:v>
                </c:pt>
                <c:pt idx="2332" formatCode="General">
                  <c:v>77.15446040067711</c:v>
                </c:pt>
                <c:pt idx="2333" formatCode="General">
                  <c:v>77.163423910683619</c:v>
                </c:pt>
                <c:pt idx="2334" formatCode="General">
                  <c:v>77.172394085437901</c:v>
                </c:pt>
                <c:pt idx="2335" formatCode="General">
                  <c:v>77.181370950042137</c:v>
                </c:pt>
                <c:pt idx="2336" formatCode="General">
                  <c:v>77.190354529711428</c:v>
                </c:pt>
                <c:pt idx="2337" formatCode="General">
                  <c:v>77.19934484977469</c:v>
                </c:pt>
                <c:pt idx="2338" formatCode="General">
                  <c:v>77.208341935675278</c:v>
                </c:pt>
                <c:pt idx="2339" formatCode="General">
                  <c:v>77.217345812971843</c:v>
                </c:pt>
                <c:pt idx="2340" formatCode="General">
                  <c:v>77.226356507339048</c:v>
                </c:pt>
                <c:pt idx="2341" formatCode="General">
                  <c:v>77.235374044568289</c:v>
                </c:pt>
                <c:pt idx="2342" formatCode="General">
                  <c:v>77.244398450568497</c:v>
                </c:pt>
                <c:pt idx="2343" formatCode="General">
                  <c:v>77.25342975136698</c:v>
                </c:pt>
                <c:pt idx="2344" formatCode="General">
                  <c:v>77.262467973110105</c:v>
                </c:pt>
                <c:pt idx="2345" formatCode="General">
                  <c:v>77.271513142064151</c:v>
                </c:pt>
                <c:pt idx="2346" formatCode="General">
                  <c:v>77.280565284616046</c:v>
                </c:pt>
                <c:pt idx="2347" formatCode="General">
                  <c:v>77.289624427274248</c:v>
                </c:pt>
                <c:pt idx="2348" formatCode="General">
                  <c:v>77.298690596669516</c:v>
                </c:pt>
                <c:pt idx="2349" formatCode="General">
                  <c:v>77.307763819555717</c:v>
                </c:pt>
                <c:pt idx="2350" formatCode="General">
                  <c:v>77.316844122810608</c:v>
                </c:pt>
                <c:pt idx="2351" formatCode="General">
                  <c:v>77.32593153343683</c:v>
                </c:pt>
                <c:pt idx="2352" formatCode="General">
                  <c:v>77.335026078562507</c:v>
                </c:pt>
                <c:pt idx="2353" formatCode="General">
                  <c:v>77.344127785442311</c:v>
                </c:pt>
                <c:pt idx="2354" formatCode="General">
                  <c:v>77.353236681458156</c:v>
                </c:pt>
                <c:pt idx="2355" formatCode="General">
                  <c:v>77.362352794120127</c:v>
                </c:pt>
                <c:pt idx="2356" formatCode="General">
                  <c:v>77.371476151067355</c:v>
                </c:pt>
                <c:pt idx="2357" formatCode="General">
                  <c:v>77.380606780068845</c:v>
                </c:pt>
                <c:pt idx="2358" formatCode="General">
                  <c:v>77.389744709024399</c:v>
                </c:pt>
                <c:pt idx="2359" formatCode="General">
                  <c:v>77.398889965965438</c:v>
                </c:pt>
                <c:pt idx="2360" formatCode="General">
                  <c:v>77.40804257905603</c:v>
                </c:pt>
                <c:pt idx="2361" formatCode="General">
                  <c:v>77.41720257659361</c:v>
                </c:pt>
                <c:pt idx="2362" formatCode="General">
                  <c:v>77.42636998701002</c:v>
                </c:pt>
                <c:pt idx="2363" formatCode="General">
                  <c:v>77.435544838872445</c:v>
                </c:pt>
                <c:pt idx="2364" formatCode="General">
                  <c:v>77.444727160884199</c:v>
                </c:pt>
                <c:pt idx="2365" formatCode="General">
                  <c:v>77.453916981885811</c:v>
                </c:pt>
                <c:pt idx="2366" formatCode="General">
                  <c:v>77.463114330855845</c:v>
                </c:pt>
                <c:pt idx="2367" formatCode="General">
                  <c:v>77.472319236911957</c:v>
                </c:pt>
                <c:pt idx="2368" formatCode="General">
                  <c:v>77.481531729311769</c:v>
                </c:pt>
                <c:pt idx="2369" formatCode="General">
                  <c:v>77.490751837453871</c:v>
                </c:pt>
                <c:pt idx="2370" formatCode="General">
                  <c:v>77.499979590878795</c:v>
                </c:pt>
                <c:pt idx="2371" formatCode="General">
                  <c:v>77.509215019270002</c:v>
                </c:pt>
                <c:pt idx="2372" formatCode="General">
                  <c:v>77.518458152454897</c:v>
                </c:pt>
                <c:pt idx="2373" formatCode="General">
                  <c:v>77.527709020405666</c:v>
                </c:pt>
                <c:pt idx="2374" formatCode="General">
                  <c:v>77.536967653240595</c:v>
                </c:pt>
                <c:pt idx="2375" formatCode="General">
                  <c:v>77.546234081224782</c:v>
                </c:pt>
                <c:pt idx="2376" formatCode="General">
                  <c:v>77.555508334771332</c:v>
                </c:pt>
                <c:pt idx="2377" formatCode="General">
                  <c:v>77.564790444442352</c:v>
                </c:pt>
                <c:pt idx="2378" formatCode="General">
                  <c:v>77.574080440949984</c:v>
                </c:pt>
                <c:pt idx="2379" formatCode="General">
                  <c:v>77.583378355157464</c:v>
                </c:pt>
                <c:pt idx="2380" formatCode="General">
                  <c:v>77.592684218080208</c:v>
                </c:pt>
                <c:pt idx="2381" formatCode="General">
                  <c:v>77.601998060886828</c:v>
                </c:pt>
                <c:pt idx="2382" formatCode="General">
                  <c:v>77.611319914900278</c:v>
                </c:pt>
                <c:pt idx="2383" formatCode="General">
                  <c:v>77.620649811598909</c:v>
                </c:pt>
                <c:pt idx="2384" formatCode="General">
                  <c:v>77.629987782617576</c:v>
                </c:pt>
                <c:pt idx="2385" formatCode="General">
                  <c:v>77.639333859748731</c:v>
                </c:pt>
                <c:pt idx="2386" formatCode="General">
                  <c:v>77.648688074943607</c:v>
                </c:pt>
                <c:pt idx="2387" formatCode="General">
                  <c:v>77.65805046031322</c:v>
                </c:pt>
                <c:pt idx="2388" formatCode="General">
                  <c:v>77.667421048129683</c:v>
                </c:pt>
                <c:pt idx="2389" formatCode="General">
                  <c:v>77.676799870827224</c:v>
                </c:pt>
                <c:pt idx="2390" formatCode="General">
                  <c:v>77.686186961003344</c:v>
                </c:pt>
                <c:pt idx="2391" formatCode="General">
                  <c:v>77.695582351420128</c:v>
                </c:pt>
                <c:pt idx="2392" formatCode="General">
                  <c:v>77.704986075005237</c:v>
                </c:pt>
                <c:pt idx="2393" formatCode="General">
                  <c:v>77.714398164853236</c:v>
                </c:pt>
                <c:pt idx="2394" formatCode="General">
                  <c:v>77.723818654226761</c:v>
                </c:pt>
                <c:pt idx="2395" formatCode="General">
                  <c:v>77.733247576557716</c:v>
                </c:pt>
                <c:pt idx="2396" formatCode="General">
                  <c:v>77.74268496544849</c:v>
                </c:pt>
                <c:pt idx="2397" formatCode="General">
                  <c:v>77.752130854673226</c:v>
                </c:pt>
                <c:pt idx="2398" formatCode="General">
                  <c:v>77.761585278179069</c:v>
                </c:pt>
                <c:pt idx="2399" formatCode="General">
                  <c:v>77.771048270087363</c:v>
                </c:pt>
                <c:pt idx="2400" formatCode="General">
                  <c:v>77.780519864695037</c:v>
                </c:pt>
                <c:pt idx="2401" formatCode="General">
                  <c:v>77.790000096475737</c:v>
                </c:pt>
                <c:pt idx="2402" formatCode="General">
                  <c:v>77.799489000081252</c:v>
                </c:pt>
                <c:pt idx="2403" formatCode="General">
                  <c:v>77.808986610342728</c:v>
                </c:pt>
                <c:pt idx="2404" formatCode="General">
                  <c:v>77.818492962272074</c:v>
                </c:pt>
                <c:pt idx="2405" formatCode="General">
                  <c:v>77.828008091063182</c:v>
                </c:pt>
                <c:pt idx="2406" formatCode="General">
                  <c:v>77.837532032093364</c:v>
                </c:pt>
                <c:pt idx="2407" formatCode="General">
                  <c:v>77.847064820924658</c:v>
                </c:pt>
                <c:pt idx="2408" formatCode="General">
                  <c:v>77.856606493305179</c:v>
                </c:pt>
                <c:pt idx="2409" formatCode="General">
                  <c:v>77.866157085170585</c:v>
                </c:pt>
                <c:pt idx="2410" formatCode="General">
                  <c:v>77.875716632645336</c:v>
                </c:pt>
                <c:pt idx="2411" formatCode="General">
                  <c:v>77.885285172044206</c:v>
                </c:pt>
                <c:pt idx="2412" formatCode="General">
                  <c:v>77.894862739873687</c:v>
                </c:pt>
                <c:pt idx="2413" formatCode="General">
                  <c:v>77.904449372833341</c:v>
                </c:pt>
                <c:pt idx="2414" formatCode="General">
                  <c:v>77.914045107817358</c:v>
                </c:pt>
                <c:pt idx="2415" formatCode="General">
                  <c:v>77.923649981915972</c:v>
                </c:pt>
                <c:pt idx="2416" formatCode="General">
                  <c:v>77.933264032416815</c:v>
                </c:pt>
                <c:pt idx="2417" formatCode="General">
                  <c:v>77.942887296806617</c:v>
                </c:pt>
                <c:pt idx="2418" formatCode="General">
                  <c:v>77.952519812772564</c:v>
                </c:pt>
                <c:pt idx="2419" formatCode="General">
                  <c:v>77.962161618203822</c:v>
                </c:pt>
                <c:pt idx="2420" formatCode="General">
                  <c:v>77.971812751193099</c:v>
                </c:pt>
                <c:pt idx="2421" formatCode="General">
                  <c:v>77.981473250038206</c:v>
                </c:pt>
                <c:pt idx="2422" formatCode="General">
                  <c:v>77.991143153243542</c:v>
                </c:pt>
                <c:pt idx="2423" formatCode="General">
                  <c:v>78.000822499521746</c:v>
                </c:pt>
                <c:pt idx="2424" formatCode="General">
                  <c:v>78.010511327795228</c:v>
                </c:pt>
                <c:pt idx="2425" formatCode="General">
                  <c:v>78.020209677197769</c:v>
                </c:pt>
                <c:pt idx="2426" formatCode="General">
                  <c:v>78.029917587076227</c:v>
                </c:pt>
                <c:pt idx="2427" formatCode="General">
                  <c:v>78.039635096992058</c:v>
                </c:pt>
                <c:pt idx="2428" formatCode="General">
                  <c:v>78.049362246723035</c:v>
                </c:pt>
                <c:pt idx="2429" formatCode="General">
                  <c:v>78.059099076264886</c:v>
                </c:pt>
                <c:pt idx="2430" formatCode="General">
                  <c:v>78.06884562583295</c:v>
                </c:pt>
                <c:pt idx="2431" formatCode="General">
                  <c:v>78.078601935863944</c:v>
                </c:pt>
                <c:pt idx="2432" formatCode="General">
                  <c:v>78.088368047017653</c:v>
                </c:pt>
                <c:pt idx="2433" formatCode="General">
                  <c:v>78.098144000178578</c:v>
                </c:pt>
                <c:pt idx="2434" formatCode="General">
                  <c:v>78.10792983645787</c:v>
                </c:pt>
                <c:pt idx="2435" formatCode="General">
                  <c:v>78.117725597194834</c:v>
                </c:pt>
                <c:pt idx="2436" formatCode="General">
                  <c:v>78.127531323958962</c:v>
                </c:pt>
                <c:pt idx="2437" formatCode="General">
                  <c:v>78.137347058551612</c:v>
                </c:pt>
                <c:pt idx="2438" formatCode="General">
                  <c:v>78.14717284300778</c:v>
                </c:pt>
                <c:pt idx="2439" formatCode="General">
                  <c:v>78.157008719598068</c:v>
                </c:pt>
                <c:pt idx="2440" formatCode="General">
                  <c:v>78.166854730830394</c:v>
                </c:pt>
                <c:pt idx="2441" formatCode="General">
                  <c:v>78.176710919452006</c:v>
                </c:pt>
                <c:pt idx="2442" formatCode="General">
                  <c:v>78.186577328451222</c:v>
                </c:pt>
                <c:pt idx="2443" formatCode="General">
                  <c:v>78.196454001059493</c:v>
                </c:pt>
                <c:pt idx="2444" formatCode="General">
                  <c:v>78.206340980753225</c:v>
                </c:pt>
                <c:pt idx="2445" formatCode="General">
                  <c:v>78.216238311255708</c:v>
                </c:pt>
                <c:pt idx="2446" formatCode="General">
                  <c:v>78.226146036539205</c:v>
                </c:pt>
                <c:pt idx="2447" formatCode="General">
                  <c:v>78.236064200826831</c:v>
                </c:pt>
                <c:pt idx="2448" formatCode="General">
                  <c:v>78.245992848594597</c:v>
                </c:pt>
                <c:pt idx="2449" formatCode="General">
                  <c:v>78.255932024573426</c:v>
                </c:pt>
                <c:pt idx="2450" formatCode="General">
                  <c:v>78.265881773751204</c:v>
                </c:pt>
                <c:pt idx="2451" formatCode="General">
                  <c:v>78.275842141374866</c:v>
                </c:pt>
                <c:pt idx="2452" formatCode="General">
                  <c:v>78.285813172952459</c:v>
                </c:pt>
                <c:pt idx="2453" formatCode="General">
                  <c:v>78.295794914255282</c:v>
                </c:pt>
                <c:pt idx="2454" formatCode="General">
                  <c:v>78.30578741131994</c:v>
                </c:pt>
                <c:pt idx="2455" formatCode="General">
                  <c:v>78.315790710450628</c:v>
                </c:pt>
                <c:pt idx="2456" formatCode="General">
                  <c:v>78.32580485822119</c:v>
                </c:pt>
                <c:pt idx="2457" formatCode="General">
                  <c:v>78.335829901477339</c:v>
                </c:pt>
                <c:pt idx="2458" formatCode="General">
                  <c:v>78.345865887338945</c:v>
                </c:pt>
                <c:pt idx="2459" formatCode="General">
                  <c:v>78.355912863202235</c:v>
                </c:pt>
                <c:pt idx="2460" formatCode="General">
                  <c:v>78.365970876741983</c:v>
                </c:pt>
                <c:pt idx="2461" formatCode="General">
                  <c:v>78.376039975913912</c:v>
                </c:pt>
                <c:pt idx="2462" formatCode="General">
                  <c:v>78.386120208956996</c:v>
                </c:pt>
                <c:pt idx="2463" formatCode="General">
                  <c:v>78.396211624395704</c:v>
                </c:pt>
                <c:pt idx="2464" formatCode="General">
                  <c:v>78.406314271042461</c:v>
                </c:pt>
                <c:pt idx="2465" formatCode="General">
                  <c:v>78.416428197999977</c:v>
                </c:pt>
                <c:pt idx="2466" formatCode="General">
                  <c:v>78.426553454663676</c:v>
                </c:pt>
                <c:pt idx="2467" formatCode="General">
                  <c:v>78.436690090724127</c:v>
                </c:pt>
                <c:pt idx="2468" formatCode="General">
                  <c:v>78.446838156169548</c:v>
                </c:pt>
                <c:pt idx="2469" formatCode="General">
                  <c:v>78.456997701288202</c:v>
                </c:pt>
                <c:pt idx="2470" formatCode="General">
                  <c:v>78.467168776670974</c:v>
                </c:pt>
                <c:pt idx="2471" formatCode="General">
                  <c:v>78.477351433213926</c:v>
                </c:pt>
                <c:pt idx="2472" formatCode="General">
                  <c:v>78.487545722120799</c:v>
                </c:pt>
                <c:pt idx="2473" formatCode="General">
                  <c:v>78.497751694905674</c:v>
                </c:pt>
                <c:pt idx="2474" formatCode="General">
                  <c:v>78.507969403395578</c:v>
                </c:pt>
                <c:pt idx="2475" formatCode="General">
                  <c:v>78.518198899733051</c:v>
                </c:pt>
                <c:pt idx="2476" formatCode="General">
                  <c:v>78.52844023637897</c:v>
                </c:pt>
                <c:pt idx="2477" formatCode="General">
                  <c:v>78.538693466115149</c:v>
                </c:pt>
                <c:pt idx="2478" formatCode="General">
                  <c:v>78.548958642047069</c:v>
                </c:pt>
                <c:pt idx="2479" formatCode="General">
                  <c:v>78.559235817606705</c:v>
                </c:pt>
                <c:pt idx="2480" formatCode="General">
                  <c:v>78.569525046555341</c:v>
                </c:pt>
                <c:pt idx="2481" formatCode="General">
                  <c:v>78.579826382986255</c:v>
                </c:pt>
                <c:pt idx="2482" formatCode="General">
                  <c:v>78.59013988132773</c:v>
                </c:pt>
                <c:pt idx="2483" formatCode="General">
                  <c:v>78.600465596345813</c:v>
                </c:pt>
                <c:pt idx="2484" formatCode="General">
                  <c:v>78.610803583147387</c:v>
                </c:pt>
                <c:pt idx="2485" formatCode="General">
                  <c:v>78.621153897182936</c:v>
                </c:pt>
                <c:pt idx="2486" formatCode="General">
                  <c:v>78.631516594249661</c:v>
                </c:pt>
                <c:pt idx="2487" formatCode="General">
                  <c:v>78.641891730494436</c:v>
                </c:pt>
                <c:pt idx="2488" formatCode="General">
                  <c:v>78.652279362416891</c:v>
                </c:pt>
                <c:pt idx="2489" formatCode="General">
                  <c:v>78.662679546872454</c:v>
                </c:pt>
                <c:pt idx="2490" formatCode="General">
                  <c:v>78.673092341075474</c:v>
                </c:pt>
                <c:pt idx="2491" formatCode="General">
                  <c:v>78.683517802602381</c:v>
                </c:pt>
                <c:pt idx="2492" formatCode="General">
                  <c:v>78.69395598939488</c:v>
                </c:pt>
                <c:pt idx="2493" formatCode="General">
                  <c:v>78.704406959763148</c:v>
                </c:pt>
                <c:pt idx="2494" formatCode="General">
                  <c:v>78.714870772389119</c:v>
                </c:pt>
                <c:pt idx="2495" formatCode="General">
                  <c:v>78.725347486329696</c:v>
                </c:pt>
                <c:pt idx="2496" formatCode="General">
                  <c:v>78.735837161020186</c:v>
                </c:pt>
                <c:pt idx="2497" formatCode="General">
                  <c:v>78.746339856277601</c:v>
                </c:pt>
                <c:pt idx="2498" formatCode="General">
                  <c:v>78.756855632304067</c:v>
                </c:pt>
                <c:pt idx="2499" formatCode="General">
                  <c:v>78.767384549690277</c:v>
                </c:pt>
                <c:pt idx="2500" formatCode="General">
                  <c:v>78.777926669418974</c:v>
                </c:pt>
                <c:pt idx="2501" formatCode="General">
                  <c:v>78.788482052868446</c:v>
                </c:pt>
                <c:pt idx="2502" formatCode="General">
                  <c:v>78.799050761816105</c:v>
                </c:pt>
                <c:pt idx="2503" formatCode="General">
                  <c:v>78.809632858442086</c:v>
                </c:pt>
                <c:pt idx="2504" formatCode="General">
                  <c:v>78.820228405332884</c:v>
                </c:pt>
                <c:pt idx="2505" formatCode="General">
                  <c:v>78.830837465485033</c:v>
                </c:pt>
                <c:pt idx="2506" formatCode="General">
                  <c:v>78.841460102308801</c:v>
                </c:pt>
                <c:pt idx="2507" formatCode="General">
                  <c:v>78.852096379632059</c:v>
                </c:pt>
                <c:pt idx="2508" formatCode="General">
                  <c:v>78.862746361703969</c:v>
                </c:pt>
                <c:pt idx="2509" formatCode="General">
                  <c:v>78.873410113198858</c:v>
                </c:pt>
                <c:pt idx="2510" formatCode="General">
                  <c:v>78.884087699220245</c:v>
                </c:pt>
                <c:pt idx="2511" formatCode="General">
                  <c:v>78.894779185304571</c:v>
                </c:pt>
                <c:pt idx="2512" formatCode="General">
                  <c:v>78.905484637425346</c:v>
                </c:pt>
                <c:pt idx="2513" formatCode="General">
                  <c:v>78.916204121997183</c:v>
                </c:pt>
                <c:pt idx="2514" formatCode="General">
                  <c:v>78.92693770587978</c:v>
                </c:pt>
                <c:pt idx="2515" formatCode="General">
                  <c:v>78.937685456382141</c:v>
                </c:pt>
                <c:pt idx="2516" formatCode="General">
                  <c:v>78.948447441266708</c:v>
                </c:pt>
                <c:pt idx="2517" formatCode="General">
                  <c:v>78.959223728753585</c:v>
                </c:pt>
                <c:pt idx="2518" formatCode="General">
                  <c:v>78.97001438752487</c:v>
                </c:pt>
                <c:pt idx="2519" formatCode="General">
                  <c:v>78.980819486728905</c:v>
                </c:pt>
                <c:pt idx="2520" formatCode="General">
                  <c:v>78.991639095984738</c:v>
                </c:pt>
                <c:pt idx="2521" formatCode="General">
                  <c:v>79.002473285386472</c:v>
                </c:pt>
                <c:pt idx="2522" formatCode="General">
                  <c:v>79.013322125507784</c:v>
                </c:pt>
                <c:pt idx="2523" formatCode="General">
                  <c:v>79.024185687406515</c:v>
                </c:pt>
                <c:pt idx="2524" formatCode="General">
                  <c:v>79.035064042629145</c:v>
                </c:pt>
                <c:pt idx="2525" formatCode="General">
                  <c:v>79.045957263215556</c:v>
                </c:pt>
                <c:pt idx="2526" formatCode="General">
                  <c:v>79.056865421703677</c:v>
                </c:pt>
                <c:pt idx="2527" formatCode="General">
                  <c:v>79.067788591134217</c:v>
                </c:pt>
                <c:pt idx="2528" formatCode="General">
                  <c:v>79.078726845055527</c:v>
                </c:pt>
                <c:pt idx="2529" formatCode="General">
                  <c:v>79.089680257528485</c:v>
                </c:pt>
                <c:pt idx="2530" formatCode="General">
                  <c:v>79.100648903131358</c:v>
                </c:pt>
                <c:pt idx="2531" formatCode="General">
                  <c:v>79.111632856964889</c:v>
                </c:pt>
                <c:pt idx="2532" formatCode="General">
                  <c:v>79.122632194657285</c:v>
                </c:pt>
                <c:pt idx="2533" formatCode="General">
                  <c:v>79.133646992369293</c:v>
                </c:pt>
                <c:pt idx="2534" formatCode="General">
                  <c:v>79.144677326799552</c:v>
                </c:pt>
                <c:pt idx="2535" formatCode="General">
                  <c:v>79.155723275189629</c:v>
                </c:pt>
                <c:pt idx="2536" formatCode="General">
                  <c:v>79.166784915329444</c:v>
                </c:pt>
                <c:pt idx="2537" formatCode="General">
                  <c:v>79.177862325562629</c:v>
                </c:pt>
                <c:pt idx="2538" formatCode="General">
                  <c:v>79.188955584791913</c:v>
                </c:pt>
                <c:pt idx="2539" formatCode="General">
                  <c:v>79.200064772484723</c:v>
                </c:pt>
                <c:pt idx="2540" formatCode="General">
                  <c:v>79.211189968678653</c:v>
                </c:pt>
                <c:pt idx="2541" formatCode="General">
                  <c:v>79.222331253987178</c:v>
                </c:pt>
                <c:pt idx="2542" formatCode="General">
                  <c:v>79.233488709605368</c:v>
                </c:pt>
                <c:pt idx="2543" formatCode="General">
                  <c:v>79.24466241731561</c:v>
                </c:pt>
                <c:pt idx="2544" formatCode="General">
                  <c:v>79.255852459493553</c:v>
                </c:pt>
                <c:pt idx="2545" formatCode="General">
                  <c:v>79.267058919114007</c:v>
                </c:pt>
                <c:pt idx="2546" formatCode="General">
                  <c:v>79.278281879756904</c:v>
                </c:pt>
                <c:pt idx="2547" formatCode="General">
                  <c:v>79.289521425613458</c:v>
                </c:pt>
                <c:pt idx="2548" formatCode="General">
                  <c:v>79.30077764149226</c:v>
                </c:pt>
                <c:pt idx="2549" formatCode="General">
                  <c:v>79.312050612825558</c:v>
                </c:pt>
                <c:pt idx="2550" formatCode="General">
                  <c:v>79.323340425675639</c:v>
                </c:pt>
                <c:pt idx="2551" formatCode="General">
                  <c:v>79.334647166741036</c:v>
                </c:pt>
                <c:pt idx="2552" formatCode="General">
                  <c:v>79.345970923363225</c:v>
                </c:pt>
                <c:pt idx="2553" formatCode="General">
                  <c:v>79.357311783533063</c:v>
                </c:pt>
                <c:pt idx="2554" formatCode="General">
                  <c:v>79.368669835897506</c:v>
                </c:pt>
                <c:pt idx="2555" formatCode="General">
                  <c:v>79.380045169766277</c:v>
                </c:pt>
                <c:pt idx="2556" formatCode="General">
                  <c:v>79.391437875118726</c:v>
                </c:pt>
                <c:pt idx="2557" formatCode="General">
                  <c:v>79.402848042610785</c:v>
                </c:pt>
                <c:pt idx="2558" formatCode="General">
                  <c:v>79.414275763581955</c:v>
                </c:pt>
                <c:pt idx="2559" formatCode="General">
                  <c:v>79.425721130062286</c:v>
                </c:pt>
                <c:pt idx="2560" formatCode="General">
                  <c:v>79.437184234779721</c:v>
                </c:pt>
                <c:pt idx="2561" formatCode="General">
                  <c:v>79.448665171167349</c:v>
                </c:pt>
                <c:pt idx="2562" formatCode="General">
                  <c:v>79.460164033370674</c:v>
                </c:pt>
                <c:pt idx="2563" formatCode="General">
                  <c:v>79.471680916255238</c:v>
                </c:pt>
                <c:pt idx="2564" formatCode="General">
                  <c:v>79.483215915414078</c:v>
                </c:pt>
                <c:pt idx="2565" formatCode="General">
                  <c:v>79.494769127175502</c:v>
                </c:pt>
                <c:pt idx="2566" formatCode="General">
                  <c:v>79.50634064861076</c:v>
                </c:pt>
                <c:pt idx="2567" formatCode="General">
                  <c:v>79.517930577542046</c:v>
                </c:pt>
                <c:pt idx="2568" formatCode="General">
                  <c:v>79.529539012550387</c:v>
                </c:pt>
                <c:pt idx="2569" formatCode="General">
                  <c:v>79.541166052983812</c:v>
                </c:pt>
                <c:pt idx="2570" formatCode="General">
                  <c:v>79.552811798965479</c:v>
                </c:pt>
                <c:pt idx="2571" formatCode="General">
                  <c:v>79.564476351402092</c:v>
                </c:pt>
                <c:pt idx="2572" formatCode="General">
                  <c:v>79.576159811992213</c:v>
                </c:pt>
                <c:pt idx="2573" formatCode="General">
                  <c:v>79.587862283234912</c:v>
                </c:pt>
                <c:pt idx="2574" formatCode="General">
                  <c:v>79.599583868438415</c:v>
                </c:pt>
                <c:pt idx="2575" formatCode="General">
                  <c:v>79.611324671728781</c:v>
                </c:pt>
                <c:pt idx="2576" formatCode="General">
                  <c:v>79.623084798058898</c:v>
                </c:pt>
                <c:pt idx="2577" formatCode="General">
                  <c:v>79.634864353217509</c:v>
                </c:pt>
                <c:pt idx="2578" formatCode="General">
                  <c:v>79.646663443838307</c:v>
                </c:pt>
                <c:pt idx="2579" formatCode="General">
                  <c:v>79.658482177409212</c:v>
                </c:pt>
                <c:pt idx="2580" formatCode="General">
                  <c:v>79.670320662281839</c:v>
                </c:pt>
                <c:pt idx="2581" formatCode="General">
                  <c:v>79.682179007680915</c:v>
                </c:pt>
                <c:pt idx="2582" formatCode="General">
                  <c:v>79.694057323714105</c:v>
                </c:pt>
                <c:pt idx="2583" formatCode="General">
                  <c:v>79.705955721381613</c:v>
                </c:pt>
                <c:pt idx="2584" formatCode="General">
                  <c:v>79.717874312586318</c:v>
                </c:pt>
                <c:pt idx="2585" formatCode="General">
                  <c:v>79.729813210143718</c:v>
                </c:pt>
                <c:pt idx="2586" formatCode="General">
                  <c:v>79.741772527792207</c:v>
                </c:pt>
                <c:pt idx="2587" formatCode="General">
                  <c:v>79.753752380203437</c:v>
                </c:pt>
                <c:pt idx="2588" formatCode="General">
                  <c:v>79.765752882992814</c:v>
                </c:pt>
                <c:pt idx="2589" formatCode="General">
                  <c:v>79.777774152730146</c:v>
                </c:pt>
                <c:pt idx="2590" formatCode="General">
                  <c:v>79.78981630695057</c:v>
                </c:pt>
                <c:pt idx="2591" formatCode="General">
                  <c:v>79.801879464165296</c:v>
                </c:pt>
                <c:pt idx="2592" formatCode="General">
                  <c:v>79.813963743873018</c:v>
                </c:pt>
                <c:pt idx="2593" formatCode="General">
                  <c:v>79.826069266570954</c:v>
                </c:pt>
                <c:pt idx="2594" formatCode="General">
                  <c:v>79.838196153766461</c:v>
                </c:pt>
                <c:pt idx="2595" formatCode="General">
                  <c:v>79.850344527988582</c:v>
                </c:pt>
                <c:pt idx="2596" formatCode="General">
                  <c:v>79.862514512799819</c:v>
                </c:pt>
                <c:pt idx="2597" formatCode="General">
                  <c:v>79.874706232808151</c:v>
                </c:pt>
                <c:pt idx="2598" formatCode="General">
                  <c:v>79.886919813679114</c:v>
                </c:pt>
                <c:pt idx="2599" formatCode="General">
                  <c:v>79.899155382148166</c:v>
                </c:pt>
                <c:pt idx="2600" formatCode="General">
                  <c:v>79.911413066033106</c:v>
                </c:pt>
                <c:pt idx="2601" formatCode="General">
                  <c:v>79.923692994246835</c:v>
                </c:pt>
                <c:pt idx="2602" formatCode="General">
                  <c:v>79.935995296810134</c:v>
                </c:pt>
                <c:pt idx="2603" formatCode="General">
                  <c:v>79.948320104864834</c:v>
                </c:pt>
                <c:pt idx="2604" formatCode="General">
                  <c:v>79.960667550686964</c:v>
                </c:pt>
                <c:pt idx="2605" formatCode="General">
                  <c:v>79.973037767700248</c:v>
                </c:pt>
                <c:pt idx="2606" formatCode="General">
                  <c:v>79.985430890489738</c:v>
                </c:pt>
                <c:pt idx="2607" formatCode="General">
                  <c:v>79.997847054815722</c:v>
                </c:pt>
                <c:pt idx="2608" formatCode="General">
                  <c:v>80.010286397627723</c:v>
                </c:pt>
                <c:pt idx="2609" formatCode="General">
                  <c:v>80.022749057078812</c:v>
                </c:pt>
                <c:pt idx="2610" formatCode="General">
                  <c:v>80.035235172540112</c:v>
                </c:pt>
                <c:pt idx="2611" formatCode="General">
                  <c:v>80.047744884615497</c:v>
                </c:pt>
                <c:pt idx="2612" formatCode="General">
                  <c:v>80.060278335156582</c:v>
                </c:pt>
                <c:pt idx="2613" formatCode="General">
                  <c:v>80.072835667277786</c:v>
                </c:pt>
                <c:pt idx="2614" formatCode="General">
                  <c:v>80.085417025371882</c:v>
                </c:pt>
                <c:pt idx="2615" formatCode="General">
                  <c:v>80.098022555125539</c:v>
                </c:pt>
                <c:pt idx="2616" formatCode="General">
                  <c:v>80.110652403535227</c:v>
                </c:pt>
                <c:pt idx="2617" formatCode="General">
                  <c:v>80.123306718923374</c:v>
                </c:pt>
                <c:pt idx="2618" formatCode="General">
                  <c:v>80.135985650954751</c:v>
                </c:pt>
                <c:pt idx="2619" formatCode="General">
                  <c:v>80.148689350653058</c:v>
                </c:pt>
                <c:pt idx="2620" formatCode="General">
                  <c:v>80.161417970417915</c:v>
                </c:pt>
                <c:pt idx="2621" formatCode="General">
                  <c:v>80.17417166404195</c:v>
                </c:pt>
                <c:pt idx="2622" formatCode="General">
                  <c:v>80.186950586728273</c:v>
                </c:pt>
                <c:pt idx="2623" formatCode="General">
                  <c:v>80.199754895108214</c:v>
                </c:pt>
                <c:pt idx="2624" formatCode="General">
                  <c:v>80.212584747259257</c:v>
                </c:pt>
                <c:pt idx="2625" formatCode="General">
                  <c:v>80.225440302723356</c:v>
                </c:pt>
                <c:pt idx="2626" formatCode="General">
                  <c:v>80.238321722525569</c:v>
                </c:pt>
                <c:pt idx="2627" formatCode="General">
                  <c:v>80.25122916919284</c:v>
                </c:pt>
                <c:pt idx="2628" formatCode="General">
                  <c:v>80.264162806773214</c:v>
                </c:pt>
                <c:pt idx="2629" formatCode="General">
                  <c:v>80.277122800855338</c:v>
                </c:pt>
                <c:pt idx="2630" formatCode="General">
                  <c:v>80.290109318588279</c:v>
                </c:pt>
                <c:pt idx="2631" formatCode="General">
                  <c:v>80.303122528701621</c:v>
                </c:pt>
                <c:pt idx="2632" formatCode="General">
                  <c:v>80.316162601525889</c:v>
                </c:pt>
                <c:pt idx="2633" formatCode="General">
                  <c:v>80.329229709013475</c:v>
                </c:pt>
                <c:pt idx="2634" formatCode="General">
                  <c:v>80.342324024759563</c:v>
                </c:pt>
                <c:pt idx="2635" formatCode="General">
                  <c:v>80.355445724023824</c:v>
                </c:pt>
                <c:pt idx="2636" formatCode="General">
                  <c:v>80.368594983752104</c:v>
                </c:pt>
                <c:pt idx="2637" formatCode="General">
                  <c:v>80.381771982598693</c:v>
                </c:pt>
                <c:pt idx="2638" formatCode="General">
                  <c:v>80.394976900948876</c:v>
                </c:pt>
                <c:pt idx="2639" formatCode="General">
                  <c:v>80.4082099209419</c:v>
                </c:pt>
                <c:pt idx="2640" formatCode="General">
                  <c:v>80.421471226494248</c:v>
                </c:pt>
                <c:pt idx="2641" formatCode="General">
                  <c:v>80.434761003323459</c:v>
                </c:pt>
                <c:pt idx="2642" formatCode="General">
                  <c:v>80.448079438972186</c:v>
                </c:pt>
                <c:pt idx="2643" formatCode="General">
                  <c:v>80.461426722832726</c:v>
                </c:pt>
                <c:pt idx="2644" formatCode="General">
                  <c:v>80.474803046172013</c:v>
                </c:pt>
                <c:pt idx="2645" formatCode="General">
                  <c:v>80.488208602157016</c:v>
                </c:pt>
                <c:pt idx="2646" formatCode="General">
                  <c:v>80.501643585880487</c:v>
                </c:pt>
                <c:pt idx="2647" formatCode="General">
                  <c:v>80.515108194387281</c:v>
                </c:pt>
                <c:pt idx="2648" formatCode="General">
                  <c:v>80.528602626701002</c:v>
                </c:pt>
                <c:pt idx="2649" formatCode="General">
                  <c:v>80.54212708385127</c:v>
                </c:pt>
                <c:pt idx="2650" formatCode="General">
                  <c:v>80.555681768901309</c:v>
                </c:pt>
                <c:pt idx="2651" formatCode="General">
                  <c:v>80.569266886976081</c:v>
                </c:pt>
                <c:pt idx="2652" formatCode="General">
                  <c:v>80.582882645290923</c:v>
                </c:pt>
                <c:pt idx="2653" formatCode="General">
                  <c:v>80.596529253180663</c:v>
                </c:pt>
                <c:pt idx="2654" formatCode="General">
                  <c:v>80.610206922129308</c:v>
                </c:pt>
                <c:pt idx="2655" formatCode="General">
                  <c:v>80.623915865800129</c:v>
                </c:pt>
                <c:pt idx="2656" formatCode="General">
                  <c:v>80.637656300066453</c:v>
                </c:pt>
                <c:pt idx="2657" formatCode="General">
                  <c:v>80.651428443042818</c:v>
                </c:pt>
                <c:pt idx="2658" formatCode="General">
                  <c:v>80.665232515116855</c:v>
                </c:pt>
                <c:pt idx="2659" formatCode="General">
                  <c:v>80.67906873898167</c:v>
                </c:pt>
                <c:pt idx="2660" formatCode="General">
                  <c:v>80.692937339668788</c:v>
                </c:pt>
                <c:pt idx="2661" formatCode="General">
                  <c:v>80.706838544581657</c:v>
                </c:pt>
                <c:pt idx="2662" formatCode="General">
                  <c:v>80.720772583529978</c:v>
                </c:pt>
                <c:pt idx="2663" formatCode="General">
                  <c:v>80.734739688764364</c:v>
                </c:pt>
                <c:pt idx="2664" formatCode="General">
                  <c:v>80.748740095011783</c:v>
                </c:pt>
                <c:pt idx="2665" formatCode="General">
                  <c:v>80.762774039511726</c:v>
                </c:pt>
                <c:pt idx="2666" formatCode="General">
                  <c:v>80.776841762052911</c:v>
                </c:pt>
                <c:pt idx="2667" formatCode="General">
                  <c:v>80.790943505010702</c:v>
                </c:pt>
                <c:pt idx="2668" formatCode="General">
                  <c:v>80.805079513385294</c:v>
                </c:pt>
                <c:pt idx="2669" formatCode="General">
                  <c:v>80.819250034840437</c:v>
                </c:pt>
                <c:pt idx="2670" formatCode="General">
                  <c:v>80.833455319743166</c:v>
                </c:pt>
                <c:pt idx="2671" formatCode="General">
                  <c:v>80.847695621204039</c:v>
                </c:pt>
                <c:pt idx="2672" formatCode="General">
                  <c:v>80.861971195118144</c:v>
                </c:pt>
                <c:pt idx="2673" formatCode="General">
                  <c:v>80.876282300207066</c:v>
                </c:pt>
                <c:pt idx="2674" formatCode="General">
                  <c:v>80.890629198061504</c:v>
                </c:pt>
                <c:pt idx="2675" formatCode="General">
                  <c:v>80.9050121531847</c:v>
                </c:pt>
                <c:pt idx="2676" formatCode="General">
                  <c:v>80.919431433036806</c:v>
                </c:pt>
                <c:pt idx="2677" formatCode="General">
                  <c:v>80.933887308079974</c:v>
                </c:pt>
                <c:pt idx="2678" formatCode="General">
                  <c:v>80.948380051824444</c:v>
                </c:pt>
                <c:pt idx="2679" formatCode="General">
                  <c:v>80.962909940875434</c:v>
                </c:pt>
                <c:pt idx="2680" formatCode="General">
                  <c:v>80.977477254980982</c:v>
                </c:pt>
                <c:pt idx="2681" formatCode="General">
                  <c:v>80.992082277080726</c:v>
                </c:pt>
                <c:pt idx="2682" formatCode="General">
                  <c:v>81.006725293355657</c:v>
                </c:pt>
                <c:pt idx="2683" formatCode="General">
                  <c:v>81.021406593278826</c:v>
                </c:pt>
                <c:pt idx="2684" formatCode="General">
                  <c:v>81.036126469667025</c:v>
                </c:pt>
                <c:pt idx="2685" formatCode="General">
                  <c:v>81.05088521873364</c:v>
                </c:pt>
                <c:pt idx="2686" formatCode="General">
                  <c:v>81.065683140142326</c:v>
                </c:pt>
                <c:pt idx="2687" formatCode="General">
                  <c:v>81.080520537062043</c:v>
                </c:pt>
                <c:pt idx="2688" formatCode="General">
                  <c:v>81.095397716222877</c:v>
                </c:pt>
                <c:pt idx="2689" formatCode="General">
                  <c:v>81.110314987973339</c:v>
                </c:pt>
                <c:pt idx="2690" formatCode="General">
                  <c:v>81.125272666338589</c:v>
                </c:pt>
                <c:pt idx="2691" formatCode="General">
                  <c:v>81.140271069079816</c:v>
                </c:pt>
                <c:pt idx="2692" formatCode="General">
                  <c:v>81.155310517755098</c:v>
                </c:pt>
                <c:pt idx="2693" formatCode="General">
                  <c:v>81.17039133778124</c:v>
                </c:pt>
                <c:pt idx="2694" formatCode="General">
                  <c:v>81.185513858497089</c:v>
                </c:pt>
                <c:pt idx="2695" formatCode="General">
                  <c:v>81.200678413227962</c:v>
                </c:pt>
                <c:pt idx="2696" formatCode="General">
                  <c:v>81.21588533935163</c:v>
                </c:pt>
                <c:pt idx="2697" formatCode="General">
                  <c:v>81.231134978365532</c:v>
                </c:pt>
                <c:pt idx="2698" formatCode="General">
                  <c:v>81.246427675955516</c:v>
                </c:pt>
                <c:pt idx="2699" formatCode="General">
                  <c:v>81.261763782065913</c:v>
                </c:pt>
                <c:pt idx="2700" formatCode="General">
                  <c:v>81.277143650971198</c:v>
                </c:pt>
                <c:pt idx="2701" formatCode="General">
                  <c:v>81.292567641349109</c:v>
                </c:pt>
                <c:pt idx="2702" formatCode="General">
                  <c:v>81.308036116355382</c:v>
                </c:pt>
                <c:pt idx="2703" formatCode="General">
                  <c:v>81.323549443700088</c:v>
                </c:pt>
                <c:pt idx="2704" formatCode="General">
                  <c:v>81.339107995725598</c:v>
                </c:pt>
                <c:pt idx="2705" formatCode="General">
                  <c:v>81.354712149486218</c:v>
                </c:pt>
                <c:pt idx="2706" formatCode="General">
                  <c:v>81.370362286829618</c:v>
                </c:pt>
                <c:pt idx="2707" formatCode="General">
                  <c:v>81.386058794480022</c:v>
                </c:pt>
                <c:pt idx="2708" formatCode="General">
                  <c:v>81.401802064123174</c:v>
                </c:pt>
                <c:pt idx="2709" formatCode="General">
                  <c:v>81.417592492493341</c:v>
                </c:pt>
                <c:pt idx="2710" formatCode="General">
                  <c:v>81.433430481461968</c:v>
                </c:pt>
                <c:pt idx="2711" formatCode="General">
                  <c:v>81.449316438128633</c:v>
                </c:pt>
                <c:pt idx="2712" formatCode="General">
                  <c:v>81.465250774913784</c:v>
                </c:pt>
                <c:pt idx="2713" formatCode="General">
                  <c:v>81.481233909653753</c:v>
                </c:pt>
                <c:pt idx="2714" formatCode="General">
                  <c:v>81.497266265697732</c:v>
                </c:pt>
                <c:pt idx="2715" formatCode="General">
                  <c:v>81.513348272007121</c:v>
                </c:pt>
                <c:pt idx="2716" formatCode="General">
                  <c:v>81.529480363257051</c:v>
                </c:pt>
                <c:pt idx="2717" formatCode="General">
                  <c:v>81.545662979940289</c:v>
                </c:pt>
                <c:pt idx="2718" formatCode="General">
                  <c:v>81.561896568473472</c:v>
                </c:pt>
                <c:pt idx="2719" formatCode="General">
                  <c:v>81.578181581305827</c:v>
                </c:pt>
                <c:pt idx="2720" formatCode="General">
                  <c:v>81.594518477030476</c:v>
                </c:pt>
                <c:pt idx="2721" formatCode="General">
                  <c:v>81.610907720498318</c:v>
                </c:pt>
                <c:pt idx="2722" formatCode="General">
                  <c:v>81.627349782934488</c:v>
                </c:pt>
                <c:pt idx="2723" formatCode="General">
                  <c:v>81.643845142057728</c:v>
                </c:pt>
                <c:pt idx="2724" formatCode="General">
                  <c:v>81.660394282202446</c:v>
                </c:pt>
                <c:pt idx="2725" formatCode="General">
                  <c:v>81.676997694443827</c:v>
                </c:pt>
                <c:pt idx="2726" formatCode="General">
                  <c:v>81.693655876725771</c:v>
                </c:pt>
                <c:pt idx="2727" formatCode="General">
                  <c:v>81.710369333992119</c:v>
                </c:pt>
                <c:pt idx="2728" formatCode="General">
                  <c:v>81.727138578320861</c:v>
                </c:pt>
                <c:pt idx="2729" formatCode="General">
                  <c:v>81.743964129061695</c:v>
                </c:pt>
                <c:pt idx="2730" formatCode="General">
                  <c:v>81.760846512976997</c:v>
                </c:pt>
                <c:pt idx="2731" formatCode="General">
                  <c:v>81.777786264386179</c:v>
                </c:pt>
                <c:pt idx="2732" formatCode="General">
                  <c:v>81.794783925313624</c:v>
                </c:pt>
                <c:pt idx="2733" formatCode="General">
                  <c:v>81.811840045640395</c:v>
                </c:pt>
                <c:pt idx="2734" formatCode="General">
                  <c:v>81.828955183259481</c:v>
                </c:pt>
                <c:pt idx="2735" formatCode="General">
                  <c:v>81.846129904235269</c:v>
                </c:pt>
                <c:pt idx="2736" formatCode="General">
                  <c:v>81.863364782966798</c:v>
                </c:pt>
                <c:pt idx="2737" formatCode="General">
                  <c:v>81.880660402355218</c:v>
                </c:pt>
                <c:pt idx="2738" formatCode="General">
                  <c:v>81.898017353975561</c:v>
                </c:pt>
                <c:pt idx="2739" formatCode="General">
                  <c:v>81.915436238252852</c:v>
                </c:pt>
                <c:pt idx="2740" formatCode="General">
                  <c:v>81.932917664642758</c:v>
                </c:pt>
                <c:pt idx="2741" formatCode="General">
                  <c:v>81.950462251817015</c:v>
                </c:pt>
                <c:pt idx="2742" formatCode="General">
                  <c:v>81.968070627853535</c:v>
                </c:pt>
                <c:pt idx="2743" formatCode="General">
                  <c:v>81.985743430431583</c:v>
                </c:pt>
                <c:pt idx="2744" formatCode="General">
                  <c:v>82.003481307032104</c:v>
                </c:pt>
                <c:pt idx="2745" formatCode="General">
                  <c:v>82.021284915143255</c:v>
                </c:pt>
                <c:pt idx="2746" formatCode="General">
                  <c:v>82.039154922471482</c:v>
                </c:pt>
                <c:pt idx="2747" formatCode="General">
                  <c:v>82.057092007158346</c:v>
                </c:pt>
                <c:pt idx="2748" formatCode="General">
                  <c:v>82.075096858002837</c:v>
                </c:pt>
                <c:pt idx="2749" formatCode="General">
                  <c:v>82.093170174690201</c:v>
                </c:pt>
                <c:pt idx="2750" formatCode="General">
                  <c:v>82.111312668026514</c:v>
                </c:pt>
                <c:pt idx="2751" formatCode="General">
                  <c:v>82.129525060180029</c:v>
                </c:pt>
                <c:pt idx="2752" formatCode="General">
                  <c:v>82.14780808492894</c:v>
                </c:pt>
                <c:pt idx="2753" formatCode="General">
                  <c:v>82.166162487916154</c:v>
                </c:pt>
                <c:pt idx="2754" formatCode="General">
                  <c:v>82.184589026911055</c:v>
                </c:pt>
                <c:pt idx="2755" formatCode="General">
                  <c:v>82.203088472078619</c:v>
                </c:pt>
                <c:pt idx="2756" formatCode="General">
                  <c:v>82.221661606256205</c:v>
                </c:pt>
                <c:pt idx="2757" formatCode="General">
                  <c:v>82.240309225237979</c:v>
                </c:pt>
                <c:pt idx="2758" formatCode="General">
                  <c:v>82.25903213806771</c:v>
                </c:pt>
                <c:pt idx="2759" formatCode="General">
                  <c:v>82.277831167339684</c:v>
                </c:pt>
                <c:pt idx="2760" formatCode="General">
                  <c:v>82.296707149508592</c:v>
                </c:pt>
                <c:pt idx="2761" formatCode="General">
                  <c:v>82.315660935208058</c:v>
                </c:pt>
                <c:pt idx="2762" formatCode="General">
                  <c:v>82.334693389578803</c:v>
                </c:pt>
                <c:pt idx="2763" formatCode="General">
                  <c:v>82.353805392606262</c:v>
                </c:pt>
                <c:pt idx="2764" formatCode="General">
                  <c:v>82.372997839468169</c:v>
                </c:pt>
                <c:pt idx="2765" formatCode="General">
                  <c:v>82.392271640892531</c:v>
                </c:pt>
                <c:pt idx="2766" formatCode="General">
                  <c:v>82.411627723526308</c:v>
                </c:pt>
                <c:pt idx="2767" formatCode="General">
                  <c:v>82.431067030315191</c:v>
                </c:pt>
                <c:pt idx="2768" formatCode="General">
                  <c:v>82.450590520894778</c:v>
                </c:pt>
                <c:pt idx="2769" formatCode="General">
                  <c:v>82.470199171993869</c:v>
                </c:pt>
                <c:pt idx="2770" formatCode="General">
                  <c:v>82.489893977849945</c:v>
                </c:pt>
                <c:pt idx="2771" formatCode="General">
                  <c:v>82.509675950637586</c:v>
                </c:pt>
                <c:pt idx="2772" formatCode="General">
                  <c:v>82.529546120910041</c:v>
                </c:pt>
                <c:pt idx="2773" formatCode="General">
                  <c:v>82.549505538054973</c:v>
                </c:pt>
                <c:pt idx="2774" formatCode="General">
                  <c:v>82.569555270763971</c:v>
                </c:pt>
                <c:pt idx="2775" formatCode="General">
                  <c:v>82.589696407517522</c:v>
                </c:pt>
                <c:pt idx="2776" formatCode="General">
                  <c:v>82.609930057085009</c:v>
                </c:pt>
                <c:pt idx="2777" formatCode="General">
                  <c:v>82.630257349041003</c:v>
                </c:pt>
                <c:pt idx="2778" formatCode="General">
                  <c:v>82.650679434298155</c:v>
                </c:pt>
                <c:pt idx="2779" formatCode="General">
                  <c:v>82.671197485657416</c:v>
                </c:pt>
                <c:pt idx="2780" formatCode="General">
                  <c:v>82.691812698376253</c:v>
                </c:pt>
                <c:pt idx="2781" formatCode="General">
                  <c:v>82.712526290755761</c:v>
                </c:pt>
                <c:pt idx="2782" formatCode="General">
                  <c:v>82.733339504746965</c:v>
                </c:pt>
                <c:pt idx="2783" formatCode="General">
                  <c:v>82.754253606577734</c:v>
                </c:pt>
                <c:pt idx="2784" formatCode="General">
                  <c:v>82.775269887400498</c:v>
                </c:pt>
                <c:pt idx="2785" formatCode="General">
                  <c:v>82.796389663962174</c:v>
                </c:pt>
                <c:pt idx="2786" formatCode="General">
                  <c:v>82.817614279296762</c:v>
                </c:pt>
                <c:pt idx="2787" formatCode="General">
                  <c:v>82.838945103441858</c:v>
                </c:pt>
                <c:pt idx="2788" formatCode="General">
                  <c:v>82.860383534180002</c:v>
                </c:pt>
                <c:pt idx="2789" formatCode="General">
                  <c:v>82.881930997805767</c:v>
                </c:pt>
                <c:pt idx="2790" formatCode="General">
                  <c:v>82.903588949919907</c:v>
                </c:pt>
                <c:pt idx="2791" formatCode="General">
                  <c:v>82.925358876251579</c:v>
                </c:pt>
                <c:pt idx="2792" formatCode="General">
                  <c:v>82.947242293509845</c:v>
                </c:pt>
                <c:pt idx="2793" formatCode="General">
                  <c:v>82.969240750265797</c:v>
                </c:pt>
                <c:pt idx="2794" formatCode="General">
                  <c:v>82.99135582786657</c:v>
                </c:pt>
                <c:pt idx="2795" formatCode="General">
                  <c:v>83.013589141382695</c:v>
                </c:pt>
                <c:pt idx="2796" formatCode="General">
                  <c:v>83.035942340590267</c:v>
                </c:pt>
                <c:pt idx="2797" formatCode="General">
                  <c:v>83.058417110989396</c:v>
                </c:pt>
                <c:pt idx="2798" formatCode="General">
                  <c:v>83.081015174860752</c:v>
                </c:pt>
                <c:pt idx="2799" formatCode="General">
                  <c:v>83.103738292361768</c:v>
                </c:pt>
                <c:pt idx="2800" formatCode="General">
                  <c:v>83.12658826266437</c:v>
                </c:pt>
                <c:pt idx="2801" formatCode="General">
                  <c:v>83.149566925136185</c:v>
                </c:pt>
                <c:pt idx="2802" formatCode="General">
                  <c:v>83.172676160567136</c:v>
                </c:pt>
                <c:pt idx="2803" formatCode="General">
                  <c:v>83.195917892443774</c:v>
                </c:pt>
                <c:pt idx="2804" formatCode="General">
                  <c:v>83.21929408827323</c:v>
                </c:pt>
                <c:pt idx="2805" formatCode="General">
                  <c:v>83.242806760959695</c:v>
                </c:pt>
                <c:pt idx="2806" formatCode="General">
                  <c:v>83.266457970235265</c:v>
                </c:pt>
                <c:pt idx="2807" formatCode="General">
                  <c:v>83.290249824148333</c:v>
                </c:pt>
                <c:pt idx="2808" formatCode="General">
                  <c:v>83.314184480612269</c:v>
                </c:pt>
                <c:pt idx="2809" formatCode="General">
                  <c:v>83.338264149016865</c:v>
                </c:pt>
                <c:pt idx="2810" formatCode="General">
                  <c:v>83.362491091906378</c:v>
                </c:pt>
                <c:pt idx="2811" formatCode="General">
                  <c:v>83.386867626727039</c:v>
                </c:pt>
                <c:pt idx="2812" formatCode="General">
                  <c:v>83.411396127647407</c:v>
                </c:pt>
                <c:pt idx="2813" formatCode="General">
                  <c:v>83.436079027455989</c:v>
                </c:pt>
                <c:pt idx="2814" formatCode="General">
                  <c:v>83.460918819539145</c:v>
                </c:pt>
                <c:pt idx="2815" formatCode="General">
                  <c:v>83.485918059944126</c:v>
                </c:pt>
                <c:pt idx="2816" formatCode="General">
                  <c:v>83.5110793695316</c:v>
                </c:pt>
                <c:pt idx="2817" formatCode="General">
                  <c:v>83.536405436221969</c:v>
                </c:pt>
                <c:pt idx="2818" formatCode="General">
                  <c:v>83.561899017340977</c:v>
                </c:pt>
                <c:pt idx="2819" formatCode="General">
                  <c:v>83.587562942069781</c:v>
                </c:pt>
                <c:pt idx="2820" formatCode="General">
                  <c:v>83.613400114004818</c:v>
                </c:pt>
                <c:pt idx="2821" formatCode="General">
                  <c:v>83.639413513834043</c:v>
                </c:pt>
                <c:pt idx="2822" formatCode="General">
                  <c:v>83.665606202135621</c:v>
                </c:pt>
                <c:pt idx="2823" formatCode="General">
                  <c:v>83.691981322305821</c:v>
                </c:pt>
                <c:pt idx="2824" formatCode="General">
                  <c:v>83.718542103623676</c:v>
                </c:pt>
                <c:pt idx="2825" formatCode="General">
                  <c:v>83.745291864460029</c:v>
                </c:pt>
                <c:pt idx="2826" formatCode="General">
                  <c:v>83.772234015639157</c:v>
                </c:pt>
                <c:pt idx="2827" formatCode="General">
                  <c:v>83.799372063962068</c:v>
                </c:pt>
                <c:pt idx="2828" formatCode="General">
                  <c:v>83.826709615900697</c:v>
                </c:pt>
                <c:pt idx="2829" formatCode="General">
                  <c:v>83.85425038147325</c:v>
                </c:pt>
                <c:pt idx="2830" formatCode="General">
                  <c:v>83.881998178311534</c:v>
                </c:pt>
                <c:pt idx="2831" formatCode="General">
                  <c:v>83.90995693593166</c:v>
                </c:pt>
                <c:pt idx="2832" formatCode="General">
                  <c:v>83.938130700220967</c:v>
                </c:pt>
                <c:pt idx="2833" formatCode="General">
                  <c:v>83.966523638153888</c:v>
                </c:pt>
                <c:pt idx="2834" formatCode="General">
                  <c:v>83.995140042751615</c:v>
                </c:pt>
                <c:pt idx="2835" formatCode="General">
                  <c:v>84.023984338300522</c:v>
                </c:pt>
                <c:pt idx="2836" formatCode="General">
                  <c:v>84.053061085845982</c:v>
                </c:pt>
                <c:pt idx="2837" formatCode="General">
                  <c:v>84.082374988979339</c:v>
                </c:pt>
                <c:pt idx="2838" formatCode="General">
                  <c:v>84.111930899936979</c:v>
                </c:pt>
                <c:pt idx="2839" formatCode="General">
                  <c:v>84.141733826032166</c:v>
                </c:pt>
                <c:pt idx="2840" formatCode="General">
                  <c:v>84.171788936441743</c:v>
                </c:pt>
                <c:pt idx="2841" formatCode="General">
                  <c:v>84.202101569371678</c:v>
                </c:pt>
                <c:pt idx="2842" formatCode="General">
                  <c:v>84.232677239627009</c:v>
                </c:pt>
                <c:pt idx="2843" formatCode="General">
                  <c:v>84.263521646614521</c:v>
                </c:pt>
                <c:pt idx="2844" formatCode="General">
                  <c:v>84.294640682807767</c:v>
                </c:pt>
                <c:pt idx="2845" formatCode="General">
                  <c:v>84.326040442707622</c:v>
                </c:pt>
                <c:pt idx="2846" formatCode="General">
                  <c:v>84.357727232333403</c:v>
                </c:pt>
                <c:pt idx="2847" formatCode="General">
                  <c:v>84.389707579283012</c:v>
                </c:pt>
                <c:pt idx="2848" formatCode="General">
                  <c:v>84.42198824340403</c:v>
                </c:pt>
                <c:pt idx="2849" formatCode="General">
                  <c:v>84.454576228120629</c:v>
                </c:pt>
                <c:pt idx="2850" formatCode="General">
                  <c:v>84.487478792466021</c:v>
                </c:pt>
                <c:pt idx="2851" formatCode="General">
                  <c:v>84.5207034638739</c:v>
                </c:pt>
                <c:pt idx="2852" formatCode="General">
                  <c:v>84.554258051787329</c:v>
                </c:pt>
                <c:pt idx="2853" formatCode="General">
                  <c:v>84.588150662149332</c:v>
                </c:pt>
                <c:pt idx="2854" formatCode="General">
                  <c:v>84.622389712844424</c:v>
                </c:pt>
                <c:pt idx="2855" formatCode="General">
                  <c:v>84.65698395016814</c:v>
                </c:pt>
                <c:pt idx="2856" formatCode="General">
                  <c:v>84.691942466407525</c:v>
                </c:pt>
                <c:pt idx="2857" formatCode="General">
                  <c:v>84.72727471862494</c:v>
                </c:pt>
                <c:pt idx="2858" formatCode="General">
                  <c:v>84.762990548745407</c:v>
                </c:pt>
                <c:pt idx="2859" formatCode="General">
                  <c:v>84.799100205058693</c:v>
                </c:pt>
                <c:pt idx="2860" formatCode="General">
                  <c:v>84.835614365257797</c:v>
                </c:pt>
                <c:pt idx="2861" formatCode="General">
                  <c:v>84.872544161148298</c:v>
                </c:pt>
                <c:pt idx="2862" formatCode="General">
                  <c:v>84.909901205177135</c:v>
                </c:pt>
                <c:pt idx="2863" formatCode="General">
                  <c:v>84.947697618944716</c:v>
                </c:pt>
                <c:pt idx="2864" formatCode="General">
                  <c:v>84.985946063882153</c:v>
                </c:pt>
                <c:pt idx="2865" formatCode="General">
                  <c:v>85.024659774295259</c:v>
                </c:pt>
                <c:pt idx="2866" formatCode="General">
                  <c:v>85.063852592998614</c:v>
                </c:pt>
                <c:pt idx="2867" formatCode="General">
                  <c:v>85.103539009789429</c:v>
                </c:pt>
                <c:pt idx="2868" formatCode="General">
                  <c:v>85.143734203037894</c:v>
                </c:pt>
                <c:pt idx="2869" formatCode="General">
                  <c:v>85.184454084704484</c:v>
                </c:pt>
                <c:pt idx="2870" formatCode="General">
                  <c:v>85.225715349130184</c:v>
                </c:pt>
                <c:pt idx="2871" formatCode="General">
                  <c:v>85.267535525987938</c:v>
                </c:pt>
                <c:pt idx="2872" formatCode="General">
                  <c:v>85.3099330378312</c:v>
                </c:pt>
                <c:pt idx="2873" formatCode="General">
                  <c:v>85.352927262729807</c:v>
                </c:pt>
                <c:pt idx="2874" formatCode="General">
                  <c:v>85.396538602545121</c:v>
                </c:pt>
                <c:pt idx="2875" formatCode="General">
                  <c:v>85.440788557469517</c:v>
                </c:pt>
                <c:pt idx="2876" formatCode="General">
                  <c:v>85.485699807535738</c:v>
                </c:pt>
                <c:pt idx="2877" formatCode="General">
                  <c:v>85.531296301898237</c:v>
                </c:pt>
                <c:pt idx="2878" formatCode="General">
                  <c:v>85.577603356798519</c:v>
                </c:pt>
                <c:pt idx="2879" formatCode="General">
                  <c:v>85.624647763253165</c:v>
                </c:pt>
                <c:pt idx="2880" formatCode="General">
                  <c:v>85.672457905653815</c:v>
                </c:pt>
                <c:pt idx="2881" formatCode="General">
                  <c:v>85.721063892640331</c:v>
                </c:pt>
                <c:pt idx="2882" formatCode="General">
                  <c:v>85.770497701812488</c:v>
                </c:pt>
                <c:pt idx="2883" formatCode="General">
                  <c:v>85.820793340084975</c:v>
                </c:pt>
                <c:pt idx="2884" formatCode="General">
                  <c:v>85.871987021770622</c:v>
                </c:pt>
                <c:pt idx="2885" formatCode="General">
                  <c:v>85.924117366811672</c:v>
                </c:pt>
                <c:pt idx="2886" formatCode="General">
                  <c:v>85.977225621973602</c:v>
                </c:pt>
                <c:pt idx="2887" formatCode="General">
                  <c:v>86.031355908287338</c:v>
                </c:pt>
                <c:pt idx="2888" formatCode="General">
                  <c:v>86.086555498591522</c:v>
                </c:pt>
                <c:pt idx="2889" formatCode="General">
                  <c:v>86.142875129703029</c:v>
                </c:pt>
                <c:pt idx="2890" formatCode="General">
                  <c:v>86.20036935456379</c:v>
                </c:pt>
                <c:pt idx="2891" formatCode="General">
                  <c:v>86.259096940705703</c:v>
                </c:pt>
                <c:pt idx="2892" formatCode="General">
                  <c:v>86.319121322583584</c:v>
                </c:pt>
                <c:pt idx="2893" formatCode="General">
                  <c:v>86.380511116810666</c:v>
                </c:pt>
                <c:pt idx="2894" formatCode="General">
                  <c:v>86.443340711155898</c:v>
                </c:pt>
                <c:pt idx="2895" formatCode="General">
                  <c:v>86.507690940423444</c:v>
                </c:pt>
                <c:pt idx="2896" formatCode="General">
                  <c:v>86.573649865152987</c:v>
                </c:pt>
                <c:pt idx="2897" formatCode="General">
                  <c:v>86.64131367261254</c:v>
                </c:pt>
                <c:pt idx="2898" formatCode="General">
                  <c:v>86.710787724016072</c:v>
                </c:pt>
                <c:pt idx="2899" formatCode="General">
                  <c:v>86.782187777571139</c:v>
                </c:pt>
                <c:pt idx="2900" formatCode="General">
                  <c:v>86.855641424227713</c:v>
                </c:pt>
                <c:pt idx="2901" formatCode="General">
                  <c:v>86.931289782387736</c:v>
                </c:pt>
                <c:pt idx="2902" formatCode="General">
                  <c:v>87.00928951006496</c:v>
                </c:pt>
                <c:pt idx="2903" formatCode="General">
                  <c:v>87.089815209068078</c:v>
                </c:pt>
                <c:pt idx="2904" formatCode="General">
                  <c:v>87.173062317143561</c:v>
                </c:pt>
                <c:pt idx="2905" formatCode="General">
                  <c:v>87.259250612692981</c:v>
                </c:pt>
                <c:pt idx="2906" formatCode="General">
                  <c:v>87.348628495628304</c:v>
                </c:pt>
                <c:pt idx="2907" formatCode="General">
                  <c:v>87.441478261490815</c:v>
                </c:pt>
                <c:pt idx="2908" formatCode="General">
                  <c:v>87.538122660620914</c:v>
                </c:pt>
                <c:pt idx="2909" formatCode="General">
                  <c:v>87.638933139796379</c:v>
                </c:pt>
                <c:pt idx="2910" formatCode="General">
                  <c:v>87.744340315635228</c:v>
                </c:pt>
                <c:pt idx="2911" formatCode="General">
                  <c:v>87.854847451359902</c:v>
                </c:pt>
                <c:pt idx="2912" formatCode="General">
                  <c:v>87.971048040354262</c:v>
                </c:pt>
                <c:pt idx="2913" formatCode="General">
                  <c:v>88.09364910622179</c:v>
                </c:pt>
                <c:pt idx="2914" formatCode="General">
                  <c:v>88.223502620548118</c:v>
                </c:pt>
                <c:pt idx="2915" formatCode="General">
                  <c:v>88.361648711413764</c:v>
                </c:pt>
                <c:pt idx="2916" formatCode="General">
                  <c:v>88.509376444026685</c:v>
                </c:pt>
                <c:pt idx="2917" formatCode="General">
                  <c:v>88.668311576561024</c:v>
                </c:pt>
                <c:pt idx="2918" formatCode="General">
                  <c:v>88.840547177419324</c:v>
                </c:pt>
                <c:pt idx="2919" formatCode="General">
                  <c:v>89.028845169074003</c:v>
                </c:pt>
                <c:pt idx="2920" formatCode="General">
                  <c:v>89.236961093209686</c:v>
                </c:pt>
                <c:pt idx="2921" formatCode="General">
                  <c:v>89.470196063676951</c:v>
                </c:pt>
                <c:pt idx="2922" formatCode="General">
                  <c:v>89.736399983336312</c:v>
                </c:pt>
                <c:pt idx="2923" formatCode="General">
                  <c:v>90.047961827465002</c:v>
                </c:pt>
                <c:pt idx="2924" formatCode="General">
                  <c:v>90.426260258537553</c:v>
                </c:pt>
                <c:pt idx="2925" formatCode="General">
                  <c:v>90.913527493775504</c:v>
                </c:pt>
                <c:pt idx="2926" formatCode="General">
                  <c:v>91.615193513559049</c:v>
                </c:pt>
                <c:pt idx="2927" formatCode="General">
                  <c:v>92.991799242336484</c:v>
                </c:pt>
              </c:numCache>
            </c:numRef>
          </c:yVal>
          <c:smooth val="0"/>
          <c:extLst>
            <c:ext xmlns:c16="http://schemas.microsoft.com/office/drawing/2014/chart" uri="{C3380CC4-5D6E-409C-BE32-E72D297353CC}">
              <c16:uniqueId val="{00000002-8701-4B91-8ECA-59439ACAE4D8}"/>
            </c:ext>
          </c:extLst>
        </c:ser>
        <c:dLbls>
          <c:showLegendKey val="0"/>
          <c:showVal val="0"/>
          <c:showCatName val="0"/>
          <c:showSerName val="0"/>
          <c:showPercent val="0"/>
          <c:showBubbleSize val="0"/>
        </c:dLbls>
        <c:axId val="277864992"/>
        <c:axId val="107144144"/>
      </c:scatterChart>
      <c:valAx>
        <c:axId val="277864992"/>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07144144"/>
        <c:crosses val="autoZero"/>
        <c:crossBetween val="midCat"/>
      </c:valAx>
      <c:valAx>
        <c:axId val="107144144"/>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7786499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Gamma Q-Q Plot</a:t>
            </a:r>
          </a:p>
        </c:rich>
      </c:tx>
      <c:overlay val="0"/>
    </c:title>
    <c:autoTitleDeleted val="0"/>
    <c:plotArea>
      <c:layout/>
      <c:scatterChart>
        <c:scatterStyle val="lineMarker"/>
        <c:varyColors val="0"/>
        <c:ser>
          <c:idx val="0"/>
          <c:order val="0"/>
          <c:tx>
            <c:v>Gamma</c:v>
          </c:tx>
          <c:spPr>
            <a:ln w="38100">
              <a:noFill/>
            </a:ln>
          </c:spPr>
          <c:marker>
            <c:symbol val="diamond"/>
            <c:size val="4"/>
          </c:marker>
          <c:xVal>
            <c:numRef>
              <c:f>Univariate!UV_QQ_Gamma</c:f>
              <c:numCache>
                <c:formatCode>0.0</c:formatCode>
                <c:ptCount val="2928"/>
                <c:pt idx="0">
                  <c:v>40.341928498155127</c:v>
                </c:pt>
                <c:pt idx="1">
                  <c:v>42.329252753282084</c:v>
                </c:pt>
                <c:pt idx="2">
                  <c:v>43.333336276889867</c:v>
                </c:pt>
                <c:pt idx="3">
                  <c:v>44.026752207441007</c:v>
                </c:pt>
                <c:pt idx="4">
                  <c:v>44.562806837223043</c:v>
                </c:pt>
                <c:pt idx="5">
                  <c:v>45.002740915345719</c:v>
                </c:pt>
                <c:pt idx="6">
                  <c:v>45.37748870654535</c:v>
                </c:pt>
                <c:pt idx="7">
                  <c:v>45.70494429360469</c:v>
                </c:pt>
                <c:pt idx="8">
                  <c:v>45.99642792283268</c:v>
                </c:pt>
                <c:pt idx="9">
                  <c:v>46.25957358369768</c:v>
                </c:pt>
                <c:pt idx="10">
                  <c:v>46.499782696267317</c:v>
                </c:pt>
                <c:pt idx="11">
                  <c:v>46.721023010502059</c:v>
                </c:pt>
                <c:pt idx="12">
                  <c:v>46.926298194265136</c:v>
                </c:pt>
                <c:pt idx="13">
                  <c:v>47.117938978780501</c:v>
                </c:pt>
                <c:pt idx="14">
                  <c:v>47.297791681103178</c:v>
                </c:pt>
                <c:pt idx="15">
                  <c:v>47.467344760846842</c:v>
                </c:pt>
                <c:pt idx="16">
                  <c:v>47.627816407699157</c:v>
                </c:pt>
                <c:pt idx="17">
                  <c:v>47.780216761769772</c:v>
                </c:pt>
                <c:pt idx="18">
                  <c:v>47.925393124228627</c:v>
                </c:pt>
                <c:pt idx="19">
                  <c:v>48.064063464569386</c:v>
                </c:pt>
                <c:pt idx="20">
                  <c:v>48.196841691356745</c:v>
                </c:pt>
                <c:pt idx="21">
                  <c:v>48.324257009219451</c:v>
                </c:pt>
                <c:pt idx="22">
                  <c:v>48.446768953435686</c:v>
                </c:pt>
                <c:pt idx="23">
                  <c:v>48.564779214305787</c:v>
                </c:pt>
                <c:pt idx="24">
                  <c:v>48.678641042677874</c:v>
                </c:pt>
                <c:pt idx="25">
                  <c:v>48.78866680890301</c:v>
                </c:pt>
                <c:pt idx="26">
                  <c:v>48.895134135193274</c:v>
                </c:pt>
                <c:pt idx="27">
                  <c:v>48.998290913751291</c:v>
                </c:pt>
                <c:pt idx="28">
                  <c:v>49.098359445880071</c:v>
                </c:pt>
                <c:pt idx="29">
                  <c:v>49.195539881195984</c:v>
                </c:pt>
                <c:pt idx="30">
                  <c:v>49.290013094787376</c:v>
                </c:pt>
                <c:pt idx="31">
                  <c:v>49.381943109424107</c:v>
                </c:pt>
                <c:pt idx="32">
                  <c:v>49.471479146790173</c:v>
                </c:pt>
                <c:pt idx="33">
                  <c:v>49.558757374127282</c:v>
                </c:pt>
                <c:pt idx="34">
                  <c:v>49.643902399185791</c:v>
                </c:pt>
                <c:pt idx="35">
                  <c:v>49.727028555938546</c:v>
                </c:pt>
                <c:pt idx="36">
                  <c:v>49.808241015366654</c:v>
                </c:pt>
                <c:pt idx="37">
                  <c:v>49.887636749221812</c:v>
                </c:pt>
                <c:pt idx="38">
                  <c:v>49.965305369598433</c:v>
                </c:pt>
                <c:pt idx="39">
                  <c:v>50.041329863106242</c:v>
                </c:pt>
                <c:pt idx="40">
                  <c:v>50.115787235190055</c:v>
                </c:pt>
                <c:pt idx="41">
                  <c:v>50.188749077525983</c:v>
                </c:pt>
                <c:pt idx="42">
                  <c:v>50.260282069298192</c:v>
                </c:pt>
                <c:pt idx="43">
                  <c:v>50.330448421425693</c:v>
                </c:pt>
                <c:pt idx="44">
                  <c:v>50.399306271386507</c:v>
                </c:pt>
                <c:pt idx="45">
                  <c:v>50.466910035113209</c:v>
                </c:pt>
                <c:pt idx="46">
                  <c:v>50.533310721463046</c:v>
                </c:pt>
                <c:pt idx="47">
                  <c:v>50.598556213957657</c:v>
                </c:pt>
                <c:pt idx="48">
                  <c:v>50.662691523812668</c:v>
                </c:pt>
                <c:pt idx="49">
                  <c:v>50.725759017711233</c:v>
                </c:pt>
                <c:pt idx="50">
                  <c:v>50.787798623299189</c:v>
                </c:pt>
                <c:pt idx="51">
                  <c:v>50.848848014976724</c:v>
                </c:pt>
                <c:pt idx="52">
                  <c:v>50.90894278221969</c:v>
                </c:pt>
                <c:pt idx="53">
                  <c:v>50.968116582373369</c:v>
                </c:pt>
                <c:pt idx="54">
                  <c:v>51.026401279613161</c:v>
                </c:pt>
                <c:pt idx="55">
                  <c:v>51.083827071554317</c:v>
                </c:pt>
                <c:pt idx="56">
                  <c:v>51.140422604810233</c:v>
                </c:pt>
                <c:pt idx="57">
                  <c:v>51.19621508064165</c:v>
                </c:pt>
                <c:pt idx="58">
                  <c:v>51.251230351703441</c:v>
                </c:pt>
                <c:pt idx="59">
                  <c:v>51.30549301077761</c:v>
                </c:pt>
                <c:pt idx="60">
                  <c:v>51.359026472279638</c:v>
                </c:pt>
                <c:pt idx="61">
                  <c:v>51.411853047235759</c:v>
                </c:pt>
                <c:pt idx="62">
                  <c:v>51.463994012351556</c:v>
                </c:pt>
                <c:pt idx="63">
                  <c:v>51.515469673724283</c:v>
                </c:pt>
                <c:pt idx="64">
                  <c:v>51.566299425691689</c:v>
                </c:pt>
                <c:pt idx="65">
                  <c:v>51.616501805258153</c:v>
                </c:pt>
                <c:pt idx="66">
                  <c:v>51.666094542492679</c:v>
                </c:pt>
                <c:pt idx="67">
                  <c:v>51.715094607252631</c:v>
                </c:pt>
                <c:pt idx="68">
                  <c:v>51.763518252551677</c:v>
                </c:pt>
                <c:pt idx="69">
                  <c:v>51.811381054857918</c:v>
                </c:pt>
                <c:pt idx="70">
                  <c:v>51.858697951580787</c:v>
                </c:pt>
                <c:pt idx="71">
                  <c:v>51.905483275979513</c:v>
                </c:pt>
                <c:pt idx="72">
                  <c:v>51.951750789704128</c:v>
                </c:pt>
                <c:pt idx="73">
                  <c:v>51.997513713159904</c:v>
                </c:pt>
                <c:pt idx="74">
                  <c:v>52.042784753868368</c:v>
                </c:pt>
                <c:pt idx="75">
                  <c:v>52.087576132982051</c:v>
                </c:pt>
                <c:pt idx="76">
                  <c:v>52.131899610096163</c:v>
                </c:pt>
                <c:pt idx="77">
                  <c:v>52.175766506487051</c:v>
                </c:pt>
                <c:pt idx="78">
                  <c:v>52.219187726896443</c:v>
                </c:pt>
                <c:pt idx="79">
                  <c:v>52.2621737799697</c:v>
                </c:pt>
                <c:pt idx="80">
                  <c:v>52.304734797447011</c:v>
                </c:pt>
                <c:pt idx="81">
                  <c:v>52.34688055219825</c:v>
                </c:pt>
                <c:pt idx="82">
                  <c:v>52.38862047518446</c:v>
                </c:pt>
                <c:pt idx="83">
                  <c:v>52.42996367142193</c:v>
                </c:pt>
                <c:pt idx="84">
                  <c:v>52.47091893501895</c:v>
                </c:pt>
                <c:pt idx="85">
                  <c:v>52.511494763349226</c:v>
                </c:pt>
                <c:pt idx="86">
                  <c:v>52.551699370421098</c:v>
                </c:pt>
                <c:pt idx="87">
                  <c:v>52.591540699497052</c:v>
                </c:pt>
                <c:pt idx="88">
                  <c:v>52.631026435013446</c:v>
                </c:pt>
                <c:pt idx="89">
                  <c:v>52.670164013846808</c:v>
                </c:pt>
                <c:pt idx="90">
                  <c:v>52.708960635969483</c:v>
                </c:pt>
                <c:pt idx="91">
                  <c:v>52.747423274533965</c:v>
                </c:pt>
                <c:pt idx="92">
                  <c:v>52.785558685422536</c:v>
                </c:pt>
                <c:pt idx="93">
                  <c:v>52.823373416296015</c:v>
                </c:pt>
                <c:pt idx="94">
                  <c:v>52.860873815172887</c:v>
                </c:pt>
                <c:pt idx="95">
                  <c:v>52.898066038568047</c:v>
                </c:pt>
                <c:pt idx="96">
                  <c:v>52.934956059217896</c:v>
                </c:pt>
                <c:pt idx="97">
                  <c:v>52.971549673417215</c:v>
                </c:pt>
                <c:pt idx="98">
                  <c:v>53.007852507990648</c:v>
                </c:pt>
                <c:pt idx="99">
                  <c:v>53.043870026921013</c:v>
                </c:pt>
                <c:pt idx="100">
                  <c:v>53.079607537654198</c:v>
                </c:pt>
                <c:pt idx="101">
                  <c:v>53.115070197099719</c:v>
                </c:pt>
                <c:pt idx="102">
                  <c:v>53.150263017344365</c:v>
                </c:pt>
                <c:pt idx="103">
                  <c:v>53.18519087109545</c:v>
                </c:pt>
                <c:pt idx="104">
                  <c:v>53.219858496868682</c:v>
                </c:pt>
                <c:pt idx="105">
                  <c:v>53.254270503935331</c:v>
                </c:pt>
                <c:pt idx="106">
                  <c:v>53.288431377041718</c:v>
                </c:pt>
                <c:pt idx="107">
                  <c:v>53.322345480913661</c:v>
                </c:pt>
                <c:pt idx="108">
                  <c:v>53.356017064557719</c:v>
                </c:pt>
                <c:pt idx="109">
                  <c:v>53.389450265369831</c:v>
                </c:pt>
                <c:pt idx="110">
                  <c:v>53.422649113062114</c:v>
                </c:pt>
                <c:pt idx="111">
                  <c:v>53.455617533417069</c:v>
                </c:pt>
                <c:pt idx="112">
                  <c:v>53.488359351878366</c:v>
                </c:pt>
                <c:pt idx="113">
                  <c:v>53.520878296986879</c:v>
                </c:pt>
                <c:pt idx="114">
                  <c:v>53.553178003669707</c:v>
                </c:pt>
                <c:pt idx="115">
                  <c:v>53.585262016389748</c:v>
                </c:pt>
                <c:pt idx="116">
                  <c:v>53.617133792163095</c:v>
                </c:pt>
                <c:pt idx="117">
                  <c:v>53.648796703450607</c:v>
                </c:pt>
                <c:pt idx="118">
                  <c:v>53.680254040930087</c:v>
                </c:pt>
                <c:pt idx="119">
                  <c:v>53.711509016154963</c:v>
                </c:pt>
                <c:pt idx="120">
                  <c:v>53.742564764104998</c:v>
                </c:pt>
                <c:pt idx="121">
                  <c:v>53.773424345634204</c:v>
                </c:pt>
                <c:pt idx="122">
                  <c:v>53.804090749821079</c:v>
                </c:pt>
                <c:pt idx="123">
                  <c:v>53.83456689622566</c:v>
                </c:pt>
                <c:pt idx="124">
                  <c:v>53.864855637057921</c:v>
                </c:pt>
                <c:pt idx="125">
                  <c:v>53.894959759261653</c:v>
                </c:pt>
                <c:pt idx="126">
                  <c:v>53.924881986517747</c:v>
                </c:pt>
                <c:pt idx="127">
                  <c:v>53.954624981170603</c:v>
                </c:pt>
                <c:pt idx="128">
                  <c:v>53.984191346081282</c:v>
                </c:pt>
                <c:pt idx="129">
                  <c:v>54.013583626410579</c:v>
                </c:pt>
                <c:pt idx="130">
                  <c:v>54.042804311335338</c:v>
                </c:pt>
                <c:pt idx="131">
                  <c:v>54.071855835700966</c:v>
                </c:pt>
                <c:pt idx="132">
                  <c:v>54.100740581612861</c:v>
                </c:pt>
                <c:pt idx="133">
                  <c:v>54.129460879969685</c:v>
                </c:pt>
                <c:pt idx="134">
                  <c:v>54.158019011940731</c:v>
                </c:pt>
                <c:pt idx="135">
                  <c:v>54.186417210390182</c:v>
                </c:pt>
                <c:pt idx="136">
                  <c:v>54.2146576612502</c:v>
                </c:pt>
                <c:pt idx="137">
                  <c:v>54.242742504845253</c:v>
                </c:pt>
                <c:pt idx="138">
                  <c:v>54.27067383716976</c:v>
                </c:pt>
                <c:pt idx="139">
                  <c:v>54.298453711120843</c:v>
                </c:pt>
                <c:pt idx="140">
                  <c:v>54.326084137688298</c:v>
                </c:pt>
                <c:pt idx="141">
                  <c:v>54.35356708710345</c:v>
                </c:pt>
                <c:pt idx="142">
                  <c:v>54.380904489948541</c:v>
                </c:pt>
                <c:pt idx="143">
                  <c:v>54.408098238228405</c:v>
                </c:pt>
                <c:pt idx="144">
                  <c:v>54.435150186405906</c:v>
                </c:pt>
                <c:pt idx="145">
                  <c:v>54.462062152402531</c:v>
                </c:pt>
                <c:pt idx="146">
                  <c:v>54.48883591856567</c:v>
                </c:pt>
                <c:pt idx="147">
                  <c:v>54.515473232603838</c:v>
                </c:pt>
                <c:pt idx="148">
                  <c:v>54.541975808491145</c:v>
                </c:pt>
                <c:pt idx="149">
                  <c:v>54.568345327342158</c:v>
                </c:pt>
                <c:pt idx="150">
                  <c:v>54.594583438258439</c:v>
                </c:pt>
                <c:pt idx="151">
                  <c:v>54.620691759147732</c:v>
                </c:pt>
                <c:pt idx="152">
                  <c:v>54.646671877516894</c:v>
                </c:pt>
                <c:pt idx="153">
                  <c:v>54.672525351239692</c:v>
                </c:pt>
                <c:pt idx="154">
                  <c:v>54.698253709300175</c:v>
                </c:pt>
                <c:pt idx="155">
                  <c:v>54.723858452512864</c:v>
                </c:pt>
                <c:pt idx="156">
                  <c:v>54.749341054220352</c:v>
                </c:pt>
                <c:pt idx="157">
                  <c:v>54.7747029609693</c:v>
                </c:pt>
                <c:pt idx="158">
                  <c:v>54.799945593165596</c:v>
                </c:pt>
                <c:pt idx="159">
                  <c:v>54.825070345709541</c:v>
                </c:pt>
                <c:pt idx="160">
                  <c:v>54.850078588611581</c:v>
                </c:pt>
                <c:pt idx="161">
                  <c:v>54.874971667589485</c:v>
                </c:pt>
                <c:pt idx="162">
                  <c:v>54.899750904647611</c:v>
                </c:pt>
                <c:pt idx="163">
                  <c:v>54.924417598638819</c:v>
                </c:pt>
                <c:pt idx="164">
                  <c:v>54.948973025809721</c:v>
                </c:pt>
                <c:pt idx="165">
                  <c:v>54.973418440329901</c:v>
                </c:pt>
                <c:pt idx="166">
                  <c:v>54.997755074805532</c:v>
                </c:pt>
                <c:pt idx="167">
                  <c:v>55.021984140778045</c:v>
                </c:pt>
                <c:pt idx="168">
                  <c:v>55.046106829208448</c:v>
                </c:pt>
                <c:pt idx="169">
                  <c:v>55.070124310947556</c:v>
                </c:pt>
                <c:pt idx="170">
                  <c:v>55.094037737192849</c:v>
                </c:pt>
                <c:pt idx="171">
                  <c:v>55.117848239932293</c:v>
                </c:pt>
                <c:pt idx="172">
                  <c:v>55.141556932375671</c:v>
                </c:pt>
                <c:pt idx="173">
                  <c:v>55.165164909373608</c:v>
                </c:pt>
                <c:pt idx="174">
                  <c:v>55.18867324782515</c:v>
                </c:pt>
                <c:pt idx="175">
                  <c:v>55.212083007073716</c:v>
                </c:pt>
                <c:pt idx="176">
                  <c:v>55.235395229292315</c:v>
                </c:pt>
                <c:pt idx="177">
                  <c:v>55.258610939858087</c:v>
                </c:pt>
                <c:pt idx="178">
                  <c:v>55.281731147716634</c:v>
                </c:pt>
                <c:pt idx="179">
                  <c:v>55.304756845736392</c:v>
                </c:pt>
                <c:pt idx="180">
                  <c:v>55.327689011053486</c:v>
                </c:pt>
                <c:pt idx="181">
                  <c:v>55.350528605407334</c:v>
                </c:pt>
                <c:pt idx="182">
                  <c:v>55.373276575467138</c:v>
                </c:pt>
                <c:pt idx="183">
                  <c:v>55.395933853149906</c:v>
                </c:pt>
                <c:pt idx="184">
                  <c:v>55.418501355929884</c:v>
                </c:pt>
                <c:pt idx="185">
                  <c:v>55.440979987139947</c:v>
                </c:pt>
                <c:pt idx="186">
                  <c:v>55.463370636265076</c:v>
                </c:pt>
                <c:pt idx="187">
                  <c:v>55.485674179228205</c:v>
                </c:pt>
                <c:pt idx="188">
                  <c:v>55.507891478668689</c:v>
                </c:pt>
                <c:pt idx="189">
                  <c:v>55.530023384213557</c:v>
                </c:pt>
                <c:pt idx="190">
                  <c:v>55.552070732741882</c:v>
                </c:pt>
                <c:pt idx="191">
                  <c:v>55.574034348642336</c:v>
                </c:pt>
                <c:pt idx="192">
                  <c:v>55.595915044064355</c:v>
                </c:pt>
                <c:pt idx="193">
                  <c:v>55.617713619162807</c:v>
                </c:pt>
                <c:pt idx="194">
                  <c:v>55.63943086233666</c:v>
                </c:pt>
                <c:pt idx="195">
                  <c:v>55.661067550461603</c:v>
                </c:pt>
                <c:pt idx="196">
                  <c:v>55.682624449116965</c:v>
                </c:pt>
                <c:pt idx="197">
                  <c:v>55.704102312807038</c:v>
                </c:pt>
                <c:pt idx="198">
                  <c:v>55.725501885176811</c:v>
                </c:pt>
                <c:pt idx="199">
                  <c:v>55.74682389922269</c:v>
                </c:pt>
                <c:pt idx="200">
                  <c:v>55.768069077497856</c:v>
                </c:pt>
                <c:pt idx="201">
                  <c:v>55.789238132312768</c:v>
                </c:pt>
                <c:pt idx="202">
                  <c:v>55.810331765930862</c:v>
                </c:pt>
                <c:pt idx="203">
                  <c:v>55.831350670759463</c:v>
                </c:pt>
                <c:pt idx="204">
                  <c:v>55.852295529536256</c:v>
                </c:pt>
                <c:pt idx="205">
                  <c:v>55.873167015511221</c:v>
                </c:pt>
                <c:pt idx="206">
                  <c:v>55.893965792624414</c:v>
                </c:pt>
                <c:pt idx="207">
                  <c:v>55.914692515679398</c:v>
                </c:pt>
                <c:pt idx="208">
                  <c:v>55.935347830512775</c:v>
                </c:pt>
                <c:pt idx="209">
                  <c:v>55.955932374159694</c:v>
                </c:pt>
                <c:pt idx="210">
                  <c:v>55.976446775015553</c:v>
                </c:pt>
                <c:pt idx="211">
                  <c:v>55.996891652993931</c:v>
                </c:pt>
                <c:pt idx="212">
                  <c:v>56.017267619680979</c:v>
                </c:pt>
                <c:pt idx="213">
                  <c:v>56.037575278486187</c:v>
                </c:pt>
                <c:pt idx="214">
                  <c:v>56.05781522478982</c:v>
                </c:pt>
                <c:pt idx="215">
                  <c:v>56.077988046086951</c:v>
                </c:pt>
                <c:pt idx="216">
                  <c:v>56.098094322128311</c:v>
                </c:pt>
                <c:pt idx="217">
                  <c:v>56.118134625057905</c:v>
                </c:pt>
                <c:pt idx="218">
                  <c:v>56.138109519547626</c:v>
                </c:pt>
                <c:pt idx="219">
                  <c:v>56.158019562928857</c:v>
                </c:pt>
                <c:pt idx="220">
                  <c:v>56.177865305321191</c:v>
                </c:pt>
                <c:pt idx="221">
                  <c:v>56.197647289758251</c:v>
                </c:pt>
                <c:pt idx="222">
                  <c:v>56.217366052310837</c:v>
                </c:pt>
                <c:pt idx="223">
                  <c:v>56.237022122207293</c:v>
                </c:pt>
                <c:pt idx="224">
                  <c:v>56.256616021951416</c:v>
                </c:pt>
                <c:pt idx="225">
                  <c:v>56.276148267437613</c:v>
                </c:pt>
                <c:pt idx="226">
                  <c:v>56.295619368063768</c:v>
                </c:pt>
                <c:pt idx="227">
                  <c:v>56.315029826841567</c:v>
                </c:pt>
                <c:pt idx="228">
                  <c:v>56.334380140504543</c:v>
                </c:pt>
                <c:pt idx="229">
                  <c:v>56.353670799613759</c:v>
                </c:pt>
                <c:pt idx="230">
                  <c:v>56.372902288661372</c:v>
                </c:pt>
                <c:pt idx="231">
                  <c:v>56.39207508617185</c:v>
                </c:pt>
                <c:pt idx="232">
                  <c:v>56.41118966480127</c:v>
                </c:pt>
                <c:pt idx="233">
                  <c:v>56.430246491434339</c:v>
                </c:pt>
                <c:pt idx="234">
                  <c:v>56.44924602727955</c:v>
                </c:pt>
                <c:pt idx="235">
                  <c:v>56.468188727962321</c:v>
                </c:pt>
                <c:pt idx="236">
                  <c:v>56.487075043616187</c:v>
                </c:pt>
                <c:pt idx="237">
                  <c:v>56.505905418972198</c:v>
                </c:pt>
                <c:pt idx="238">
                  <c:v>56.524680293446359</c:v>
                </c:pt>
                <c:pt idx="239">
                  <c:v>56.543400101225444</c:v>
                </c:pt>
                <c:pt idx="240">
                  <c:v>56.562065271351003</c:v>
                </c:pt>
                <c:pt idx="241">
                  <c:v>56.580676227801597</c:v>
                </c:pt>
                <c:pt idx="242">
                  <c:v>56.599233389573584</c:v>
                </c:pt>
                <c:pt idx="243">
                  <c:v>56.617737170760037</c:v>
                </c:pt>
                <c:pt idx="244">
                  <c:v>56.636187980628307</c:v>
                </c:pt>
                <c:pt idx="245">
                  <c:v>56.654586223695922</c:v>
                </c:pt>
                <c:pt idx="246">
                  <c:v>56.672932299805019</c:v>
                </c:pt>
                <c:pt idx="247">
                  <c:v>56.691226604195336</c:v>
                </c:pt>
                <c:pt idx="248">
                  <c:v>56.709469527575742</c:v>
                </c:pt>
                <c:pt idx="249">
                  <c:v>56.727661456194376</c:v>
                </c:pt>
                <c:pt idx="250">
                  <c:v>56.745802771907456</c:v>
                </c:pt>
                <c:pt idx="251">
                  <c:v>56.763893852246653</c:v>
                </c:pt>
                <c:pt idx="252">
                  <c:v>56.781935070485382</c:v>
                </c:pt>
                <c:pt idx="253">
                  <c:v>56.799926795703534</c:v>
                </c:pt>
                <c:pt idx="254">
                  <c:v>56.8178693928512</c:v>
                </c:pt>
                <c:pt idx="255">
                  <c:v>56.835763222811067</c:v>
                </c:pt>
                <c:pt idx="256">
                  <c:v>56.853608642459676</c:v>
                </c:pt>
                <c:pt idx="257">
                  <c:v>56.871406004727476</c:v>
                </c:pt>
                <c:pt idx="258">
                  <c:v>56.889155658657835</c:v>
                </c:pt>
                <c:pt idx="259">
                  <c:v>56.906857949464793</c:v>
                </c:pt>
                <c:pt idx="260">
                  <c:v>56.924513218589922</c:v>
                </c:pt>
                <c:pt idx="261">
                  <c:v>56.942121803757971</c:v>
                </c:pt>
                <c:pt idx="262">
                  <c:v>56.959684039031565</c:v>
                </c:pt>
                <c:pt idx="263">
                  <c:v>56.977200254864876</c:v>
                </c:pt>
                <c:pt idx="264">
                  <c:v>56.994670778156305</c:v>
                </c:pt>
                <c:pt idx="265">
                  <c:v>57.012095932300127</c:v>
                </c:pt>
                <c:pt idx="266">
                  <c:v>57.029476037237387</c:v>
                </c:pt>
                <c:pt idx="267">
                  <c:v>57.046811409505622</c:v>
                </c:pt>
                <c:pt idx="268">
                  <c:v>57.064102362287841</c:v>
                </c:pt>
                <c:pt idx="269">
                  <c:v>57.081349205460647</c:v>
                </c:pt>
                <c:pt idx="270">
                  <c:v>57.098552245641315</c:v>
                </c:pt>
                <c:pt idx="271">
                  <c:v>57.115711786234229</c:v>
                </c:pt>
                <c:pt idx="272">
                  <c:v>57.132828127476358</c:v>
                </c:pt>
                <c:pt idx="273">
                  <c:v>57.149901566481958</c:v>
                </c:pt>
                <c:pt idx="274">
                  <c:v>57.166932397286537</c:v>
                </c:pt>
                <c:pt idx="275">
                  <c:v>57.183920910889917</c:v>
                </c:pt>
                <c:pt idx="276">
                  <c:v>57.200867395298715</c:v>
                </c:pt>
                <c:pt idx="277">
                  <c:v>57.217772135567884</c:v>
                </c:pt>
                <c:pt idx="278">
                  <c:v>57.23463541384168</c:v>
                </c:pt>
                <c:pt idx="279">
                  <c:v>57.251457509393838</c:v>
                </c:pt>
                <c:pt idx="280">
                  <c:v>57.268238698667105</c:v>
                </c:pt>
                <c:pt idx="281">
                  <c:v>57.284979255311995</c:v>
                </c:pt>
                <c:pt idx="282">
                  <c:v>57.301679450225009</c:v>
                </c:pt>
                <c:pt idx="283">
                  <c:v>57.318339551586092</c:v>
                </c:pt>
                <c:pt idx="284">
                  <c:v>57.334959824895499</c:v>
                </c:pt>
                <c:pt idx="285">
                  <c:v>57.351540533009988</c:v>
                </c:pt>
                <c:pt idx="286">
                  <c:v>57.368081936178491</c:v>
                </c:pt>
                <c:pt idx="287">
                  <c:v>57.384584292077065</c:v>
                </c:pt>
                <c:pt idx="288">
                  <c:v>57.401047855843345</c:v>
                </c:pt>
                <c:pt idx="289">
                  <c:v>57.417472880110367</c:v>
                </c:pt>
                <c:pt idx="290">
                  <c:v>57.433859615039864</c:v>
                </c:pt>
                <c:pt idx="291">
                  <c:v>57.450208308354924</c:v>
                </c:pt>
                <c:pt idx="292">
                  <c:v>57.466519205372236</c:v>
                </c:pt>
                <c:pt idx="293">
                  <c:v>57.482792549033704</c:v>
                </c:pt>
                <c:pt idx="294">
                  <c:v>57.499028579937537</c:v>
                </c:pt>
                <c:pt idx="295">
                  <c:v>57.515227536368883</c:v>
                </c:pt>
                <c:pt idx="296">
                  <c:v>57.531389654329928</c:v>
                </c:pt>
                <c:pt idx="297">
                  <c:v>57.547515167569507</c:v>
                </c:pt>
                <c:pt idx="298">
                  <c:v>57.563604307612231</c:v>
                </c:pt>
                <c:pt idx="299">
                  <c:v>57.579657303787108</c:v>
                </c:pt>
                <c:pt idx="300">
                  <c:v>57.595674383255847</c:v>
                </c:pt>
                <c:pt idx="301">
                  <c:v>57.611655771040418</c:v>
                </c:pt>
                <c:pt idx="302">
                  <c:v>57.627601690050511</c:v>
                </c:pt>
                <c:pt idx="303">
                  <c:v>57.64351236111029</c:v>
                </c:pt>
                <c:pt idx="304">
                  <c:v>57.659388002984862</c:v>
                </c:pt>
                <c:pt idx="305">
                  <c:v>57.675228832406255</c:v>
                </c:pt>
                <c:pt idx="306">
                  <c:v>57.691035064099026</c:v>
                </c:pt>
                <c:pt idx="307">
                  <c:v>57.706806910805433</c:v>
                </c:pt>
                <c:pt idx="308">
                  <c:v>57.72254458331026</c:v>
                </c:pt>
                <c:pt idx="309">
                  <c:v>57.738248290465158</c:v>
                </c:pt>
                <c:pt idx="310">
                  <c:v>57.753918239212737</c:v>
                </c:pt>
                <c:pt idx="311">
                  <c:v>57.769554634610131</c:v>
                </c:pt>
                <c:pt idx="312">
                  <c:v>57.785157679852318</c:v>
                </c:pt>
                <c:pt idx="313">
                  <c:v>57.800727576295067</c:v>
                </c:pt>
                <c:pt idx="314">
                  <c:v>57.816264523477415</c:v>
                </c:pt>
                <c:pt idx="315">
                  <c:v>57.831768719143938</c:v>
                </c:pt>
                <c:pt idx="316">
                  <c:v>57.847240359266614</c:v>
                </c:pt>
                <c:pt idx="317">
                  <c:v>57.862679638066339</c:v>
                </c:pt>
                <c:pt idx="318">
                  <c:v>57.878086748034164</c:v>
                </c:pt>
                <c:pt idx="319">
                  <c:v>57.893461879952156</c:v>
                </c:pt>
                <c:pt idx="320">
                  <c:v>57.90880522291399</c:v>
                </c:pt>
                <c:pt idx="321">
                  <c:v>57.924116964345153</c:v>
                </c:pt>
                <c:pt idx="322">
                  <c:v>57.93939729002296</c:v>
                </c:pt>
                <c:pt idx="323">
                  <c:v>57.954646384096179</c:v>
                </c:pt>
                <c:pt idx="324">
                  <c:v>57.969864429104391</c:v>
                </c:pt>
                <c:pt idx="325">
                  <c:v>57.985051605997043</c:v>
                </c:pt>
                <c:pt idx="326">
                  <c:v>58.000208094152228</c:v>
                </c:pt>
                <c:pt idx="327">
                  <c:v>58.015334071395252</c:v>
                </c:pt>
                <c:pt idx="328">
                  <c:v>58.030429714016783</c:v>
                </c:pt>
                <c:pt idx="329">
                  <c:v>58.045495196790867</c:v>
                </c:pt>
                <c:pt idx="330">
                  <c:v>58.0605306929926</c:v>
                </c:pt>
                <c:pt idx="331">
                  <c:v>58.075536374415584</c:v>
                </c:pt>
                <c:pt idx="332">
                  <c:v>58.090512411389106</c:v>
                </c:pt>
                <c:pt idx="333">
                  <c:v>58.105458972795063</c:v>
                </c:pt>
                <c:pt idx="334">
                  <c:v>58.12037622608468</c:v>
                </c:pt>
                <c:pt idx="335">
                  <c:v>58.135264337294892</c:v>
                </c:pt>
                <c:pt idx="336">
                  <c:v>58.150123471064624</c:v>
                </c:pt>
                <c:pt idx="337">
                  <c:v>58.164953790650713</c:v>
                </c:pt>
                <c:pt idx="338">
                  <c:v>58.179755457943706</c:v>
                </c:pt>
                <c:pt idx="339">
                  <c:v>58.194528633483309</c:v>
                </c:pt>
                <c:pt idx="340">
                  <c:v>58.209273476473761</c:v>
                </c:pt>
                <c:pt idx="341">
                  <c:v>58.223990144798847</c:v>
                </c:pt>
                <c:pt idx="342">
                  <c:v>58.238678795036826</c:v>
                </c:pt>
                <c:pt idx="343">
                  <c:v>58.253339582475036</c:v>
                </c:pt>
                <c:pt idx="344">
                  <c:v>58.267972661124382</c:v>
                </c:pt>
                <c:pt idx="345">
                  <c:v>58.282578183733548</c:v>
                </c:pt>
                <c:pt idx="346">
                  <c:v>58.297156301803085</c:v>
                </c:pt>
                <c:pt idx="347">
                  <c:v>58.311707165599216</c:v>
                </c:pt>
                <c:pt idx="348">
                  <c:v>58.326230924167525</c:v>
                </c:pt>
                <c:pt idx="349">
                  <c:v>58.340727725346426</c:v>
                </c:pt>
                <c:pt idx="350">
                  <c:v>58.355197715780406</c:v>
                </c:pt>
                <c:pt idx="351">
                  <c:v>58.369641040933175</c:v>
                </c:pt>
                <c:pt idx="352">
                  <c:v>58.384057845100543</c:v>
                </c:pt>
                <c:pt idx="353">
                  <c:v>58.39844827142317</c:v>
                </c:pt>
                <c:pt idx="354">
                  <c:v>58.412812461899122</c:v>
                </c:pt>
                <c:pt idx="355">
                  <c:v>58.427150557396295</c:v>
                </c:pt>
                <c:pt idx="356">
                  <c:v>58.441462697664605</c:v>
                </c:pt>
                <c:pt idx="357">
                  <c:v>58.455749021348062</c:v>
                </c:pt>
                <c:pt idx="358">
                  <c:v>58.470009665996649</c:v>
                </c:pt>
                <c:pt idx="359">
                  <c:v>58.484244768078057</c:v>
                </c:pt>
                <c:pt idx="360">
                  <c:v>58.498454462989301</c:v>
                </c:pt>
                <c:pt idx="361">
                  <c:v>58.5126388850681</c:v>
                </c:pt>
                <c:pt idx="362">
                  <c:v>58.526798167604113</c:v>
                </c:pt>
                <c:pt idx="363">
                  <c:v>58.540932442850142</c:v>
                </c:pt>
                <c:pt idx="364">
                  <c:v>58.555041842033013</c:v>
                </c:pt>
                <c:pt idx="365">
                  <c:v>58.569126495364458</c:v>
                </c:pt>
                <c:pt idx="366">
                  <c:v>58.583186532051769</c:v>
                </c:pt>
                <c:pt idx="367">
                  <c:v>58.597222080308327</c:v>
                </c:pt>
                <c:pt idx="368">
                  <c:v>58.611233267364035</c:v>
                </c:pt>
                <c:pt idx="369">
                  <c:v>58.625220219475523</c:v>
                </c:pt>
                <c:pt idx="370">
                  <c:v>58.639183061936343</c:v>
                </c:pt>
                <c:pt idx="371">
                  <c:v>58.653121919086892</c:v>
                </c:pt>
                <c:pt idx="372">
                  <c:v>58.667036914324349</c:v>
                </c:pt>
                <c:pt idx="373">
                  <c:v>58.680928170112367</c:v>
                </c:pt>
                <c:pt idx="374">
                  <c:v>58.69479580799068</c:v>
                </c:pt>
                <c:pt idx="375">
                  <c:v>58.708639948584612</c:v>
                </c:pt>
                <c:pt idx="376">
                  <c:v>58.722460711614431</c:v>
                </c:pt>
                <c:pt idx="377">
                  <c:v>58.736258215904584</c:v>
                </c:pt>
                <c:pt idx="378">
                  <c:v>58.750032579392837</c:v>
                </c:pt>
                <c:pt idx="379">
                  <c:v>58.76378391913925</c:v>
                </c:pt>
                <c:pt idx="380">
                  <c:v>58.777512351335133</c:v>
                </c:pt>
                <c:pt idx="381">
                  <c:v>58.79121799131174</c:v>
                </c:pt>
                <c:pt idx="382">
                  <c:v>58.804900953549009</c:v>
                </c:pt>
                <c:pt idx="383">
                  <c:v>58.818561351684103</c:v>
                </c:pt>
                <c:pt idx="384">
                  <c:v>58.832199298519811</c:v>
                </c:pt>
                <c:pt idx="385">
                  <c:v>58.845814906032963</c:v>
                </c:pt>
                <c:pt idx="386">
                  <c:v>58.859408285382621</c:v>
                </c:pt>
                <c:pt idx="387">
                  <c:v>58.872979546918252</c:v>
                </c:pt>
                <c:pt idx="388">
                  <c:v>58.886528800187698</c:v>
                </c:pt>
                <c:pt idx="389">
                  <c:v>58.900056153945179</c:v>
                </c:pt>
                <c:pt idx="390">
                  <c:v>58.913561716159101</c:v>
                </c:pt>
                <c:pt idx="391">
                  <c:v>58.927045594019788</c:v>
                </c:pt>
                <c:pt idx="392">
                  <c:v>58.940507893947114</c:v>
                </c:pt>
                <c:pt idx="393">
                  <c:v>58.953948721598088</c:v>
                </c:pt>
                <c:pt idx="394">
                  <c:v>58.967368181874271</c:v>
                </c:pt>
                <c:pt idx="395">
                  <c:v>58.980766378929147</c:v>
                </c:pt>
                <c:pt idx="396">
                  <c:v>58.994143416175433</c:v>
                </c:pt>
                <c:pt idx="397">
                  <c:v>59.007499396292204</c:v>
                </c:pt>
                <c:pt idx="398">
                  <c:v>59.020834421232024</c:v>
                </c:pt>
                <c:pt idx="399">
                  <c:v>59.034148592227972</c:v>
                </c:pt>
                <c:pt idx="400">
                  <c:v>59.047442009800513</c:v>
                </c:pt>
                <c:pt idx="401">
                  <c:v>59.060714773764403</c:v>
                </c:pt>
                <c:pt idx="402">
                  <c:v>59.073966983235408</c:v>
                </c:pt>
                <c:pt idx="403">
                  <c:v>59.087198736636999</c:v>
                </c:pt>
                <c:pt idx="404">
                  <c:v>59.100410131706937</c:v>
                </c:pt>
                <c:pt idx="405">
                  <c:v>59.113601265503789</c:v>
                </c:pt>
                <c:pt idx="406">
                  <c:v>59.126772234413394</c:v>
                </c:pt>
                <c:pt idx="407">
                  <c:v>59.139923134155218</c:v>
                </c:pt>
                <c:pt idx="408">
                  <c:v>59.153054059788616</c:v>
                </c:pt>
                <c:pt idx="409">
                  <c:v>59.166165105719074</c:v>
                </c:pt>
                <c:pt idx="410">
                  <c:v>59.17925636570434</c:v>
                </c:pt>
                <c:pt idx="411">
                  <c:v>59.192327932860508</c:v>
                </c:pt>
                <c:pt idx="412">
                  <c:v>59.205379899667975</c:v>
                </c:pt>
                <c:pt idx="413">
                  <c:v>59.218412357977407</c:v>
                </c:pt>
                <c:pt idx="414">
                  <c:v>59.231425399015578</c:v>
                </c:pt>
                <c:pt idx="415">
                  <c:v>59.244419113391181</c:v>
                </c:pt>
                <c:pt idx="416">
                  <c:v>59.257393591100495</c:v>
                </c:pt>
                <c:pt idx="417">
                  <c:v>59.270348921533099</c:v>
                </c:pt>
                <c:pt idx="418">
                  <c:v>59.283285193477418</c:v>
                </c:pt>
                <c:pt idx="419">
                  <c:v>59.29620249512628</c:v>
                </c:pt>
                <c:pt idx="420">
                  <c:v>59.309100914082372</c:v>
                </c:pt>
                <c:pt idx="421">
                  <c:v>59.321980537363594</c:v>
                </c:pt>
                <c:pt idx="422">
                  <c:v>59.334841451408458</c:v>
                </c:pt>
                <c:pt idx="423">
                  <c:v>59.347683742081308</c:v>
                </c:pt>
                <c:pt idx="424">
                  <c:v>59.360507494677584</c:v>
                </c:pt>
                <c:pt idx="425">
                  <c:v>59.373312793928932</c:v>
                </c:pt>
                <c:pt idx="426">
                  <c:v>59.386099724008318</c:v>
                </c:pt>
                <c:pt idx="427">
                  <c:v>59.398868368535098</c:v>
                </c:pt>
                <c:pt idx="428">
                  <c:v>59.411618810579917</c:v>
                </c:pt>
                <c:pt idx="429">
                  <c:v>59.42435113266972</c:v>
                </c:pt>
                <c:pt idx="430">
                  <c:v>59.437065416792578</c:v>
                </c:pt>
                <c:pt idx="431">
                  <c:v>59.449761744402522</c:v>
                </c:pt>
                <c:pt idx="432">
                  <c:v>59.462440196424268</c:v>
                </c:pt>
                <c:pt idx="433">
                  <c:v>59.475100853257977</c:v>
                </c:pt>
                <c:pt idx="434">
                  <c:v>59.487743794783853</c:v>
                </c:pt>
                <c:pt idx="435">
                  <c:v>59.500369100366775</c:v>
                </c:pt>
                <c:pt idx="436">
                  <c:v>59.512976848860895</c:v>
                </c:pt>
                <c:pt idx="437">
                  <c:v>59.525567118614021</c:v>
                </c:pt>
                <c:pt idx="438">
                  <c:v>59.538139987472185</c:v>
                </c:pt>
                <c:pt idx="439">
                  <c:v>59.550695532783983</c:v>
                </c:pt>
                <c:pt idx="440">
                  <c:v>59.563233831404972</c:v>
                </c:pt>
                <c:pt idx="441">
                  <c:v>59.575754959701904</c:v>
                </c:pt>
                <c:pt idx="442">
                  <c:v>59.588258993557055</c:v>
                </c:pt>
                <c:pt idx="443">
                  <c:v>59.600746008372404</c:v>
                </c:pt>
                <c:pt idx="444">
                  <c:v>59.61321607907383</c:v>
                </c:pt>
                <c:pt idx="445">
                  <c:v>59.625669280115154</c:v>
                </c:pt>
                <c:pt idx="446">
                  <c:v>59.638105685482337</c:v>
                </c:pt>
                <c:pt idx="447">
                  <c:v>59.650525368697394</c:v>
                </c:pt>
                <c:pt idx="448">
                  <c:v>59.662928402822466</c:v>
                </c:pt>
                <c:pt idx="449">
                  <c:v>59.675314860463693</c:v>
                </c:pt>
                <c:pt idx="450">
                  <c:v>59.687684813775199</c:v>
                </c:pt>
                <c:pt idx="451">
                  <c:v>59.700038334462874</c:v>
                </c:pt>
                <c:pt idx="452">
                  <c:v>59.712375493788258</c:v>
                </c:pt>
                <c:pt idx="453">
                  <c:v>59.724696362572274</c:v>
                </c:pt>
                <c:pt idx="454">
                  <c:v>59.73700101119897</c:v>
                </c:pt>
                <c:pt idx="455">
                  <c:v>59.749289509619253</c:v>
                </c:pt>
                <c:pt idx="456">
                  <c:v>59.761561927354499</c:v>
                </c:pt>
                <c:pt idx="457">
                  <c:v>59.773818333500238</c:v>
                </c:pt>
                <c:pt idx="458">
                  <c:v>59.786058796729641</c:v>
                </c:pt>
                <c:pt idx="459">
                  <c:v>59.798283385297175</c:v>
                </c:pt>
                <c:pt idx="460">
                  <c:v>59.810492167042</c:v>
                </c:pt>
                <c:pt idx="461">
                  <c:v>59.822685209391544</c:v>
                </c:pt>
                <c:pt idx="462">
                  <c:v>59.834862579364845</c:v>
                </c:pt>
                <c:pt idx="463">
                  <c:v>59.847024343576024</c:v>
                </c:pt>
                <c:pt idx="464">
                  <c:v>59.859170568237566</c:v>
                </c:pt>
                <c:pt idx="465">
                  <c:v>59.871301319163756</c:v>
                </c:pt>
                <c:pt idx="466">
                  <c:v>59.883416661773829</c:v>
                </c:pt>
                <c:pt idx="467">
                  <c:v>59.895516661095392</c:v>
                </c:pt>
                <c:pt idx="468">
                  <c:v>59.907601381767499</c:v>
                </c:pt>
                <c:pt idx="469">
                  <c:v>59.919670888043946</c:v>
                </c:pt>
                <c:pt idx="470">
                  <c:v>59.931725243796372</c:v>
                </c:pt>
                <c:pt idx="471">
                  <c:v>59.943764512517419</c:v>
                </c:pt>
                <c:pt idx="472">
                  <c:v>59.955788757323781</c:v>
                </c:pt>
                <c:pt idx="473">
                  <c:v>59.967798040959323</c:v>
                </c:pt>
                <c:pt idx="474">
                  <c:v>59.979792425798095</c:v>
                </c:pt>
                <c:pt idx="475">
                  <c:v>59.991771973847293</c:v>
                </c:pt>
                <c:pt idx="476">
                  <c:v>60.00373674675027</c:v>
                </c:pt>
                <c:pt idx="477">
                  <c:v>60.01568680578945</c:v>
                </c:pt>
                <c:pt idx="478">
                  <c:v>60.02762221188928</c:v>
                </c:pt>
                <c:pt idx="479">
                  <c:v>60.039543025619054</c:v>
                </c:pt>
                <c:pt idx="480">
                  <c:v>60.051449307195789</c:v>
                </c:pt>
                <c:pt idx="481">
                  <c:v>60.063341116487067</c:v>
                </c:pt>
                <c:pt idx="482">
                  <c:v>60.075218513013787</c:v>
                </c:pt>
                <c:pt idx="483">
                  <c:v>60.087081555952985</c:v>
                </c:pt>
                <c:pt idx="484">
                  <c:v>60.098930304140502</c:v>
                </c:pt>
                <c:pt idx="485">
                  <c:v>60.110764816073768</c:v>
                </c:pt>
                <c:pt idx="486">
                  <c:v>60.122585149914414</c:v>
                </c:pt>
                <c:pt idx="487">
                  <c:v>60.134391363491019</c:v>
                </c:pt>
                <c:pt idx="488">
                  <c:v>60.146183514301647</c:v>
                </c:pt>
                <c:pt idx="489">
                  <c:v>60.157961659516502</c:v>
                </c:pt>
                <c:pt idx="490">
                  <c:v>60.169725855980509</c:v>
                </c:pt>
                <c:pt idx="491">
                  <c:v>60.181476160215851</c:v>
                </c:pt>
                <c:pt idx="492">
                  <c:v>60.193212628424504</c:v>
                </c:pt>
                <c:pt idx="493">
                  <c:v>60.20493531649074</c:v>
                </c:pt>
                <c:pt idx="494">
                  <c:v>60.216644279983598</c:v>
                </c:pt>
                <c:pt idx="495">
                  <c:v>60.228339574159364</c:v>
                </c:pt>
                <c:pt idx="496">
                  <c:v>60.240021253963974</c:v>
                </c:pt>
                <c:pt idx="497">
                  <c:v>60.251689374035422</c:v>
                </c:pt>
                <c:pt idx="498">
                  <c:v>60.263343988706175</c:v>
                </c:pt>
                <c:pt idx="499">
                  <c:v>60.274985152005506</c:v>
                </c:pt>
                <c:pt idx="500">
                  <c:v>60.28661291766182</c:v>
                </c:pt>
                <c:pt idx="501">
                  <c:v>60.298227339105011</c:v>
                </c:pt>
                <c:pt idx="502">
                  <c:v>60.309828469468712</c:v>
                </c:pt>
                <c:pt idx="503">
                  <c:v>60.321416361592604</c:v>
                </c:pt>
                <c:pt idx="504">
                  <c:v>60.332991068024626</c:v>
                </c:pt>
                <c:pt idx="505">
                  <c:v>60.344552641023235</c:v>
                </c:pt>
                <c:pt idx="506">
                  <c:v>60.356101132559587</c:v>
                </c:pt>
                <c:pt idx="507">
                  <c:v>60.367636594319748</c:v>
                </c:pt>
                <c:pt idx="508">
                  <c:v>60.379159077706838</c:v>
                </c:pt>
                <c:pt idx="509">
                  <c:v>60.390668633843191</c:v>
                </c:pt>
                <c:pt idx="510">
                  <c:v>60.402165313572425</c:v>
                </c:pt>
                <c:pt idx="511">
                  <c:v>60.413649167461649</c:v>
                </c:pt>
                <c:pt idx="512">
                  <c:v>60.425120245803448</c:v>
                </c:pt>
                <c:pt idx="513">
                  <c:v>60.436578598617999</c:v>
                </c:pt>
                <c:pt idx="514">
                  <c:v>60.448024275655079</c:v>
                </c:pt>
                <c:pt idx="515">
                  <c:v>60.459457326396127</c:v>
                </c:pt>
                <c:pt idx="516">
                  <c:v>60.470877800056243</c:v>
                </c:pt>
                <c:pt idx="517">
                  <c:v>60.482285745586147</c:v>
                </c:pt>
                <c:pt idx="518">
                  <c:v>60.493681211674186</c:v>
                </c:pt>
                <c:pt idx="519">
                  <c:v>60.50506424674824</c:v>
                </c:pt>
                <c:pt idx="520">
                  <c:v>60.516434898977707</c:v>
                </c:pt>
                <c:pt idx="521">
                  <c:v>60.527793216275363</c:v>
                </c:pt>
                <c:pt idx="522">
                  <c:v>60.539139246299285</c:v>
                </c:pt>
                <c:pt idx="523">
                  <c:v>60.550473036454775</c:v>
                </c:pt>
                <c:pt idx="524">
                  <c:v>60.561794633896106</c:v>
                </c:pt>
                <c:pt idx="525">
                  <c:v>60.573104085528499</c:v>
                </c:pt>
                <c:pt idx="526">
                  <c:v>60.584401438009827</c:v>
                </c:pt>
                <c:pt idx="527">
                  <c:v>60.595686737752537</c:v>
                </c:pt>
                <c:pt idx="528">
                  <c:v>60.606960030925386</c:v>
                </c:pt>
                <c:pt idx="529">
                  <c:v>60.618221363455191</c:v>
                </c:pt>
                <c:pt idx="530">
                  <c:v>60.629470781028658</c:v>
                </c:pt>
                <c:pt idx="531">
                  <c:v>60.640708329094082</c:v>
                </c:pt>
                <c:pt idx="532">
                  <c:v>60.651934052863083</c:v>
                </c:pt>
                <c:pt idx="533">
                  <c:v>60.663147997312336</c:v>
                </c:pt>
                <c:pt idx="534">
                  <c:v>60.674350207185256</c:v>
                </c:pt>
                <c:pt idx="535">
                  <c:v>60.685540726993672</c:v>
                </c:pt>
                <c:pt idx="536">
                  <c:v>60.696719601019524</c:v>
                </c:pt>
                <c:pt idx="537">
                  <c:v>60.707886873316475</c:v>
                </c:pt>
                <c:pt idx="538">
                  <c:v>60.719042587711591</c:v>
                </c:pt>
                <c:pt idx="539">
                  <c:v>60.730186787806943</c:v>
                </c:pt>
                <c:pt idx="540">
                  <c:v>60.741319516981186</c:v>
                </c:pt>
                <c:pt idx="541">
                  <c:v>60.752440818391236</c:v>
                </c:pt>
                <c:pt idx="542">
                  <c:v>60.763550734973748</c:v>
                </c:pt>
                <c:pt idx="543">
                  <c:v>60.774649309446751</c:v>
                </c:pt>
                <c:pt idx="544">
                  <c:v>60.785736584311188</c:v>
                </c:pt>
                <c:pt idx="545">
                  <c:v>60.796812601852444</c:v>
                </c:pt>
                <c:pt idx="546">
                  <c:v>60.807877404141855</c:v>
                </c:pt>
                <c:pt idx="547">
                  <c:v>60.818931033038247</c:v>
                </c:pt>
                <c:pt idx="548">
                  <c:v>60.829973530189427</c:v>
                </c:pt>
                <c:pt idx="549">
                  <c:v>60.841004937033667</c:v>
                </c:pt>
                <c:pt idx="550">
                  <c:v>60.852025294801159</c:v>
                </c:pt>
                <c:pt idx="551">
                  <c:v>60.863034644515494</c:v>
                </c:pt>
                <c:pt idx="552">
                  <c:v>60.8740330269951</c:v>
                </c:pt>
                <c:pt idx="553">
                  <c:v>60.885020482854685</c:v>
                </c:pt>
                <c:pt idx="554">
                  <c:v>60.895997052506623</c:v>
                </c:pt>
                <c:pt idx="555">
                  <c:v>60.906962776162395</c:v>
                </c:pt>
                <c:pt idx="556">
                  <c:v>60.917917693834006</c:v>
                </c:pt>
                <c:pt idx="557">
                  <c:v>60.928861845335298</c:v>
                </c:pt>
                <c:pt idx="558">
                  <c:v>60.93979527028339</c:v>
                </c:pt>
                <c:pt idx="559">
                  <c:v>60.950718008099997</c:v>
                </c:pt>
                <c:pt idx="560">
                  <c:v>60.961630098012805</c:v>
                </c:pt>
                <c:pt idx="561">
                  <c:v>60.972531579056778</c:v>
                </c:pt>
                <c:pt idx="562">
                  <c:v>60.983422490075519</c:v>
                </c:pt>
                <c:pt idx="563">
                  <c:v>60.99430286972256</c:v>
                </c:pt>
                <c:pt idx="564">
                  <c:v>61.005172756462642</c:v>
                </c:pt>
                <c:pt idx="565">
                  <c:v>61.016032188573085</c:v>
                </c:pt>
                <c:pt idx="566">
                  <c:v>61.026881204144971</c:v>
                </c:pt>
                <c:pt idx="567">
                  <c:v>61.037719841084474</c:v>
                </c:pt>
                <c:pt idx="568">
                  <c:v>61.048548137114125</c:v>
                </c:pt>
                <c:pt idx="569">
                  <c:v>61.059366129773984</c:v>
                </c:pt>
                <c:pt idx="570">
                  <c:v>61.07017385642299</c:v>
                </c:pt>
                <c:pt idx="571">
                  <c:v>61.080971354240106</c:v>
                </c:pt>
                <c:pt idx="572">
                  <c:v>61.091758660225544</c:v>
                </c:pt>
                <c:pt idx="573">
                  <c:v>61.102535811202003</c:v>
                </c:pt>
                <c:pt idx="574">
                  <c:v>61.113302843815859</c:v>
                </c:pt>
                <c:pt idx="575">
                  <c:v>61.124059794538297</c:v>
                </c:pt>
                <c:pt idx="576">
                  <c:v>61.134806699666576</c:v>
                </c:pt>
                <c:pt idx="577">
                  <c:v>61.14554359532513</c:v>
                </c:pt>
                <c:pt idx="578">
                  <c:v>61.15627051746673</c:v>
                </c:pt>
                <c:pt idx="579">
                  <c:v>61.166987501873663</c:v>
                </c:pt>
                <c:pt idx="580">
                  <c:v>61.177694584158836</c:v>
                </c:pt>
                <c:pt idx="581">
                  <c:v>61.188391799766919</c:v>
                </c:pt>
                <c:pt idx="582">
                  <c:v>61.199079183975492</c:v>
                </c:pt>
                <c:pt idx="583">
                  <c:v>61.209756771896082</c:v>
                </c:pt>
                <c:pt idx="584">
                  <c:v>61.220424598475311</c:v>
                </c:pt>
                <c:pt idx="585">
                  <c:v>61.23108269849601</c:v>
                </c:pt>
                <c:pt idx="586">
                  <c:v>61.241731106578243</c:v>
                </c:pt>
                <c:pt idx="587">
                  <c:v>61.252369857180419</c:v>
                </c:pt>
                <c:pt idx="588">
                  <c:v>61.26299898460033</c:v>
                </c:pt>
                <c:pt idx="589">
                  <c:v>61.27361852297625</c:v>
                </c:pt>
                <c:pt idx="590">
                  <c:v>61.284228506287945</c:v>
                </c:pt>
                <c:pt idx="591">
                  <c:v>61.294828968357685</c:v>
                </c:pt>
                <c:pt idx="592">
                  <c:v>61.305419942851358</c:v>
                </c:pt>
                <c:pt idx="593">
                  <c:v>61.316001463279399</c:v>
                </c:pt>
                <c:pt idx="594">
                  <c:v>61.326573562997886</c:v>
                </c:pt>
                <c:pt idx="595">
                  <c:v>61.337136275209467</c:v>
                </c:pt>
                <c:pt idx="596">
                  <c:v>61.347689632964418</c:v>
                </c:pt>
                <c:pt idx="597">
                  <c:v>61.358233669161599</c:v>
                </c:pt>
                <c:pt idx="598">
                  <c:v>61.368768416549422</c:v>
                </c:pt>
                <c:pt idx="599">
                  <c:v>61.379293907726883</c:v>
                </c:pt>
                <c:pt idx="600">
                  <c:v>61.389810175144468</c:v>
                </c:pt>
                <c:pt idx="601">
                  <c:v>61.400317251105115</c:v>
                </c:pt>
                <c:pt idx="602">
                  <c:v>61.410815167765207</c:v>
                </c:pt>
                <c:pt idx="603">
                  <c:v>61.421303957135471</c:v>
                </c:pt>
                <c:pt idx="604">
                  <c:v>61.431783651081929</c:v>
                </c:pt>
                <c:pt idx="605">
                  <c:v>61.442254281326804</c:v>
                </c:pt>
                <c:pt idx="606">
                  <c:v>61.452715879449499</c:v>
                </c:pt>
                <c:pt idx="607">
                  <c:v>61.463168476887418</c:v>
                </c:pt>
                <c:pt idx="608">
                  <c:v>61.473612104936969</c:v>
                </c:pt>
                <c:pt idx="609">
                  <c:v>61.48404679475437</c:v>
                </c:pt>
                <c:pt idx="610">
                  <c:v>61.494472577356603</c:v>
                </c:pt>
                <c:pt idx="611">
                  <c:v>61.504889483622293</c:v>
                </c:pt>
                <c:pt idx="612">
                  <c:v>61.51529754429253</c:v>
                </c:pt>
                <c:pt idx="613">
                  <c:v>61.525696789971811</c:v>
                </c:pt>
                <c:pt idx="614">
                  <c:v>61.536087251128848</c:v>
                </c:pt>
                <c:pt idx="615">
                  <c:v>61.546468958097471</c:v>
                </c:pt>
                <c:pt idx="616">
                  <c:v>61.556841941077423</c:v>
                </c:pt>
                <c:pt idx="617">
                  <c:v>61.567206230135227</c:v>
                </c:pt>
                <c:pt idx="618">
                  <c:v>61.577561855205069</c:v>
                </c:pt>
                <c:pt idx="619">
                  <c:v>61.587908846089533</c:v>
                </c:pt>
                <c:pt idx="620">
                  <c:v>61.598247232460508</c:v>
                </c:pt>
                <c:pt idx="621">
                  <c:v>61.608577043859974</c:v>
                </c:pt>
                <c:pt idx="622">
                  <c:v>61.618898309700789</c:v>
                </c:pt>
                <c:pt idx="623">
                  <c:v>61.629211059267533</c:v>
                </c:pt>
                <c:pt idx="624">
                  <c:v>61.639515321717276</c:v>
                </c:pt>
                <c:pt idx="625">
                  <c:v>61.649811126080401</c:v>
                </c:pt>
                <c:pt idx="626">
                  <c:v>61.660098501261331</c:v>
                </c:pt>
                <c:pt idx="627">
                  <c:v>61.670377476039384</c:v>
                </c:pt>
                <c:pt idx="628">
                  <c:v>61.680648079069513</c:v>
                </c:pt>
                <c:pt idx="629">
                  <c:v>61.690910338883036</c:v>
                </c:pt>
                <c:pt idx="630">
                  <c:v>61.70116428388846</c:v>
                </c:pt>
                <c:pt idx="631">
                  <c:v>61.711409942372214</c:v>
                </c:pt>
                <c:pt idx="632">
                  <c:v>61.721647342499374</c:v>
                </c:pt>
                <c:pt idx="633">
                  <c:v>61.731876512314429</c:v>
                </c:pt>
                <c:pt idx="634">
                  <c:v>61.742097479742036</c:v>
                </c:pt>
                <c:pt idx="635">
                  <c:v>61.752310272587721</c:v>
                </c:pt>
                <c:pt idx="636">
                  <c:v>61.762514918538635</c:v>
                </c:pt>
                <c:pt idx="637">
                  <c:v>61.772711445164262</c:v>
                </c:pt>
                <c:pt idx="638">
                  <c:v>61.78289987991711</c:v>
                </c:pt>
                <c:pt idx="639">
                  <c:v>61.793080250133471</c:v>
                </c:pt>
                <c:pt idx="640">
                  <c:v>61.803252583034123</c:v>
                </c:pt>
                <c:pt idx="641">
                  <c:v>61.813416905724957</c:v>
                </c:pt>
                <c:pt idx="642">
                  <c:v>61.823573245197792</c:v>
                </c:pt>
                <c:pt idx="643">
                  <c:v>61.833721628330942</c:v>
                </c:pt>
                <c:pt idx="644">
                  <c:v>61.843862081890009</c:v>
                </c:pt>
                <c:pt idx="645">
                  <c:v>61.853994632528469</c:v>
                </c:pt>
                <c:pt idx="646">
                  <c:v>61.864119306788432</c:v>
                </c:pt>
                <c:pt idx="647">
                  <c:v>61.874236131101213</c:v>
                </c:pt>
                <c:pt idx="648">
                  <c:v>61.884345131788137</c:v>
                </c:pt>
                <c:pt idx="649">
                  <c:v>61.894446335061026</c:v>
                </c:pt>
                <c:pt idx="650">
                  <c:v>61.90453976702301</c:v>
                </c:pt>
                <c:pt idx="651">
                  <c:v>61.914625453669082</c:v>
                </c:pt>
                <c:pt idx="652">
                  <c:v>61.924703420886786</c:v>
                </c:pt>
                <c:pt idx="653">
                  <c:v>61.934773694456823</c:v>
                </c:pt>
                <c:pt idx="654">
                  <c:v>61.944836300053701</c:v>
                </c:pt>
                <c:pt idx="655">
                  <c:v>61.954891263246417</c:v>
                </c:pt>
                <c:pt idx="656">
                  <c:v>61.964938609498994</c:v>
                </c:pt>
                <c:pt idx="657">
                  <c:v>61.974978364171172</c:v>
                </c:pt>
                <c:pt idx="658">
                  <c:v>61.985010552518979</c:v>
                </c:pt>
                <c:pt idx="659">
                  <c:v>61.995035199695387</c:v>
                </c:pt>
                <c:pt idx="660">
                  <c:v>62.005052330750885</c:v>
                </c:pt>
                <c:pt idx="661">
                  <c:v>62.0150619706341</c:v>
                </c:pt>
                <c:pt idx="662">
                  <c:v>62.025064144192392</c:v>
                </c:pt>
                <c:pt idx="663">
                  <c:v>62.035058876172442</c:v>
                </c:pt>
                <c:pt idx="664">
                  <c:v>62.045046191220884</c:v>
                </c:pt>
                <c:pt idx="665">
                  <c:v>62.055026113884807</c:v>
                </c:pt>
                <c:pt idx="666">
                  <c:v>62.064998668612425</c:v>
                </c:pt>
                <c:pt idx="667">
                  <c:v>62.074963879753604</c:v>
                </c:pt>
                <c:pt idx="668">
                  <c:v>62.084921771560452</c:v>
                </c:pt>
                <c:pt idx="669">
                  <c:v>62.094872368187879</c:v>
                </c:pt>
                <c:pt idx="670">
                  <c:v>62.104815693694206</c:v>
                </c:pt>
                <c:pt idx="671">
                  <c:v>62.114751772041643</c:v>
                </c:pt>
                <c:pt idx="672">
                  <c:v>62.124680627096922</c:v>
                </c:pt>
                <c:pt idx="673">
                  <c:v>62.134602282631811</c:v>
                </c:pt>
                <c:pt idx="674">
                  <c:v>62.14451676232369</c:v>
                </c:pt>
                <c:pt idx="675">
                  <c:v>62.154424089756063</c:v>
                </c:pt>
                <c:pt idx="676">
                  <c:v>62.164324288419138</c:v>
                </c:pt>
                <c:pt idx="677">
                  <c:v>62.174217381710349</c:v>
                </c:pt>
                <c:pt idx="678">
                  <c:v>62.184103392934851</c:v>
                </c:pt>
                <c:pt idx="679">
                  <c:v>62.193982345306139</c:v>
                </c:pt>
                <c:pt idx="680">
                  <c:v>62.203854261946475</c:v>
                </c:pt>
                <c:pt idx="681">
                  <c:v>62.213719165887483</c:v>
                </c:pt>
                <c:pt idx="682">
                  <c:v>62.223577080070662</c:v>
                </c:pt>
                <c:pt idx="683">
                  <c:v>62.233428027347827</c:v>
                </c:pt>
                <c:pt idx="684">
                  <c:v>62.24327203048172</c:v>
                </c:pt>
                <c:pt idx="685">
                  <c:v>62.253109112146468</c:v>
                </c:pt>
                <c:pt idx="686">
                  <c:v>62.262939294928088</c:v>
                </c:pt>
                <c:pt idx="687">
                  <c:v>62.272762601325013</c:v>
                </c:pt>
                <c:pt idx="688">
                  <c:v>62.282579053748528</c:v>
                </c:pt>
                <c:pt idx="689">
                  <c:v>62.292388674523359</c:v>
                </c:pt>
                <c:pt idx="690">
                  <c:v>62.302191485888081</c:v>
                </c:pt>
                <c:pt idx="691">
                  <c:v>62.311987509995639</c:v>
                </c:pt>
                <c:pt idx="692">
                  <c:v>62.32177676891385</c:v>
                </c:pt>
                <c:pt idx="693">
                  <c:v>62.33155928462584</c:v>
                </c:pt>
                <c:pt idx="694">
                  <c:v>62.341335079030543</c:v>
                </c:pt>
                <c:pt idx="695">
                  <c:v>62.351104173943213</c:v>
                </c:pt>
                <c:pt idx="696">
                  <c:v>62.360866591095814</c:v>
                </c:pt>
                <c:pt idx="697">
                  <c:v>62.370622352137566</c:v>
                </c:pt>
                <c:pt idx="698">
                  <c:v>62.380371478635347</c:v>
                </c:pt>
                <c:pt idx="699">
                  <c:v>62.390113992074184</c:v>
                </c:pt>
                <c:pt idx="700">
                  <c:v>62.39984991385775</c:v>
                </c:pt>
                <c:pt idx="701">
                  <c:v>62.409579265308722</c:v>
                </c:pt>
                <c:pt idx="702">
                  <c:v>62.419302067669328</c:v>
                </c:pt>
                <c:pt idx="703">
                  <c:v>62.429018342101735</c:v>
                </c:pt>
                <c:pt idx="704">
                  <c:v>62.438728109688519</c:v>
                </c:pt>
                <c:pt idx="705">
                  <c:v>62.448431391433118</c:v>
                </c:pt>
                <c:pt idx="706">
                  <c:v>62.45812820826022</c:v>
                </c:pt>
                <c:pt idx="707">
                  <c:v>62.467818581016296</c:v>
                </c:pt>
                <c:pt idx="708">
                  <c:v>62.477502530469906</c:v>
                </c:pt>
                <c:pt idx="709">
                  <c:v>62.487180077312246</c:v>
                </c:pt>
                <c:pt idx="710">
                  <c:v>62.496851242157518</c:v>
                </c:pt>
                <c:pt idx="711">
                  <c:v>62.506516045543343</c:v>
                </c:pt>
                <c:pt idx="712">
                  <c:v>62.516174507931225</c:v>
                </c:pt>
                <c:pt idx="713">
                  <c:v>62.525826649706943</c:v>
                </c:pt>
                <c:pt idx="714">
                  <c:v>62.535472491180968</c:v>
                </c:pt>
                <c:pt idx="715">
                  <c:v>62.545112052588898</c:v>
                </c:pt>
                <c:pt idx="716">
                  <c:v>62.554745354091814</c:v>
                </c:pt>
                <c:pt idx="717">
                  <c:v>62.564372415776774</c:v>
                </c:pt>
                <c:pt idx="718">
                  <c:v>62.573993257657122</c:v>
                </c:pt>
                <c:pt idx="719">
                  <c:v>62.583607899672991</c:v>
                </c:pt>
                <c:pt idx="720">
                  <c:v>62.593216361691603</c:v>
                </c:pt>
                <c:pt idx="721">
                  <c:v>62.602818663507733</c:v>
                </c:pt>
                <c:pt idx="722">
                  <c:v>62.612414824844087</c:v>
                </c:pt>
                <c:pt idx="723">
                  <c:v>62.622004865351677</c:v>
                </c:pt>
                <c:pt idx="724">
                  <c:v>62.631588804610246</c:v>
                </c:pt>
                <c:pt idx="725">
                  <c:v>62.641166662128612</c:v>
                </c:pt>
                <c:pt idx="726">
                  <c:v>62.650738457345078</c:v>
                </c:pt>
                <c:pt idx="727">
                  <c:v>62.66030420962781</c:v>
                </c:pt>
                <c:pt idx="728">
                  <c:v>62.669863938275213</c:v>
                </c:pt>
                <c:pt idx="729">
                  <c:v>62.679417662516315</c:v>
                </c:pt>
                <c:pt idx="730">
                  <c:v>62.688965401511119</c:v>
                </c:pt>
                <c:pt idx="731">
                  <c:v>62.698507174351015</c:v>
                </c:pt>
                <c:pt idx="732">
                  <c:v>62.708043000059099</c:v>
                </c:pt>
                <c:pt idx="733">
                  <c:v>62.717572897590571</c:v>
                </c:pt>
                <c:pt idx="734">
                  <c:v>62.72709688583312</c:v>
                </c:pt>
                <c:pt idx="735">
                  <c:v>62.736614983607218</c:v>
                </c:pt>
                <c:pt idx="736">
                  <c:v>62.746127209666554</c:v>
                </c:pt>
                <c:pt idx="737">
                  <c:v>62.755633582698351</c:v>
                </c:pt>
                <c:pt idx="738">
                  <c:v>62.765134121323705</c:v>
                </c:pt>
                <c:pt idx="739">
                  <c:v>62.774628844098011</c:v>
                </c:pt>
                <c:pt idx="740">
                  <c:v>62.784117769511205</c:v>
                </c:pt>
                <c:pt idx="741">
                  <c:v>62.793600915988236</c:v>
                </c:pt>
                <c:pt idx="742">
                  <c:v>62.803078301889272</c:v>
                </c:pt>
                <c:pt idx="743">
                  <c:v>62.812549945510185</c:v>
                </c:pt>
                <c:pt idx="744">
                  <c:v>62.82201586508279</c:v>
                </c:pt>
                <c:pt idx="745">
                  <c:v>62.831476078775232</c:v>
                </c:pt>
                <c:pt idx="746">
                  <c:v>62.840930604692304</c:v>
                </c:pt>
                <c:pt idx="747">
                  <c:v>62.850379460875807</c:v>
                </c:pt>
                <c:pt idx="748">
                  <c:v>62.859822665304833</c:v>
                </c:pt>
                <c:pt idx="749">
                  <c:v>62.869260235896164</c:v>
                </c:pt>
                <c:pt idx="750">
                  <c:v>62.878692190504545</c:v>
                </c:pt>
                <c:pt idx="751">
                  <c:v>62.888118546923025</c:v>
                </c:pt>
                <c:pt idx="752">
                  <c:v>62.89753932288329</c:v>
                </c:pt>
                <c:pt idx="753">
                  <c:v>62.906954536055999</c:v>
                </c:pt>
                <c:pt idx="754">
                  <c:v>62.916364204051057</c:v>
                </c:pt>
                <c:pt idx="755">
                  <c:v>62.925768344417989</c:v>
                </c:pt>
                <c:pt idx="756">
                  <c:v>62.935166974646222</c:v>
                </c:pt>
                <c:pt idx="757">
                  <c:v>62.944560112165384</c:v>
                </c:pt>
                <c:pt idx="758">
                  <c:v>62.953947774345679</c:v>
                </c:pt>
                <c:pt idx="759">
                  <c:v>62.963329978498123</c:v>
                </c:pt>
                <c:pt idx="760">
                  <c:v>62.972706741874923</c:v>
                </c:pt>
                <c:pt idx="761">
                  <c:v>62.982078081669712</c:v>
                </c:pt>
                <c:pt idx="762">
                  <c:v>62.991444015017912</c:v>
                </c:pt>
                <c:pt idx="763">
                  <c:v>63.000804558996997</c:v>
                </c:pt>
                <c:pt idx="764">
                  <c:v>63.01015973062681</c:v>
                </c:pt>
                <c:pt idx="765">
                  <c:v>63.019509546869898</c:v>
                </c:pt>
                <c:pt idx="766">
                  <c:v>63.028854024631727</c:v>
                </c:pt>
                <c:pt idx="767">
                  <c:v>63.038193180761034</c:v>
                </c:pt>
                <c:pt idx="768">
                  <c:v>63.047527032050127</c:v>
                </c:pt>
                <c:pt idx="769">
                  <c:v>63.056855595235149</c:v>
                </c:pt>
                <c:pt idx="770">
                  <c:v>63.066178886996369</c:v>
                </c:pt>
                <c:pt idx="771">
                  <c:v>63.075496923958482</c:v>
                </c:pt>
                <c:pt idx="772">
                  <c:v>63.084809722690899</c:v>
                </c:pt>
                <c:pt idx="773">
                  <c:v>63.094117299708017</c:v>
                </c:pt>
                <c:pt idx="774">
                  <c:v>63.103419671469496</c:v>
                </c:pt>
                <c:pt idx="775">
                  <c:v>63.112716854380579</c:v>
                </c:pt>
                <c:pt idx="776">
                  <c:v>63.122008864792328</c:v>
                </c:pt>
                <c:pt idx="777">
                  <c:v>63.131295719001898</c:v>
                </c:pt>
                <c:pt idx="778">
                  <c:v>63.140577433252851</c:v>
                </c:pt>
                <c:pt idx="779">
                  <c:v>63.149854023735415</c:v>
                </c:pt>
                <c:pt idx="780">
                  <c:v>63.159125506586754</c:v>
                </c:pt>
                <c:pt idx="781">
                  <c:v>63.168391897891219</c:v>
                </c:pt>
                <c:pt idx="782">
                  <c:v>63.177653213680628</c:v>
                </c:pt>
                <c:pt idx="783">
                  <c:v>63.186909469934569</c:v>
                </c:pt>
                <c:pt idx="784">
                  <c:v>63.196160682580619</c:v>
                </c:pt>
                <c:pt idx="785">
                  <c:v>63.205406867494624</c:v>
                </c:pt>
                <c:pt idx="786">
                  <c:v>63.214648040500954</c:v>
                </c:pt>
                <c:pt idx="787">
                  <c:v>63.223884217372799</c:v>
                </c:pt>
                <c:pt idx="788">
                  <c:v>63.233115413832373</c:v>
                </c:pt>
                <c:pt idx="789">
                  <c:v>63.242341645551214</c:v>
                </c:pt>
                <c:pt idx="790">
                  <c:v>63.251562928150427</c:v>
                </c:pt>
                <c:pt idx="791">
                  <c:v>63.260779277200925</c:v>
                </c:pt>
                <c:pt idx="792">
                  <c:v>63.269990708223723</c:v>
                </c:pt>
                <c:pt idx="793">
                  <c:v>63.279197236690152</c:v>
                </c:pt>
                <c:pt idx="794">
                  <c:v>63.288398878022072</c:v>
                </c:pt>
                <c:pt idx="795">
                  <c:v>63.297595647592246</c:v>
                </c:pt>
                <c:pt idx="796">
                  <c:v>63.306787560724459</c:v>
                </c:pt>
                <c:pt idx="797">
                  <c:v>63.315974632693809</c:v>
                </c:pt>
                <c:pt idx="798">
                  <c:v>63.325156878726986</c:v>
                </c:pt>
                <c:pt idx="799">
                  <c:v>63.334334314002454</c:v>
                </c:pt>
                <c:pt idx="800">
                  <c:v>63.343506953650746</c:v>
                </c:pt>
                <c:pt idx="801">
                  <c:v>63.352674812754664</c:v>
                </c:pt>
                <c:pt idx="802">
                  <c:v>63.36183790634955</c:v>
                </c:pt>
                <c:pt idx="803">
                  <c:v>63.370996249423477</c:v>
                </c:pt>
                <c:pt idx="804">
                  <c:v>63.380149856917541</c:v>
                </c:pt>
                <c:pt idx="805">
                  <c:v>63.389298743726059</c:v>
                </c:pt>
                <c:pt idx="806">
                  <c:v>63.398442924696802</c:v>
                </c:pt>
                <c:pt idx="807">
                  <c:v>63.407582414631264</c:v>
                </c:pt>
                <c:pt idx="808">
                  <c:v>63.416717228284817</c:v>
                </c:pt>
                <c:pt idx="809">
                  <c:v>63.425847380367031</c:v>
                </c:pt>
                <c:pt idx="810">
                  <c:v>63.434972885541825</c:v>
                </c:pt>
                <c:pt idx="811">
                  <c:v>63.444093758427755</c:v>
                </c:pt>
                <c:pt idx="812">
                  <c:v>63.453210013598166</c:v>
                </c:pt>
                <c:pt idx="813">
                  <c:v>63.462321665581499</c:v>
                </c:pt>
                <c:pt idx="814">
                  <c:v>63.471428728861447</c:v>
                </c:pt>
                <c:pt idx="815">
                  <c:v>63.480531217877214</c:v>
                </c:pt>
                <c:pt idx="816">
                  <c:v>63.489629147023699</c:v>
                </c:pt>
                <c:pt idx="817">
                  <c:v>63.498722530651762</c:v>
                </c:pt>
                <c:pt idx="818">
                  <c:v>63.507811383068415</c:v>
                </c:pt>
                <c:pt idx="819">
                  <c:v>63.516895718537015</c:v>
                </c:pt>
                <c:pt idx="820">
                  <c:v>63.525975551277511</c:v>
                </c:pt>
                <c:pt idx="821">
                  <c:v>63.535050895466654</c:v>
                </c:pt>
                <c:pt idx="822">
                  <c:v>63.544121765238202</c:v>
                </c:pt>
                <c:pt idx="823">
                  <c:v>63.553188174683136</c:v>
                </c:pt>
                <c:pt idx="824">
                  <c:v>63.562250137849851</c:v>
                </c:pt>
                <c:pt idx="825">
                  <c:v>63.571307668744382</c:v>
                </c:pt>
                <c:pt idx="826">
                  <c:v>63.580360781330612</c:v>
                </c:pt>
                <c:pt idx="827">
                  <c:v>63.589409489530468</c:v>
                </c:pt>
                <c:pt idx="828">
                  <c:v>63.598453807224153</c:v>
                </c:pt>
                <c:pt idx="829">
                  <c:v>63.607493748250299</c:v>
                </c:pt>
                <c:pt idx="830">
                  <c:v>63.616529326406209</c:v>
                </c:pt>
                <c:pt idx="831">
                  <c:v>63.625560555448054</c:v>
                </c:pt>
                <c:pt idx="832">
                  <c:v>63.63458744909105</c:v>
                </c:pt>
                <c:pt idx="833">
                  <c:v>63.643610021009707</c:v>
                </c:pt>
                <c:pt idx="834">
                  <c:v>63.652628284837952</c:v>
                </c:pt>
                <c:pt idx="835">
                  <c:v>63.661642254169401</c:v>
                </c:pt>
                <c:pt idx="836">
                  <c:v>63.670651942557512</c:v>
                </c:pt>
                <c:pt idx="837">
                  <c:v>63.679657363515773</c:v>
                </c:pt>
                <c:pt idx="838">
                  <c:v>63.688658530517934</c:v>
                </c:pt>
                <c:pt idx="839">
                  <c:v>63.697655456998156</c:v>
                </c:pt>
                <c:pt idx="840">
                  <c:v>63.706648156351257</c:v>
                </c:pt>
                <c:pt idx="841">
                  <c:v>63.715636641932825</c:v>
                </c:pt>
                <c:pt idx="842">
                  <c:v>63.72462092705949</c:v>
                </c:pt>
                <c:pt idx="843">
                  <c:v>63.733601025009037</c:v>
                </c:pt>
                <c:pt idx="844">
                  <c:v>63.742576949020652</c:v>
                </c:pt>
                <c:pt idx="845">
                  <c:v>63.751548712295076</c:v>
                </c:pt>
                <c:pt idx="846">
                  <c:v>63.760516327994814</c:v>
                </c:pt>
                <c:pt idx="847">
                  <c:v>63.769479809244274</c:v>
                </c:pt>
                <c:pt idx="848">
                  <c:v>63.778439169130003</c:v>
                </c:pt>
                <c:pt idx="849">
                  <c:v>63.787394420700835</c:v>
                </c:pt>
                <c:pt idx="850">
                  <c:v>63.7963455769681</c:v>
                </c:pt>
                <c:pt idx="851">
                  <c:v>63.80529265090577</c:v>
                </c:pt>
                <c:pt idx="852">
                  <c:v>63.814235655450638</c:v>
                </c:pt>
                <c:pt idx="853">
                  <c:v>63.823174603502544</c:v>
                </c:pt>
                <c:pt idx="854">
                  <c:v>63.832109507924507</c:v>
                </c:pt>
                <c:pt idx="855">
                  <c:v>63.841040381542918</c:v>
                </c:pt>
                <c:pt idx="856">
                  <c:v>63.849967237147695</c:v>
                </c:pt>
                <c:pt idx="857">
                  <c:v>63.858890087492483</c:v>
                </c:pt>
                <c:pt idx="858">
                  <c:v>63.867808945294826</c:v>
                </c:pt>
                <c:pt idx="859">
                  <c:v>63.876723823236325</c:v>
                </c:pt>
                <c:pt idx="860">
                  <c:v>63.885634733962803</c:v>
                </c:pt>
                <c:pt idx="861">
                  <c:v>63.894541690084495</c:v>
                </c:pt>
                <c:pt idx="862">
                  <c:v>63.903444704176216</c:v>
                </c:pt>
                <c:pt idx="863">
                  <c:v>63.912343788777513</c:v>
                </c:pt>
                <c:pt idx="864">
                  <c:v>63.921238956392827</c:v>
                </c:pt>
                <c:pt idx="865">
                  <c:v>63.930130219491716</c:v>
                </c:pt>
                <c:pt idx="866">
                  <c:v>63.939017590508939</c:v>
                </c:pt>
                <c:pt idx="867">
                  <c:v>63.947901081844677</c:v>
                </c:pt>
                <c:pt idx="868">
                  <c:v>63.956780705864681</c:v>
                </c:pt>
                <c:pt idx="869">
                  <c:v>63.96565647490042</c:v>
                </c:pt>
                <c:pt idx="870">
                  <c:v>63.974528401249295</c:v>
                </c:pt>
                <c:pt idx="871">
                  <c:v>63.983396497174716</c:v>
                </c:pt>
                <c:pt idx="872">
                  <c:v>63.992260774906335</c:v>
                </c:pt>
                <c:pt idx="873">
                  <c:v>64.001121246640167</c:v>
                </c:pt>
                <c:pt idx="874">
                  <c:v>64.009977924538802</c:v>
                </c:pt>
                <c:pt idx="875">
                  <c:v>64.018830820731452</c:v>
                </c:pt>
                <c:pt idx="876">
                  <c:v>64.02767994731424</c:v>
                </c:pt>
                <c:pt idx="877">
                  <c:v>64.036525316350264</c:v>
                </c:pt>
                <c:pt idx="878">
                  <c:v>64.04536693986978</c:v>
                </c:pt>
                <c:pt idx="879">
                  <c:v>64.054204829870358</c:v>
                </c:pt>
                <c:pt idx="880">
                  <c:v>64.063038998317083</c:v>
                </c:pt>
                <c:pt idx="881">
                  <c:v>64.071869457142583</c:v>
                </c:pt>
                <c:pt idx="882">
                  <c:v>64.08069621824734</c:v>
                </c:pt>
                <c:pt idx="883">
                  <c:v>64.089519293499691</c:v>
                </c:pt>
                <c:pt idx="884">
                  <c:v>64.098338694736086</c:v>
                </c:pt>
                <c:pt idx="885">
                  <c:v>64.107154433761195</c:v>
                </c:pt>
                <c:pt idx="886">
                  <c:v>64.115966522348074</c:v>
                </c:pt>
                <c:pt idx="887">
                  <c:v>64.124774972238242</c:v>
                </c:pt>
                <c:pt idx="888">
                  <c:v>64.133579795141983</c:v>
                </c:pt>
                <c:pt idx="889">
                  <c:v>64.142381002738304</c:v>
                </c:pt>
                <c:pt idx="890">
                  <c:v>64.151178606675231</c:v>
                </c:pt>
                <c:pt idx="891">
                  <c:v>64.159972618569867</c:v>
                </c:pt>
                <c:pt idx="892">
                  <c:v>64.168763050008565</c:v>
                </c:pt>
                <c:pt idx="893">
                  <c:v>64.177549912547107</c:v>
                </c:pt>
                <c:pt idx="894">
                  <c:v>64.186333217710768</c:v>
                </c:pt>
                <c:pt idx="895">
                  <c:v>64.195112976994523</c:v>
                </c:pt>
                <c:pt idx="896">
                  <c:v>64.203889201863163</c:v>
                </c:pt>
                <c:pt idx="897">
                  <c:v>64.212661903751425</c:v>
                </c:pt>
                <c:pt idx="898">
                  <c:v>64.221431094064187</c:v>
                </c:pt>
                <c:pt idx="899">
                  <c:v>64.230196784176513</c:v>
                </c:pt>
                <c:pt idx="900">
                  <c:v>64.238958985433868</c:v>
                </c:pt>
                <c:pt idx="901">
                  <c:v>64.247717709152241</c:v>
                </c:pt>
                <c:pt idx="902">
                  <c:v>64.256472966618261</c:v>
                </c:pt>
                <c:pt idx="903">
                  <c:v>64.265224769089343</c:v>
                </c:pt>
                <c:pt idx="904">
                  <c:v>64.273973127793823</c:v>
                </c:pt>
                <c:pt idx="905">
                  <c:v>64.28271805393112</c:v>
                </c:pt>
                <c:pt idx="906">
                  <c:v>64.291459558671804</c:v>
                </c:pt>
                <c:pt idx="907">
                  <c:v>64.300197653157795</c:v>
                </c:pt>
                <c:pt idx="908">
                  <c:v>64.308932348502481</c:v>
                </c:pt>
                <c:pt idx="909">
                  <c:v>64.317663655790824</c:v>
                </c:pt>
                <c:pt idx="910">
                  <c:v>64.326391586079495</c:v>
                </c:pt>
                <c:pt idx="911">
                  <c:v>64.335116150397042</c:v>
                </c:pt>
                <c:pt idx="912">
                  <c:v>64.343837359743986</c:v>
                </c:pt>
                <c:pt idx="913">
                  <c:v>64.352555225092971</c:v>
                </c:pt>
                <c:pt idx="914">
                  <c:v>64.36126975738884</c:v>
                </c:pt>
                <c:pt idx="915">
                  <c:v>64.369980967548855</c:v>
                </c:pt>
                <c:pt idx="916">
                  <c:v>64.378688866462753</c:v>
                </c:pt>
                <c:pt idx="917">
                  <c:v>64.387393464992883</c:v>
                </c:pt>
                <c:pt idx="918">
                  <c:v>64.396094773974383</c:v>
                </c:pt>
                <c:pt idx="919">
                  <c:v>64.404792804215191</c:v>
                </c:pt>
                <c:pt idx="920">
                  <c:v>64.413487566496315</c:v>
                </c:pt>
                <c:pt idx="921">
                  <c:v>64.422179071571861</c:v>
                </c:pt>
                <c:pt idx="922">
                  <c:v>64.430867330169178</c:v>
                </c:pt>
                <c:pt idx="923">
                  <c:v>64.439552352988983</c:v>
                </c:pt>
                <c:pt idx="924">
                  <c:v>64.448234150705503</c:v>
                </c:pt>
                <c:pt idx="925">
                  <c:v>64.456912733966547</c:v>
                </c:pt>
                <c:pt idx="926">
                  <c:v>64.465588113393707</c:v>
                </c:pt>
                <c:pt idx="927">
                  <c:v>64.474260299582383</c:v>
                </c:pt>
                <c:pt idx="928">
                  <c:v>64.482929303101983</c:v>
                </c:pt>
                <c:pt idx="929">
                  <c:v>64.491595134495981</c:v>
                </c:pt>
                <c:pt idx="930">
                  <c:v>64.5002578042821</c:v>
                </c:pt>
                <c:pt idx="931">
                  <c:v>64.508917322952385</c:v>
                </c:pt>
                <c:pt idx="932">
                  <c:v>64.517573700973301</c:v>
                </c:pt>
                <c:pt idx="933">
                  <c:v>64.526226948785933</c:v>
                </c:pt>
                <c:pt idx="934">
                  <c:v>64.534877076805998</c:v>
                </c:pt>
                <c:pt idx="935">
                  <c:v>64.543524095424047</c:v>
                </c:pt>
                <c:pt idx="936">
                  <c:v>64.55216801500552</c:v>
                </c:pt>
                <c:pt idx="937">
                  <c:v>64.560808845890932</c:v>
                </c:pt>
                <c:pt idx="938">
                  <c:v>64.569446598395871</c:v>
                </c:pt>
                <c:pt idx="939">
                  <c:v>64.578081282811254</c:v>
                </c:pt>
                <c:pt idx="940">
                  <c:v>64.586712909403303</c:v>
                </c:pt>
                <c:pt idx="941">
                  <c:v>64.59534148841378</c:v>
                </c:pt>
                <c:pt idx="942">
                  <c:v>64.603967030060019</c:v>
                </c:pt>
                <c:pt idx="943">
                  <c:v>64.612589544535041</c:v>
                </c:pt>
                <c:pt idx="944">
                  <c:v>64.621209042007735</c:v>
                </c:pt>
                <c:pt idx="945">
                  <c:v>64.62982553262286</c:v>
                </c:pt>
                <c:pt idx="946">
                  <c:v>64.638439026501231</c:v>
                </c:pt>
                <c:pt idx="947">
                  <c:v>64.647049533739846</c:v>
                </c:pt>
                <c:pt idx="948">
                  <c:v>64.655657064411898</c:v>
                </c:pt>
                <c:pt idx="949">
                  <c:v>64.664261628567019</c:v>
                </c:pt>
                <c:pt idx="950">
                  <c:v>64.672863236231223</c:v>
                </c:pt>
                <c:pt idx="951">
                  <c:v>64.681461897407175</c:v>
                </c:pt>
                <c:pt idx="952">
                  <c:v>64.690057622074207</c:v>
                </c:pt>
                <c:pt idx="953">
                  <c:v>64.698650420188415</c:v>
                </c:pt>
                <c:pt idx="954">
                  <c:v>64.707240301682816</c:v>
                </c:pt>
                <c:pt idx="955">
                  <c:v>64.715827276467451</c:v>
                </c:pt>
                <c:pt idx="956">
                  <c:v>64.724411354429421</c:v>
                </c:pt>
                <c:pt idx="957">
                  <c:v>64.732992545433063</c:v>
                </c:pt>
                <c:pt idx="958">
                  <c:v>64.741570859320049</c:v>
                </c:pt>
                <c:pt idx="959">
                  <c:v>64.750146305909439</c:v>
                </c:pt>
                <c:pt idx="960">
                  <c:v>64.758718894997813</c:v>
                </c:pt>
                <c:pt idx="961">
                  <c:v>64.767288636359382</c:v>
                </c:pt>
                <c:pt idx="962">
                  <c:v>64.775855539746118</c:v>
                </c:pt>
                <c:pt idx="963">
                  <c:v>64.784419614887767</c:v>
                </c:pt>
                <c:pt idx="964">
                  <c:v>64.792980871492006</c:v>
                </c:pt>
                <c:pt idx="965">
                  <c:v>64.801539319244597</c:v>
                </c:pt>
                <c:pt idx="966">
                  <c:v>64.810094967809349</c:v>
                </c:pt>
                <c:pt idx="967">
                  <c:v>64.818647826828368</c:v>
                </c:pt>
                <c:pt idx="968">
                  <c:v>64.827197905922034</c:v>
                </c:pt>
                <c:pt idx="969">
                  <c:v>64.835745214689169</c:v>
                </c:pt>
                <c:pt idx="970">
                  <c:v>64.844289762707149</c:v>
                </c:pt>
                <c:pt idx="971">
                  <c:v>64.852831559531907</c:v>
                </c:pt>
                <c:pt idx="972">
                  <c:v>64.861370614698146</c:v>
                </c:pt>
                <c:pt idx="973">
                  <c:v>64.869906937719364</c:v>
                </c:pt>
                <c:pt idx="974">
                  <c:v>64.878440538087972</c:v>
                </c:pt>
                <c:pt idx="975">
                  <c:v>64.886971425275362</c:v>
                </c:pt>
                <c:pt idx="976">
                  <c:v>64.895499608732067</c:v>
                </c:pt>
                <c:pt idx="977">
                  <c:v>64.904025097887782</c:v>
                </c:pt>
                <c:pt idx="978">
                  <c:v>64.912547902151516</c:v>
                </c:pt>
                <c:pt idx="979">
                  <c:v>64.921068030911655</c:v>
                </c:pt>
                <c:pt idx="980">
                  <c:v>64.929585493536038</c:v>
                </c:pt>
                <c:pt idx="981">
                  <c:v>64.938100299372124</c:v>
                </c:pt>
                <c:pt idx="982">
                  <c:v>64.946612457746994</c:v>
                </c:pt>
                <c:pt idx="983">
                  <c:v>64.955121977967494</c:v>
                </c:pt>
                <c:pt idx="984">
                  <c:v>64.963628869320331</c:v>
                </c:pt>
                <c:pt idx="985">
                  <c:v>64.972133141072121</c:v>
                </c:pt>
                <c:pt idx="986">
                  <c:v>64.980634802469552</c:v>
                </c:pt>
                <c:pt idx="987">
                  <c:v>64.989133862739408</c:v>
                </c:pt>
                <c:pt idx="988">
                  <c:v>64.997630331088686</c:v>
                </c:pt>
                <c:pt idx="989">
                  <c:v>65.006124216704677</c:v>
                </c:pt>
                <c:pt idx="990">
                  <c:v>65.014615528755073</c:v>
                </c:pt>
                <c:pt idx="991">
                  <c:v>65.023104276388054</c:v>
                </c:pt>
                <c:pt idx="992">
                  <c:v>65.031590468732333</c:v>
                </c:pt>
                <c:pt idx="993">
                  <c:v>65.040074114897322</c:v>
                </c:pt>
                <c:pt idx="994">
                  <c:v>65.048555223973153</c:v>
                </c:pt>
                <c:pt idx="995">
                  <c:v>65.057033805030784</c:v>
                </c:pt>
                <c:pt idx="996">
                  <c:v>65.065509867122088</c:v>
                </c:pt>
                <c:pt idx="997">
                  <c:v>65.073983419279969</c:v>
                </c:pt>
                <c:pt idx="998">
                  <c:v>65.082454470518428</c:v>
                </c:pt>
                <c:pt idx="999">
                  <c:v>65.090923029832581</c:v>
                </c:pt>
                <c:pt idx="1000">
                  <c:v>65.099389106198885</c:v>
                </c:pt>
                <c:pt idx="1001">
                  <c:v>65.107852708575081</c:v>
                </c:pt>
                <c:pt idx="1002">
                  <c:v>65.116313845900365</c:v>
                </c:pt>
                <c:pt idx="1003">
                  <c:v>65.124772527095473</c:v>
                </c:pt>
                <c:pt idx="1004">
                  <c:v>65.133228761062696</c:v>
                </c:pt>
                <c:pt idx="1005">
                  <c:v>65.141682556686064</c:v>
                </c:pt>
                <c:pt idx="1006">
                  <c:v>65.15013392283133</c:v>
                </c:pt>
                <c:pt idx="1007">
                  <c:v>65.158582868346102</c:v>
                </c:pt>
                <c:pt idx="1008">
                  <c:v>65.167029402059924</c:v>
                </c:pt>
                <c:pt idx="1009">
                  <c:v>65.175473532784395</c:v>
                </c:pt>
                <c:pt idx="1010">
                  <c:v>65.183915269313147</c:v>
                </c:pt>
                <c:pt idx="1011">
                  <c:v>65.192354620422037</c:v>
                </c:pt>
                <c:pt idx="1012">
                  <c:v>65.200791594869145</c:v>
                </c:pt>
                <c:pt idx="1013">
                  <c:v>65.209226201394927</c:v>
                </c:pt>
                <c:pt idx="1014">
                  <c:v>65.217658448722247</c:v>
                </c:pt>
                <c:pt idx="1015">
                  <c:v>65.226088345556448</c:v>
                </c:pt>
                <c:pt idx="1016">
                  <c:v>65.234515900585464</c:v>
                </c:pt>
                <c:pt idx="1017">
                  <c:v>65.242941122479934</c:v>
                </c:pt>
                <c:pt idx="1018">
                  <c:v>65.251364019893145</c:v>
                </c:pt>
                <c:pt idx="1019">
                  <c:v>65.259784601461291</c:v>
                </c:pt>
                <c:pt idx="1020">
                  <c:v>65.268202875803411</c:v>
                </c:pt>
                <c:pt idx="1021">
                  <c:v>65.276618851521519</c:v>
                </c:pt>
                <c:pt idx="1022">
                  <c:v>65.285032537200692</c:v>
                </c:pt>
                <c:pt idx="1023">
                  <c:v>65.293443941409137</c:v>
                </c:pt>
                <c:pt idx="1024">
                  <c:v>65.301853072698279</c:v>
                </c:pt>
                <c:pt idx="1025">
                  <c:v>65.310259939602787</c:v>
                </c:pt>
                <c:pt idx="1026">
                  <c:v>65.318664550640719</c:v>
                </c:pt>
                <c:pt idx="1027">
                  <c:v>65.327066914313548</c:v>
                </c:pt>
                <c:pt idx="1028">
                  <c:v>65.335467039106291</c:v>
                </c:pt>
                <c:pt idx="1029">
                  <c:v>65.343864933487495</c:v>
                </c:pt>
                <c:pt idx="1030">
                  <c:v>65.35226060590945</c:v>
                </c:pt>
                <c:pt idx="1031">
                  <c:v>65.360654064808074</c:v>
                </c:pt>
                <c:pt idx="1032">
                  <c:v>65.369045318603185</c:v>
                </c:pt>
                <c:pt idx="1033">
                  <c:v>65.377434375698456</c:v>
                </c:pt>
                <c:pt idx="1034">
                  <c:v>65.385821244481505</c:v>
                </c:pt>
                <c:pt idx="1035">
                  <c:v>65.394205933323988</c:v>
                </c:pt>
                <c:pt idx="1036">
                  <c:v>65.402588450581675</c:v>
                </c:pt>
                <c:pt idx="1037">
                  <c:v>65.410968804594489</c:v>
                </c:pt>
                <c:pt idx="1038">
                  <c:v>65.419347003686639</c:v>
                </c:pt>
                <c:pt idx="1039">
                  <c:v>65.427723056166641</c:v>
                </c:pt>
                <c:pt idx="1040">
                  <c:v>65.436096970327384</c:v>
                </c:pt>
                <c:pt idx="1041">
                  <c:v>65.444468754446262</c:v>
                </c:pt>
                <c:pt idx="1042">
                  <c:v>65.45283841678517</c:v>
                </c:pt>
                <c:pt idx="1043">
                  <c:v>65.461205965590636</c:v>
                </c:pt>
                <c:pt idx="1044">
                  <c:v>65.469571409093845</c:v>
                </c:pt>
                <c:pt idx="1045">
                  <c:v>65.477934755510759</c:v>
                </c:pt>
                <c:pt idx="1046">
                  <c:v>65.48629601304215</c:v>
                </c:pt>
                <c:pt idx="1047">
                  <c:v>65.494655189873654</c:v>
                </c:pt>
                <c:pt idx="1048">
                  <c:v>65.503012294175903</c:v>
                </c:pt>
                <c:pt idx="1049">
                  <c:v>65.511367334104548</c:v>
                </c:pt>
                <c:pt idx="1050">
                  <c:v>65.519720317800321</c:v>
                </c:pt>
                <c:pt idx="1051">
                  <c:v>65.528071253389143</c:v>
                </c:pt>
                <c:pt idx="1052">
                  <c:v>65.536420148982174</c:v>
                </c:pt>
                <c:pt idx="1053">
                  <c:v>65.544767012675848</c:v>
                </c:pt>
                <c:pt idx="1054">
                  <c:v>65.553111852551993</c:v>
                </c:pt>
                <c:pt idx="1055">
                  <c:v>65.561454676677855</c:v>
                </c:pt>
                <c:pt idx="1056">
                  <c:v>65.569795493106241</c:v>
                </c:pt>
                <c:pt idx="1057">
                  <c:v>65.578134309875466</c:v>
                </c:pt>
                <c:pt idx="1058">
                  <c:v>65.586471135009532</c:v>
                </c:pt>
                <c:pt idx="1059">
                  <c:v>65.594805976518103</c:v>
                </c:pt>
                <c:pt idx="1060">
                  <c:v>65.603138842396689</c:v>
                </c:pt>
                <c:pt idx="1061">
                  <c:v>65.611469740626575</c:v>
                </c:pt>
                <c:pt idx="1062">
                  <c:v>65.619798679174977</c:v>
                </c:pt>
                <c:pt idx="1063">
                  <c:v>65.628125665995057</c:v>
                </c:pt>
                <c:pt idx="1064">
                  <c:v>65.636450709026064</c:v>
                </c:pt>
                <c:pt idx="1065">
                  <c:v>65.644773816193336</c:v>
                </c:pt>
                <c:pt idx="1066">
                  <c:v>65.653094995408324</c:v>
                </c:pt>
                <c:pt idx="1067">
                  <c:v>65.661414254568783</c:v>
                </c:pt>
                <c:pt idx="1068">
                  <c:v>65.669731601558709</c:v>
                </c:pt>
                <c:pt idx="1069">
                  <c:v>65.678047044248487</c:v>
                </c:pt>
                <c:pt idx="1070">
                  <c:v>65.686360590494928</c:v>
                </c:pt>
                <c:pt idx="1071">
                  <c:v>65.694672248141316</c:v>
                </c:pt>
                <c:pt idx="1072">
                  <c:v>65.702982025017477</c:v>
                </c:pt>
                <c:pt idx="1073">
                  <c:v>65.711289928939891</c:v>
                </c:pt>
                <c:pt idx="1074">
                  <c:v>65.719595967711655</c:v>
                </c:pt>
                <c:pt idx="1075">
                  <c:v>65.727900149122675</c:v>
                </c:pt>
                <c:pt idx="1076">
                  <c:v>65.736202480949586</c:v>
                </c:pt>
                <c:pt idx="1077">
                  <c:v>65.744502970955949</c:v>
                </c:pt>
                <c:pt idx="1078">
                  <c:v>65.752801626892207</c:v>
                </c:pt>
                <c:pt idx="1079">
                  <c:v>65.761098456495802</c:v>
                </c:pt>
                <c:pt idx="1080">
                  <c:v>65.769393467491227</c:v>
                </c:pt>
                <c:pt idx="1081">
                  <c:v>65.777686667590103</c:v>
                </c:pt>
                <c:pt idx="1082">
                  <c:v>65.785978064491204</c:v>
                </c:pt>
                <c:pt idx="1083">
                  <c:v>65.794267665880511</c:v>
                </c:pt>
                <c:pt idx="1084">
                  <c:v>65.802555479431348</c:v>
                </c:pt>
                <c:pt idx="1085">
                  <c:v>65.810841512804345</c:v>
                </c:pt>
                <c:pt idx="1086">
                  <c:v>65.819125773647571</c:v>
                </c:pt>
                <c:pt idx="1087">
                  <c:v>65.827408269596546</c:v>
                </c:pt>
                <c:pt idx="1088">
                  <c:v>65.835689008274358</c:v>
                </c:pt>
                <c:pt idx="1089">
                  <c:v>65.843967997291642</c:v>
                </c:pt>
                <c:pt idx="1090">
                  <c:v>65.852245244246703</c:v>
                </c:pt>
                <c:pt idx="1091">
                  <c:v>65.860520756725563</c:v>
                </c:pt>
                <c:pt idx="1092">
                  <c:v>65.868794542301984</c:v>
                </c:pt>
                <c:pt idx="1093">
                  <c:v>65.877066608537589</c:v>
                </c:pt>
                <c:pt idx="1094">
                  <c:v>65.885336962981853</c:v>
                </c:pt>
                <c:pt idx="1095">
                  <c:v>65.893605613172227</c:v>
                </c:pt>
                <c:pt idx="1096">
                  <c:v>65.901872566634125</c:v>
                </c:pt>
                <c:pt idx="1097">
                  <c:v>65.910137830881041</c:v>
                </c:pt>
                <c:pt idx="1098">
                  <c:v>65.918401413414571</c:v>
                </c:pt>
                <c:pt idx="1099">
                  <c:v>65.92666332172449</c:v>
                </c:pt>
                <c:pt idx="1100">
                  <c:v>65.93492356328882</c:v>
                </c:pt>
                <c:pt idx="1101">
                  <c:v>65.943182145573829</c:v>
                </c:pt>
                <c:pt idx="1102">
                  <c:v>65.951439076034148</c:v>
                </c:pt>
                <c:pt idx="1103">
                  <c:v>65.959694362112842</c:v>
                </c:pt>
                <c:pt idx="1104">
                  <c:v>65.967948011241361</c:v>
                </c:pt>
                <c:pt idx="1105">
                  <c:v>65.976200030839706</c:v>
                </c:pt>
                <c:pt idx="1106">
                  <c:v>65.98445042831645</c:v>
                </c:pt>
                <c:pt idx="1107">
                  <c:v>65.992699211068768</c:v>
                </c:pt>
                <c:pt idx="1108">
                  <c:v>66.000946386482539</c:v>
                </c:pt>
                <c:pt idx="1109">
                  <c:v>66.009191961932345</c:v>
                </c:pt>
                <c:pt idx="1110">
                  <c:v>66.017435944781553</c:v>
                </c:pt>
                <c:pt idx="1111">
                  <c:v>66.025678342382406</c:v>
                </c:pt>
                <c:pt idx="1112">
                  <c:v>66.033919162076018</c:v>
                </c:pt>
                <c:pt idx="1113">
                  <c:v>66.04215841119246</c:v>
                </c:pt>
                <c:pt idx="1114">
                  <c:v>66.050396097050822</c:v>
                </c:pt>
                <c:pt idx="1115">
                  <c:v>66.058632226959233</c:v>
                </c:pt>
                <c:pt idx="1116">
                  <c:v>66.066866808214925</c:v>
                </c:pt>
                <c:pt idx="1117">
                  <c:v>66.07509984810433</c:v>
                </c:pt>
                <c:pt idx="1118">
                  <c:v>66.083331353903077</c:v>
                </c:pt>
                <c:pt idx="1119">
                  <c:v>66.091561332876097</c:v>
                </c:pt>
                <c:pt idx="1120">
                  <c:v>66.099789792277591</c:v>
                </c:pt>
                <c:pt idx="1121">
                  <c:v>66.1080167393512</c:v>
                </c:pt>
                <c:pt idx="1122">
                  <c:v>66.116242181329952</c:v>
                </c:pt>
                <c:pt idx="1123">
                  <c:v>66.124466125436399</c:v>
                </c:pt>
                <c:pt idx="1124">
                  <c:v>66.132688578882593</c:v>
                </c:pt>
                <c:pt idx="1125">
                  <c:v>66.140909548870198</c:v>
                </c:pt>
                <c:pt idx="1126">
                  <c:v>66.149129042590502</c:v>
                </c:pt>
                <c:pt idx="1127">
                  <c:v>66.157347067224507</c:v>
                </c:pt>
                <c:pt idx="1128">
                  <c:v>66.165563629942952</c:v>
                </c:pt>
                <c:pt idx="1129">
                  <c:v>66.173778737906332</c:v>
                </c:pt>
                <c:pt idx="1130">
                  <c:v>66.181992398265066</c:v>
                </c:pt>
                <c:pt idx="1131">
                  <c:v>66.190204618159399</c:v>
                </c:pt>
                <c:pt idx="1132">
                  <c:v>66.198415404719583</c:v>
                </c:pt>
                <c:pt idx="1133">
                  <c:v>66.206624765065811</c:v>
                </c:pt>
                <c:pt idx="1134">
                  <c:v>66.214832706308371</c:v>
                </c:pt>
                <c:pt idx="1135">
                  <c:v>66.223039235547631</c:v>
                </c:pt>
                <c:pt idx="1136">
                  <c:v>66.231244359874125</c:v>
                </c:pt>
                <c:pt idx="1137">
                  <c:v>66.239448086368583</c:v>
                </c:pt>
                <c:pt idx="1138">
                  <c:v>66.247650422101955</c:v>
                </c:pt>
                <c:pt idx="1139">
                  <c:v>66.255851374135531</c:v>
                </c:pt>
                <c:pt idx="1140">
                  <c:v>66.26405094952095</c:v>
                </c:pt>
                <c:pt idx="1141">
                  <c:v>66.272249155300216</c:v>
                </c:pt>
                <c:pt idx="1142">
                  <c:v>66.280445998505826</c:v>
                </c:pt>
                <c:pt idx="1143">
                  <c:v>66.288641486160728</c:v>
                </c:pt>
                <c:pt idx="1144">
                  <c:v>66.296835625278447</c:v>
                </c:pt>
                <c:pt idx="1145">
                  <c:v>66.305028422863117</c:v>
                </c:pt>
                <c:pt idx="1146">
                  <c:v>66.313219885909476</c:v>
                </c:pt>
                <c:pt idx="1147">
                  <c:v>66.321410021402968</c:v>
                </c:pt>
                <c:pt idx="1148">
                  <c:v>66.329598836319818</c:v>
                </c:pt>
                <c:pt idx="1149">
                  <c:v>66.33778633762698</c:v>
                </c:pt>
                <c:pt idx="1150">
                  <c:v>66.345972532282261</c:v>
                </c:pt>
                <c:pt idx="1151">
                  <c:v>66.354157427234384</c:v>
                </c:pt>
                <c:pt idx="1152">
                  <c:v>66.362341029422964</c:v>
                </c:pt>
                <c:pt idx="1153">
                  <c:v>66.370523345778651</c:v>
                </c:pt>
                <c:pt idx="1154">
                  <c:v>66.378704383223038</c:v>
                </c:pt>
                <c:pt idx="1155">
                  <c:v>66.386884148668869</c:v>
                </c:pt>
                <c:pt idx="1156">
                  <c:v>66.395062649019977</c:v>
                </c:pt>
                <c:pt idx="1157">
                  <c:v>66.403239891171367</c:v>
                </c:pt>
                <c:pt idx="1158">
                  <c:v>66.411415882009237</c:v>
                </c:pt>
                <c:pt idx="1159">
                  <c:v>66.419590628411115</c:v>
                </c:pt>
                <c:pt idx="1160">
                  <c:v>66.427764137245745</c:v>
                </c:pt>
                <c:pt idx="1161">
                  <c:v>66.435936415373305</c:v>
                </c:pt>
                <c:pt idx="1162">
                  <c:v>66.444107469645317</c:v>
                </c:pt>
                <c:pt idx="1163">
                  <c:v>66.452277306904776</c:v>
                </c:pt>
                <c:pt idx="1164">
                  <c:v>66.460445933986179</c:v>
                </c:pt>
                <c:pt idx="1165">
                  <c:v>66.46861335771554</c:v>
                </c:pt>
                <c:pt idx="1166">
                  <c:v>66.476779584910489</c:v>
                </c:pt>
                <c:pt idx="1167">
                  <c:v>66.484944622380226</c:v>
                </c:pt>
                <c:pt idx="1168">
                  <c:v>66.493108476925684</c:v>
                </c:pt>
                <c:pt idx="1169">
                  <c:v>66.501271155339509</c:v>
                </c:pt>
                <c:pt idx="1170">
                  <c:v>66.509432664406077</c:v>
                </c:pt>
                <c:pt idx="1171">
                  <c:v>66.517593010901606</c:v>
                </c:pt>
                <c:pt idx="1172">
                  <c:v>66.525752201594145</c:v>
                </c:pt>
                <c:pt idx="1173">
                  <c:v>66.533910243243668</c:v>
                </c:pt>
                <c:pt idx="1174">
                  <c:v>66.542067142602093</c:v>
                </c:pt>
                <c:pt idx="1175">
                  <c:v>66.550222906413296</c:v>
                </c:pt>
                <c:pt idx="1176">
                  <c:v>66.558377541413208</c:v>
                </c:pt>
                <c:pt idx="1177">
                  <c:v>66.566531054329857</c:v>
                </c:pt>
                <c:pt idx="1178">
                  <c:v>66.574683451883317</c:v>
                </c:pt>
                <c:pt idx="1179">
                  <c:v>66.582834740785941</c:v>
                </c:pt>
                <c:pt idx="1180">
                  <c:v>66.590984927742198</c:v>
                </c:pt>
                <c:pt idx="1181">
                  <c:v>66.59913401944884</c:v>
                </c:pt>
                <c:pt idx="1182">
                  <c:v>66.607282022594916</c:v>
                </c:pt>
                <c:pt idx="1183">
                  <c:v>66.615428943861815</c:v>
                </c:pt>
                <c:pt idx="1184">
                  <c:v>66.62357478992331</c:v>
                </c:pt>
                <c:pt idx="1185">
                  <c:v>66.631719567445586</c:v>
                </c:pt>
                <c:pt idx="1186">
                  <c:v>66.639863283087323</c:v>
                </c:pt>
                <c:pt idx="1187">
                  <c:v>66.648005943499669</c:v>
                </c:pt>
                <c:pt idx="1188">
                  <c:v>66.656147555326385</c:v>
                </c:pt>
                <c:pt idx="1189">
                  <c:v>66.664288125203768</c:v>
                </c:pt>
                <c:pt idx="1190">
                  <c:v>66.6724276597608</c:v>
                </c:pt>
                <c:pt idx="1191">
                  <c:v>66.68056616561914</c:v>
                </c:pt>
                <c:pt idx="1192">
                  <c:v>66.688703649393119</c:v>
                </c:pt>
                <c:pt idx="1193">
                  <c:v>66.696840117689916</c:v>
                </c:pt>
                <c:pt idx="1194">
                  <c:v>66.704975577109451</c:v>
                </c:pt>
                <c:pt idx="1195">
                  <c:v>66.713110034244522</c:v>
                </c:pt>
                <c:pt idx="1196">
                  <c:v>66.721243495680824</c:v>
                </c:pt>
                <c:pt idx="1197">
                  <c:v>66.729375967996972</c:v>
                </c:pt>
                <c:pt idx="1198">
                  <c:v>66.737507457764565</c:v>
                </c:pt>
                <c:pt idx="1199">
                  <c:v>66.745637971548206</c:v>
                </c:pt>
                <c:pt idx="1200">
                  <c:v>66.753767515905579</c:v>
                </c:pt>
                <c:pt idx="1201">
                  <c:v>66.761896097387449</c:v>
                </c:pt>
                <c:pt idx="1202">
                  <c:v>66.770023722537729</c:v>
                </c:pt>
                <c:pt idx="1203">
                  <c:v>66.778150397893498</c:v>
                </c:pt>
                <c:pt idx="1204">
                  <c:v>66.786276129985069</c:v>
                </c:pt>
                <c:pt idx="1205">
                  <c:v>66.794400925336049</c:v>
                </c:pt>
                <c:pt idx="1206">
                  <c:v>66.802524790463281</c:v>
                </c:pt>
                <c:pt idx="1207">
                  <c:v>66.810647731877012</c:v>
                </c:pt>
                <c:pt idx="1208">
                  <c:v>66.81876975608084</c:v>
                </c:pt>
                <c:pt idx="1209">
                  <c:v>66.826890869571798</c:v>
                </c:pt>
                <c:pt idx="1210">
                  <c:v>66.835011078840395</c:v>
                </c:pt>
                <c:pt idx="1211">
                  <c:v>66.843130390370632</c:v>
                </c:pt>
                <c:pt idx="1212">
                  <c:v>66.851248810640072</c:v>
                </c:pt>
                <c:pt idx="1213">
                  <c:v>66.859366346119828</c:v>
                </c:pt>
                <c:pt idx="1214">
                  <c:v>66.867483003274685</c:v>
                </c:pt>
                <c:pt idx="1215">
                  <c:v>66.875598788563039</c:v>
                </c:pt>
                <c:pt idx="1216">
                  <c:v>66.883713708437071</c:v>
                </c:pt>
                <c:pt idx="1217">
                  <c:v>66.891827769342626</c:v>
                </c:pt>
                <c:pt idx="1218">
                  <c:v>66.899940977719353</c:v>
                </c:pt>
                <c:pt idx="1219">
                  <c:v>66.908053340000748</c:v>
                </c:pt>
                <c:pt idx="1220">
                  <c:v>66.916164862614181</c:v>
                </c:pt>
                <c:pt idx="1221">
                  <c:v>66.92427555198087</c:v>
                </c:pt>
                <c:pt idx="1222">
                  <c:v>66.932385414516006</c:v>
                </c:pt>
                <c:pt idx="1223">
                  <c:v>66.940494456628755</c:v>
                </c:pt>
                <c:pt idx="1224">
                  <c:v>66.948602684722317</c:v>
                </c:pt>
                <c:pt idx="1225">
                  <c:v>66.95671010519392</c:v>
                </c:pt>
                <c:pt idx="1226">
                  <c:v>66.964816724434911</c:v>
                </c:pt>
                <c:pt idx="1227">
                  <c:v>66.972922548830766</c:v>
                </c:pt>
                <c:pt idx="1228">
                  <c:v>66.981027584761108</c:v>
                </c:pt>
                <c:pt idx="1229">
                  <c:v>66.989131838599832</c:v>
                </c:pt>
                <c:pt idx="1230">
                  <c:v>66.997235316715006</c:v>
                </c:pt>
                <c:pt idx="1231">
                  <c:v>67.005338025469044</c:v>
                </c:pt>
                <c:pt idx="1232">
                  <c:v>67.013439971218659</c:v>
                </c:pt>
                <c:pt idx="1233">
                  <c:v>67.021541160314939</c:v>
                </c:pt>
                <c:pt idx="1234">
                  <c:v>67.029641599103371</c:v>
                </c:pt>
                <c:pt idx="1235">
                  <c:v>67.037741293923858</c:v>
                </c:pt>
                <c:pt idx="1236">
                  <c:v>67.045840251110832</c:v>
                </c:pt>
                <c:pt idx="1237">
                  <c:v>67.053938476993196</c:v>
                </c:pt>
                <c:pt idx="1238">
                  <c:v>67.062035977894425</c:v>
                </c:pt>
                <c:pt idx="1239">
                  <c:v>67.070132760132566</c:v>
                </c:pt>
                <c:pt idx="1240">
                  <c:v>67.078228830020322</c:v>
                </c:pt>
                <c:pt idx="1241">
                  <c:v>67.086324193865025</c:v>
                </c:pt>
                <c:pt idx="1242">
                  <c:v>67.094418857968748</c:v>
                </c:pt>
                <c:pt idx="1243">
                  <c:v>67.102512828628264</c:v>
                </c:pt>
                <c:pt idx="1244">
                  <c:v>67.110606112135159</c:v>
                </c:pt>
                <c:pt idx="1245">
                  <c:v>67.118698714775803</c:v>
                </c:pt>
                <c:pt idx="1246">
                  <c:v>67.126790642831423</c:v>
                </c:pt>
                <c:pt idx="1247">
                  <c:v>67.134881902578158</c:v>
                </c:pt>
                <c:pt idx="1248">
                  <c:v>67.142972500287044</c:v>
                </c:pt>
                <c:pt idx="1249">
                  <c:v>67.15106244222406</c:v>
                </c:pt>
                <c:pt idx="1250">
                  <c:v>67.159151734650237</c:v>
                </c:pt>
                <c:pt idx="1251">
                  <c:v>67.167240383821593</c:v>
                </c:pt>
                <c:pt idx="1252">
                  <c:v>67.175328395989226</c:v>
                </c:pt>
                <c:pt idx="1253">
                  <c:v>67.183415777399347</c:v>
                </c:pt>
                <c:pt idx="1254">
                  <c:v>67.191502534293292</c:v>
                </c:pt>
                <c:pt idx="1255">
                  <c:v>67.199588672907623</c:v>
                </c:pt>
                <c:pt idx="1256">
                  <c:v>67.207674199474056</c:v>
                </c:pt>
                <c:pt idx="1257">
                  <c:v>67.215759120219587</c:v>
                </c:pt>
                <c:pt idx="1258">
                  <c:v>67.223843441366498</c:v>
                </c:pt>
                <c:pt idx="1259">
                  <c:v>67.231927169132419</c:v>
                </c:pt>
                <c:pt idx="1260">
                  <c:v>67.240010309730266</c:v>
                </c:pt>
                <c:pt idx="1261">
                  <c:v>67.248092869368421</c:v>
                </c:pt>
                <c:pt idx="1262">
                  <c:v>67.256174854250659</c:v>
                </c:pt>
                <c:pt idx="1263">
                  <c:v>67.26425627057624</c:v>
                </c:pt>
                <c:pt idx="1264">
                  <c:v>67.272337124539902</c:v>
                </c:pt>
                <c:pt idx="1265">
                  <c:v>67.280417422331936</c:v>
                </c:pt>
                <c:pt idx="1266">
                  <c:v>67.2884971701382</c:v>
                </c:pt>
                <c:pt idx="1267">
                  <c:v>67.296576374140145</c:v>
                </c:pt>
                <c:pt idx="1268">
                  <c:v>67.304655040514902</c:v>
                </c:pt>
                <c:pt idx="1269">
                  <c:v>67.312733175435241</c:v>
                </c:pt>
                <c:pt idx="1270">
                  <c:v>67.320810785069668</c:v>
                </c:pt>
                <c:pt idx="1271">
                  <c:v>67.32888787558241</c:v>
                </c:pt>
                <c:pt idx="1272">
                  <c:v>67.336964453133504</c:v>
                </c:pt>
                <c:pt idx="1273">
                  <c:v>67.345040523878794</c:v>
                </c:pt>
                <c:pt idx="1274">
                  <c:v>67.353116093969959</c:v>
                </c:pt>
                <c:pt idx="1275">
                  <c:v>67.361191169554601</c:v>
                </c:pt>
                <c:pt idx="1276">
                  <c:v>67.369265756776201</c:v>
                </c:pt>
                <c:pt idx="1277">
                  <c:v>67.377339861774232</c:v>
                </c:pt>
                <c:pt idx="1278">
                  <c:v>67.385413490684144</c:v>
                </c:pt>
                <c:pt idx="1279">
                  <c:v>67.39348664963741</c:v>
                </c:pt>
                <c:pt idx="1280">
                  <c:v>67.401559344761552</c:v>
                </c:pt>
                <c:pt idx="1281">
                  <c:v>67.409631582180211</c:v>
                </c:pt>
                <c:pt idx="1282">
                  <c:v>67.417703368013136</c:v>
                </c:pt>
                <c:pt idx="1283">
                  <c:v>67.425774708376252</c:v>
                </c:pt>
                <c:pt idx="1284">
                  <c:v>67.433845609381663</c:v>
                </c:pt>
                <c:pt idx="1285">
                  <c:v>67.441916077137734</c:v>
                </c:pt>
                <c:pt idx="1286">
                  <c:v>67.449986117749049</c:v>
                </c:pt>
                <c:pt idx="1287">
                  <c:v>67.458055737316528</c:v>
                </c:pt>
                <c:pt idx="1288">
                  <c:v>67.466124941937423</c:v>
                </c:pt>
                <c:pt idx="1289">
                  <c:v>67.47419373770532</c:v>
                </c:pt>
                <c:pt idx="1290">
                  <c:v>67.482262130710239</c:v>
                </c:pt>
                <c:pt idx="1291">
                  <c:v>67.490330127038632</c:v>
                </c:pt>
                <c:pt idx="1292">
                  <c:v>67.498397732773412</c:v>
                </c:pt>
                <c:pt idx="1293">
                  <c:v>67.506464953993969</c:v>
                </c:pt>
                <c:pt idx="1294">
                  <c:v>67.514531796776282</c:v>
                </c:pt>
                <c:pt idx="1295">
                  <c:v>67.522598267192848</c:v>
                </c:pt>
                <c:pt idx="1296">
                  <c:v>67.530664371312767</c:v>
                </c:pt>
                <c:pt idx="1297">
                  <c:v>67.53873011520183</c:v>
                </c:pt>
                <c:pt idx="1298">
                  <c:v>67.546795504922443</c:v>
                </c:pt>
                <c:pt idx="1299">
                  <c:v>67.554860546533732</c:v>
                </c:pt>
                <c:pt idx="1300">
                  <c:v>67.562925246091567</c:v>
                </c:pt>
                <c:pt idx="1301">
                  <c:v>67.570989609648564</c:v>
                </c:pt>
                <c:pt idx="1302">
                  <c:v>67.579053643254156</c:v>
                </c:pt>
                <c:pt idx="1303">
                  <c:v>67.587117352954621</c:v>
                </c:pt>
                <c:pt idx="1304">
                  <c:v>67.595180744793083</c:v>
                </c:pt>
                <c:pt idx="1305">
                  <c:v>67.60324382480961</c:v>
                </c:pt>
                <c:pt idx="1306">
                  <c:v>67.611306599041114</c:v>
                </c:pt>
                <c:pt idx="1307">
                  <c:v>67.619369073521597</c:v>
                </c:pt>
                <c:pt idx="1308">
                  <c:v>67.627431254281959</c:v>
                </c:pt>
                <c:pt idx="1309">
                  <c:v>67.635493147350175</c:v>
                </c:pt>
                <c:pt idx="1310">
                  <c:v>67.643554758751293</c:v>
                </c:pt>
                <c:pt idx="1311">
                  <c:v>67.65161609450746</c:v>
                </c:pt>
                <c:pt idx="1312">
                  <c:v>67.659677160637898</c:v>
                </c:pt>
                <c:pt idx="1313">
                  <c:v>67.66773796315907</c:v>
                </c:pt>
                <c:pt idx="1314">
                  <c:v>67.675798508084597</c:v>
                </c:pt>
                <c:pt idx="1315">
                  <c:v>67.683858801425316</c:v>
                </c:pt>
                <c:pt idx="1316">
                  <c:v>67.691918849189378</c:v>
                </c:pt>
                <c:pt idx="1317">
                  <c:v>67.699978657382161</c:v>
                </c:pt>
                <c:pt idx="1318">
                  <c:v>67.708038232006416</c:v>
                </c:pt>
                <c:pt idx="1319">
                  <c:v>67.716097579062222</c:v>
                </c:pt>
                <c:pt idx="1320">
                  <c:v>67.72415670454707</c:v>
                </c:pt>
                <c:pt idx="1321">
                  <c:v>67.732215614455882</c:v>
                </c:pt>
                <c:pt idx="1322">
                  <c:v>67.740274314781004</c:v>
                </c:pt>
                <c:pt idx="1323">
                  <c:v>67.748332811512299</c:v>
                </c:pt>
                <c:pt idx="1324">
                  <c:v>67.756391110637111</c:v>
                </c:pt>
                <c:pt idx="1325">
                  <c:v>67.764449218140385</c:v>
                </c:pt>
                <c:pt idx="1326">
                  <c:v>67.772507140004606</c:v>
                </c:pt>
                <c:pt idx="1327">
                  <c:v>67.78056488220993</c:v>
                </c:pt>
                <c:pt idx="1328">
                  <c:v>67.788622450734096</c:v>
                </c:pt>
                <c:pt idx="1329">
                  <c:v>67.796679851552554</c:v>
                </c:pt>
                <c:pt idx="1330">
                  <c:v>67.804737090638483</c:v>
                </c:pt>
                <c:pt idx="1331">
                  <c:v>67.812794173962757</c:v>
                </c:pt>
                <c:pt idx="1332">
                  <c:v>67.820851107494065</c:v>
                </c:pt>
                <c:pt idx="1333">
                  <c:v>67.828907897198917</c:v>
                </c:pt>
                <c:pt idx="1334">
                  <c:v>67.83696454904161</c:v>
                </c:pt>
                <c:pt idx="1335">
                  <c:v>67.845021068984337</c:v>
                </c:pt>
                <c:pt idx="1336">
                  <c:v>67.853077462987216</c:v>
                </c:pt>
                <c:pt idx="1337">
                  <c:v>67.861133737008245</c:v>
                </c:pt>
                <c:pt idx="1338">
                  <c:v>67.869189897003466</c:v>
                </c:pt>
                <c:pt idx="1339">
                  <c:v>67.877245948926827</c:v>
                </c:pt>
                <c:pt idx="1340">
                  <c:v>67.88530189873039</c:v>
                </c:pt>
                <c:pt idx="1341">
                  <c:v>67.89335775236421</c:v>
                </c:pt>
                <c:pt idx="1342">
                  <c:v>67.901413515776454</c:v>
                </c:pt>
                <c:pt idx="1343">
                  <c:v>67.909469194913441</c:v>
                </c:pt>
                <c:pt idx="1344">
                  <c:v>67.917524795719615</c:v>
                </c:pt>
                <c:pt idx="1345">
                  <c:v>67.925580324137613</c:v>
                </c:pt>
                <c:pt idx="1346">
                  <c:v>67.933635786108297</c:v>
                </c:pt>
                <c:pt idx="1347">
                  <c:v>67.94169118757074</c:v>
                </c:pt>
                <c:pt idx="1348">
                  <c:v>67.949746534462363</c:v>
                </c:pt>
                <c:pt idx="1349">
                  <c:v>67.957801832718829</c:v>
                </c:pt>
                <c:pt idx="1350">
                  <c:v>67.965857088274177</c:v>
                </c:pt>
                <c:pt idx="1351">
                  <c:v>67.973912307060829</c:v>
                </c:pt>
                <c:pt idx="1352">
                  <c:v>67.981967495009599</c:v>
                </c:pt>
                <c:pt idx="1353">
                  <c:v>67.99002265804971</c:v>
                </c:pt>
                <c:pt idx="1354">
                  <c:v>67.998077802108895</c:v>
                </c:pt>
                <c:pt idx="1355">
                  <c:v>68.006132933113392</c:v>
                </c:pt>
                <c:pt idx="1356">
                  <c:v>68.014188056987905</c:v>
                </c:pt>
                <c:pt idx="1357">
                  <c:v>68.022243179655746</c:v>
                </c:pt>
                <c:pt idx="1358">
                  <c:v>68.030298307038819</c:v>
                </c:pt>
                <c:pt idx="1359">
                  <c:v>68.038353445057638</c:v>
                </c:pt>
                <c:pt idx="1360">
                  <c:v>68.046408599631363</c:v>
                </c:pt>
                <c:pt idx="1361">
                  <c:v>68.054463776677849</c:v>
                </c:pt>
                <c:pt idx="1362">
                  <c:v>68.062518982113644</c:v>
                </c:pt>
                <c:pt idx="1363">
                  <c:v>68.070574221854102</c:v>
                </c:pt>
                <c:pt idx="1364">
                  <c:v>68.078629501813268</c:v>
                </c:pt>
                <c:pt idx="1365">
                  <c:v>68.086684827904065</c:v>
                </c:pt>
                <c:pt idx="1366">
                  <c:v>68.094740206038225</c:v>
                </c:pt>
                <c:pt idx="1367">
                  <c:v>68.102795642126324</c:v>
                </c:pt>
                <c:pt idx="1368">
                  <c:v>68.110851142077905</c:v>
                </c:pt>
                <c:pt idx="1369">
                  <c:v>68.118906711801358</c:v>
                </c:pt>
                <c:pt idx="1370">
                  <c:v>68.126962357204107</c:v>
                </c:pt>
                <c:pt idx="1371">
                  <c:v>68.135018084192509</c:v>
                </c:pt>
                <c:pt idx="1372">
                  <c:v>68.143073898672014</c:v>
                </c:pt>
                <c:pt idx="1373">
                  <c:v>68.151129806547033</c:v>
                </c:pt>
                <c:pt idx="1374">
                  <c:v>68.159185813721152</c:v>
                </c:pt>
                <c:pt idx="1375">
                  <c:v>68.167241926096978</c:v>
                </c:pt>
                <c:pt idx="1376">
                  <c:v>68.175298149576363</c:v>
                </c:pt>
                <c:pt idx="1377">
                  <c:v>68.183354490060267</c:v>
                </c:pt>
                <c:pt idx="1378">
                  <c:v>68.191410953448866</c:v>
                </c:pt>
                <c:pt idx="1379">
                  <c:v>68.199467545641596</c:v>
                </c:pt>
                <c:pt idx="1380">
                  <c:v>68.207524272537128</c:v>
                </c:pt>
                <c:pt idx="1381">
                  <c:v>68.21558114003345</c:v>
                </c:pt>
                <c:pt idx="1382">
                  <c:v>68.223638154027881</c:v>
                </c:pt>
                <c:pt idx="1383">
                  <c:v>68.231695320417103</c:v>
                </c:pt>
                <c:pt idx="1384">
                  <c:v>68.239752645097141</c:v>
                </c:pt>
                <c:pt idx="1385">
                  <c:v>68.247810133963497</c:v>
                </c:pt>
                <c:pt idx="1386">
                  <c:v>68.255867792911118</c:v>
                </c:pt>
                <c:pt idx="1387">
                  <c:v>68.263925627834382</c:v>
                </c:pt>
                <c:pt idx="1388">
                  <c:v>68.271983644627227</c:v>
                </c:pt>
                <c:pt idx="1389">
                  <c:v>68.280041849183107</c:v>
                </c:pt>
                <c:pt idx="1390">
                  <c:v>68.288100247395064</c:v>
                </c:pt>
                <c:pt idx="1391">
                  <c:v>68.296158845155702</c:v>
                </c:pt>
                <c:pt idx="1392">
                  <c:v>68.304217648357337</c:v>
                </c:pt>
                <c:pt idx="1393">
                  <c:v>68.312276662891861</c:v>
                </c:pt>
                <c:pt idx="1394">
                  <c:v>68.320335894650896</c:v>
                </c:pt>
                <c:pt idx="1395">
                  <c:v>68.328395349525792</c:v>
                </c:pt>
                <c:pt idx="1396">
                  <c:v>68.33645503340766</c:v>
                </c:pt>
                <c:pt idx="1397">
                  <c:v>68.344514952187353</c:v>
                </c:pt>
                <c:pt idx="1398">
                  <c:v>68.352575111755598</c:v>
                </c:pt>
                <c:pt idx="1399">
                  <c:v>68.360635518002908</c:v>
                </c:pt>
                <c:pt idx="1400">
                  <c:v>68.368696176819711</c:v>
                </c:pt>
                <c:pt idx="1401">
                  <c:v>68.37675709409632</c:v>
                </c:pt>
                <c:pt idx="1402">
                  <c:v>68.384818275722978</c:v>
                </c:pt>
                <c:pt idx="1403">
                  <c:v>68.392879727589929</c:v>
                </c:pt>
                <c:pt idx="1404">
                  <c:v>68.400941455587358</c:v>
                </c:pt>
                <c:pt idx="1405">
                  <c:v>68.409003465605522</c:v>
                </c:pt>
                <c:pt idx="1406">
                  <c:v>68.417065763534708</c:v>
                </c:pt>
                <c:pt idx="1407">
                  <c:v>68.425128355265301</c:v>
                </c:pt>
                <c:pt idx="1408">
                  <c:v>68.433191246687784</c:v>
                </c:pt>
                <c:pt idx="1409">
                  <c:v>68.441254443692827</c:v>
                </c:pt>
                <c:pt idx="1410">
                  <c:v>68.449317952171228</c:v>
                </c:pt>
                <c:pt idx="1411">
                  <c:v>68.45738177801401</c:v>
                </c:pt>
                <c:pt idx="1412">
                  <c:v>68.465445927112469</c:v>
                </c:pt>
                <c:pt idx="1413">
                  <c:v>68.473510405358098</c:v>
                </c:pt>
                <c:pt idx="1414">
                  <c:v>68.481575218642746</c:v>
                </c:pt>
                <c:pt idx="1415">
                  <c:v>68.48964037285856</c:v>
                </c:pt>
                <c:pt idx="1416">
                  <c:v>68.497705873898056</c:v>
                </c:pt>
                <c:pt idx="1417">
                  <c:v>68.505771727654135</c:v>
                </c:pt>
                <c:pt idx="1418">
                  <c:v>68.51383794002011</c:v>
                </c:pt>
                <c:pt idx="1419">
                  <c:v>68.521904516889776</c:v>
                </c:pt>
                <c:pt idx="1420">
                  <c:v>68.529971464157327</c:v>
                </c:pt>
                <c:pt idx="1421">
                  <c:v>68.538038787717568</c:v>
                </c:pt>
                <c:pt idx="1422">
                  <c:v>68.546106493465771</c:v>
                </c:pt>
                <c:pt idx="1423">
                  <c:v>68.55417458729778</c:v>
                </c:pt>
                <c:pt idx="1424">
                  <c:v>68.562243075110089</c:v>
                </c:pt>
                <c:pt idx="1425">
                  <c:v>68.570311962799764</c:v>
                </c:pt>
                <c:pt idx="1426">
                  <c:v>68.578381256264578</c:v>
                </c:pt>
                <c:pt idx="1427">
                  <c:v>68.586450961402932</c:v>
                </c:pt>
                <c:pt idx="1428">
                  <c:v>68.594521084114007</c:v>
                </c:pt>
                <c:pt idx="1429">
                  <c:v>68.602591630297695</c:v>
                </c:pt>
                <c:pt idx="1430">
                  <c:v>68.610662605854714</c:v>
                </c:pt>
                <c:pt idx="1431">
                  <c:v>68.618734016686545</c:v>
                </c:pt>
                <c:pt idx="1432">
                  <c:v>68.626805868695527</c:v>
                </c:pt>
                <c:pt idx="1433">
                  <c:v>68.634878167784862</c:v>
                </c:pt>
                <c:pt idx="1434">
                  <c:v>68.642950919858663</c:v>
                </c:pt>
                <c:pt idx="1435">
                  <c:v>68.65102413082198</c:v>
                </c:pt>
                <c:pt idx="1436">
                  <c:v>68.659097806580803</c:v>
                </c:pt>
                <c:pt idx="1437">
                  <c:v>68.667171953042129</c:v>
                </c:pt>
                <c:pt idx="1438">
                  <c:v>68.675246576113977</c:v>
                </c:pt>
                <c:pt idx="1439">
                  <c:v>68.683321681705408</c:v>
                </c:pt>
                <c:pt idx="1440">
                  <c:v>68.691397275726558</c:v>
                </c:pt>
                <c:pt idx="1441">
                  <c:v>68.699473364088718</c:v>
                </c:pt>
                <c:pt idx="1442">
                  <c:v>68.707549952704255</c:v>
                </c:pt>
                <c:pt idx="1443">
                  <c:v>68.715627047486777</c:v>
                </c:pt>
                <c:pt idx="1444">
                  <c:v>68.723704654351053</c:v>
                </c:pt>
                <c:pt idx="1445">
                  <c:v>68.731782779213091</c:v>
                </c:pt>
                <c:pt idx="1446">
                  <c:v>68.739861427990149</c:v>
                </c:pt>
                <c:pt idx="1447">
                  <c:v>68.747940606600835</c:v>
                </c:pt>
                <c:pt idx="1448">
                  <c:v>68.756020320965007</c:v>
                </c:pt>
                <c:pt idx="1449">
                  <c:v>68.76410057700393</c:v>
                </c:pt>
                <c:pt idx="1450">
                  <c:v>68.772181380640248</c:v>
                </c:pt>
                <c:pt idx="1451">
                  <c:v>68.780262737797983</c:v>
                </c:pt>
                <c:pt idx="1452">
                  <c:v>68.788344654402636</c:v>
                </c:pt>
                <c:pt idx="1453">
                  <c:v>68.796427136381183</c:v>
                </c:pt>
                <c:pt idx="1454">
                  <c:v>68.804510189662096</c:v>
                </c:pt>
                <c:pt idx="1455">
                  <c:v>68.81259382017538</c:v>
                </c:pt>
                <c:pt idx="1456">
                  <c:v>68.82067803385263</c:v>
                </c:pt>
                <c:pt idx="1457">
                  <c:v>68.828762836627007</c:v>
                </c:pt>
                <c:pt idx="1458">
                  <c:v>68.836848234433333</c:v>
                </c:pt>
                <c:pt idx="1459">
                  <c:v>68.844934233208036</c:v>
                </c:pt>
                <c:pt idx="1460">
                  <c:v>68.853020838889293</c:v>
                </c:pt>
                <c:pt idx="1461">
                  <c:v>68.861108057416956</c:v>
                </c:pt>
                <c:pt idx="1462">
                  <c:v>68.86919589473267</c:v>
                </c:pt>
                <c:pt idx="1463">
                  <c:v>68.877284356779825</c:v>
                </c:pt>
                <c:pt idx="1464">
                  <c:v>68.885373449503618</c:v>
                </c:pt>
                <c:pt idx="1465">
                  <c:v>68.893463178851093</c:v>
                </c:pt>
                <c:pt idx="1466">
                  <c:v>68.901553550771197</c:v>
                </c:pt>
                <c:pt idx="1467">
                  <c:v>68.909644571214756</c:v>
                </c:pt>
                <c:pt idx="1468">
                  <c:v>68.91773624613451</c:v>
                </c:pt>
                <c:pt idx="1469">
                  <c:v>68.925828581485177</c:v>
                </c:pt>
                <c:pt idx="1470">
                  <c:v>68.933921583223494</c:v>
                </c:pt>
                <c:pt idx="1471">
                  <c:v>68.942015257308185</c:v>
                </c:pt>
                <c:pt idx="1472">
                  <c:v>68.950109609700036</c:v>
                </c:pt>
                <c:pt idx="1473">
                  <c:v>68.958204646361949</c:v>
                </c:pt>
                <c:pt idx="1474">
                  <c:v>68.966300373258917</c:v>
                </c:pt>
                <c:pt idx="1475">
                  <c:v>68.974396796358093</c:v>
                </c:pt>
                <c:pt idx="1476">
                  <c:v>68.982493921628787</c:v>
                </c:pt>
                <c:pt idx="1477">
                  <c:v>68.99059175504253</c:v>
                </c:pt>
                <c:pt idx="1478">
                  <c:v>68.998690302573095</c:v>
                </c:pt>
                <c:pt idx="1479">
                  <c:v>69.00678957019656</c:v>
                </c:pt>
                <c:pt idx="1480">
                  <c:v>69.014889563891217</c:v>
                </c:pt>
                <c:pt idx="1481">
                  <c:v>69.022990289637775</c:v>
                </c:pt>
                <c:pt idx="1482">
                  <c:v>69.031091753419261</c:v>
                </c:pt>
                <c:pt idx="1483">
                  <c:v>69.039193961221116</c:v>
                </c:pt>
                <c:pt idx="1484">
                  <c:v>69.047296919031211</c:v>
                </c:pt>
                <c:pt idx="1485">
                  <c:v>69.055400632839849</c:v>
                </c:pt>
                <c:pt idx="1486">
                  <c:v>69.063505108639831</c:v>
                </c:pt>
                <c:pt idx="1487">
                  <c:v>69.071610352426475</c:v>
                </c:pt>
                <c:pt idx="1488">
                  <c:v>69.079716370197659</c:v>
                </c:pt>
                <c:pt idx="1489">
                  <c:v>69.087823167953843</c:v>
                </c:pt>
                <c:pt idx="1490">
                  <c:v>69.095930751698063</c:v>
                </c:pt>
                <c:pt idx="1491">
                  <c:v>69.104039127436039</c:v>
                </c:pt>
                <c:pt idx="1492">
                  <c:v>69.112148301176148</c:v>
                </c:pt>
                <c:pt idx="1493">
                  <c:v>69.120258278929455</c:v>
                </c:pt>
                <c:pt idx="1494">
                  <c:v>69.128369066709794</c:v>
                </c:pt>
                <c:pt idx="1495">
                  <c:v>69.136480670533743</c:v>
                </c:pt>
                <c:pt idx="1496">
                  <c:v>69.144593096420692</c:v>
                </c:pt>
                <c:pt idx="1497">
                  <c:v>69.152706350392847</c:v>
                </c:pt>
                <c:pt idx="1498">
                  <c:v>69.160820438475284</c:v>
                </c:pt>
                <c:pt idx="1499">
                  <c:v>69.168935366695976</c:v>
                </c:pt>
                <c:pt idx="1500">
                  <c:v>69.177051141085798</c:v>
                </c:pt>
                <c:pt idx="1501">
                  <c:v>69.185167767678607</c:v>
                </c:pt>
                <c:pt idx="1502">
                  <c:v>69.193285252511231</c:v>
                </c:pt>
                <c:pt idx="1503">
                  <c:v>69.201403601623511</c:v>
                </c:pt>
                <c:pt idx="1504">
                  <c:v>69.209522821058343</c:v>
                </c:pt>
                <c:pt idx="1505">
                  <c:v>69.217642916861735</c:v>
                </c:pt>
                <c:pt idx="1506">
                  <c:v>69.225763895082764</c:v>
                </c:pt>
                <c:pt idx="1507">
                  <c:v>69.233885761773664</c:v>
                </c:pt>
                <c:pt idx="1508">
                  <c:v>69.242008522989849</c:v>
                </c:pt>
                <c:pt idx="1509">
                  <c:v>69.250132184789933</c:v>
                </c:pt>
                <c:pt idx="1510">
                  <c:v>69.258256753235798</c:v>
                </c:pt>
                <c:pt idx="1511">
                  <c:v>69.266382234392552</c:v>
                </c:pt>
                <c:pt idx="1512">
                  <c:v>69.274508634328654</c:v>
                </c:pt>
                <c:pt idx="1513">
                  <c:v>69.282635959115865</c:v>
                </c:pt>
                <c:pt idx="1514">
                  <c:v>69.290764214829309</c:v>
                </c:pt>
                <c:pt idx="1515">
                  <c:v>69.298893407547538</c:v>
                </c:pt>
                <c:pt idx="1516">
                  <c:v>69.307023543352514</c:v>
                </c:pt>
                <c:pt idx="1517">
                  <c:v>69.315154628329665</c:v>
                </c:pt>
                <c:pt idx="1518">
                  <c:v>69.323286668567889</c:v>
                </c:pt>
                <c:pt idx="1519">
                  <c:v>69.331419670159676</c:v>
                </c:pt>
                <c:pt idx="1520">
                  <c:v>69.339553639201029</c:v>
                </c:pt>
                <c:pt idx="1521">
                  <c:v>69.34768858179153</c:v>
                </c:pt>
                <c:pt idx="1522">
                  <c:v>69.355824504034402</c:v>
                </c:pt>
                <c:pt idx="1523">
                  <c:v>69.363961412036531</c:v>
                </c:pt>
                <c:pt idx="1524">
                  <c:v>69.372099311908485</c:v>
                </c:pt>
                <c:pt idx="1525">
                  <c:v>69.380238209764556</c:v>
                </c:pt>
                <c:pt idx="1526">
                  <c:v>69.388378111722773</c:v>
                </c:pt>
                <c:pt idx="1527">
                  <c:v>69.396519023904958</c:v>
                </c:pt>
                <c:pt idx="1528">
                  <c:v>69.404660952436743</c:v>
                </c:pt>
                <c:pt idx="1529">
                  <c:v>69.412803903447639</c:v>
                </c:pt>
                <c:pt idx="1530">
                  <c:v>69.420947883071022</c:v>
                </c:pt>
                <c:pt idx="1531">
                  <c:v>69.42909289744415</c:v>
                </c:pt>
                <c:pt idx="1532">
                  <c:v>69.43723895270827</c:v>
                </c:pt>
                <c:pt idx="1533">
                  <c:v>69.445386055008598</c:v>
                </c:pt>
                <c:pt idx="1534">
                  <c:v>69.453534210494382</c:v>
                </c:pt>
                <c:pt idx="1535">
                  <c:v>69.461683425318853</c:v>
                </c:pt>
                <c:pt idx="1536">
                  <c:v>69.469833705639402</c:v>
                </c:pt>
                <c:pt idx="1537">
                  <c:v>69.477985057617488</c:v>
                </c:pt>
                <c:pt idx="1538">
                  <c:v>69.486137487418702</c:v>
                </c:pt>
                <c:pt idx="1539">
                  <c:v>69.494291001212815</c:v>
                </c:pt>
                <c:pt idx="1540">
                  <c:v>69.502445605173861</c:v>
                </c:pt>
                <c:pt idx="1541">
                  <c:v>69.510601305480051</c:v>
                </c:pt>
                <c:pt idx="1542">
                  <c:v>69.518758108313904</c:v>
                </c:pt>
                <c:pt idx="1543">
                  <c:v>69.526916019862242</c:v>
                </c:pt>
                <c:pt idx="1544">
                  <c:v>69.535075046316251</c:v>
                </c:pt>
                <c:pt idx="1545">
                  <c:v>69.543235193871439</c:v>
                </c:pt>
                <c:pt idx="1546">
                  <c:v>69.551396468727773</c:v>
                </c:pt>
                <c:pt idx="1547">
                  <c:v>69.559558877089671</c:v>
                </c:pt>
                <c:pt idx="1548">
                  <c:v>69.567722425165968</c:v>
                </c:pt>
                <c:pt idx="1549">
                  <c:v>69.575887119170062</c:v>
                </c:pt>
                <c:pt idx="1550">
                  <c:v>69.58405296531987</c:v>
                </c:pt>
                <c:pt idx="1551">
                  <c:v>69.592219969837913</c:v>
                </c:pt>
                <c:pt idx="1552">
                  <c:v>69.60038813895126</c:v>
                </c:pt>
                <c:pt idx="1553">
                  <c:v>69.608557478891697</c:v>
                </c:pt>
                <c:pt idx="1554">
                  <c:v>69.616727995895658</c:v>
                </c:pt>
                <c:pt idx="1555">
                  <c:v>69.624899696204253</c:v>
                </c:pt>
                <c:pt idx="1556">
                  <c:v>69.633072586063406</c:v>
                </c:pt>
                <c:pt idx="1557">
                  <c:v>69.641246671723778</c:v>
                </c:pt>
                <c:pt idx="1558">
                  <c:v>69.649421959440829</c:v>
                </c:pt>
                <c:pt idx="1559">
                  <c:v>69.657598455474911</c:v>
                </c:pt>
                <c:pt idx="1560">
                  <c:v>69.66577616609122</c:v>
                </c:pt>
                <c:pt idx="1561">
                  <c:v>69.673955097559897</c:v>
                </c:pt>
                <c:pt idx="1562">
                  <c:v>69.682135256156016</c:v>
                </c:pt>
                <c:pt idx="1563">
                  <c:v>69.690316648159609</c:v>
                </c:pt>
                <c:pt idx="1564">
                  <c:v>69.698499279855781</c:v>
                </c:pt>
                <c:pt idx="1565">
                  <c:v>69.70668315753467</c:v>
                </c:pt>
                <c:pt idx="1566">
                  <c:v>69.71486828749147</c:v>
                </c:pt>
                <c:pt idx="1567">
                  <c:v>69.723054676026521</c:v>
                </c:pt>
                <c:pt idx="1568">
                  <c:v>69.731242329445351</c:v>
                </c:pt>
                <c:pt idx="1569">
                  <c:v>69.739431254058601</c:v>
                </c:pt>
                <c:pt idx="1570">
                  <c:v>69.747621456182216</c:v>
                </c:pt>
                <c:pt idx="1571">
                  <c:v>69.755812942137368</c:v>
                </c:pt>
                <c:pt idx="1572">
                  <c:v>69.764005718250516</c:v>
                </c:pt>
                <c:pt idx="1573">
                  <c:v>69.772199790853449</c:v>
                </c:pt>
                <c:pt idx="1574">
                  <c:v>69.780395166283355</c:v>
                </c:pt>
                <c:pt idx="1575">
                  <c:v>69.788591850882767</c:v>
                </c:pt>
                <c:pt idx="1576">
                  <c:v>69.796789850999716</c:v>
                </c:pt>
                <c:pt idx="1577">
                  <c:v>69.804989172987661</c:v>
                </c:pt>
                <c:pt idx="1578">
                  <c:v>69.813189823205576</c:v>
                </c:pt>
                <c:pt idx="1579">
                  <c:v>69.821391808017964</c:v>
                </c:pt>
                <c:pt idx="1580">
                  <c:v>69.829595133794939</c:v>
                </c:pt>
                <c:pt idx="1581">
                  <c:v>69.837799806912187</c:v>
                </c:pt>
                <c:pt idx="1582">
                  <c:v>69.846005833751079</c:v>
                </c:pt>
                <c:pt idx="1583">
                  <c:v>69.854213220698639</c:v>
                </c:pt>
                <c:pt idx="1584">
                  <c:v>69.862421974147608</c:v>
                </c:pt>
                <c:pt idx="1585">
                  <c:v>69.870632100496508</c:v>
                </c:pt>
                <c:pt idx="1586">
                  <c:v>69.878843606149644</c:v>
                </c:pt>
                <c:pt idx="1587">
                  <c:v>69.887056497517136</c:v>
                </c:pt>
                <c:pt idx="1588">
                  <c:v>69.895270781014943</c:v>
                </c:pt>
                <c:pt idx="1589">
                  <c:v>69.903486463064993</c:v>
                </c:pt>
                <c:pt idx="1590">
                  <c:v>69.911703550095055</c:v>
                </c:pt>
                <c:pt idx="1591">
                  <c:v>69.91992204853895</c:v>
                </c:pt>
                <c:pt idx="1592">
                  <c:v>69.928141964836456</c:v>
                </c:pt>
                <c:pt idx="1593">
                  <c:v>69.936363305433417</c:v>
                </c:pt>
                <c:pt idx="1594">
                  <c:v>69.944586076781746</c:v>
                </c:pt>
                <c:pt idx="1595">
                  <c:v>69.952810285339481</c:v>
                </c:pt>
                <c:pt idx="1596">
                  <c:v>69.961035937570799</c:v>
                </c:pt>
                <c:pt idx="1597">
                  <c:v>69.969263039946057</c:v>
                </c:pt>
                <c:pt idx="1598">
                  <c:v>69.977491598941867</c:v>
                </c:pt>
                <c:pt idx="1599">
                  <c:v>69.985721621041094</c:v>
                </c:pt>
                <c:pt idx="1600">
                  <c:v>69.993953112732882</c:v>
                </c:pt>
                <c:pt idx="1601">
                  <c:v>70.002186080512729</c:v>
                </c:pt>
                <c:pt idx="1602">
                  <c:v>70.010420530882499</c:v>
                </c:pt>
                <c:pt idx="1603">
                  <c:v>70.018656470350479</c:v>
                </c:pt>
                <c:pt idx="1604">
                  <c:v>70.026893905431393</c:v>
                </c:pt>
                <c:pt idx="1605">
                  <c:v>70.035132842646448</c:v>
                </c:pt>
                <c:pt idx="1606">
                  <c:v>70.043373288523355</c:v>
                </c:pt>
                <c:pt idx="1607">
                  <c:v>70.051615249596423</c:v>
                </c:pt>
                <c:pt idx="1608">
                  <c:v>70.059858732406553</c:v>
                </c:pt>
                <c:pt idx="1609">
                  <c:v>70.06810374350124</c:v>
                </c:pt>
                <c:pt idx="1610">
                  <c:v>70.076350289434671</c:v>
                </c:pt>
                <c:pt idx="1611">
                  <c:v>70.084598376767772</c:v>
                </c:pt>
                <c:pt idx="1612">
                  <c:v>70.092848012068202</c:v>
                </c:pt>
                <c:pt idx="1613">
                  <c:v>70.101099201910358</c:v>
                </c:pt>
                <c:pt idx="1614">
                  <c:v>70.109351952875542</c:v>
                </c:pt>
                <c:pt idx="1615">
                  <c:v>70.11760627155185</c:v>
                </c:pt>
                <c:pt idx="1616">
                  <c:v>70.125862164534311</c:v>
                </c:pt>
                <c:pt idx="1617">
                  <c:v>70.134119638424878</c:v>
                </c:pt>
                <c:pt idx="1618">
                  <c:v>70.142378699832491</c:v>
                </c:pt>
                <c:pt idx="1619">
                  <c:v>70.15063935537313</c:v>
                </c:pt>
                <c:pt idx="1620">
                  <c:v>70.158901611669748</c:v>
                </c:pt>
                <c:pt idx="1621">
                  <c:v>70.16716547535249</c:v>
                </c:pt>
                <c:pt idx="1622">
                  <c:v>70.175430953058552</c:v>
                </c:pt>
                <c:pt idx="1623">
                  <c:v>70.183698051432344</c:v>
                </c:pt>
                <c:pt idx="1624">
                  <c:v>70.191966777125486</c:v>
                </c:pt>
                <c:pt idx="1625">
                  <c:v>70.200237136796815</c:v>
                </c:pt>
                <c:pt idx="1626">
                  <c:v>70.208509137112486</c:v>
                </c:pt>
                <c:pt idx="1627">
                  <c:v>70.216782784745959</c:v>
                </c:pt>
                <c:pt idx="1628">
                  <c:v>70.225058086378084</c:v>
                </c:pt>
                <c:pt idx="1629">
                  <c:v>70.233335048697086</c:v>
                </c:pt>
                <c:pt idx="1630">
                  <c:v>70.241613678398664</c:v>
                </c:pt>
                <c:pt idx="1631">
                  <c:v>70.249893982185952</c:v>
                </c:pt>
                <c:pt idx="1632">
                  <c:v>70.258175966769684</c:v>
                </c:pt>
                <c:pt idx="1633">
                  <c:v>70.266459638868099</c:v>
                </c:pt>
                <c:pt idx="1634">
                  <c:v>70.274745005207038</c:v>
                </c:pt>
                <c:pt idx="1635">
                  <c:v>70.283032072520029</c:v>
                </c:pt>
                <c:pt idx="1636">
                  <c:v>70.291320847548249</c:v>
                </c:pt>
                <c:pt idx="1637">
                  <c:v>70.299611337040602</c:v>
                </c:pt>
                <c:pt idx="1638">
                  <c:v>70.307903547753781</c:v>
                </c:pt>
                <c:pt idx="1639">
                  <c:v>70.316197486452239</c:v>
                </c:pt>
                <c:pt idx="1640">
                  <c:v>70.324493159908329</c:v>
                </c:pt>
                <c:pt idx="1641">
                  <c:v>70.332790574902248</c:v>
                </c:pt>
                <c:pt idx="1642">
                  <c:v>70.341089738222109</c:v>
                </c:pt>
                <c:pt idx="1643">
                  <c:v>70.349390656664042</c:v>
                </c:pt>
                <c:pt idx="1644">
                  <c:v>70.357693337032146</c:v>
                </c:pt>
                <c:pt idx="1645">
                  <c:v>70.365997786138593</c:v>
                </c:pt>
                <c:pt idx="1646">
                  <c:v>70.374304010803641</c:v>
                </c:pt>
                <c:pt idx="1647">
                  <c:v>70.382612017855635</c:v>
                </c:pt>
                <c:pt idx="1648">
                  <c:v>70.390921814131175</c:v>
                </c:pt>
                <c:pt idx="1649">
                  <c:v>70.399233406475005</c:v>
                </c:pt>
                <c:pt idx="1650">
                  <c:v>70.407546801740153</c:v>
                </c:pt>
                <c:pt idx="1651">
                  <c:v>70.415862006787947</c:v>
                </c:pt>
                <c:pt idx="1652">
                  <c:v>70.424179028488055</c:v>
                </c:pt>
                <c:pt idx="1653">
                  <c:v>70.432497873718518</c:v>
                </c:pt>
                <c:pt idx="1654">
                  <c:v>70.440818549365801</c:v>
                </c:pt>
                <c:pt idx="1655">
                  <c:v>70.449141062324841</c:v>
                </c:pt>
                <c:pt idx="1656">
                  <c:v>70.457465419499073</c:v>
                </c:pt>
                <c:pt idx="1657">
                  <c:v>70.465791627800513</c:v>
                </c:pt>
                <c:pt idx="1658">
                  <c:v>70.474119694149707</c:v>
                </c:pt>
                <c:pt idx="1659">
                  <c:v>70.482449625475908</c:v>
                </c:pt>
                <c:pt idx="1660">
                  <c:v>70.490781428717014</c:v>
                </c:pt>
                <c:pt idx="1661">
                  <c:v>70.499115110819616</c:v>
                </c:pt>
                <c:pt idx="1662">
                  <c:v>70.507450678739133</c:v>
                </c:pt>
                <c:pt idx="1663">
                  <c:v>70.515788139439721</c:v>
                </c:pt>
                <c:pt idx="1664">
                  <c:v>70.524127499894462</c:v>
                </c:pt>
                <c:pt idx="1665">
                  <c:v>70.532468767085248</c:v>
                </c:pt>
                <c:pt idx="1666">
                  <c:v>70.540811948002968</c:v>
                </c:pt>
                <c:pt idx="1667">
                  <c:v>70.549157049647476</c:v>
                </c:pt>
                <c:pt idx="1668">
                  <c:v>70.557504079027652</c:v>
                </c:pt>
                <c:pt idx="1669">
                  <c:v>70.565853043161425</c:v>
                </c:pt>
                <c:pt idx="1670">
                  <c:v>70.57420394907588</c:v>
                </c:pt>
                <c:pt idx="1671">
                  <c:v>70.582556803807179</c:v>
                </c:pt>
                <c:pt idx="1672">
                  <c:v>70.590911614400781</c:v>
                </c:pt>
                <c:pt idx="1673">
                  <c:v>70.599268387911323</c:v>
                </c:pt>
                <c:pt idx="1674">
                  <c:v>70.607627131402765</c:v>
                </c:pt>
                <c:pt idx="1675">
                  <c:v>70.615987851948361</c:v>
                </c:pt>
                <c:pt idx="1676">
                  <c:v>70.624350556630787</c:v>
                </c:pt>
                <c:pt idx="1677">
                  <c:v>70.632715252542113</c:v>
                </c:pt>
                <c:pt idx="1678">
                  <c:v>70.641081946783899</c:v>
                </c:pt>
                <c:pt idx="1679">
                  <c:v>70.649450646467201</c:v>
                </c:pt>
                <c:pt idx="1680">
                  <c:v>70.657821358712638</c:v>
                </c:pt>
                <c:pt idx="1681">
                  <c:v>70.666194090650436</c:v>
                </c:pt>
                <c:pt idx="1682">
                  <c:v>70.674568849420467</c:v>
                </c:pt>
                <c:pt idx="1683">
                  <c:v>70.682945642172299</c:v>
                </c:pt>
                <c:pt idx="1684">
                  <c:v>70.691324476065233</c:v>
                </c:pt>
                <c:pt idx="1685">
                  <c:v>70.699705358268361</c:v>
                </c:pt>
                <c:pt idx="1686">
                  <c:v>70.708088295960636</c:v>
                </c:pt>
                <c:pt idx="1687">
                  <c:v>70.716473296330847</c:v>
                </c:pt>
                <c:pt idx="1688">
                  <c:v>70.724860366577715</c:v>
                </c:pt>
                <c:pt idx="1689">
                  <c:v>70.733249513909954</c:v>
                </c:pt>
                <c:pt idx="1690">
                  <c:v>70.741640745546277</c:v>
                </c:pt>
                <c:pt idx="1691">
                  <c:v>70.750034068715479</c:v>
                </c:pt>
                <c:pt idx="1692">
                  <c:v>70.758429490656425</c:v>
                </c:pt>
                <c:pt idx="1693">
                  <c:v>70.766827018618216</c:v>
                </c:pt>
                <c:pt idx="1694">
                  <c:v>70.775226659860081</c:v>
                </c:pt>
                <c:pt idx="1695">
                  <c:v>70.783628421651542</c:v>
                </c:pt>
                <c:pt idx="1696">
                  <c:v>70.792032311272422</c:v>
                </c:pt>
                <c:pt idx="1697">
                  <c:v>70.80043833601286</c:v>
                </c:pt>
                <c:pt idx="1698">
                  <c:v>70.808846503173442</c:v>
                </c:pt>
                <c:pt idx="1699">
                  <c:v>70.81725682006514</c:v>
                </c:pt>
                <c:pt idx="1700">
                  <c:v>70.825669294009472</c:v>
                </c:pt>
                <c:pt idx="1701">
                  <c:v>70.834083932338444</c:v>
                </c:pt>
                <c:pt idx="1702">
                  <c:v>70.842500742394705</c:v>
                </c:pt>
                <c:pt idx="1703">
                  <c:v>70.850919731531505</c:v>
                </c:pt>
                <c:pt idx="1704">
                  <c:v>70.859340907112752</c:v>
                </c:pt>
                <c:pt idx="1705">
                  <c:v>70.867764276513171</c:v>
                </c:pt>
                <c:pt idx="1706">
                  <c:v>70.876189847118212</c:v>
                </c:pt>
                <c:pt idx="1707">
                  <c:v>70.884617626324129</c:v>
                </c:pt>
                <c:pt idx="1708">
                  <c:v>70.893047621538145</c:v>
                </c:pt>
                <c:pt idx="1709">
                  <c:v>70.901479840178325</c:v>
                </c:pt>
                <c:pt idx="1710">
                  <c:v>70.909914289673779</c:v>
                </c:pt>
                <c:pt idx="1711">
                  <c:v>70.918350977464598</c:v>
                </c:pt>
                <c:pt idx="1712">
                  <c:v>70.92678991100199</c:v>
                </c:pt>
                <c:pt idx="1713">
                  <c:v>70.935231097748286</c:v>
                </c:pt>
                <c:pt idx="1714">
                  <c:v>70.943674545176975</c:v>
                </c:pt>
                <c:pt idx="1715">
                  <c:v>70.952120260772787</c:v>
                </c:pt>
                <c:pt idx="1716">
                  <c:v>70.960568252031749</c:v>
                </c:pt>
                <c:pt idx="1717">
                  <c:v>70.969018526461213</c:v>
                </c:pt>
                <c:pt idx="1718">
                  <c:v>70.977471091579901</c:v>
                </c:pt>
                <c:pt idx="1719">
                  <c:v>70.985925954917946</c:v>
                </c:pt>
                <c:pt idx="1720">
                  <c:v>70.994383124017034</c:v>
                </c:pt>
                <c:pt idx="1721">
                  <c:v>71.002842606430349</c:v>
                </c:pt>
                <c:pt idx="1722">
                  <c:v>71.011304409722641</c:v>
                </c:pt>
                <c:pt idx="1723">
                  <c:v>71.019768541470313</c:v>
                </c:pt>
                <c:pt idx="1724">
                  <c:v>71.028235009261493</c:v>
                </c:pt>
                <c:pt idx="1725">
                  <c:v>71.036703820696005</c:v>
                </c:pt>
                <c:pt idx="1726">
                  <c:v>71.045174983385493</c:v>
                </c:pt>
                <c:pt idx="1727">
                  <c:v>71.053648504953443</c:v>
                </c:pt>
                <c:pt idx="1728">
                  <c:v>71.062124393035248</c:v>
                </c:pt>
                <c:pt idx="1729">
                  <c:v>71.070602655278236</c:v>
                </c:pt>
                <c:pt idx="1730">
                  <c:v>71.079083299341775</c:v>
                </c:pt>
                <c:pt idx="1731">
                  <c:v>71.087566332897239</c:v>
                </c:pt>
                <c:pt idx="1732">
                  <c:v>71.096051763628154</c:v>
                </c:pt>
                <c:pt idx="1733">
                  <c:v>71.104539599230208</c:v>
                </c:pt>
                <c:pt idx="1734">
                  <c:v>71.113029847411298</c:v>
                </c:pt>
                <c:pt idx="1735">
                  <c:v>71.121522515891613</c:v>
                </c:pt>
                <c:pt idx="1736">
                  <c:v>71.13001761240362</c:v>
                </c:pt>
                <c:pt idx="1737">
                  <c:v>71.138515144692221</c:v>
                </c:pt>
                <c:pt idx="1738">
                  <c:v>71.147015120514752</c:v>
                </c:pt>
                <c:pt idx="1739">
                  <c:v>71.155517547640983</c:v>
                </c:pt>
                <c:pt idx="1740">
                  <c:v>71.16402243385329</c:v>
                </c:pt>
                <c:pt idx="1741">
                  <c:v>71.172529786946598</c:v>
                </c:pt>
                <c:pt idx="1742">
                  <c:v>71.181039614728547</c:v>
                </c:pt>
                <c:pt idx="1743">
                  <c:v>71.18955192501943</c:v>
                </c:pt>
                <c:pt idx="1744">
                  <c:v>71.198066725652325</c:v>
                </c:pt>
                <c:pt idx="1745">
                  <c:v>71.206584024473145</c:v>
                </c:pt>
                <c:pt idx="1746">
                  <c:v>71.215103829340663</c:v>
                </c:pt>
                <c:pt idx="1747">
                  <c:v>71.223626148126584</c:v>
                </c:pt>
                <c:pt idx="1748">
                  <c:v>71.232150988715617</c:v>
                </c:pt>
                <c:pt idx="1749">
                  <c:v>71.240678359005486</c:v>
                </c:pt>
                <c:pt idx="1750">
                  <c:v>71.249208266907075</c:v>
                </c:pt>
                <c:pt idx="1751">
                  <c:v>71.257740720344358</c:v>
                </c:pt>
                <c:pt idx="1752">
                  <c:v>71.26627572725458</c:v>
                </c:pt>
                <c:pt idx="1753">
                  <c:v>71.274813295588217</c:v>
                </c:pt>
                <c:pt idx="1754">
                  <c:v>71.283353433309102</c:v>
                </c:pt>
                <c:pt idx="1755">
                  <c:v>71.291896148394457</c:v>
                </c:pt>
                <c:pt idx="1756">
                  <c:v>71.300441448834931</c:v>
                </c:pt>
                <c:pt idx="1757">
                  <c:v>71.308989342634689</c:v>
                </c:pt>
                <c:pt idx="1758">
                  <c:v>71.317539837811452</c:v>
                </c:pt>
                <c:pt idx="1759">
                  <c:v>71.326092942396599</c:v>
                </c:pt>
                <c:pt idx="1760">
                  <c:v>71.334648664435107</c:v>
                </c:pt>
                <c:pt idx="1761">
                  <c:v>71.343207011985783</c:v>
                </c:pt>
                <c:pt idx="1762">
                  <c:v>71.351767993121172</c:v>
                </c:pt>
                <c:pt idx="1763">
                  <c:v>71.360331615927691</c:v>
                </c:pt>
                <c:pt idx="1764">
                  <c:v>71.368897888505686</c:v>
                </c:pt>
                <c:pt idx="1765">
                  <c:v>71.377466818969452</c:v>
                </c:pt>
                <c:pt idx="1766">
                  <c:v>71.386038415447331</c:v>
                </c:pt>
                <c:pt idx="1767">
                  <c:v>71.3946126860818</c:v>
                </c:pt>
                <c:pt idx="1768">
                  <c:v>71.403189639029421</c:v>
                </c:pt>
                <c:pt idx="1769">
                  <c:v>71.411769282461023</c:v>
                </c:pt>
                <c:pt idx="1770">
                  <c:v>71.420351624561704</c:v>
                </c:pt>
                <c:pt idx="1771">
                  <c:v>71.428936673530899</c:v>
                </c:pt>
                <c:pt idx="1772">
                  <c:v>71.437524437582439</c:v>
                </c:pt>
                <c:pt idx="1773">
                  <c:v>71.446114924944595</c:v>
                </c:pt>
                <c:pt idx="1774">
                  <c:v>71.454708143860216</c:v>
                </c:pt>
                <c:pt idx="1775">
                  <c:v>71.46330410258669</c:v>
                </c:pt>
                <c:pt idx="1776">
                  <c:v>71.471902809396056</c:v>
                </c:pt>
                <c:pt idx="1777">
                  <c:v>71.480504272575075</c:v>
                </c:pt>
                <c:pt idx="1778">
                  <c:v>71.489108500425303</c:v>
                </c:pt>
                <c:pt idx="1779">
                  <c:v>71.497715501263073</c:v>
                </c:pt>
                <c:pt idx="1780">
                  <c:v>71.50632528341967</c:v>
                </c:pt>
                <c:pt idx="1781">
                  <c:v>71.514937855241314</c:v>
                </c:pt>
                <c:pt idx="1782">
                  <c:v>71.523553225089273</c:v>
                </c:pt>
                <c:pt idx="1783">
                  <c:v>71.532171401339852</c:v>
                </c:pt>
                <c:pt idx="1784">
                  <c:v>71.54079239238456</c:v>
                </c:pt>
                <c:pt idx="1785">
                  <c:v>71.549416206630099</c:v>
                </c:pt>
                <c:pt idx="1786">
                  <c:v>71.558042852498474</c:v>
                </c:pt>
                <c:pt idx="1787">
                  <c:v>71.566672338427026</c:v>
                </c:pt>
                <c:pt idx="1788">
                  <c:v>71.575304672868469</c:v>
                </c:pt>
                <c:pt idx="1789">
                  <c:v>71.583939864291068</c:v>
                </c:pt>
                <c:pt idx="1790">
                  <c:v>71.592577921178574</c:v>
                </c:pt>
                <c:pt idx="1791">
                  <c:v>71.601218852030357</c:v>
                </c:pt>
                <c:pt idx="1792">
                  <c:v>71.609862665361476</c:v>
                </c:pt>
                <c:pt idx="1793">
                  <c:v>71.618509369702707</c:v>
                </c:pt>
                <c:pt idx="1794">
                  <c:v>71.627158973600643</c:v>
                </c:pt>
                <c:pt idx="1795">
                  <c:v>71.635811485617765</c:v>
                </c:pt>
                <c:pt idx="1796">
                  <c:v>71.644466914332483</c:v>
                </c:pt>
                <c:pt idx="1797">
                  <c:v>71.65312526833921</c:v>
                </c:pt>
                <c:pt idx="1798">
                  <c:v>71.66178655624843</c:v>
                </c:pt>
                <c:pt idx="1799">
                  <c:v>71.670450786686771</c:v>
                </c:pt>
                <c:pt idx="1800">
                  <c:v>71.679117968297092</c:v>
                </c:pt>
                <c:pt idx="1801">
                  <c:v>71.687788109738506</c:v>
                </c:pt>
                <c:pt idx="1802">
                  <c:v>71.696461219686498</c:v>
                </c:pt>
                <c:pt idx="1803">
                  <c:v>71.705137306832924</c:v>
                </c:pt>
                <c:pt idx="1804">
                  <c:v>71.713816379886211</c:v>
                </c:pt>
                <c:pt idx="1805">
                  <c:v>71.722498447571226</c:v>
                </c:pt>
                <c:pt idx="1806">
                  <c:v>71.731183518629535</c:v>
                </c:pt>
                <c:pt idx="1807">
                  <c:v>71.739871601819431</c:v>
                </c:pt>
                <c:pt idx="1808">
                  <c:v>71.748562705915859</c:v>
                </c:pt>
                <c:pt idx="1809">
                  <c:v>71.757256839710706</c:v>
                </c:pt>
                <c:pt idx="1810">
                  <c:v>71.765954012012713</c:v>
                </c:pt>
                <c:pt idx="1811">
                  <c:v>71.774654231647617</c:v>
                </c:pt>
                <c:pt idx="1812">
                  <c:v>71.783357507458163</c:v>
                </c:pt>
                <c:pt idx="1813">
                  <c:v>71.792063848304267</c:v>
                </c:pt>
                <c:pt idx="1814">
                  <c:v>71.800773263063022</c:v>
                </c:pt>
                <c:pt idx="1815">
                  <c:v>71.809485760628775</c:v>
                </c:pt>
                <c:pt idx="1816">
                  <c:v>71.818201349913195</c:v>
                </c:pt>
                <c:pt idx="1817">
                  <c:v>71.82692003984539</c:v>
                </c:pt>
                <c:pt idx="1818">
                  <c:v>71.835641839371931</c:v>
                </c:pt>
                <c:pt idx="1819">
                  <c:v>71.844366757456953</c:v>
                </c:pt>
                <c:pt idx="1820">
                  <c:v>71.8530948030822</c:v>
                </c:pt>
                <c:pt idx="1821">
                  <c:v>71.861825985247151</c:v>
                </c:pt>
                <c:pt idx="1822">
                  <c:v>71.870560312969047</c:v>
                </c:pt>
                <c:pt idx="1823">
                  <c:v>71.879297795282937</c:v>
                </c:pt>
                <c:pt idx="1824">
                  <c:v>71.888038441241875</c:v>
                </c:pt>
                <c:pt idx="1825">
                  <c:v>71.896782259916861</c:v>
                </c:pt>
                <c:pt idx="1826">
                  <c:v>71.905529260396975</c:v>
                </c:pt>
                <c:pt idx="1827">
                  <c:v>71.914279451789469</c:v>
                </c:pt>
                <c:pt idx="1828">
                  <c:v>71.923032843219801</c:v>
                </c:pt>
                <c:pt idx="1829">
                  <c:v>71.931789443831761</c:v>
                </c:pt>
                <c:pt idx="1830">
                  <c:v>71.940549262787485</c:v>
                </c:pt>
                <c:pt idx="1831">
                  <c:v>71.949312309267597</c:v>
                </c:pt>
                <c:pt idx="1832">
                  <c:v>71.958078592471225</c:v>
                </c:pt>
                <c:pt idx="1833">
                  <c:v>71.966848121616124</c:v>
                </c:pt>
                <c:pt idx="1834">
                  <c:v>71.975620905938754</c:v>
                </c:pt>
                <c:pt idx="1835">
                  <c:v>71.984396954694333</c:v>
                </c:pt>
                <c:pt idx="1836">
                  <c:v>71.993176277156891</c:v>
                </c:pt>
                <c:pt idx="1837">
                  <c:v>72.001958882619448</c:v>
                </c:pt>
                <c:pt idx="1838">
                  <c:v>72.010744780393978</c:v>
                </c:pt>
                <c:pt idx="1839">
                  <c:v>72.019533979811541</c:v>
                </c:pt>
                <c:pt idx="1840">
                  <c:v>72.028326490222398</c:v>
                </c:pt>
                <c:pt idx="1841">
                  <c:v>72.037122320996005</c:v>
                </c:pt>
                <c:pt idx="1842">
                  <c:v>72.045921481521191</c:v>
                </c:pt>
                <c:pt idx="1843">
                  <c:v>72.054723981206124</c:v>
                </c:pt>
                <c:pt idx="1844">
                  <c:v>72.06352982947854</c:v>
                </c:pt>
                <c:pt idx="1845">
                  <c:v>72.072339035785689</c:v>
                </c:pt>
                <c:pt idx="1846">
                  <c:v>72.081151609594457</c:v>
                </c:pt>
                <c:pt idx="1847">
                  <c:v>72.089967560391528</c:v>
                </c:pt>
                <c:pt idx="1848">
                  <c:v>72.098786897683325</c:v>
                </c:pt>
                <c:pt idx="1849">
                  <c:v>72.107609630996194</c:v>
                </c:pt>
                <c:pt idx="1850">
                  <c:v>72.116435769876489</c:v>
                </c:pt>
                <c:pt idx="1851">
                  <c:v>72.125265323890588</c:v>
                </c:pt>
                <c:pt idx="1852">
                  <c:v>72.134098302625048</c:v>
                </c:pt>
                <c:pt idx="1853">
                  <c:v>72.142934715686607</c:v>
                </c:pt>
                <c:pt idx="1854">
                  <c:v>72.151774572702379</c:v>
                </c:pt>
                <c:pt idx="1855">
                  <c:v>72.160617883319844</c:v>
                </c:pt>
                <c:pt idx="1856">
                  <c:v>72.169464657206987</c:v>
                </c:pt>
                <c:pt idx="1857">
                  <c:v>72.178314904052314</c:v>
                </c:pt>
                <c:pt idx="1858">
                  <c:v>72.187168633565065</c:v>
                </c:pt>
                <c:pt idx="1859">
                  <c:v>72.196025855475156</c:v>
                </c:pt>
                <c:pt idx="1860">
                  <c:v>72.20488657953338</c:v>
                </c:pt>
                <c:pt idx="1861">
                  <c:v>72.213750815511418</c:v>
                </c:pt>
                <c:pt idx="1862">
                  <c:v>72.222618573201984</c:v>
                </c:pt>
                <c:pt idx="1863">
                  <c:v>72.23148986241884</c:v>
                </c:pt>
                <c:pt idx="1864">
                  <c:v>72.240364692996977</c:v>
                </c:pt>
                <c:pt idx="1865">
                  <c:v>72.249243074792616</c:v>
                </c:pt>
                <c:pt idx="1866">
                  <c:v>72.258125017683369</c:v>
                </c:pt>
                <c:pt idx="1867">
                  <c:v>72.267010531568289</c:v>
                </c:pt>
                <c:pt idx="1868">
                  <c:v>72.275899626367931</c:v>
                </c:pt>
                <c:pt idx="1869">
                  <c:v>72.284792312024521</c:v>
                </c:pt>
                <c:pt idx="1870">
                  <c:v>72.293688598501987</c:v>
                </c:pt>
                <c:pt idx="1871">
                  <c:v>72.302588495786068</c:v>
                </c:pt>
                <c:pt idx="1872">
                  <c:v>72.31149201388439</c:v>
                </c:pt>
                <c:pt idx="1873">
                  <c:v>72.32039916282659</c:v>
                </c:pt>
                <c:pt idx="1874">
                  <c:v>72.329309952664374</c:v>
                </c:pt>
                <c:pt idx="1875">
                  <c:v>72.338224393471648</c:v>
                </c:pt>
                <c:pt idx="1876">
                  <c:v>72.347142495344542</c:v>
                </c:pt>
                <c:pt idx="1877">
                  <c:v>72.356064268401596</c:v>
                </c:pt>
                <c:pt idx="1878">
                  <c:v>72.364989722783776</c:v>
                </c:pt>
                <c:pt idx="1879">
                  <c:v>72.373918868654627</c:v>
                </c:pt>
                <c:pt idx="1880">
                  <c:v>72.382851716200292</c:v>
                </c:pt>
                <c:pt idx="1881">
                  <c:v>72.391788275629708</c:v>
                </c:pt>
                <c:pt idx="1882">
                  <c:v>72.400728557174602</c:v>
                </c:pt>
                <c:pt idx="1883">
                  <c:v>72.409672571089658</c:v>
                </c:pt>
                <c:pt idx="1884">
                  <c:v>72.41862032765259</c:v>
                </c:pt>
                <c:pt idx="1885">
                  <c:v>72.427571837164209</c:v>
                </c:pt>
                <c:pt idx="1886">
                  <c:v>72.436527109948557</c:v>
                </c:pt>
                <c:pt idx="1887">
                  <c:v>72.445486156353027</c:v>
                </c:pt>
                <c:pt idx="1888">
                  <c:v>72.454448986748375</c:v>
                </c:pt>
                <c:pt idx="1889">
                  <c:v>72.463415611528902</c:v>
                </c:pt>
                <c:pt idx="1890">
                  <c:v>72.472386041112529</c:v>
                </c:pt>
                <c:pt idx="1891">
                  <c:v>72.481360285940866</c:v>
                </c:pt>
                <c:pt idx="1892">
                  <c:v>72.490338356479356</c:v>
                </c:pt>
                <c:pt idx="1893">
                  <c:v>72.499320263217328</c:v>
                </c:pt>
                <c:pt idx="1894">
                  <c:v>72.508306016668158</c:v>
                </c:pt>
                <c:pt idx="1895">
                  <c:v>72.517295627369293</c:v>
                </c:pt>
                <c:pt idx="1896">
                  <c:v>72.526289105882427</c:v>
                </c:pt>
                <c:pt idx="1897">
                  <c:v>72.535286462793579</c:v>
                </c:pt>
                <c:pt idx="1898">
                  <c:v>72.544287708713142</c:v>
                </c:pt>
                <c:pt idx="1899">
                  <c:v>72.55329285427608</c:v>
                </c:pt>
                <c:pt idx="1900">
                  <c:v>72.56230191014194</c:v>
                </c:pt>
                <c:pt idx="1901">
                  <c:v>72.57131488699504</c:v>
                </c:pt>
                <c:pt idx="1902">
                  <c:v>72.58033179554451</c:v>
                </c:pt>
                <c:pt idx="1903">
                  <c:v>72.589352646524404</c:v>
                </c:pt>
                <c:pt idx="1904">
                  <c:v>72.598377450693818</c:v>
                </c:pt>
                <c:pt idx="1905">
                  <c:v>72.607406218837042</c:v>
                </c:pt>
                <c:pt idx="1906">
                  <c:v>72.616438961763563</c:v>
                </c:pt>
                <c:pt idx="1907">
                  <c:v>72.625475690308292</c:v>
                </c:pt>
                <c:pt idx="1908">
                  <c:v>72.634516415331518</c:v>
                </c:pt>
                <c:pt idx="1909">
                  <c:v>72.643561147719211</c:v>
                </c:pt>
                <c:pt idx="1910">
                  <c:v>72.652609898382934</c:v>
                </c:pt>
                <c:pt idx="1911">
                  <c:v>72.6616626782601</c:v>
                </c:pt>
                <c:pt idx="1912">
                  <c:v>72.670719498313986</c:v>
                </c:pt>
                <c:pt idx="1913">
                  <c:v>72.67978036953393</c:v>
                </c:pt>
                <c:pt idx="1914">
                  <c:v>72.688845302935334</c:v>
                </c:pt>
                <c:pt idx="1915">
                  <c:v>72.697914309559863</c:v>
                </c:pt>
                <c:pt idx="1916">
                  <c:v>72.706987400475526</c:v>
                </c:pt>
                <c:pt idx="1917">
                  <c:v>72.716064586776767</c:v>
                </c:pt>
                <c:pt idx="1918">
                  <c:v>72.725145879584616</c:v>
                </c:pt>
                <c:pt idx="1919">
                  <c:v>72.734231290046765</c:v>
                </c:pt>
                <c:pt idx="1920">
                  <c:v>72.743320829337719</c:v>
                </c:pt>
                <c:pt idx="1921">
                  <c:v>72.752414508658873</c:v>
                </c:pt>
                <c:pt idx="1922">
                  <c:v>72.761512339238621</c:v>
                </c:pt>
                <c:pt idx="1923">
                  <c:v>72.770614332332556</c:v>
                </c:pt>
                <c:pt idx="1924">
                  <c:v>72.779720499223444</c:v>
                </c:pt>
                <c:pt idx="1925">
                  <c:v>72.788830851221462</c:v>
                </c:pt>
                <c:pt idx="1926">
                  <c:v>72.797945399664272</c:v>
                </c:pt>
                <c:pt idx="1927">
                  <c:v>72.807064155917104</c:v>
                </c:pt>
                <c:pt idx="1928">
                  <c:v>72.816187131372942</c:v>
                </c:pt>
                <c:pt idx="1929">
                  <c:v>72.825314337452554</c:v>
                </c:pt>
                <c:pt idx="1930">
                  <c:v>72.834445785604728</c:v>
                </c:pt>
                <c:pt idx="1931">
                  <c:v>72.843581487306253</c:v>
                </c:pt>
                <c:pt idx="1932">
                  <c:v>72.852721454062149</c:v>
                </c:pt>
                <c:pt idx="1933">
                  <c:v>72.861865697405747</c:v>
                </c:pt>
                <c:pt idx="1934">
                  <c:v>72.871014228898815</c:v>
                </c:pt>
                <c:pt idx="1935">
                  <c:v>72.880167060131626</c:v>
                </c:pt>
                <c:pt idx="1936">
                  <c:v>72.889324202723202</c:v>
                </c:pt>
                <c:pt idx="1937">
                  <c:v>72.898485668321314</c:v>
                </c:pt>
                <c:pt idx="1938">
                  <c:v>72.907651468602666</c:v>
                </c:pt>
                <c:pt idx="1939">
                  <c:v>72.91682161527298</c:v>
                </c:pt>
                <c:pt idx="1940">
                  <c:v>72.925996120067211</c:v>
                </c:pt>
                <c:pt idx="1941">
                  <c:v>72.935174994749559</c:v>
                </c:pt>
                <c:pt idx="1942">
                  <c:v>72.944358251113655</c:v>
                </c:pt>
                <c:pt idx="1943">
                  <c:v>72.953545900982661</c:v>
                </c:pt>
                <c:pt idx="1944">
                  <c:v>72.962737956209438</c:v>
                </c:pt>
                <c:pt idx="1945">
                  <c:v>72.971934428676605</c:v>
                </c:pt>
                <c:pt idx="1946">
                  <c:v>72.981135330296766</c:v>
                </c:pt>
                <c:pt idx="1947">
                  <c:v>72.990340673012554</c:v>
                </c:pt>
                <c:pt idx="1948">
                  <c:v>72.999550468796741</c:v>
                </c:pt>
                <c:pt idx="1949">
                  <c:v>73.008764729652484</c:v>
                </c:pt>
                <c:pt idx="1950">
                  <c:v>73.017983467613348</c:v>
                </c:pt>
                <c:pt idx="1951">
                  <c:v>73.027206694743455</c:v>
                </c:pt>
                <c:pt idx="1952">
                  <c:v>73.036434423137678</c:v>
                </c:pt>
                <c:pt idx="1953">
                  <c:v>73.045666664921711</c:v>
                </c:pt>
                <c:pt idx="1954">
                  <c:v>73.054903432252203</c:v>
                </c:pt>
                <c:pt idx="1955">
                  <c:v>73.064144737316937</c:v>
                </c:pt>
                <c:pt idx="1956">
                  <c:v>73.073390592334903</c:v>
                </c:pt>
                <c:pt idx="1957">
                  <c:v>73.082641009556497</c:v>
                </c:pt>
                <c:pt idx="1958">
                  <c:v>73.091896001263606</c:v>
                </c:pt>
                <c:pt idx="1959">
                  <c:v>73.101155579769767</c:v>
                </c:pt>
                <c:pt idx="1960">
                  <c:v>73.110419757420289</c:v>
                </c:pt>
                <c:pt idx="1961">
                  <c:v>73.119688546592414</c:v>
                </c:pt>
                <c:pt idx="1962">
                  <c:v>73.128961959695459</c:v>
                </c:pt>
                <c:pt idx="1963">
                  <c:v>73.138240009170914</c:v>
                </c:pt>
                <c:pt idx="1964">
                  <c:v>73.147522707492598</c:v>
                </c:pt>
                <c:pt idx="1965">
                  <c:v>73.15681006716683</c:v>
                </c:pt>
                <c:pt idx="1966">
                  <c:v>73.16610210073253</c:v>
                </c:pt>
                <c:pt idx="1967">
                  <c:v>73.175398820761373</c:v>
                </c:pt>
                <c:pt idx="1968">
                  <c:v>73.184700239857975</c:v>
                </c:pt>
                <c:pt idx="1969">
                  <c:v>73.194006370659949</c:v>
                </c:pt>
                <c:pt idx="1970">
                  <c:v>73.203317225838106</c:v>
                </c:pt>
                <c:pt idx="1971">
                  <c:v>73.212632818096608</c:v>
                </c:pt>
                <c:pt idx="1972">
                  <c:v>73.221953160173072</c:v>
                </c:pt>
                <c:pt idx="1973">
                  <c:v>73.231278264838764</c:v>
                </c:pt>
                <c:pt idx="1974">
                  <c:v>73.240608144898701</c:v>
                </c:pt>
                <c:pt idx="1975">
                  <c:v>73.249942813191808</c:v>
                </c:pt>
                <c:pt idx="1976">
                  <c:v>73.259282282591116</c:v>
                </c:pt>
                <c:pt idx="1977">
                  <c:v>73.268626566003817</c:v>
                </c:pt>
                <c:pt idx="1978">
                  <c:v>73.277975676371511</c:v>
                </c:pt>
                <c:pt idx="1979">
                  <c:v>73.287329626670271</c:v>
                </c:pt>
                <c:pt idx="1980">
                  <c:v>73.296688429910887</c:v>
                </c:pt>
                <c:pt idx="1981">
                  <c:v>73.306052099138881</c:v>
                </c:pt>
                <c:pt idx="1982">
                  <c:v>73.315420647434848</c:v>
                </c:pt>
                <c:pt idx="1983">
                  <c:v>73.324794087914441</c:v>
                </c:pt>
                <c:pt idx="1984">
                  <c:v>73.334172433728583</c:v>
                </c:pt>
                <c:pt idx="1985">
                  <c:v>73.343555698063668</c:v>
                </c:pt>
                <c:pt idx="1986">
                  <c:v>73.352943894141632</c:v>
                </c:pt>
                <c:pt idx="1987">
                  <c:v>73.362337035220193</c:v>
                </c:pt>
                <c:pt idx="1988">
                  <c:v>73.371735134592967</c:v>
                </c:pt>
                <c:pt idx="1989">
                  <c:v>73.381138205589593</c:v>
                </c:pt>
                <c:pt idx="1990">
                  <c:v>73.390546261575935</c:v>
                </c:pt>
                <c:pt idx="1991">
                  <c:v>73.399959315954277</c:v>
                </c:pt>
                <c:pt idx="1992">
                  <c:v>73.409377382163385</c:v>
                </c:pt>
                <c:pt idx="1993">
                  <c:v>73.418800473678772</c:v>
                </c:pt>
                <c:pt idx="1994">
                  <c:v>73.428228604012773</c:v>
                </c:pt>
                <c:pt idx="1995">
                  <c:v>73.437661786714742</c:v>
                </c:pt>
                <c:pt idx="1996">
                  <c:v>73.447100035371264</c:v>
                </c:pt>
                <c:pt idx="1997">
                  <c:v>73.456543363606229</c:v>
                </c:pt>
                <c:pt idx="1998">
                  <c:v>73.465991785081087</c:v>
                </c:pt>
                <c:pt idx="1999">
                  <c:v>73.475445313494916</c:v>
                </c:pt>
                <c:pt idx="2000" formatCode="General">
                  <c:v>73.484903962584681</c:v>
                </c:pt>
                <c:pt idx="2001" formatCode="General">
                  <c:v>73.494367746125391</c:v>
                </c:pt>
                <c:pt idx="2002" formatCode="General">
                  <c:v>73.503836677930167</c:v>
                </c:pt>
                <c:pt idx="2003" formatCode="General">
                  <c:v>73.513310771850541</c:v>
                </c:pt>
                <c:pt idx="2004" formatCode="General">
                  <c:v>73.522790041776574</c:v>
                </c:pt>
                <c:pt idx="2005" formatCode="General">
                  <c:v>73.532274501637005</c:v>
                </c:pt>
                <c:pt idx="2006" formatCode="General">
                  <c:v>73.541764165399442</c:v>
                </c:pt>
                <c:pt idx="2007" formatCode="General">
                  <c:v>73.551259047070559</c:v>
                </c:pt>
                <c:pt idx="2008" formatCode="General">
                  <c:v>73.560759160696222</c:v>
                </c:pt>
                <c:pt idx="2009" formatCode="General">
                  <c:v>73.57026452036169</c:v>
                </c:pt>
                <c:pt idx="2010" formatCode="General">
                  <c:v>73.579775140191828</c:v>
                </c:pt>
                <c:pt idx="2011" formatCode="General">
                  <c:v>73.58929103435122</c:v>
                </c:pt>
                <c:pt idx="2012" formatCode="General">
                  <c:v>73.598812217044355</c:v>
                </c:pt>
                <c:pt idx="2013" formatCode="General">
                  <c:v>73.608338702515866</c:v>
                </c:pt>
                <c:pt idx="2014" formatCode="General">
                  <c:v>73.617870505050661</c:v>
                </c:pt>
                <c:pt idx="2015" formatCode="General">
                  <c:v>73.627407638974049</c:v>
                </c:pt>
                <c:pt idx="2016" formatCode="General">
                  <c:v>73.636950118652095</c:v>
                </c:pt>
                <c:pt idx="2017" formatCode="General">
                  <c:v>73.646497958491565</c:v>
                </c:pt>
                <c:pt idx="2018" formatCode="General">
                  <c:v>73.656051172940366</c:v>
                </c:pt>
                <c:pt idx="2019" formatCode="General">
                  <c:v>73.665609776487472</c:v>
                </c:pt>
                <c:pt idx="2020" formatCode="General">
                  <c:v>73.67517378366334</c:v>
                </c:pt>
                <c:pt idx="2021" formatCode="General">
                  <c:v>73.684743209039922</c:v>
                </c:pt>
                <c:pt idx="2022" formatCode="General">
                  <c:v>73.694318067230981</c:v>
                </c:pt>
                <c:pt idx="2023" formatCode="General">
                  <c:v>73.703898372892183</c:v>
                </c:pt>
                <c:pt idx="2024" formatCode="General">
                  <c:v>73.71348414072132</c:v>
                </c:pt>
                <c:pt idx="2025" formatCode="General">
                  <c:v>73.723075385458557</c:v>
                </c:pt>
                <c:pt idx="2026" formatCode="General">
                  <c:v>73.732672121886509</c:v>
                </c:pt>
                <c:pt idx="2027" formatCode="General">
                  <c:v>73.74227436483055</c:v>
                </c:pt>
                <c:pt idx="2028" formatCode="General">
                  <c:v>73.751882129158943</c:v>
                </c:pt>
                <c:pt idx="2029" formatCode="General">
                  <c:v>73.761495429782997</c:v>
                </c:pt>
                <c:pt idx="2030" formatCode="General">
                  <c:v>73.771114281657361</c:v>
                </c:pt>
                <c:pt idx="2031" formatCode="General">
                  <c:v>73.780738699780144</c:v>
                </c:pt>
                <c:pt idx="2032" formatCode="General">
                  <c:v>73.790368699193181</c:v>
                </c:pt>
                <c:pt idx="2033" formatCode="General">
                  <c:v>73.800004294982131</c:v>
                </c:pt>
                <c:pt idx="2034" formatCode="General">
                  <c:v>73.80964550227678</c:v>
                </c:pt>
                <c:pt idx="2035" formatCode="General">
                  <c:v>73.819292336251166</c:v>
                </c:pt>
                <c:pt idx="2036" formatCode="General">
                  <c:v>73.828944812123822</c:v>
                </c:pt>
                <c:pt idx="2037" formatCode="General">
                  <c:v>73.838602945157987</c:v>
                </c:pt>
                <c:pt idx="2038" formatCode="General">
                  <c:v>73.848266750661764</c:v>
                </c:pt>
                <c:pt idx="2039" formatCode="General">
                  <c:v>73.857936243988362</c:v>
                </c:pt>
                <c:pt idx="2040" formatCode="General">
                  <c:v>73.867611440536294</c:v>
                </c:pt>
                <c:pt idx="2041" formatCode="General">
                  <c:v>73.877292355749603</c:v>
                </c:pt>
                <c:pt idx="2042" formatCode="General">
                  <c:v>73.886979005118008</c:v>
                </c:pt>
                <c:pt idx="2043" formatCode="General">
                  <c:v>73.896671404177212</c:v>
                </c:pt>
                <c:pt idx="2044" formatCode="General">
                  <c:v>73.906369568509007</c:v>
                </c:pt>
                <c:pt idx="2045" formatCode="General">
                  <c:v>73.916073513741566</c:v>
                </c:pt>
                <c:pt idx="2046" formatCode="General">
                  <c:v>73.925783255549618</c:v>
                </c:pt>
                <c:pt idx="2047" formatCode="General">
                  <c:v>73.935498809654646</c:v>
                </c:pt>
                <c:pt idx="2048" formatCode="General">
                  <c:v>73.9452201918252</c:v>
                </c:pt>
                <c:pt idx="2049" formatCode="General">
                  <c:v>73.954947417876966</c:v>
                </c:pt>
                <c:pt idx="2050" formatCode="General">
                  <c:v>73.96468050367308</c:v>
                </c:pt>
                <c:pt idx="2051" formatCode="General">
                  <c:v>73.974419465124342</c:v>
                </c:pt>
                <c:pt idx="2052" formatCode="General">
                  <c:v>73.984164318189414</c:v>
                </c:pt>
                <c:pt idx="2053" formatCode="General">
                  <c:v>73.993915078875048</c:v>
                </c:pt>
                <c:pt idx="2054" formatCode="General">
                  <c:v>74.003671763236284</c:v>
                </c:pt>
                <c:pt idx="2055" formatCode="General">
                  <c:v>74.013434387376762</c:v>
                </c:pt>
                <c:pt idx="2056" formatCode="General">
                  <c:v>74.023202967448796</c:v>
                </c:pt>
                <c:pt idx="2057" formatCode="General">
                  <c:v>74.032977519653727</c:v>
                </c:pt>
                <c:pt idx="2058" formatCode="General">
                  <c:v>74.042758060242164</c:v>
                </c:pt>
                <c:pt idx="2059" formatCode="General">
                  <c:v>74.052544605514086</c:v>
                </c:pt>
                <c:pt idx="2060" formatCode="General">
                  <c:v>74.062337171819152</c:v>
                </c:pt>
                <c:pt idx="2061" formatCode="General">
                  <c:v>74.072135775556987</c:v>
                </c:pt>
                <c:pt idx="2062" formatCode="General">
                  <c:v>74.081940433177266</c:v>
                </c:pt>
                <c:pt idx="2063" formatCode="General">
                  <c:v>74.091751161180142</c:v>
                </c:pt>
                <c:pt idx="2064" formatCode="General">
                  <c:v>74.101567976116272</c:v>
                </c:pt>
                <c:pt idx="2065" formatCode="General">
                  <c:v>74.111390894587231</c:v>
                </c:pt>
                <c:pt idx="2066" formatCode="General">
                  <c:v>74.121219933245641</c:v>
                </c:pt>
                <c:pt idx="2067" formatCode="General">
                  <c:v>74.131055108795465</c:v>
                </c:pt>
                <c:pt idx="2068" formatCode="General">
                  <c:v>74.140896437992197</c:v>
                </c:pt>
                <c:pt idx="2069" formatCode="General">
                  <c:v>74.150743937643185</c:v>
                </c:pt>
                <c:pt idx="2070" formatCode="General">
                  <c:v>74.16059762460776</c:v>
                </c:pt>
                <c:pt idx="2071" formatCode="General">
                  <c:v>74.170457515797622</c:v>
                </c:pt>
                <c:pt idx="2072" formatCode="General">
                  <c:v>74.18032362817695</c:v>
                </c:pt>
                <c:pt idx="2073" formatCode="General">
                  <c:v>74.190195978762716</c:v>
                </c:pt>
                <c:pt idx="2074" formatCode="General">
                  <c:v>74.200074584624986</c:v>
                </c:pt>
                <c:pt idx="2075" formatCode="General">
                  <c:v>74.209959462887014</c:v>
                </c:pt>
                <c:pt idx="2076" formatCode="General">
                  <c:v>74.219850630725674</c:v>
                </c:pt>
                <c:pt idx="2077" formatCode="General">
                  <c:v>74.22974810537157</c:v>
                </c:pt>
                <c:pt idx="2078" formatCode="General">
                  <c:v>74.239651904109408</c:v>
                </c:pt>
                <c:pt idx="2079" formatCode="General">
                  <c:v>74.249562044278164</c:v>
                </c:pt>
                <c:pt idx="2080" formatCode="General">
                  <c:v>74.259478543271371</c:v>
                </c:pt>
                <c:pt idx="2081" formatCode="General">
                  <c:v>74.26940141853737</c:v>
                </c:pt>
                <c:pt idx="2082" formatCode="General">
                  <c:v>74.27933068757963</c:v>
                </c:pt>
                <c:pt idx="2083" formatCode="General">
                  <c:v>74.289266367956884</c:v>
                </c:pt>
                <c:pt idx="2084" formatCode="General">
                  <c:v>74.299208477283543</c:v>
                </c:pt>
                <c:pt idx="2085" formatCode="General">
                  <c:v>74.309157033229823</c:v>
                </c:pt>
                <c:pt idx="2086" formatCode="General">
                  <c:v>74.319112053522133</c:v>
                </c:pt>
                <c:pt idx="2087" formatCode="General">
                  <c:v>74.329073555943225</c:v>
                </c:pt>
                <c:pt idx="2088" formatCode="General">
                  <c:v>74.339041558332582</c:v>
                </c:pt>
                <c:pt idx="2089" formatCode="General">
                  <c:v>74.349016078586587</c:v>
                </c:pt>
                <c:pt idx="2090" formatCode="General">
                  <c:v>74.358997134658864</c:v>
                </c:pt>
                <c:pt idx="2091" formatCode="General">
                  <c:v>74.368984744560493</c:v>
                </c:pt>
                <c:pt idx="2092" formatCode="General">
                  <c:v>74.378978926360389</c:v>
                </c:pt>
                <c:pt idx="2093" formatCode="General">
                  <c:v>74.388979698185452</c:v>
                </c:pt>
                <c:pt idx="2094" formatCode="General">
                  <c:v>74.398987078220898</c:v>
                </c:pt>
                <c:pt idx="2095" formatCode="General">
                  <c:v>74.409001084710596</c:v>
                </c:pt>
                <c:pt idx="2096" formatCode="General">
                  <c:v>74.419021735957287</c:v>
                </c:pt>
                <c:pt idx="2097" formatCode="General">
                  <c:v>74.429049050322831</c:v>
                </c:pt>
                <c:pt idx="2098" formatCode="General">
                  <c:v>74.439083046228603</c:v>
                </c:pt>
                <c:pt idx="2099" formatCode="General">
                  <c:v>74.449123742155706</c:v>
                </c:pt>
                <c:pt idx="2100" formatCode="General">
                  <c:v>74.459171156645283</c:v>
                </c:pt>
                <c:pt idx="2101" formatCode="General">
                  <c:v>74.469225308298746</c:v>
                </c:pt>
                <c:pt idx="2102" formatCode="General">
                  <c:v>74.479286215778188</c:v>
                </c:pt>
                <c:pt idx="2103" formatCode="General">
                  <c:v>74.489353897806595</c:v>
                </c:pt>
                <c:pt idx="2104" formatCode="General">
                  <c:v>74.499428373168129</c:v>
                </c:pt>
                <c:pt idx="2105" formatCode="General">
                  <c:v>74.509509660708474</c:v>
                </c:pt>
                <c:pt idx="2106" formatCode="General">
                  <c:v>74.519597779335129</c:v>
                </c:pt>
                <c:pt idx="2107" formatCode="General">
                  <c:v>74.529692748017666</c:v>
                </c:pt>
                <c:pt idx="2108" formatCode="General">
                  <c:v>74.539794585788101</c:v>
                </c:pt>
                <c:pt idx="2109" formatCode="General">
                  <c:v>74.549903311741105</c:v>
                </c:pt>
                <c:pt idx="2110" formatCode="General">
                  <c:v>74.560018945034443</c:v>
                </c:pt>
                <c:pt idx="2111" formatCode="General">
                  <c:v>74.570141504889122</c:v>
                </c:pt>
                <c:pt idx="2112" formatCode="General">
                  <c:v>74.58027101058984</c:v>
                </c:pt>
                <c:pt idx="2113" formatCode="General">
                  <c:v>74.590407481485229</c:v>
                </c:pt>
                <c:pt idx="2114" formatCode="General">
                  <c:v>74.600550936988171</c:v>
                </c:pt>
                <c:pt idx="2115" formatCode="General">
                  <c:v>74.610701396576147</c:v>
                </c:pt>
                <c:pt idx="2116" formatCode="General">
                  <c:v>74.620858879791513</c:v>
                </c:pt>
                <c:pt idx="2117" formatCode="General">
                  <c:v>74.631023406241837</c:v>
                </c:pt>
                <c:pt idx="2118" formatCode="General">
                  <c:v>74.641194995600216</c:v>
                </c:pt>
                <c:pt idx="2119" formatCode="General">
                  <c:v>74.651373667605654</c:v>
                </c:pt>
                <c:pt idx="2120" formatCode="General">
                  <c:v>74.661559442063279</c:v>
                </c:pt>
                <c:pt idx="2121" formatCode="General">
                  <c:v>74.671752338844755</c:v>
                </c:pt>
                <c:pt idx="2122" formatCode="General">
                  <c:v>74.681952377888592</c:v>
                </c:pt>
                <c:pt idx="2123" formatCode="General">
                  <c:v>74.692159579200478</c:v>
                </c:pt>
                <c:pt idx="2124" formatCode="General">
                  <c:v>74.702373962853571</c:v>
                </c:pt>
                <c:pt idx="2125" formatCode="General">
                  <c:v>74.712595548988915</c:v>
                </c:pt>
                <c:pt idx="2126" formatCode="General">
                  <c:v>74.722824357815682</c:v>
                </c:pt>
                <c:pt idx="2127" formatCode="General">
                  <c:v>74.73306040961161</c:v>
                </c:pt>
                <c:pt idx="2128" formatCode="General">
                  <c:v>74.743303724723248</c:v>
                </c:pt>
                <c:pt idx="2129" formatCode="General">
                  <c:v>74.753554323566377</c:v>
                </c:pt>
                <c:pt idx="2130" formatCode="General">
                  <c:v>74.763812226626314</c:v>
                </c:pt>
                <c:pt idx="2131" formatCode="General">
                  <c:v>74.774077454458279</c:v>
                </c:pt>
                <c:pt idx="2132" formatCode="General">
                  <c:v>74.784350027687736</c:v>
                </c:pt>
                <c:pt idx="2133" formatCode="General">
                  <c:v>74.794629967010721</c:v>
                </c:pt>
                <c:pt idx="2134" formatCode="General">
                  <c:v>74.804917293194251</c:v>
                </c:pt>
                <c:pt idx="2135" formatCode="General">
                  <c:v>74.815212027076626</c:v>
                </c:pt>
                <c:pt idx="2136" formatCode="General">
                  <c:v>74.825514189567812</c:v>
                </c:pt>
                <c:pt idx="2137" formatCode="General">
                  <c:v>74.835823801649838</c:v>
                </c:pt>
                <c:pt idx="2138" formatCode="General">
                  <c:v>74.84614088437705</c:v>
                </c:pt>
                <c:pt idx="2139" formatCode="General">
                  <c:v>74.856465458876613</c:v>
                </c:pt>
                <c:pt idx="2140" formatCode="General">
                  <c:v>74.866797546348778</c:v>
                </c:pt>
                <c:pt idx="2141" formatCode="General">
                  <c:v>74.877137168067293</c:v>
                </c:pt>
                <c:pt idx="2142" formatCode="General">
                  <c:v>74.887484345379775</c:v>
                </c:pt>
                <c:pt idx="2143" formatCode="General">
                  <c:v>74.897839099708065</c:v>
                </c:pt>
                <c:pt idx="2144" formatCode="General">
                  <c:v>74.90820145254861</c:v>
                </c:pt>
                <c:pt idx="2145" formatCode="General">
                  <c:v>74.918571425472862</c:v>
                </c:pt>
                <c:pt idx="2146" formatCode="General">
                  <c:v>74.928949040127677</c:v>
                </c:pt>
                <c:pt idx="2147" formatCode="General">
                  <c:v>74.939334318235566</c:v>
                </c:pt>
                <c:pt idx="2148" formatCode="General">
                  <c:v>74.949727281595301</c:v>
                </c:pt>
                <c:pt idx="2149" formatCode="General">
                  <c:v>74.960127952082118</c:v>
                </c:pt>
                <c:pt idx="2150" formatCode="General">
                  <c:v>74.970536351648164</c:v>
                </c:pt>
                <c:pt idx="2151" formatCode="General">
                  <c:v>74.980952502322921</c:v>
                </c:pt>
                <c:pt idx="2152" formatCode="General">
                  <c:v>74.991376426213606</c:v>
                </c:pt>
                <c:pt idx="2153" formatCode="General">
                  <c:v>75.001808145505507</c:v>
                </c:pt>
                <c:pt idx="2154" formatCode="General">
                  <c:v>75.012247682462416</c:v>
                </c:pt>
                <c:pt idx="2155" formatCode="General">
                  <c:v>75.022695059427079</c:v>
                </c:pt>
                <c:pt idx="2156" formatCode="General">
                  <c:v>75.033150298821496</c:v>
                </c:pt>
                <c:pt idx="2157" formatCode="General">
                  <c:v>75.043613423147448</c:v>
                </c:pt>
                <c:pt idx="2158" formatCode="General">
                  <c:v>75.054084454986835</c:v>
                </c:pt>
                <c:pt idx="2159" formatCode="General">
                  <c:v>75.064563417002091</c:v>
                </c:pt>
                <c:pt idx="2160" formatCode="General">
                  <c:v>75.075050331936652</c:v>
                </c:pt>
                <c:pt idx="2161" formatCode="General">
                  <c:v>75.085545222615281</c:v>
                </c:pt>
                <c:pt idx="2162" formatCode="General">
                  <c:v>75.096048111944611</c:v>
                </c:pt>
                <c:pt idx="2163" formatCode="General">
                  <c:v>75.106559022913444</c:v>
                </c:pt>
                <c:pt idx="2164" formatCode="General">
                  <c:v>75.117077978593301</c:v>
                </c:pt>
                <c:pt idx="2165" formatCode="General">
                  <c:v>75.12760500213875</c:v>
                </c:pt>
                <c:pt idx="2166" formatCode="General">
                  <c:v>75.138140116787866</c:v>
                </c:pt>
                <c:pt idx="2167" formatCode="General">
                  <c:v>75.148683345862722</c:v>
                </c:pt>
                <c:pt idx="2168" formatCode="General">
                  <c:v>75.159234712769731</c:v>
                </c:pt>
                <c:pt idx="2169" formatCode="General">
                  <c:v>75.16979424100019</c:v>
                </c:pt>
                <c:pt idx="2170" formatCode="General">
                  <c:v>75.180361954130632</c:v>
                </c:pt>
                <c:pt idx="2171" formatCode="General">
                  <c:v>75.190937875823323</c:v>
                </c:pt>
                <c:pt idx="2172" formatCode="General">
                  <c:v>75.201522029826705</c:v>
                </c:pt>
                <c:pt idx="2173" formatCode="General">
                  <c:v>75.212114439975849</c:v>
                </c:pt>
                <c:pt idx="2174" formatCode="General">
                  <c:v>75.222715130192881</c:v>
                </c:pt>
                <c:pt idx="2175" formatCode="General">
                  <c:v>75.233324124487467</c:v>
                </c:pt>
                <c:pt idx="2176" formatCode="General">
                  <c:v>75.243941446957308</c:v>
                </c:pt>
                <c:pt idx="2177" formatCode="General">
                  <c:v>75.254567121788511</c:v>
                </c:pt>
                <c:pt idx="2178" formatCode="General">
                  <c:v>75.265201173256159</c:v>
                </c:pt>
                <c:pt idx="2179" formatCode="General">
                  <c:v>75.27584362572469</c:v>
                </c:pt>
                <c:pt idx="2180" formatCode="General">
                  <c:v>75.286494503648427</c:v>
                </c:pt>
                <c:pt idx="2181" formatCode="General">
                  <c:v>75.297153831572061</c:v>
                </c:pt>
                <c:pt idx="2182" formatCode="General">
                  <c:v>75.307821634131088</c:v>
                </c:pt>
                <c:pt idx="2183" formatCode="General">
                  <c:v>75.318497936052296</c:v>
                </c:pt>
                <c:pt idx="2184" formatCode="General">
                  <c:v>75.329182762154318</c:v>
                </c:pt>
                <c:pt idx="2185" formatCode="General">
                  <c:v>75.339876137348014</c:v>
                </c:pt>
                <c:pt idx="2186" formatCode="General">
                  <c:v>75.350578086637057</c:v>
                </c:pt>
                <c:pt idx="2187" formatCode="General">
                  <c:v>75.361288635118356</c:v>
                </c:pt>
                <c:pt idx="2188" formatCode="General">
                  <c:v>75.372007807982612</c:v>
                </c:pt>
                <c:pt idx="2189" formatCode="General">
                  <c:v>75.382735630514802</c:v>
                </c:pt>
                <c:pt idx="2190" formatCode="General">
                  <c:v>75.393472128094643</c:v>
                </c:pt>
                <c:pt idx="2191" formatCode="General">
                  <c:v>75.404217326197156</c:v>
                </c:pt>
                <c:pt idx="2192" formatCode="General">
                  <c:v>75.414971250393165</c:v>
                </c:pt>
                <c:pt idx="2193" formatCode="General">
                  <c:v>75.425733926349793</c:v>
                </c:pt>
                <c:pt idx="2194" formatCode="General">
                  <c:v>75.436505379830976</c:v>
                </c:pt>
                <c:pt idx="2195" formatCode="General">
                  <c:v>75.447285636698055</c:v>
                </c:pt>
                <c:pt idx="2196" formatCode="General">
                  <c:v>75.458074722910141</c:v>
                </c:pt>
                <c:pt idx="2197" formatCode="General">
                  <c:v>75.468872664524881</c:v>
                </c:pt>
                <c:pt idx="2198" formatCode="General">
                  <c:v>75.479679487698746</c:v>
                </c:pt>
                <c:pt idx="2199" formatCode="General">
                  <c:v>75.490495218687755</c:v>
                </c:pt>
                <c:pt idx="2200" formatCode="General">
                  <c:v>75.501319883847884</c:v>
                </c:pt>
                <c:pt idx="2201" formatCode="General">
                  <c:v>75.512153509635709</c:v>
                </c:pt>
                <c:pt idx="2202" formatCode="General">
                  <c:v>75.522996122608888</c:v>
                </c:pt>
                <c:pt idx="2203" formatCode="General">
                  <c:v>75.533847749426727</c:v>
                </c:pt>
                <c:pt idx="2204" formatCode="General">
                  <c:v>75.544708416850753</c:v>
                </c:pt>
                <c:pt idx="2205" formatCode="General">
                  <c:v>75.555578151745252</c:v>
                </c:pt>
                <c:pt idx="2206" formatCode="General">
                  <c:v>75.566456981077835</c:v>
                </c:pt>
                <c:pt idx="2207" formatCode="General">
                  <c:v>75.577344931919995</c:v>
                </c:pt>
                <c:pt idx="2208" formatCode="General">
                  <c:v>75.588242031447734</c:v>
                </c:pt>
                <c:pt idx="2209" formatCode="General">
                  <c:v>75.599148306942041</c:v>
                </c:pt>
                <c:pt idx="2210" formatCode="General">
                  <c:v>75.610063785789521</c:v>
                </c:pt>
                <c:pt idx="2211" formatCode="General">
                  <c:v>75.62098849548299</c:v>
                </c:pt>
                <c:pt idx="2212" formatCode="General">
                  <c:v>75.631922463622047</c:v>
                </c:pt>
                <c:pt idx="2213" formatCode="General">
                  <c:v>75.642865717913651</c:v>
                </c:pt>
                <c:pt idx="2214" formatCode="General">
                  <c:v>75.653818286172708</c:v>
                </c:pt>
                <c:pt idx="2215" formatCode="General">
                  <c:v>75.66478019632271</c:v>
                </c:pt>
                <c:pt idx="2216" formatCode="General">
                  <c:v>75.6757514763963</c:v>
                </c:pt>
                <c:pt idx="2217" formatCode="General">
                  <c:v>75.686732154535875</c:v>
                </c:pt>
                <c:pt idx="2218" formatCode="General">
                  <c:v>75.69772225899419</c:v>
                </c:pt>
                <c:pt idx="2219" formatCode="General">
                  <c:v>75.708721818135061</c:v>
                </c:pt>
                <c:pt idx="2220" formatCode="General">
                  <c:v>75.719730860433828</c:v>
                </c:pt>
                <c:pt idx="2221" formatCode="General">
                  <c:v>75.730749414478112</c:v>
                </c:pt>
                <c:pt idx="2222" formatCode="General">
                  <c:v>75.74177750896834</c:v>
                </c:pt>
                <c:pt idx="2223" formatCode="General">
                  <c:v>75.752815172718499</c:v>
                </c:pt>
                <c:pt idx="2224" formatCode="General">
                  <c:v>75.76386243465663</c:v>
                </c:pt>
                <c:pt idx="2225" formatCode="General">
                  <c:v>75.774919323825543</c:v>
                </c:pt>
                <c:pt idx="2226" formatCode="General">
                  <c:v>75.785985869383509</c:v>
                </c:pt>
                <c:pt idx="2227" formatCode="General">
                  <c:v>75.797062100604805</c:v>
                </c:pt>
                <c:pt idx="2228" formatCode="General">
                  <c:v>75.808148046880419</c:v>
                </c:pt>
                <c:pt idx="2229" formatCode="General">
                  <c:v>75.819243737718708</c:v>
                </c:pt>
                <c:pt idx="2230" formatCode="General">
                  <c:v>75.830349202746063</c:v>
                </c:pt>
                <c:pt idx="2231" formatCode="General">
                  <c:v>75.841464471707567</c:v>
                </c:pt>
                <c:pt idx="2232" formatCode="General">
                  <c:v>75.852589574467672</c:v>
                </c:pt>
                <c:pt idx="2233" formatCode="General">
                  <c:v>75.863724541010853</c:v>
                </c:pt>
                <c:pt idx="2234" formatCode="General">
                  <c:v>75.874869401442339</c:v>
                </c:pt>
                <c:pt idx="2235" formatCode="General">
                  <c:v>75.886024185988759</c:v>
                </c:pt>
                <c:pt idx="2236" formatCode="General">
                  <c:v>75.897188924998815</c:v>
                </c:pt>
                <c:pt idx="2237" formatCode="General">
                  <c:v>75.908363648944047</c:v>
                </c:pt>
                <c:pt idx="2238" formatCode="General">
                  <c:v>75.919548388419457</c:v>
                </c:pt>
                <c:pt idx="2239" formatCode="General">
                  <c:v>75.930743174144283</c:v>
                </c:pt>
                <c:pt idx="2240" formatCode="General">
                  <c:v>75.941948036962629</c:v>
                </c:pt>
                <c:pt idx="2241" formatCode="General">
                  <c:v>75.953163007844282</c:v>
                </c:pt>
                <c:pt idx="2242" formatCode="General">
                  <c:v>75.964388117885321</c:v>
                </c:pt>
                <c:pt idx="2243" formatCode="General">
                  <c:v>75.975623398308969</c:v>
                </c:pt>
                <c:pt idx="2244" formatCode="General">
                  <c:v>75.98686888046619</c:v>
                </c:pt>
                <c:pt idx="2245" formatCode="General">
                  <c:v>75.998124595836515</c:v>
                </c:pt>
                <c:pt idx="2246" formatCode="General">
                  <c:v>76.009390576028764</c:v>
                </c:pt>
                <c:pt idx="2247" formatCode="General">
                  <c:v>76.020666852781801</c:v>
                </c:pt>
                <c:pt idx="2248" formatCode="General">
                  <c:v>76.031953457965244</c:v>
                </c:pt>
                <c:pt idx="2249" formatCode="General">
                  <c:v>76.043250423580247</c:v>
                </c:pt>
                <c:pt idx="2250" formatCode="General">
                  <c:v>76.054557781760323</c:v>
                </c:pt>
                <c:pt idx="2251" formatCode="General">
                  <c:v>76.065875564771986</c:v>
                </c:pt>
                <c:pt idx="2252" formatCode="General">
                  <c:v>76.077203805015657</c:v>
                </c:pt>
                <c:pt idx="2253" formatCode="General">
                  <c:v>76.08854253502632</c:v>
                </c:pt>
                <c:pt idx="2254" formatCode="General">
                  <c:v>76.099891787474448</c:v>
                </c:pt>
                <c:pt idx="2255" formatCode="General">
                  <c:v>76.111251595166664</c:v>
                </c:pt>
                <c:pt idx="2256" formatCode="General">
                  <c:v>76.122621991046586</c:v>
                </c:pt>
                <c:pt idx="2257" formatCode="General">
                  <c:v>76.134003008195663</c:v>
                </c:pt>
                <c:pt idx="2258" formatCode="General">
                  <c:v>76.14539467983397</c:v>
                </c:pt>
                <c:pt idx="2259" formatCode="General">
                  <c:v>76.156797039320963</c:v>
                </c:pt>
                <c:pt idx="2260" formatCode="General">
                  <c:v>76.16821012015636</c:v>
                </c:pt>
                <c:pt idx="2261" formatCode="General">
                  <c:v>76.179633955980961</c:v>
                </c:pt>
                <c:pt idx="2262" formatCode="General">
                  <c:v>76.191068580577465</c:v>
                </c:pt>
                <c:pt idx="2263" formatCode="General">
                  <c:v>76.202514027871331</c:v>
                </c:pt>
                <c:pt idx="2264" formatCode="General">
                  <c:v>76.213970331931577</c:v>
                </c:pt>
                <c:pt idx="2265" formatCode="General">
                  <c:v>76.225437526971689</c:v>
                </c:pt>
                <c:pt idx="2266" formatCode="General">
                  <c:v>76.236915647350429</c:v>
                </c:pt>
                <c:pt idx="2267" formatCode="General">
                  <c:v>76.248404727572748</c:v>
                </c:pt>
                <c:pt idx="2268" formatCode="General">
                  <c:v>76.259904802290578</c:v>
                </c:pt>
                <c:pt idx="2269" formatCode="General">
                  <c:v>76.27141590630383</c:v>
                </c:pt>
                <c:pt idx="2270" formatCode="General">
                  <c:v>76.282938074561145</c:v>
                </c:pt>
                <c:pt idx="2271" formatCode="General">
                  <c:v>76.294471342160861</c:v>
                </c:pt>
                <c:pt idx="2272" formatCode="General">
                  <c:v>76.306015744351896</c:v>
                </c:pt>
                <c:pt idx="2273" formatCode="General">
                  <c:v>76.317571316534682</c:v>
                </c:pt>
                <c:pt idx="2274" formatCode="General">
                  <c:v>76.329138094261978</c:v>
                </c:pt>
                <c:pt idx="2275" formatCode="General">
                  <c:v>76.340716113239878</c:v>
                </c:pt>
                <c:pt idx="2276" formatCode="General">
                  <c:v>76.352305409328721</c:v>
                </c:pt>
                <c:pt idx="2277" formatCode="General">
                  <c:v>76.363906018543986</c:v>
                </c:pt>
                <c:pt idx="2278" formatCode="General">
                  <c:v>76.375517977057257</c:v>
                </c:pt>
                <c:pt idx="2279" formatCode="General">
                  <c:v>76.387141321197149</c:v>
                </c:pt>
                <c:pt idx="2280" formatCode="General">
                  <c:v>76.398776087450301</c:v>
                </c:pt>
                <c:pt idx="2281" formatCode="General">
                  <c:v>76.410422312462245</c:v>
                </c:pt>
                <c:pt idx="2282" formatCode="General">
                  <c:v>76.422080033038512</c:v>
                </c:pt>
                <c:pt idx="2283" formatCode="General">
                  <c:v>76.433749286145442</c:v>
                </c:pt>
                <c:pt idx="2284" formatCode="General">
                  <c:v>76.445430108911296</c:v>
                </c:pt>
                <c:pt idx="2285" formatCode="General">
                  <c:v>76.457122538627203</c:v>
                </c:pt>
                <c:pt idx="2286" formatCode="General">
                  <c:v>76.468826612748103</c:v>
                </c:pt>
                <c:pt idx="2287" formatCode="General">
                  <c:v>76.48054236889385</c:v>
                </c:pt>
                <c:pt idx="2288" formatCode="General">
                  <c:v>76.4922698448501</c:v>
                </c:pt>
                <c:pt idx="2289" formatCode="General">
                  <c:v>76.504009078569453</c:v>
                </c:pt>
                <c:pt idx="2290" formatCode="General">
                  <c:v>76.515760108172444</c:v>
                </c:pt>
                <c:pt idx="2291" formatCode="General">
                  <c:v>76.527522971948471</c:v>
                </c:pt>
                <c:pt idx="2292" formatCode="General">
                  <c:v>76.539297708357026</c:v>
                </c:pt>
                <c:pt idx="2293" formatCode="General">
                  <c:v>76.551084356028554</c:v>
                </c:pt>
                <c:pt idx="2294" formatCode="General">
                  <c:v>76.56288295376568</c:v>
                </c:pt>
                <c:pt idx="2295" formatCode="General">
                  <c:v>76.574693540544118</c:v>
                </c:pt>
                <c:pt idx="2296" formatCode="General">
                  <c:v>76.586516155513891</c:v>
                </c:pt>
                <c:pt idx="2297" formatCode="General">
                  <c:v>76.598350838000329</c:v>
                </c:pt>
                <c:pt idx="2298" formatCode="General">
                  <c:v>76.610197627505158</c:v>
                </c:pt>
                <c:pt idx="2299" formatCode="General">
                  <c:v>76.622056563707659</c:v>
                </c:pt>
                <c:pt idx="2300" formatCode="General">
                  <c:v>76.633927686465725</c:v>
                </c:pt>
                <c:pt idx="2301" formatCode="General">
                  <c:v>76.645811035816962</c:v>
                </c:pt>
                <c:pt idx="2302" formatCode="General">
                  <c:v>76.657706651979893</c:v>
                </c:pt>
                <c:pt idx="2303" formatCode="General">
                  <c:v>76.669614575355027</c:v>
                </c:pt>
                <c:pt idx="2304" formatCode="General">
                  <c:v>76.681534846526034</c:v>
                </c:pt>
                <c:pt idx="2305" formatCode="General">
                  <c:v>76.693467506260859</c:v>
                </c:pt>
                <c:pt idx="2306" formatCode="General">
                  <c:v>76.705412595512939</c:v>
                </c:pt>
                <c:pt idx="2307" formatCode="General">
                  <c:v>76.717370155422358</c:v>
                </c:pt>
                <c:pt idx="2308" formatCode="General">
                  <c:v>76.729340227316982</c:v>
                </c:pt>
                <c:pt idx="2309" formatCode="General">
                  <c:v>76.741322852713694</c:v>
                </c:pt>
                <c:pt idx="2310" formatCode="General">
                  <c:v>76.753318073319605</c:v>
                </c:pt>
                <c:pt idx="2311" formatCode="General">
                  <c:v>76.765325931033203</c:v>
                </c:pt>
                <c:pt idx="2312" formatCode="General">
                  <c:v>76.77734646794562</c:v>
                </c:pt>
                <c:pt idx="2313" formatCode="General">
                  <c:v>76.789379726341892</c:v>
                </c:pt>
                <c:pt idx="2314" formatCode="General">
                  <c:v>76.801425748702087</c:v>
                </c:pt>
                <c:pt idx="2315" formatCode="General">
                  <c:v>76.813484577702653</c:v>
                </c:pt>
                <c:pt idx="2316" formatCode="General">
                  <c:v>76.825556256217652</c:v>
                </c:pt>
                <c:pt idx="2317" formatCode="General">
                  <c:v>76.837640827319987</c:v>
                </c:pt>
                <c:pt idx="2318" formatCode="General">
                  <c:v>76.849738334282733</c:v>
                </c:pt>
                <c:pt idx="2319" formatCode="General">
                  <c:v>76.861848820580391</c:v>
                </c:pt>
                <c:pt idx="2320" formatCode="General">
                  <c:v>76.873972329890194</c:v>
                </c:pt>
                <c:pt idx="2321" formatCode="General">
                  <c:v>76.886108906093455</c:v>
                </c:pt>
                <c:pt idx="2322" formatCode="General">
                  <c:v>76.898258593276779</c:v>
                </c:pt>
                <c:pt idx="2323" formatCode="General">
                  <c:v>76.910421435733554</c:v>
                </c:pt>
                <c:pt idx="2324" formatCode="General">
                  <c:v>76.922597477965141</c:v>
                </c:pt>
                <c:pt idx="2325" formatCode="General">
                  <c:v>76.9347867646823</c:v>
                </c:pt>
                <c:pt idx="2326" formatCode="General">
                  <c:v>76.946989340806553</c:v>
                </c:pt>
                <c:pt idx="2327" formatCode="General">
                  <c:v>76.959205251471545</c:v>
                </c:pt>
                <c:pt idx="2328" formatCode="General">
                  <c:v>76.971434542024454</c:v>
                </c:pt>
                <c:pt idx="2329" formatCode="General">
                  <c:v>76.983677258027299</c:v>
                </c:pt>
                <c:pt idx="2330" formatCode="General">
                  <c:v>76.995933445258459</c:v>
                </c:pt>
                <c:pt idx="2331" formatCode="General">
                  <c:v>77.008203149714078</c:v>
                </c:pt>
                <c:pt idx="2332" formatCode="General">
                  <c:v>77.020486417609376</c:v>
                </c:pt>
                <c:pt idx="2333" formatCode="General">
                  <c:v>77.032783295380284</c:v>
                </c:pt>
                <c:pt idx="2334" formatCode="General">
                  <c:v>77.045093829684731</c:v>
                </c:pt>
                <c:pt idx="2335" formatCode="General">
                  <c:v>77.057418067404171</c:v>
                </c:pt>
                <c:pt idx="2336" formatCode="General">
                  <c:v>77.069756055645115</c:v>
                </c:pt>
                <c:pt idx="2337" formatCode="General">
                  <c:v>77.082107841740552</c:v>
                </c:pt>
                <c:pt idx="2338" formatCode="General">
                  <c:v>77.094473473251455</c:v>
                </c:pt>
                <c:pt idx="2339" formatCode="General">
                  <c:v>77.106852997968332</c:v>
                </c:pt>
                <c:pt idx="2340" formatCode="General">
                  <c:v>77.119246463912773</c:v>
                </c:pt>
                <c:pt idx="2341" formatCode="General">
                  <c:v>77.131653919338902</c:v>
                </c:pt>
                <c:pt idx="2342" formatCode="General">
                  <c:v>77.144075412735035</c:v>
                </c:pt>
                <c:pt idx="2343" formatCode="General">
                  <c:v>77.156510992825176</c:v>
                </c:pt>
                <c:pt idx="2344" formatCode="General">
                  <c:v>77.168960708570623</c:v>
                </c:pt>
                <c:pt idx="2345" formatCode="General">
                  <c:v>77.181424609171586</c:v>
                </c:pt>
                <c:pt idx="2346" formatCode="General">
                  <c:v>77.193902744068737</c:v>
                </c:pt>
                <c:pt idx="2347" formatCode="General">
                  <c:v>77.206395162944901</c:v>
                </c:pt>
                <c:pt idx="2348" formatCode="General">
                  <c:v>77.218901915726619</c:v>
                </c:pt>
                <c:pt idx="2349" formatCode="General">
                  <c:v>77.231423052585868</c:v>
                </c:pt>
                <c:pt idx="2350" formatCode="General">
                  <c:v>77.243958623941623</c:v>
                </c:pt>
                <c:pt idx="2351" formatCode="General">
                  <c:v>77.256508680461693</c:v>
                </c:pt>
                <c:pt idx="2352" formatCode="General">
                  <c:v>77.269073273064222</c:v>
                </c:pt>
                <c:pt idx="2353" formatCode="General">
                  <c:v>77.281652452919559</c:v>
                </c:pt>
                <c:pt idx="2354" formatCode="General">
                  <c:v>77.29424627145184</c:v>
                </c:pt>
                <c:pt idx="2355" formatCode="General">
                  <c:v>77.306854780340871</c:v>
                </c:pt>
                <c:pt idx="2356" formatCode="General">
                  <c:v>77.319478031523715</c:v>
                </c:pt>
                <c:pt idx="2357" formatCode="General">
                  <c:v>77.332116077196616</c:v>
                </c:pt>
                <c:pt idx="2358" formatCode="General">
                  <c:v>77.344768969816613</c:v>
                </c:pt>
                <c:pt idx="2359" formatCode="General">
                  <c:v>77.357436762103504</c:v>
                </c:pt>
                <c:pt idx="2360" formatCode="General">
                  <c:v>77.370119507041508</c:v>
                </c:pt>
                <c:pt idx="2361" formatCode="General">
                  <c:v>77.3828172578812</c:v>
                </c:pt>
                <c:pt idx="2362" formatCode="General">
                  <c:v>77.395530068141312</c:v>
                </c:pt>
                <c:pt idx="2363" formatCode="General">
                  <c:v>77.40825799161054</c:v>
                </c:pt>
                <c:pt idx="2364" formatCode="General">
                  <c:v>77.421001082349534</c:v>
                </c:pt>
                <c:pt idx="2365" formatCode="General">
                  <c:v>77.433759394692657</c:v>
                </c:pt>
                <c:pt idx="2366" formatCode="General">
                  <c:v>77.44653298324998</c:v>
                </c:pt>
                <c:pt idx="2367" formatCode="General">
                  <c:v>77.459321902909224</c:v>
                </c:pt>
                <c:pt idx="2368" formatCode="General">
                  <c:v>77.472126208837565</c:v>
                </c:pt>
                <c:pt idx="2369" formatCode="General">
                  <c:v>77.484945956483784</c:v>
                </c:pt>
                <c:pt idx="2370" formatCode="General">
                  <c:v>77.497781201580054</c:v>
                </c:pt>
                <c:pt idx="2371" formatCode="General">
                  <c:v>77.510632000144057</c:v>
                </c:pt>
                <c:pt idx="2372" formatCode="General">
                  <c:v>77.523498408480975</c:v>
                </c:pt>
                <c:pt idx="2373" formatCode="General">
                  <c:v>77.536380483185468</c:v>
                </c:pt>
                <c:pt idx="2374" formatCode="General">
                  <c:v>77.549278281143728</c:v>
                </c:pt>
                <c:pt idx="2375" formatCode="General">
                  <c:v>77.562191859535616</c:v>
                </c:pt>
                <c:pt idx="2376" formatCode="General">
                  <c:v>77.575121275836651</c:v>
                </c:pt>
                <c:pt idx="2377" formatCode="General">
                  <c:v>77.588066587820151</c:v>
                </c:pt>
                <c:pt idx="2378" formatCode="General">
                  <c:v>77.601027853559359</c:v>
                </c:pt>
                <c:pt idx="2379" formatCode="General">
                  <c:v>77.61400513142955</c:v>
                </c:pt>
                <c:pt idx="2380" formatCode="General">
                  <c:v>77.626998480110245</c:v>
                </c:pt>
                <c:pt idx="2381" formatCode="General">
                  <c:v>77.640007958587304</c:v>
                </c:pt>
                <c:pt idx="2382" formatCode="General">
                  <c:v>77.653033626155221</c:v>
                </c:pt>
                <c:pt idx="2383" formatCode="General">
                  <c:v>77.666075542419222</c:v>
                </c:pt>
                <c:pt idx="2384" formatCode="General">
                  <c:v>77.6791337672976</c:v>
                </c:pt>
                <c:pt idx="2385" formatCode="General">
                  <c:v>77.692208361023958</c:v>
                </c:pt>
                <c:pt idx="2386" formatCode="General">
                  <c:v>77.705299384149399</c:v>
                </c:pt>
                <c:pt idx="2387" formatCode="General">
                  <c:v>77.718406897544924</c:v>
                </c:pt>
                <c:pt idx="2388" formatCode="General">
                  <c:v>77.731530962403724</c:v>
                </c:pt>
                <c:pt idx="2389" formatCode="General">
                  <c:v>77.744671640243467</c:v>
                </c:pt>
                <c:pt idx="2390" formatCode="General">
                  <c:v>77.757828992908728</c:v>
                </c:pt>
                <c:pt idx="2391" formatCode="General">
                  <c:v>77.771003082573316</c:v>
                </c:pt>
                <c:pt idx="2392" formatCode="General">
                  <c:v>77.784193971742681</c:v>
                </c:pt>
                <c:pt idx="2393" formatCode="General">
                  <c:v>77.797401723256399</c:v>
                </c:pt>
                <c:pt idx="2394" formatCode="General">
                  <c:v>77.810626400290545</c:v>
                </c:pt>
                <c:pt idx="2395" formatCode="General">
                  <c:v>77.82386806636022</c:v>
                </c:pt>
                <c:pt idx="2396" formatCode="General">
                  <c:v>77.837126785321985</c:v>
                </c:pt>
                <c:pt idx="2397" formatCode="General">
                  <c:v>77.850402621376432</c:v>
                </c:pt>
                <c:pt idx="2398" formatCode="General">
                  <c:v>77.863695639070698</c:v>
                </c:pt>
                <c:pt idx="2399" formatCode="General">
                  <c:v>77.877005903300997</c:v>
                </c:pt>
                <c:pt idx="2400" formatCode="General">
                  <c:v>77.890333479315302</c:v>
                </c:pt>
                <c:pt idx="2401" formatCode="General">
                  <c:v>77.903678432715836</c:v>
                </c:pt>
                <c:pt idx="2402" formatCode="General">
                  <c:v>77.917040829461797</c:v>
                </c:pt>
                <c:pt idx="2403" formatCode="General">
                  <c:v>77.930420735871934</c:v>
                </c:pt>
                <c:pt idx="2404" formatCode="General">
                  <c:v>77.943818218627356</c:v>
                </c:pt>
                <c:pt idx="2405" formatCode="General">
                  <c:v>77.957233344774096</c:v>
                </c:pt>
                <c:pt idx="2406" formatCode="General">
                  <c:v>77.970666181725932</c:v>
                </c:pt>
                <c:pt idx="2407" formatCode="General">
                  <c:v>77.984116797267163</c:v>
                </c:pt>
                <c:pt idx="2408" formatCode="General">
                  <c:v>77.997585259555322</c:v>
                </c:pt>
                <c:pt idx="2409" formatCode="General">
                  <c:v>78.011071637124033</c:v>
                </c:pt>
                <c:pt idx="2410" formatCode="General">
                  <c:v>78.024575998885851</c:v>
                </c:pt>
                <c:pt idx="2411" formatCode="General">
                  <c:v>78.038098414135149</c:v>
                </c:pt>
                <c:pt idx="2412" formatCode="General">
                  <c:v>78.05163895255096</c:v>
                </c:pt>
                <c:pt idx="2413" formatCode="General">
                  <c:v>78.065197684199916</c:v>
                </c:pt>
                <c:pt idx="2414" formatCode="General">
                  <c:v>78.078774679539222</c:v>
                </c:pt>
                <c:pt idx="2415" formatCode="General">
                  <c:v>78.092370009419625</c:v>
                </c:pt>
                <c:pt idx="2416" formatCode="General">
                  <c:v>78.105983745088366</c:v>
                </c:pt>
                <c:pt idx="2417" formatCode="General">
                  <c:v>78.119615958192313</c:v>
                </c:pt>
                <c:pt idx="2418" formatCode="General">
                  <c:v>78.133266720780952</c:v>
                </c:pt>
                <c:pt idx="2419" formatCode="General">
                  <c:v>78.146936105309479</c:v>
                </c:pt>
                <c:pt idx="2420" formatCode="General">
                  <c:v>78.160624184641961</c:v>
                </c:pt>
                <c:pt idx="2421" formatCode="General">
                  <c:v>78.174331032054468</c:v>
                </c:pt>
                <c:pt idx="2422" formatCode="General">
                  <c:v>78.188056721238269</c:v>
                </c:pt>
                <c:pt idx="2423" formatCode="General">
                  <c:v>78.201801326303027</c:v>
                </c:pt>
                <c:pt idx="2424" formatCode="General">
                  <c:v>78.215564921780043</c:v>
                </c:pt>
                <c:pt idx="2425" formatCode="General">
                  <c:v>78.229347582625593</c:v>
                </c:pt>
                <c:pt idx="2426" formatCode="General">
                  <c:v>78.243149384224125</c:v>
                </c:pt>
                <c:pt idx="2427" formatCode="General">
                  <c:v>78.256970402391715</c:v>
                </c:pt>
                <c:pt idx="2428" formatCode="General">
                  <c:v>78.27081071337939</c:v>
                </c:pt>
                <c:pt idx="2429" formatCode="General">
                  <c:v>78.284670393876524</c:v>
                </c:pt>
                <c:pt idx="2430" formatCode="General">
                  <c:v>78.298549521014294</c:v>
                </c:pt>
                <c:pt idx="2431" formatCode="General">
                  <c:v>78.312448172369187</c:v>
                </c:pt>
                <c:pt idx="2432" formatCode="General">
                  <c:v>78.326366425966427</c:v>
                </c:pt>
                <c:pt idx="2433" formatCode="General">
                  <c:v>78.340304360283639</c:v>
                </c:pt>
                <c:pt idx="2434" formatCode="General">
                  <c:v>78.35426205425432</c:v>
                </c:pt>
                <c:pt idx="2435" formatCode="General">
                  <c:v>78.368239587271475</c:v>
                </c:pt>
                <c:pt idx="2436" formatCode="General">
                  <c:v>78.382237039191352</c:v>
                </c:pt>
                <c:pt idx="2437" formatCode="General">
                  <c:v>78.396254490337043</c:v>
                </c:pt>
                <c:pt idx="2438" formatCode="General">
                  <c:v>78.410292021502229</c:v>
                </c:pt>
                <c:pt idx="2439" formatCode="General">
                  <c:v>78.424349713954925</c:v>
                </c:pt>
                <c:pt idx="2440" formatCode="General">
                  <c:v>78.438427649441351</c:v>
                </c:pt>
                <c:pt idx="2441" formatCode="General">
                  <c:v>78.452525910189692</c:v>
                </c:pt>
                <c:pt idx="2442" formatCode="General">
                  <c:v>78.466644578914014</c:v>
                </c:pt>
                <c:pt idx="2443" formatCode="General">
                  <c:v>78.480783738818175</c:v>
                </c:pt>
                <c:pt idx="2444" formatCode="General">
                  <c:v>78.494943473599776</c:v>
                </c:pt>
                <c:pt idx="2445" formatCode="General">
                  <c:v>78.509123867454164</c:v>
                </c:pt>
                <c:pt idx="2446" formatCode="General">
                  <c:v>78.523325005078448</c:v>
                </c:pt>
                <c:pt idx="2447" formatCode="General">
                  <c:v>78.537546971675596</c:v>
                </c:pt>
                <c:pt idx="2448" formatCode="General">
                  <c:v>78.551789852958592</c:v>
                </c:pt>
                <c:pt idx="2449" formatCode="General">
                  <c:v>78.566053735154512</c:v>
                </c:pt>
                <c:pt idx="2450" formatCode="General">
                  <c:v>78.580338705008799</c:v>
                </c:pt>
                <c:pt idx="2451" formatCode="General">
                  <c:v>78.594644849789461</c:v>
                </c:pt>
                <c:pt idx="2452" formatCode="General">
                  <c:v>78.608972257291413</c:v>
                </c:pt>
                <c:pt idx="2453" formatCode="General">
                  <c:v>78.623321015840801</c:v>
                </c:pt>
                <c:pt idx="2454" formatCode="General">
                  <c:v>78.637691214299338</c:v>
                </c:pt>
                <c:pt idx="2455" formatCode="General">
                  <c:v>78.652082942068759</c:v>
                </c:pt>
                <c:pt idx="2456" formatCode="General">
                  <c:v>78.666496289095349</c:v>
                </c:pt>
                <c:pt idx="2457" formatCode="General">
                  <c:v>78.68093134587437</c:v>
                </c:pt>
                <c:pt idx="2458" formatCode="General">
                  <c:v>78.695388203454641</c:v>
                </c:pt>
                <c:pt idx="2459" formatCode="General">
                  <c:v>78.709866953443239</c:v>
                </c:pt>
                <c:pt idx="2460" formatCode="General">
                  <c:v>78.724367688010062</c:v>
                </c:pt>
                <c:pt idx="2461" formatCode="General">
                  <c:v>78.738890499892605</c:v>
                </c:pt>
                <c:pt idx="2462" formatCode="General">
                  <c:v>78.753435482400661</c:v>
                </c:pt>
                <c:pt idx="2463" formatCode="General">
                  <c:v>78.76800272942117</c:v>
                </c:pt>
                <c:pt idx="2464" formatCode="General">
                  <c:v>78.782592335423132</c:v>
                </c:pt>
                <c:pt idx="2465" formatCode="General">
                  <c:v>78.797204395462373</c:v>
                </c:pt>
                <c:pt idx="2466" formatCode="General">
                  <c:v>78.811839005186684</c:v>
                </c:pt>
                <c:pt idx="2467" formatCode="General">
                  <c:v>78.826496260840713</c:v>
                </c:pt>
                <c:pt idx="2468" formatCode="General">
                  <c:v>78.841176259271094</c:v>
                </c:pt>
                <c:pt idx="2469" formatCode="General">
                  <c:v>78.855879097931563</c:v>
                </c:pt>
                <c:pt idx="2470" formatCode="General">
                  <c:v>78.870604874888116</c:v>
                </c:pt>
                <c:pt idx="2471" formatCode="General">
                  <c:v>78.88535368882431</c:v>
                </c:pt>
                <c:pt idx="2472" formatCode="General">
                  <c:v>78.900125639046493</c:v>
                </c:pt>
                <c:pt idx="2473" formatCode="General">
                  <c:v>78.914920825489148</c:v>
                </c:pt>
                <c:pt idx="2474" formatCode="General">
                  <c:v>78.929739348720375</c:v>
                </c:pt>
                <c:pt idx="2475" formatCode="General">
                  <c:v>78.944581309947253</c:v>
                </c:pt>
                <c:pt idx="2476" formatCode="General">
                  <c:v>78.959446811021493</c:v>
                </c:pt>
                <c:pt idx="2477" formatCode="General">
                  <c:v>78.974335954444882</c:v>
                </c:pt>
                <c:pt idx="2478" formatCode="General">
                  <c:v>78.989248843375066</c:v>
                </c:pt>
                <c:pt idx="2479" formatCode="General">
                  <c:v>79.004185581631134</c:v>
                </c:pt>
                <c:pt idx="2480" formatCode="General">
                  <c:v>79.019146273699505</c:v>
                </c:pt>
                <c:pt idx="2481" formatCode="General">
                  <c:v>79.034131024739679</c:v>
                </c:pt>
                <c:pt idx="2482" formatCode="General">
                  <c:v>79.049139940590152</c:v>
                </c:pt>
                <c:pt idx="2483" formatCode="General">
                  <c:v>79.064173127774438</c:v>
                </c:pt>
                <c:pt idx="2484" formatCode="General">
                  <c:v>79.079230693507</c:v>
                </c:pt>
                <c:pt idx="2485" formatCode="General">
                  <c:v>79.09431274569944</c:v>
                </c:pt>
                <c:pt idx="2486" formatCode="General">
                  <c:v>79.109419392966601</c:v>
                </c:pt>
                <c:pt idx="2487" formatCode="General">
                  <c:v>79.124550744632813</c:v>
                </c:pt>
                <c:pt idx="2488" formatCode="General">
                  <c:v>79.139706910738255</c:v>
                </c:pt>
                <c:pt idx="2489" formatCode="General">
                  <c:v>79.154888002045197</c:v>
                </c:pt>
                <c:pt idx="2490" formatCode="General">
                  <c:v>79.170094130044575</c:v>
                </c:pt>
                <c:pt idx="2491" formatCode="General">
                  <c:v>79.185325406962491</c:v>
                </c:pt>
                <c:pt idx="2492" formatCode="General">
                  <c:v>79.2005819457667</c:v>
                </c:pt>
                <c:pt idx="2493" formatCode="General">
                  <c:v>79.215863860173357</c:v>
                </c:pt>
                <c:pt idx="2494" formatCode="General">
                  <c:v>79.231171264653753</c:v>
                </c:pt>
                <c:pt idx="2495" formatCode="General">
                  <c:v>79.246504274441151</c:v>
                </c:pt>
                <c:pt idx="2496" formatCode="General">
                  <c:v>79.261863005537606</c:v>
                </c:pt>
                <c:pt idx="2497" formatCode="General">
                  <c:v>79.277247574720988</c:v>
                </c:pt>
                <c:pt idx="2498" formatCode="General">
                  <c:v>79.292658099552057</c:v>
                </c:pt>
                <c:pt idx="2499" formatCode="General">
                  <c:v>79.30809469838151</c:v>
                </c:pt>
                <c:pt idx="2500" formatCode="General">
                  <c:v>79.323557490357302</c:v>
                </c:pt>
                <c:pt idx="2501" formatCode="General">
                  <c:v>79.339046595431867</c:v>
                </c:pt>
                <c:pt idx="2502" formatCode="General">
                  <c:v>79.354562134369502</c:v>
                </c:pt>
                <c:pt idx="2503" formatCode="General">
                  <c:v>79.370104228753902</c:v>
                </c:pt>
                <c:pt idx="2504" formatCode="General">
                  <c:v>79.38567300099561</c:v>
                </c:pt>
                <c:pt idx="2505" formatCode="General">
                  <c:v>79.401268574339767</c:v>
                </c:pt>
                <c:pt idx="2506" formatCode="General">
                  <c:v>79.416891072873725</c:v>
                </c:pt>
                <c:pt idx="2507" formatCode="General">
                  <c:v>79.432540621534969</c:v>
                </c:pt>
                <c:pt idx="2508" formatCode="General">
                  <c:v>79.44821734611898</c:v>
                </c:pt>
                <c:pt idx="2509" formatCode="General">
                  <c:v>79.463921373287235</c:v>
                </c:pt>
                <c:pt idx="2510" formatCode="General">
                  <c:v>79.479652830575318</c:v>
                </c:pt>
                <c:pt idx="2511" formatCode="General">
                  <c:v>79.495411846401112</c:v>
                </c:pt>
                <c:pt idx="2512" formatCode="General">
                  <c:v>79.511198550073075</c:v>
                </c:pt>
                <c:pt idx="2513" formatCode="General">
                  <c:v>79.527013071798635</c:v>
                </c:pt>
                <c:pt idx="2514" formatCode="General">
                  <c:v>79.542855542692692</c:v>
                </c:pt>
                <c:pt idx="2515" formatCode="General">
                  <c:v>79.558726094786195</c:v>
                </c:pt>
                <c:pt idx="2516" formatCode="General">
                  <c:v>79.574624861034806</c:v>
                </c:pt>
                <c:pt idx="2517" formatCode="General">
                  <c:v>79.590551975327742</c:v>
                </c:pt>
                <c:pt idx="2518" formatCode="General">
                  <c:v>79.606507572496639</c:v>
                </c:pt>
                <c:pt idx="2519" formatCode="General">
                  <c:v>79.622491788324567</c:v>
                </c:pt>
                <c:pt idx="2520" formatCode="General">
                  <c:v>79.638504759555147</c:v>
                </c:pt>
                <c:pt idx="2521" formatCode="General">
                  <c:v>79.65454662390178</c:v>
                </c:pt>
                <c:pt idx="2522" formatCode="General">
                  <c:v>79.670617520056965</c:v>
                </c:pt>
                <c:pt idx="2523" formatCode="General">
                  <c:v>79.686717587701779</c:v>
                </c:pt>
                <c:pt idx="2524" formatCode="General">
                  <c:v>79.702846967515384</c:v>
                </c:pt>
                <c:pt idx="2525" formatCode="General">
                  <c:v>79.719005801184807</c:v>
                </c:pt>
                <c:pt idx="2526" formatCode="General">
                  <c:v>79.735194231414638</c:v>
                </c:pt>
                <c:pt idx="2527" formatCode="General">
                  <c:v>79.751412401936946</c:v>
                </c:pt>
                <c:pt idx="2528" formatCode="General">
                  <c:v>79.767660457521444</c:v>
                </c:pt>
                <c:pt idx="2529" formatCode="General">
                  <c:v>79.783938543985528</c:v>
                </c:pt>
                <c:pt idx="2530" formatCode="General">
                  <c:v>79.800246808204577</c:v>
                </c:pt>
                <c:pt idx="2531" formatCode="General">
                  <c:v>79.816585398122456</c:v>
                </c:pt>
                <c:pt idx="2532" formatCode="General">
                  <c:v>79.832954462761975</c:v>
                </c:pt>
                <c:pt idx="2533" formatCode="General">
                  <c:v>79.849354152235605</c:v>
                </c:pt>
                <c:pt idx="2534" formatCode="General">
                  <c:v>79.865784617756248</c:v>
                </c:pt>
                <c:pt idx="2535" formatCode="General">
                  <c:v>79.882246011648263</c:v>
                </c:pt>
                <c:pt idx="2536" formatCode="General">
                  <c:v>79.898738487358457</c:v>
                </c:pt>
                <c:pt idx="2537" formatCode="General">
                  <c:v>79.91526219946735</c:v>
                </c:pt>
                <c:pt idx="2538" formatCode="General">
                  <c:v>79.931817303700555</c:v>
                </c:pt>
                <c:pt idx="2539" formatCode="General">
                  <c:v>79.948403956940226</c:v>
                </c:pt>
                <c:pt idx="2540" formatCode="General">
                  <c:v>79.965022317236787</c:v>
                </c:pt>
                <c:pt idx="2541" formatCode="General">
                  <c:v>79.98167254382065</c:v>
                </c:pt>
                <c:pt idx="2542" formatCode="General">
                  <c:v>79.998354797114246</c:v>
                </c:pt>
                <c:pt idx="2543" formatCode="General">
                  <c:v>80.015069238744019</c:v>
                </c:pt>
                <c:pt idx="2544" formatCode="General">
                  <c:v>80.031816031552793</c:v>
                </c:pt>
                <c:pt idx="2545" formatCode="General">
                  <c:v>80.048595339612149</c:v>
                </c:pt>
                <c:pt idx="2546" formatCode="General">
                  <c:v>80.065407328234926</c:v>
                </c:pt>
                <c:pt idx="2547" formatCode="General">
                  <c:v>80.082252163988116</c:v>
                </c:pt>
                <c:pt idx="2548" formatCode="General">
                  <c:v>80.099130014705551</c:v>
                </c:pt>
                <c:pt idx="2549" formatCode="General">
                  <c:v>80.116041049501177</c:v>
                </c:pt>
                <c:pt idx="2550" formatCode="General">
                  <c:v>80.132985438782143</c:v>
                </c:pt>
                <c:pt idx="2551" formatCode="General">
                  <c:v>80.149963354262283</c:v>
                </c:pt>
                <c:pt idx="2552" formatCode="General">
                  <c:v>80.16697496897568</c:v>
                </c:pt>
                <c:pt idx="2553" formatCode="General">
                  <c:v>80.184020457290416</c:v>
                </c:pt>
                <c:pt idx="2554" formatCode="General">
                  <c:v>80.201099994922558</c:v>
                </c:pt>
                <c:pt idx="2555" formatCode="General">
                  <c:v>80.218213758950228</c:v>
                </c:pt>
                <c:pt idx="2556" formatCode="General">
                  <c:v>80.235361927827924</c:v>
                </c:pt>
                <c:pt idx="2557" formatCode="General">
                  <c:v>80.252544681401105</c:v>
                </c:pt>
                <c:pt idx="2558" formatCode="General">
                  <c:v>80.269762200920738</c:v>
                </c:pt>
                <c:pt idx="2559" formatCode="General">
                  <c:v>80.287014669058323</c:v>
                </c:pt>
                <c:pt idx="2560" formatCode="General">
                  <c:v>80.304302269920896</c:v>
                </c:pt>
                <c:pt idx="2561" formatCode="General">
                  <c:v>80.321625189066395</c:v>
                </c:pt>
                <c:pt idx="2562" formatCode="General">
                  <c:v>80.338983613519062</c:v>
                </c:pt>
                <c:pt idx="2563" formatCode="General">
                  <c:v>80.356377731785244</c:v>
                </c:pt>
                <c:pt idx="2564" formatCode="General">
                  <c:v>80.373807733869228</c:v>
                </c:pt>
                <c:pt idx="2565" formatCode="General">
                  <c:v>80.391273811289409</c:v>
                </c:pt>
                <c:pt idx="2566" formatCode="General">
                  <c:v>80.408776157094664</c:v>
                </c:pt>
                <c:pt idx="2567" formatCode="General">
                  <c:v>80.426314965880877</c:v>
                </c:pt>
                <c:pt idx="2568" formatCode="General">
                  <c:v>80.44389043380778</c:v>
                </c:pt>
                <c:pt idx="2569" formatCode="General">
                  <c:v>80.461502758615964</c:v>
                </c:pt>
                <c:pt idx="2570" formatCode="General">
                  <c:v>80.4791521396441</c:v>
                </c:pt>
                <c:pt idx="2571" formatCode="General">
                  <c:v>80.496838777846548</c:v>
                </c:pt>
                <c:pt idx="2572" formatCode="General">
                  <c:v>80.514562875810938</c:v>
                </c:pt>
                <c:pt idx="2573" formatCode="General">
                  <c:v>80.532324637776341</c:v>
                </c:pt>
                <c:pt idx="2574" formatCode="General">
                  <c:v>80.550124269651363</c:v>
                </c:pt>
                <c:pt idx="2575" formatCode="General">
                  <c:v>80.567961979032688</c:v>
                </c:pt>
                <c:pt idx="2576" formatCode="General">
                  <c:v>80.585837975223811</c:v>
                </c:pt>
                <c:pt idx="2577" formatCode="General">
                  <c:v>80.603752469254133</c:v>
                </c:pt>
                <c:pt idx="2578" formatCode="General">
                  <c:v>80.621705673898035</c:v>
                </c:pt>
                <c:pt idx="2579" formatCode="General">
                  <c:v>80.639697803694688</c:v>
                </c:pt>
                <c:pt idx="2580" formatCode="General">
                  <c:v>80.657729074967648</c:v>
                </c:pt>
                <c:pt idx="2581" formatCode="General">
                  <c:v>80.675799705845137</c:v>
                </c:pt>
                <c:pt idx="2582" formatCode="General">
                  <c:v>80.693909916280305</c:v>
                </c:pt>
                <c:pt idx="2583" formatCode="General">
                  <c:v>80.712059928071952</c:v>
                </c:pt>
                <c:pt idx="2584" formatCode="General">
                  <c:v>80.730249964885587</c:v>
                </c:pt>
                <c:pt idx="2585" formatCode="General">
                  <c:v>80.748480252274547</c:v>
                </c:pt>
                <c:pt idx="2586" formatCode="General">
                  <c:v>80.766751017701708</c:v>
                </c:pt>
                <c:pt idx="2587" formatCode="General">
                  <c:v>80.785062490561316</c:v>
                </c:pt>
                <c:pt idx="2588" formatCode="General">
                  <c:v>80.803414902201226</c:v>
                </c:pt>
                <c:pt idx="2589" formatCode="General">
                  <c:v>80.821808485945425</c:v>
                </c:pt>
                <c:pt idx="2590" formatCode="General">
                  <c:v>80.840243477116871</c:v>
                </c:pt>
                <c:pt idx="2591" formatCode="General">
                  <c:v>80.858720113060727</c:v>
                </c:pt>
                <c:pt idx="2592" formatCode="General">
                  <c:v>80.877238633167806</c:v>
                </c:pt>
                <c:pt idx="2593" formatCode="General">
                  <c:v>80.895799278898579</c:v>
                </c:pt>
                <c:pt idx="2594" formatCode="General">
                  <c:v>80.914402293807299</c:v>
                </c:pt>
                <c:pt idx="2595" formatCode="General">
                  <c:v>80.933047923566605</c:v>
                </c:pt>
                <c:pt idx="2596" formatCode="General">
                  <c:v>80.951736415992471</c:v>
                </c:pt>
                <c:pt idx="2597" formatCode="General">
                  <c:v>80.970468021069564</c:v>
                </c:pt>
                <c:pt idx="2598" formatCode="General">
                  <c:v>80.989242990976933</c:v>
                </c:pt>
                <c:pt idx="2599" formatCode="General">
                  <c:v>81.008061580113974</c:v>
                </c:pt>
                <c:pt idx="2600" formatCode="General">
                  <c:v>81.026924045127089</c:v>
                </c:pt>
                <c:pt idx="2601" formatCode="General">
                  <c:v>81.04583064493643</c:v>
                </c:pt>
                <c:pt idx="2602" formatCode="General">
                  <c:v>81.064781640763144</c:v>
                </c:pt>
                <c:pt idx="2603" formatCode="General">
                  <c:v>81.083777296157194</c:v>
                </c:pt>
                <c:pt idx="2604" formatCode="General">
                  <c:v>81.102817877025302</c:v>
                </c:pt>
                <c:pt idx="2605" formatCode="General">
                  <c:v>81.121903651659593</c:v>
                </c:pt>
                <c:pt idx="2606" formatCode="General">
                  <c:v>81.141034890766576</c:v>
                </c:pt>
                <c:pt idx="2607" formatCode="General">
                  <c:v>81.160211867496415</c:v>
                </c:pt>
                <c:pt idx="2608" formatCode="General">
                  <c:v>81.17943485747297</c:v>
                </c:pt>
                <c:pt idx="2609" formatCode="General">
                  <c:v>81.198704138823985</c:v>
                </c:pt>
                <c:pt idx="2610" formatCode="General">
                  <c:v>81.218019992211921</c:v>
                </c:pt>
                <c:pt idx="2611" formatCode="General">
                  <c:v>81.237382700865254</c:v>
                </c:pt>
                <c:pt idx="2612" formatCode="General">
                  <c:v>81.256792550610214</c:v>
                </c:pt>
                <c:pt idx="2613" formatCode="General">
                  <c:v>81.276249829902994</c:v>
                </c:pt>
                <c:pt idx="2614" formatCode="General">
                  <c:v>81.295754829862588</c:v>
                </c:pt>
                <c:pt idx="2615" formatCode="General">
                  <c:v>81.315307844303902</c:v>
                </c:pt>
                <c:pt idx="2616" formatCode="General">
                  <c:v>81.334909169771777</c:v>
                </c:pt>
                <c:pt idx="2617" formatCode="General">
                  <c:v>81.354559105575106</c:v>
                </c:pt>
                <c:pt idx="2618" formatCode="General">
                  <c:v>81.374257953821839</c:v>
                </c:pt>
                <c:pt idx="2619" formatCode="General">
                  <c:v>81.394006019454309</c:v>
                </c:pt>
                <c:pt idx="2620" formatCode="General">
                  <c:v>81.413803610285299</c:v>
                </c:pt>
                <c:pt idx="2621" formatCode="General">
                  <c:v>81.433651037034565</c:v>
                </c:pt>
                <c:pt idx="2622" formatCode="General">
                  <c:v>81.453548613366038</c:v>
                </c:pt>
                <c:pt idx="2623" formatCode="General">
                  <c:v>81.473496655925487</c:v>
                </c:pt>
                <c:pt idx="2624" formatCode="General">
                  <c:v>81.493495484378968</c:v>
                </c:pt>
                <c:pt idx="2625" formatCode="General">
                  <c:v>81.513545421451767</c:v>
                </c:pt>
                <c:pt idx="2626" formatCode="General">
                  <c:v>81.533646792968028</c:v>
                </c:pt>
                <c:pt idx="2627" formatCode="General">
                  <c:v>81.553799927891006</c:v>
                </c:pt>
                <c:pt idx="2628" formatCode="General">
                  <c:v>81.574005158364031</c:v>
                </c:pt>
                <c:pt idx="2629" formatCode="General">
                  <c:v>81.594262819752032</c:v>
                </c:pt>
                <c:pt idx="2630" formatCode="General">
                  <c:v>81.614573250683904</c:v>
                </c:pt>
                <c:pt idx="2631" formatCode="General">
                  <c:v>81.634936793095449</c:v>
                </c:pt>
                <c:pt idx="2632" formatCode="General">
                  <c:v>81.655353792273047</c:v>
                </c:pt>
                <c:pt idx="2633" formatCode="General">
                  <c:v>81.675824596898153</c:v>
                </c:pt>
                <c:pt idx="2634" formatCode="General">
                  <c:v>81.696349559092383</c:v>
                </c:pt>
                <c:pt idx="2635" formatCode="General">
                  <c:v>81.716929034463519</c:v>
                </c:pt>
                <c:pt idx="2636" formatCode="General">
                  <c:v>81.737563382152118</c:v>
                </c:pt>
                <c:pt idx="2637" formatCode="General">
                  <c:v>81.758252964879077</c:v>
                </c:pt>
                <c:pt idx="2638" formatCode="General">
                  <c:v>81.778998148993892</c:v>
                </c:pt>
                <c:pt idx="2639" formatCode="General">
                  <c:v>81.799799304523773</c:v>
                </c:pt>
                <c:pt idx="2640" formatCode="General">
                  <c:v>81.820656805223592</c:v>
                </c:pt>
                <c:pt idx="2641" formatCode="General">
                  <c:v>81.841571028626689</c:v>
                </c:pt>
                <c:pt idx="2642" formatCode="General">
                  <c:v>81.86254235609654</c:v>
                </c:pt>
                <c:pt idx="2643" formatCode="General">
                  <c:v>81.8835711728794</c:v>
                </c:pt>
                <c:pt idx="2644" formatCode="General">
                  <c:v>81.904657868157642</c:v>
                </c:pt>
                <c:pt idx="2645" formatCode="General">
                  <c:v>81.925802835104321</c:v>
                </c:pt>
                <c:pt idx="2646" formatCode="General">
                  <c:v>81.947006470938405</c:v>
                </c:pt>
                <c:pt idx="2647" formatCode="General">
                  <c:v>81.968269176981224</c:v>
                </c:pt>
                <c:pt idx="2648" formatCode="General">
                  <c:v>81.989591358713653</c:v>
                </c:pt>
                <c:pt idx="2649" formatCode="General">
                  <c:v>82.010973425834507</c:v>
                </c:pt>
                <c:pt idx="2650" formatCode="General">
                  <c:v>82.032415792319938</c:v>
                </c:pt>
                <c:pt idx="2651" formatCode="General">
                  <c:v>82.053918876483749</c:v>
                </c:pt>
                <c:pt idx="2652" formatCode="General">
                  <c:v>82.075483101038955</c:v>
                </c:pt>
                <c:pt idx="2653" formatCode="General">
                  <c:v>82.097108893160311</c:v>
                </c:pt>
                <c:pt idx="2654" formatCode="General">
                  <c:v>82.118796684548059</c:v>
                </c:pt>
                <c:pt idx="2655" formatCode="General">
                  <c:v>82.140546911492777</c:v>
                </c:pt>
                <c:pt idx="2656" formatCode="General">
                  <c:v>82.162360014941413</c:v>
                </c:pt>
                <c:pt idx="2657" formatCode="General">
                  <c:v>82.184236440564419</c:v>
                </c:pt>
                <c:pt idx="2658" formatCode="General">
                  <c:v>82.206176638824374</c:v>
                </c:pt>
                <c:pt idx="2659" formatCode="General">
                  <c:v>82.228181065045476</c:v>
                </c:pt>
                <c:pt idx="2660" formatCode="General">
                  <c:v>82.250250179484709</c:v>
                </c:pt>
                <c:pt idx="2661" formatCode="General">
                  <c:v>82.272384447403994</c:v>
                </c:pt>
                <c:pt idx="2662" formatCode="General">
                  <c:v>82.294584339143839</c:v>
                </c:pt>
                <c:pt idx="2663" formatCode="General">
                  <c:v>82.316850330198392</c:v>
                </c:pt>
                <c:pt idx="2664" formatCode="General">
                  <c:v>82.339182901291721</c:v>
                </c:pt>
                <c:pt idx="2665" formatCode="General">
                  <c:v>82.361582538455707</c:v>
                </c:pt>
                <c:pt idx="2666" formatCode="General">
                  <c:v>82.384049733109251</c:v>
                </c:pt>
                <c:pt idx="2667" formatCode="General">
                  <c:v>82.406584982139094</c:v>
                </c:pt>
                <c:pt idx="2668" formatCode="General">
                  <c:v>82.429188787982042</c:v>
                </c:pt>
                <c:pt idx="2669" formatCode="General">
                  <c:v>82.451861658708864</c:v>
                </c:pt>
                <c:pt idx="2670" formatCode="General">
                  <c:v>82.474604108109773</c:v>
                </c:pt>
                <c:pt idx="2671" formatCode="General">
                  <c:v>82.497416655781379</c:v>
                </c:pt>
                <c:pt idx="2672" formatCode="General">
                  <c:v>82.520299827215624</c:v>
                </c:pt>
                <c:pt idx="2673" formatCode="General">
                  <c:v>82.543254153890089</c:v>
                </c:pt>
                <c:pt idx="2674" formatCode="General">
                  <c:v>82.56628017336034</c:v>
                </c:pt>
                <c:pt idx="2675" formatCode="General">
                  <c:v>82.589378429353843</c:v>
                </c:pt>
                <c:pt idx="2676" formatCode="General">
                  <c:v>82.612549471865876</c:v>
                </c:pt>
                <c:pt idx="2677" formatCode="General">
                  <c:v>82.635793857257212</c:v>
                </c:pt>
                <c:pt idx="2678" formatCode="General">
                  <c:v>82.659112148353785</c:v>
                </c:pt>
                <c:pt idx="2679" formatCode="General">
                  <c:v>82.682504914548304</c:v>
                </c:pt>
                <c:pt idx="2680" formatCode="General">
                  <c:v>82.705972731903842</c:v>
                </c:pt>
                <c:pt idx="2681" formatCode="General">
                  <c:v>82.729516183259619</c:v>
                </c:pt>
                <c:pt idx="2682" formatCode="General">
                  <c:v>82.75313585833868</c:v>
                </c:pt>
                <c:pt idx="2683" formatCode="General">
                  <c:v>82.776832353857941</c:v>
                </c:pt>
                <c:pt idx="2684" formatCode="General">
                  <c:v>82.800606273640398</c:v>
                </c:pt>
                <c:pt idx="2685" formatCode="General">
                  <c:v>82.824458228729483</c:v>
                </c:pt>
                <c:pt idx="2686" formatCode="General">
                  <c:v>82.848388837505937</c:v>
                </c:pt>
                <c:pt idx="2687" formatCode="General">
                  <c:v>82.872398725806917</c:v>
                </c:pt>
                <c:pt idx="2688" formatCode="General">
                  <c:v>82.896488527047609</c:v>
                </c:pt>
                <c:pt idx="2689" formatCode="General">
                  <c:v>82.92065888234535</c:v>
                </c:pt>
                <c:pt idx="2690" formatCode="General">
                  <c:v>82.944910440646296</c:v>
                </c:pt>
                <c:pt idx="2691" formatCode="General">
                  <c:v>82.969243858854668</c:v>
                </c:pt>
                <c:pt idx="2692" formatCode="General">
                  <c:v>82.993659801964839</c:v>
                </c:pt>
                <c:pt idx="2693" formatCode="General">
                  <c:v>83.018158943196013</c:v>
                </c:pt>
                <c:pt idx="2694" formatCode="General">
                  <c:v>83.042741964129803</c:v>
                </c:pt>
                <c:pt idx="2695" formatCode="General">
                  <c:v>83.067409554850798</c:v>
                </c:pt>
                <c:pt idx="2696" formatCode="General">
                  <c:v>83.09216241408997</c:v>
                </c:pt>
                <c:pt idx="2697" formatCode="General">
                  <c:v>83.117001249371185</c:v>
                </c:pt>
                <c:pt idx="2698" formatCode="General">
                  <c:v>83.141926777160933</c:v>
                </c:pt>
                <c:pt idx="2699" formatCode="General">
                  <c:v>83.166939723021116</c:v>
                </c:pt>
                <c:pt idx="2700" formatCode="General">
                  <c:v>83.192040821765275</c:v>
                </c:pt>
                <c:pt idx="2701" formatCode="General">
                  <c:v>83.217230817618088</c:v>
                </c:pt>
                <c:pt idx="2702" formatCode="General">
                  <c:v>83.242510464378427</c:v>
                </c:pt>
                <c:pt idx="2703" formatCode="General">
                  <c:v>83.26788052558598</c:v>
                </c:pt>
                <c:pt idx="2704" formatCode="General">
                  <c:v>83.293341774691413</c:v>
                </c:pt>
                <c:pt idx="2705" formatCode="General">
                  <c:v>83.318894995230409</c:v>
                </c:pt>
                <c:pt idx="2706" formatCode="General">
                  <c:v>83.344540981001572</c:v>
                </c:pt>
                <c:pt idx="2707" formatCode="General">
                  <c:v>83.37028053624816</c:v>
                </c:pt>
                <c:pt idx="2708" formatCode="General">
                  <c:v>83.396114475844016</c:v>
                </c:pt>
                <c:pt idx="2709" formatCode="General">
                  <c:v>83.422043625483582</c:v>
                </c:pt>
                <c:pt idx="2710" formatCode="General">
                  <c:v>83.448068821876291</c:v>
                </c:pt>
                <c:pt idx="2711" formatCode="General">
                  <c:v>83.474190912945275</c:v>
                </c:pt>
                <c:pt idx="2712" formatCode="General">
                  <c:v>83.500410758030625</c:v>
                </c:pt>
                <c:pt idx="2713" formatCode="General">
                  <c:v>83.526729228097381</c:v>
                </c:pt>
                <c:pt idx="2714" formatCode="General">
                  <c:v>83.553147205948179</c:v>
                </c:pt>
                <c:pt idx="2715" formatCode="General">
                  <c:v>83.579665586440868</c:v>
                </c:pt>
                <c:pt idx="2716" formatCode="General">
                  <c:v>83.606285276711162</c:v>
                </c:pt>
                <c:pt idx="2717" formatCode="General">
                  <c:v>83.63300719640057</c:v>
                </c:pt>
                <c:pt idx="2718" formatCode="General">
                  <c:v>83.659832277889521</c:v>
                </c:pt>
                <c:pt idx="2719" formatCode="General">
                  <c:v>83.686761466536069</c:v>
                </c:pt>
                <c:pt idx="2720" formatCode="General">
                  <c:v>83.713795720920174</c:v>
                </c:pt>
                <c:pt idx="2721" formatCode="General">
                  <c:v>83.740936013093958</c:v>
                </c:pt>
                <c:pt idx="2722" formatCode="General">
                  <c:v>83.768183328837665</c:v>
                </c:pt>
                <c:pt idx="2723" formatCode="General">
                  <c:v>83.795538667922031</c:v>
                </c:pt>
                <c:pt idx="2724" formatCode="General">
                  <c:v>83.823003044376762</c:v>
                </c:pt>
                <c:pt idx="2725" formatCode="General">
                  <c:v>83.8505774867658</c:v>
                </c:pt>
                <c:pt idx="2726" formatCode="General">
                  <c:v>83.878263038468802</c:v>
                </c:pt>
                <c:pt idx="2727" formatCode="General">
                  <c:v>83.906060757970153</c:v>
                </c:pt>
                <c:pt idx="2728" formatCode="General">
                  <c:v>83.93397171915457</c:v>
                </c:pt>
                <c:pt idx="2729" formatCode="General">
                  <c:v>83.961997011610208</c:v>
                </c:pt>
                <c:pt idx="2730" formatCode="General">
                  <c:v>83.990137740939403</c:v>
                </c:pt>
                <c:pt idx="2731" formatCode="General">
                  <c:v>84.018395029076913</c:v>
                </c:pt>
                <c:pt idx="2732" formatCode="General">
                  <c:v>84.046770014616385</c:v>
                </c:pt>
                <c:pt idx="2733" formatCode="General">
                  <c:v>84.075263853145032</c:v>
                </c:pt>
                <c:pt idx="2734" formatCode="General">
                  <c:v>84.103877717586528</c:v>
                </c:pt>
                <c:pt idx="2735" formatCode="General">
                  <c:v>84.132612798553168</c:v>
                </c:pt>
                <c:pt idx="2736" formatCode="General">
                  <c:v>84.161470304706441</c:v>
                </c:pt>
                <c:pt idx="2737" formatCode="General">
                  <c:v>84.190451463127374</c:v>
                </c:pt>
                <c:pt idx="2738" formatCode="General">
                  <c:v>84.219557519696238</c:v>
                </c:pt>
                <c:pt idx="2739" formatCode="General">
                  <c:v>84.248789739482177</c:v>
                </c:pt>
                <c:pt idx="2740" formatCode="General">
                  <c:v>84.27814940714309</c:v>
                </c:pt>
                <c:pt idx="2741" formatCode="General">
                  <c:v>84.307637827335867</c:v>
                </c:pt>
                <c:pt idx="2742" formatCode="General">
                  <c:v>84.33725632513783</c:v>
                </c:pt>
                <c:pt idx="2743" formatCode="General">
                  <c:v>84.367006246478908</c:v>
                </c:pt>
                <c:pt idx="2744" formatCode="General">
                  <c:v>84.396888958585819</c:v>
                </c:pt>
                <c:pt idx="2745" formatCode="General">
                  <c:v>84.426905850437848</c:v>
                </c:pt>
                <c:pt idx="2746" formatCode="General">
                  <c:v>84.457058333235253</c:v>
                </c:pt>
                <c:pt idx="2747" formatCode="General">
                  <c:v>84.487347840880062</c:v>
                </c:pt>
                <c:pt idx="2748" formatCode="General">
                  <c:v>84.517775830470441</c:v>
                </c:pt>
                <c:pt idx="2749" formatCode="General">
                  <c:v>84.548343782808232</c:v>
                </c:pt>
                <c:pt idx="2750" formatCode="General">
                  <c:v>84.579053202920761</c:v>
                </c:pt>
                <c:pt idx="2751" formatCode="General">
                  <c:v>84.609905620597118</c:v>
                </c:pt>
                <c:pt idx="2752" formatCode="General">
                  <c:v>84.640902590939533</c:v>
                </c:pt>
                <c:pt idx="2753" formatCode="General">
                  <c:v>84.672045694929892</c:v>
                </c:pt>
                <c:pt idx="2754" formatCode="General">
                  <c:v>84.703336540012799</c:v>
                </c:pt>
                <c:pt idx="2755" formatCode="General">
                  <c:v>84.734776760694771</c:v>
                </c:pt>
                <c:pt idx="2756" formatCode="General">
                  <c:v>84.766368019160893</c:v>
                </c:pt>
                <c:pt idx="2757" formatCode="General">
                  <c:v>84.798112005909061</c:v>
                </c:pt>
                <c:pt idx="2758" formatCode="General">
                  <c:v>84.830010440402603</c:v>
                </c:pt>
                <c:pt idx="2759" formatCode="General">
                  <c:v>84.862065071741895</c:v>
                </c:pt>
                <c:pt idx="2760" formatCode="General">
                  <c:v>84.894277679355881</c:v>
                </c:pt>
                <c:pt idx="2761" formatCode="General">
                  <c:v>84.926650073713517</c:v>
                </c:pt>
                <c:pt idx="2762" formatCode="General">
                  <c:v>84.959184097056806</c:v>
                </c:pt>
                <c:pt idx="2763" formatCode="General">
                  <c:v>84.991881624155326</c:v>
                </c:pt>
                <c:pt idx="2764" formatCode="General">
                  <c:v>85.024744563083658</c:v>
                </c:pt>
                <c:pt idx="2765" formatCode="General">
                  <c:v>85.057774856022178</c:v>
                </c:pt>
                <c:pt idx="2766" formatCode="General">
                  <c:v>85.090974480082096</c:v>
                </c:pt>
                <c:pt idx="2767" formatCode="General">
                  <c:v>85.124345448155964</c:v>
                </c:pt>
                <c:pt idx="2768" formatCode="General">
                  <c:v>85.157889809794128</c:v>
                </c:pt>
                <c:pt idx="2769" formatCode="General">
                  <c:v>85.191609652108426</c:v>
                </c:pt>
                <c:pt idx="2770" formatCode="General">
                  <c:v>85.225507100703979</c:v>
                </c:pt>
                <c:pt idx="2771" formatCode="General">
                  <c:v>85.259584320640272</c:v>
                </c:pt>
                <c:pt idx="2772" formatCode="General">
                  <c:v>85.293843517422602</c:v>
                </c:pt>
                <c:pt idx="2773" formatCode="General">
                  <c:v>85.328286938024789</c:v>
                </c:pt>
                <c:pt idx="2774" formatCode="General">
                  <c:v>85.362916871944819</c:v>
                </c:pt>
                <c:pt idx="2775" formatCode="General">
                  <c:v>85.3977356522945</c:v>
                </c:pt>
                <c:pt idx="2776" formatCode="General">
                  <c:v>85.432745656924112</c:v>
                </c:pt>
                <c:pt idx="2777" formatCode="General">
                  <c:v>85.467949309583972</c:v>
                </c:pt>
                <c:pt idx="2778" formatCode="General">
                  <c:v>85.503349081124085</c:v>
                </c:pt>
                <c:pt idx="2779" formatCode="General">
                  <c:v>85.538947490733477</c:v>
                </c:pt>
                <c:pt idx="2780" formatCode="General">
                  <c:v>85.574747107220531</c:v>
                </c:pt>
                <c:pt idx="2781" formatCode="General">
                  <c:v>85.610750550336576</c:v>
                </c:pt>
                <c:pt idx="2782" formatCode="General">
                  <c:v>85.646960492143734</c:v>
                </c:pt>
                <c:pt idx="2783" formatCode="General">
                  <c:v>85.683379658429558</c:v>
                </c:pt>
                <c:pt idx="2784" formatCode="General">
                  <c:v>85.720010830169898</c:v>
                </c:pt>
                <c:pt idx="2785" formatCode="General">
                  <c:v>85.756856845041867</c:v>
                </c:pt>
                <c:pt idx="2786" formatCode="General">
                  <c:v>85.793920598989885</c:v>
                </c:pt>
                <c:pt idx="2787" formatCode="General">
                  <c:v>85.831205047845913</c:v>
                </c:pt>
                <c:pt idx="2788" formatCode="General">
                  <c:v>85.868713209006827</c:v>
                </c:pt>
                <c:pt idx="2789" formatCode="General">
                  <c:v>85.90644816317122</c:v>
                </c:pt>
                <c:pt idx="2790" formatCode="General">
                  <c:v>85.944413056138302</c:v>
                </c:pt>
                <c:pt idx="2791" formatCode="General">
                  <c:v>85.982611100671249</c:v>
                </c:pt>
                <c:pt idx="2792" formatCode="General">
                  <c:v>86.021045578428186</c:v>
                </c:pt>
                <c:pt idx="2793" formatCode="General">
                  <c:v>86.059719841963528</c:v>
                </c:pt>
                <c:pt idx="2794" formatCode="General">
                  <c:v>86.098637316803021</c:v>
                </c:pt>
                <c:pt idx="2795" formatCode="General">
                  <c:v>86.137801503595412</c:v>
                </c:pt>
                <c:pt idx="2796" formatCode="General">
                  <c:v>86.177215980344556</c:v>
                </c:pt>
                <c:pt idx="2797" formatCode="General">
                  <c:v>86.216884404725391</c:v>
                </c:pt>
                <c:pt idx="2798" formatCode="General">
                  <c:v>86.256810516487647</c:v>
                </c:pt>
                <c:pt idx="2799" formatCode="General">
                  <c:v>86.296998139951469</c:v>
                </c:pt>
                <c:pt idx="2800" formatCode="General">
                  <c:v>86.337451186598841</c:v>
                </c:pt>
                <c:pt idx="2801" formatCode="General">
                  <c:v>86.378173657765629</c:v>
                </c:pt>
                <c:pt idx="2802" formatCode="General">
                  <c:v>86.419169647439048</c:v>
                </c:pt>
                <c:pt idx="2803" formatCode="General">
                  <c:v>86.460443345164975</c:v>
                </c:pt>
                <c:pt idx="2804" formatCode="General">
                  <c:v>86.501999039071123</c:v>
                </c:pt>
                <c:pt idx="2805" formatCode="General">
                  <c:v>86.543841119011148</c:v>
                </c:pt>
                <c:pt idx="2806" formatCode="General">
                  <c:v>86.585974079835651</c:v>
                </c:pt>
                <c:pt idx="2807" formatCode="General">
                  <c:v>86.628402524796343</c:v>
                </c:pt>
                <c:pt idx="2808" formatCode="General">
                  <c:v>86.671131169090287</c:v>
                </c:pt>
                <c:pt idx="2809" formatCode="General">
                  <c:v>86.714164843550265</c:v>
                </c:pt>
                <c:pt idx="2810" formatCode="General">
                  <c:v>86.757508498489869</c:v>
                </c:pt>
                <c:pt idx="2811" formatCode="General">
                  <c:v>86.801167207709994</c:v>
                </c:pt>
                <c:pt idx="2812" formatCode="General">
                  <c:v>86.845146172675754</c:v>
                </c:pt>
                <c:pt idx="2813" formatCode="General">
                  <c:v>86.889450726872312</c:v>
                </c:pt>
                <c:pt idx="2814" formatCode="General">
                  <c:v>86.934086340348983</c:v>
                </c:pt>
                <c:pt idx="2815" formatCode="General">
                  <c:v>86.979058624461203</c:v>
                </c:pt>
                <c:pt idx="2816" formatCode="General">
                  <c:v>87.024373336821668</c:v>
                </c:pt>
                <c:pt idx="2817" formatCode="General">
                  <c:v>87.07003638647052</c:v>
                </c:pt>
                <c:pt idx="2818" formatCode="General">
                  <c:v>87.116053839277953</c:v>
                </c:pt>
                <c:pt idx="2819" formatCode="General">
                  <c:v>87.162431923590262</c:v>
                </c:pt>
                <c:pt idx="2820" formatCode="General">
                  <c:v>87.209177036133909</c:v>
                </c:pt>
                <c:pt idx="2821" formatCode="General">
                  <c:v>87.256295748191661</c:v>
                </c:pt>
                <c:pt idx="2822" formatCode="General">
                  <c:v>87.303794812065348</c:v>
                </c:pt>
                <c:pt idx="2823" formatCode="General">
                  <c:v>87.351681167842244</c:v>
                </c:pt>
                <c:pt idx="2824" formatCode="General">
                  <c:v>87.399961950482108</c:v>
                </c:pt>
                <c:pt idx="2825" formatCode="General">
                  <c:v>87.44864449724318</c:v>
                </c:pt>
                <c:pt idx="2826" formatCode="General">
                  <c:v>87.497736355466898</c:v>
                </c:pt>
                <c:pt idx="2827" formatCode="General">
                  <c:v>87.547245290742822</c:v>
                </c:pt>
                <c:pt idx="2828" formatCode="General">
                  <c:v>87.597179295475371</c:v>
                </c:pt>
                <c:pt idx="2829" formatCode="General">
                  <c:v>87.64754659787765</c:v>
                </c:pt>
                <c:pt idx="2830" formatCode="General">
                  <c:v>87.698355671417204</c:v>
                </c:pt>
                <c:pt idx="2831" formatCode="General">
                  <c:v>87.749615244741875</c:v>
                </c:pt>
                <c:pt idx="2832" formatCode="General">
                  <c:v>87.801334312115131</c:v>
                </c:pt>
                <c:pt idx="2833" formatCode="General">
                  <c:v>87.853522144393125</c:v>
                </c:pt>
                <c:pt idx="2834" formatCode="General">
                  <c:v>87.906188300576957</c:v>
                </c:pt>
                <c:pt idx="2835" formatCode="General">
                  <c:v>87.959342639977535</c:v>
                </c:pt>
                <c:pt idx="2836" formatCode="General">
                  <c:v>88.012995335032045</c:v>
                </c:pt>
                <c:pt idx="2837" formatCode="General">
                  <c:v>88.067156884814835</c:v>
                </c:pt>
                <c:pt idx="2838" formatCode="General">
                  <c:v>88.121838129288165</c:v>
                </c:pt>
                <c:pt idx="2839" formatCode="General">
                  <c:v>88.17705026434227</c:v>
                </c:pt>
                <c:pt idx="2840" formatCode="General">
                  <c:v>88.232804857678289</c:v>
                </c:pt>
                <c:pt idx="2841" formatCode="General">
                  <c:v>88.289113865590821</c:v>
                </c:pt>
                <c:pt idx="2842" formatCode="General">
                  <c:v>88.34598965071261</c:v>
                </c:pt>
                <c:pt idx="2843" formatCode="General">
                  <c:v>88.403445000788736</c:v>
                </c:pt>
                <c:pt idx="2844" formatCode="General">
                  <c:v>88.461493148552506</c:v>
                </c:pt>
                <c:pt idx="2845" formatCode="General">
                  <c:v>88.520147792781785</c:v>
                </c:pt>
                <c:pt idx="2846" formatCode="General">
                  <c:v>88.579423120621968</c:v>
                </c:pt>
                <c:pt idx="2847" formatCode="General">
                  <c:v>88.639333831267351</c:v>
                </c:pt>
                <c:pt idx="2848" formatCode="General">
                  <c:v>88.69989516110212</c:v>
                </c:pt>
                <c:pt idx="2849" formatCode="General">
                  <c:v>88.761122910410748</c:v>
                </c:pt>
                <c:pt idx="2850" formatCode="General">
                  <c:v>88.823033471776796</c:v>
                </c:pt>
                <c:pt idx="2851" formatCode="General">
                  <c:v>88.885643860300448</c:v>
                </c:pt>
                <c:pt idx="2852" formatCode="General">
                  <c:v>88.948971745776717</c:v>
                </c:pt>
                <c:pt idx="2853" formatCode="General">
                  <c:v>89.013035486989409</c:v>
                </c:pt>
                <c:pt idx="2854" formatCode="General">
                  <c:v>89.077854168290585</c:v>
                </c:pt>
                <c:pt idx="2855" formatCode="General">
                  <c:v>89.143447638651068</c:v>
                </c:pt>
                <c:pt idx="2856" formatCode="General">
                  <c:v>89.209836553385955</c:v>
                </c:pt>
                <c:pt idx="2857" formatCode="General">
                  <c:v>89.277042418778535</c:v>
                </c:pt>
                <c:pt idx="2858" formatCode="General">
                  <c:v>89.345087639848145</c:v>
                </c:pt>
                <c:pt idx="2859" formatCode="General">
                  <c:v>89.41399557153288</c:v>
                </c:pt>
                <c:pt idx="2860" formatCode="General">
                  <c:v>89.483790573584415</c:v>
                </c:pt>
                <c:pt idx="2861" formatCode="General">
                  <c:v>89.554498069504604</c:v>
                </c:pt>
                <c:pt idx="2862" formatCode="General">
                  <c:v>89.62614460988641</c:v>
                </c:pt>
                <c:pt idx="2863" formatCode="General">
                  <c:v>89.69875794056199</c:v>
                </c:pt>
                <c:pt idx="2864" formatCode="General">
                  <c:v>89.772367076003391</c:v>
                </c:pt>
                <c:pt idx="2865" formatCode="General">
                  <c:v>89.847002378470805</c:v>
                </c:pt>
                <c:pt idx="2866" formatCode="General">
                  <c:v>89.922695643458326</c:v>
                </c:pt>
                <c:pt idx="2867" formatCode="General">
                  <c:v>89.999480192050584</c:v>
                </c:pt>
                <c:pt idx="2868" formatCode="General">
                  <c:v>90.077390970872898</c:v>
                </c:pt>
                <c:pt idx="2869" formatCode="General">
                  <c:v>90.156464660400232</c:v>
                </c:pt>
                <c:pt idx="2870" formatCode="General">
                  <c:v>90.23673979247917</c:v>
                </c:pt>
                <c:pt idx="2871" formatCode="General">
                  <c:v>90.318256878022751</c:v>
                </c:pt>
                <c:pt idx="2872" formatCode="General">
                  <c:v>90.401058545957156</c:v>
                </c:pt>
                <c:pt idx="2873" formatCode="General">
                  <c:v>90.485189694633831</c:v>
                </c:pt>
                <c:pt idx="2874" formatCode="General">
                  <c:v>90.57069765707746</c:v>
                </c:pt>
                <c:pt idx="2875" formatCode="General">
                  <c:v>90.657632381620346</c:v>
                </c:pt>
                <c:pt idx="2876" formatCode="General">
                  <c:v>90.746046629679128</c:v>
                </c:pt>
                <c:pt idx="2877" formatCode="General">
                  <c:v>90.835996192669484</c:v>
                </c:pt>
                <c:pt idx="2878" formatCode="General">
                  <c:v>90.927540130331622</c:v>
                </c:pt>
                <c:pt idx="2879" formatCode="General">
                  <c:v>91.020741033060602</c:v>
                </c:pt>
                <c:pt idx="2880" formatCode="General">
                  <c:v>91.115665311211131</c:v>
                </c:pt>
                <c:pt idx="2881" formatCode="General">
                  <c:v>91.212383514784179</c:v>
                </c:pt>
                <c:pt idx="2882" formatCode="General">
                  <c:v>91.310970687417537</c:v>
                </c:pt>
                <c:pt idx="2883" formatCode="General">
                  <c:v>91.411506759207214</c:v>
                </c:pt>
                <c:pt idx="2884" formatCode="General">
                  <c:v>91.514076983599637</c:v>
                </c:pt>
                <c:pt idx="2885" formatCode="General">
                  <c:v>91.618772424441531</c:v>
                </c:pt>
                <c:pt idx="2886" formatCode="General">
                  <c:v>91.725690500279597</c:v>
                </c:pt>
                <c:pt idx="2887" formatCode="General">
                  <c:v>91.834935594202605</c:v>
                </c:pt>
                <c:pt idx="2888" formatCode="General">
                  <c:v>91.946619738957239</c:v>
                </c:pt>
                <c:pt idx="2889" formatCode="General">
                  <c:v>92.060863388802233</c:v>
                </c:pt>
                <c:pt idx="2890" formatCode="General">
                  <c:v>92.177796291656676</c:v>
                </c:pt>
                <c:pt idx="2891" formatCode="General">
                  <c:v>92.297558477645467</c:v>
                </c:pt>
                <c:pt idx="2892" formatCode="General">
                  <c:v>92.420301383246297</c:v>
                </c:pt>
                <c:pt idx="2893" formatCode="General">
                  <c:v>92.546189134053165</c:v>
                </c:pt>
                <c:pt idx="2894" formatCode="General">
                  <c:v>92.675400013871808</c:v>
                </c:pt>
                <c:pt idx="2895" formatCode="General">
                  <c:v>92.808128153690518</c:v>
                </c:pt>
                <c:pt idx="2896" formatCode="General">
                  <c:v>92.944585481350316</c:v>
                </c:pt>
                <c:pt idx="2897" formatCode="General">
                  <c:v>93.085003981880448</c:v>
                </c:pt>
                <c:pt idx="2898" formatCode="General">
                  <c:v>93.229638330029815</c:v>
                </c:pt>
                <c:pt idx="2899" formatCode="General">
                  <c:v>93.378768971260513</c:v>
                </c:pt>
                <c:pt idx="2900" formatCode="General">
                  <c:v>93.532705746381254</c:v>
                </c:pt>
                <c:pt idx="2901" formatCode="General">
                  <c:v>93.691792179483002</c:v>
                </c:pt>
                <c:pt idx="2902" formatCode="General">
                  <c:v>93.856410580803058</c:v>
                </c:pt>
                <c:pt idx="2903" formatCode="General">
                  <c:v>94.026988158270271</c:v>
                </c:pt>
                <c:pt idx="2904" formatCode="General">
                  <c:v>94.204004387564765</c:v>
                </c:pt>
                <c:pt idx="2905" formatCode="General">
                  <c:v>94.387999965983695</c:v>
                </c:pt>
                <c:pt idx="2906" formatCode="General">
                  <c:v>94.579587778137011</c:v>
                </c:pt>
                <c:pt idx="2907" formatCode="General">
                  <c:v>94.779466443120825</c:v>
                </c:pt>
                <c:pt idx="2908" formatCode="General">
                  <c:v>94.988437210749325</c:v>
                </c:pt>
                <c:pt idx="2909" formatCode="General">
                  <c:v>95.207425255214886</c:v>
                </c:pt>
                <c:pt idx="2910" formatCode="General">
                  <c:v>95.43750681941556</c:v>
                </c:pt>
                <c:pt idx="2911" formatCode="General">
                  <c:v>95.679944257535652</c:v>
                </c:pt>
                <c:pt idx="2912" formatCode="General">
                  <c:v>95.936231913420968</c:v>
                </c:pt>
                <c:pt idx="2913" formatCode="General">
                  <c:v>96.208157134502827</c:v>
                </c:pt>
                <c:pt idx="2914" formatCode="General">
                  <c:v>96.497882857984706</c:v>
                </c:pt>
                <c:pt idx="2915" formatCode="General">
                  <c:v>96.808061652344279</c:v>
                </c:pt>
                <c:pt idx="2916" formatCode="General">
                  <c:v>97.141996832249831</c:v>
                </c:pt>
                <c:pt idx="2917" formatCode="General">
                  <c:v>97.50387615741181</c:v>
                </c:pt>
                <c:pt idx="2918" formatCode="General">
                  <c:v>97.899121412463771</c:v>
                </c:pt>
                <c:pt idx="2919" formatCode="General">
                  <c:v>98.334930738105314</c:v>
                </c:pt>
                <c:pt idx="2920" formatCode="General">
                  <c:v>98.821157724918322</c:v>
                </c:pt>
                <c:pt idx="2921" formatCode="General">
                  <c:v>99.371815289277592</c:v>
                </c:pt>
                <c:pt idx="2922" formatCode="General">
                  <c:v>100.00782924259636</c:v>
                </c:pt>
                <c:pt idx="2923" formatCode="General">
                  <c:v>100.76254720779076</c:v>
                </c:pt>
                <c:pt idx="2924" formatCode="General">
                  <c:v>101.69417986809228</c:v>
                </c:pt>
                <c:pt idx="2925" formatCode="General">
                  <c:v>102.91937083875349</c:v>
                </c:pt>
                <c:pt idx="2926" formatCode="General">
                  <c:v>104.73498210842</c:v>
                </c:pt>
                <c:pt idx="2927" formatCode="General">
                  <c:v>108.4817763196057</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ADDE-4761-90A3-5BD477987CC0}"/>
            </c:ext>
          </c:extLst>
        </c:ser>
        <c:ser>
          <c:idx val="1"/>
          <c:order val="1"/>
          <c:tx>
            <c:v>Identity</c:v>
          </c:tx>
          <c:spPr>
            <a:ln w="15875" cap="rnd">
              <a:solidFill>
                <a:srgbClr val="787878"/>
              </a:solidFill>
              <a:prstDash val="dot"/>
            </a:ln>
          </c:spPr>
          <c:marker>
            <c:symbol val="none"/>
          </c:marker>
          <c:xVal>
            <c:numRef>
              <c:f>Univariate!UV_QQ_Gamma</c:f>
              <c:numCache>
                <c:formatCode>0.0</c:formatCode>
                <c:ptCount val="2928"/>
                <c:pt idx="0">
                  <c:v>40.341928498155127</c:v>
                </c:pt>
                <c:pt idx="1">
                  <c:v>42.329252753282084</c:v>
                </c:pt>
                <c:pt idx="2">
                  <c:v>43.333336276889867</c:v>
                </c:pt>
                <c:pt idx="3">
                  <c:v>44.026752207441007</c:v>
                </c:pt>
                <c:pt idx="4">
                  <c:v>44.562806837223043</c:v>
                </c:pt>
                <c:pt idx="5">
                  <c:v>45.002740915345719</c:v>
                </c:pt>
                <c:pt idx="6">
                  <c:v>45.37748870654535</c:v>
                </c:pt>
                <c:pt idx="7">
                  <c:v>45.70494429360469</c:v>
                </c:pt>
                <c:pt idx="8">
                  <c:v>45.99642792283268</c:v>
                </c:pt>
                <c:pt idx="9">
                  <c:v>46.25957358369768</c:v>
                </c:pt>
                <c:pt idx="10">
                  <c:v>46.499782696267317</c:v>
                </c:pt>
                <c:pt idx="11">
                  <c:v>46.721023010502059</c:v>
                </c:pt>
                <c:pt idx="12">
                  <c:v>46.926298194265136</c:v>
                </c:pt>
                <c:pt idx="13">
                  <c:v>47.117938978780501</c:v>
                </c:pt>
                <c:pt idx="14">
                  <c:v>47.297791681103178</c:v>
                </c:pt>
                <c:pt idx="15">
                  <c:v>47.467344760846842</c:v>
                </c:pt>
                <c:pt idx="16">
                  <c:v>47.627816407699157</c:v>
                </c:pt>
                <c:pt idx="17">
                  <c:v>47.780216761769772</c:v>
                </c:pt>
                <c:pt idx="18">
                  <c:v>47.925393124228627</c:v>
                </c:pt>
                <c:pt idx="19">
                  <c:v>48.064063464569386</c:v>
                </c:pt>
                <c:pt idx="20">
                  <c:v>48.196841691356745</c:v>
                </c:pt>
                <c:pt idx="21">
                  <c:v>48.324257009219451</c:v>
                </c:pt>
                <c:pt idx="22">
                  <c:v>48.446768953435686</c:v>
                </c:pt>
                <c:pt idx="23">
                  <c:v>48.564779214305787</c:v>
                </c:pt>
                <c:pt idx="24">
                  <c:v>48.678641042677874</c:v>
                </c:pt>
                <c:pt idx="25">
                  <c:v>48.78866680890301</c:v>
                </c:pt>
                <c:pt idx="26">
                  <c:v>48.895134135193274</c:v>
                </c:pt>
                <c:pt idx="27">
                  <c:v>48.998290913751291</c:v>
                </c:pt>
                <c:pt idx="28">
                  <c:v>49.098359445880071</c:v>
                </c:pt>
                <c:pt idx="29">
                  <c:v>49.195539881195984</c:v>
                </c:pt>
                <c:pt idx="30">
                  <c:v>49.290013094787376</c:v>
                </c:pt>
                <c:pt idx="31">
                  <c:v>49.381943109424107</c:v>
                </c:pt>
                <c:pt idx="32">
                  <c:v>49.471479146790173</c:v>
                </c:pt>
                <c:pt idx="33">
                  <c:v>49.558757374127282</c:v>
                </c:pt>
                <c:pt idx="34">
                  <c:v>49.643902399185791</c:v>
                </c:pt>
                <c:pt idx="35">
                  <c:v>49.727028555938546</c:v>
                </c:pt>
                <c:pt idx="36">
                  <c:v>49.808241015366654</c:v>
                </c:pt>
                <c:pt idx="37">
                  <c:v>49.887636749221812</c:v>
                </c:pt>
                <c:pt idx="38">
                  <c:v>49.965305369598433</c:v>
                </c:pt>
                <c:pt idx="39">
                  <c:v>50.041329863106242</c:v>
                </c:pt>
                <c:pt idx="40">
                  <c:v>50.115787235190055</c:v>
                </c:pt>
                <c:pt idx="41">
                  <c:v>50.188749077525983</c:v>
                </c:pt>
                <c:pt idx="42">
                  <c:v>50.260282069298192</c:v>
                </c:pt>
                <c:pt idx="43">
                  <c:v>50.330448421425693</c:v>
                </c:pt>
                <c:pt idx="44">
                  <c:v>50.399306271386507</c:v>
                </c:pt>
                <c:pt idx="45">
                  <c:v>50.466910035113209</c:v>
                </c:pt>
                <c:pt idx="46">
                  <c:v>50.533310721463046</c:v>
                </c:pt>
                <c:pt idx="47">
                  <c:v>50.598556213957657</c:v>
                </c:pt>
                <c:pt idx="48">
                  <c:v>50.662691523812668</c:v>
                </c:pt>
                <c:pt idx="49">
                  <c:v>50.725759017711233</c:v>
                </c:pt>
                <c:pt idx="50">
                  <c:v>50.787798623299189</c:v>
                </c:pt>
                <c:pt idx="51">
                  <c:v>50.848848014976724</c:v>
                </c:pt>
                <c:pt idx="52">
                  <c:v>50.90894278221969</c:v>
                </c:pt>
                <c:pt idx="53">
                  <c:v>50.968116582373369</c:v>
                </c:pt>
                <c:pt idx="54">
                  <c:v>51.026401279613161</c:v>
                </c:pt>
                <c:pt idx="55">
                  <c:v>51.083827071554317</c:v>
                </c:pt>
                <c:pt idx="56">
                  <c:v>51.140422604810233</c:v>
                </c:pt>
                <c:pt idx="57">
                  <c:v>51.19621508064165</c:v>
                </c:pt>
                <c:pt idx="58">
                  <c:v>51.251230351703441</c:v>
                </c:pt>
                <c:pt idx="59">
                  <c:v>51.30549301077761</c:v>
                </c:pt>
                <c:pt idx="60">
                  <c:v>51.359026472279638</c:v>
                </c:pt>
                <c:pt idx="61">
                  <c:v>51.411853047235759</c:v>
                </c:pt>
                <c:pt idx="62">
                  <c:v>51.463994012351556</c:v>
                </c:pt>
                <c:pt idx="63">
                  <c:v>51.515469673724283</c:v>
                </c:pt>
                <c:pt idx="64">
                  <c:v>51.566299425691689</c:v>
                </c:pt>
                <c:pt idx="65">
                  <c:v>51.616501805258153</c:v>
                </c:pt>
                <c:pt idx="66">
                  <c:v>51.666094542492679</c:v>
                </c:pt>
                <c:pt idx="67">
                  <c:v>51.715094607252631</c:v>
                </c:pt>
                <c:pt idx="68">
                  <c:v>51.763518252551677</c:v>
                </c:pt>
                <c:pt idx="69">
                  <c:v>51.811381054857918</c:v>
                </c:pt>
                <c:pt idx="70">
                  <c:v>51.858697951580787</c:v>
                </c:pt>
                <c:pt idx="71">
                  <c:v>51.905483275979513</c:v>
                </c:pt>
                <c:pt idx="72">
                  <c:v>51.951750789704128</c:v>
                </c:pt>
                <c:pt idx="73">
                  <c:v>51.997513713159904</c:v>
                </c:pt>
                <c:pt idx="74">
                  <c:v>52.042784753868368</c:v>
                </c:pt>
                <c:pt idx="75">
                  <c:v>52.087576132982051</c:v>
                </c:pt>
                <c:pt idx="76">
                  <c:v>52.131899610096163</c:v>
                </c:pt>
                <c:pt idx="77">
                  <c:v>52.175766506487051</c:v>
                </c:pt>
                <c:pt idx="78">
                  <c:v>52.219187726896443</c:v>
                </c:pt>
                <c:pt idx="79">
                  <c:v>52.2621737799697</c:v>
                </c:pt>
                <c:pt idx="80">
                  <c:v>52.304734797447011</c:v>
                </c:pt>
                <c:pt idx="81">
                  <c:v>52.34688055219825</c:v>
                </c:pt>
                <c:pt idx="82">
                  <c:v>52.38862047518446</c:v>
                </c:pt>
                <c:pt idx="83">
                  <c:v>52.42996367142193</c:v>
                </c:pt>
                <c:pt idx="84">
                  <c:v>52.47091893501895</c:v>
                </c:pt>
                <c:pt idx="85">
                  <c:v>52.511494763349226</c:v>
                </c:pt>
                <c:pt idx="86">
                  <c:v>52.551699370421098</c:v>
                </c:pt>
                <c:pt idx="87">
                  <c:v>52.591540699497052</c:v>
                </c:pt>
                <c:pt idx="88">
                  <c:v>52.631026435013446</c:v>
                </c:pt>
                <c:pt idx="89">
                  <c:v>52.670164013846808</c:v>
                </c:pt>
                <c:pt idx="90">
                  <c:v>52.708960635969483</c:v>
                </c:pt>
                <c:pt idx="91">
                  <c:v>52.747423274533965</c:v>
                </c:pt>
                <c:pt idx="92">
                  <c:v>52.785558685422536</c:v>
                </c:pt>
                <c:pt idx="93">
                  <c:v>52.823373416296015</c:v>
                </c:pt>
                <c:pt idx="94">
                  <c:v>52.860873815172887</c:v>
                </c:pt>
                <c:pt idx="95">
                  <c:v>52.898066038568047</c:v>
                </c:pt>
                <c:pt idx="96">
                  <c:v>52.934956059217896</c:v>
                </c:pt>
                <c:pt idx="97">
                  <c:v>52.971549673417215</c:v>
                </c:pt>
                <c:pt idx="98">
                  <c:v>53.007852507990648</c:v>
                </c:pt>
                <c:pt idx="99">
                  <c:v>53.043870026921013</c:v>
                </c:pt>
                <c:pt idx="100">
                  <c:v>53.079607537654198</c:v>
                </c:pt>
                <c:pt idx="101">
                  <c:v>53.115070197099719</c:v>
                </c:pt>
                <c:pt idx="102">
                  <c:v>53.150263017344365</c:v>
                </c:pt>
                <c:pt idx="103">
                  <c:v>53.18519087109545</c:v>
                </c:pt>
                <c:pt idx="104">
                  <c:v>53.219858496868682</c:v>
                </c:pt>
                <c:pt idx="105">
                  <c:v>53.254270503935331</c:v>
                </c:pt>
                <c:pt idx="106">
                  <c:v>53.288431377041718</c:v>
                </c:pt>
                <c:pt idx="107">
                  <c:v>53.322345480913661</c:v>
                </c:pt>
                <c:pt idx="108">
                  <c:v>53.356017064557719</c:v>
                </c:pt>
                <c:pt idx="109">
                  <c:v>53.389450265369831</c:v>
                </c:pt>
                <c:pt idx="110">
                  <c:v>53.422649113062114</c:v>
                </c:pt>
                <c:pt idx="111">
                  <c:v>53.455617533417069</c:v>
                </c:pt>
                <c:pt idx="112">
                  <c:v>53.488359351878366</c:v>
                </c:pt>
                <c:pt idx="113">
                  <c:v>53.520878296986879</c:v>
                </c:pt>
                <c:pt idx="114">
                  <c:v>53.553178003669707</c:v>
                </c:pt>
                <c:pt idx="115">
                  <c:v>53.585262016389748</c:v>
                </c:pt>
                <c:pt idx="116">
                  <c:v>53.617133792163095</c:v>
                </c:pt>
                <c:pt idx="117">
                  <c:v>53.648796703450607</c:v>
                </c:pt>
                <c:pt idx="118">
                  <c:v>53.680254040930087</c:v>
                </c:pt>
                <c:pt idx="119">
                  <c:v>53.711509016154963</c:v>
                </c:pt>
                <c:pt idx="120">
                  <c:v>53.742564764104998</c:v>
                </c:pt>
                <c:pt idx="121">
                  <c:v>53.773424345634204</c:v>
                </c:pt>
                <c:pt idx="122">
                  <c:v>53.804090749821079</c:v>
                </c:pt>
                <c:pt idx="123">
                  <c:v>53.83456689622566</c:v>
                </c:pt>
                <c:pt idx="124">
                  <c:v>53.864855637057921</c:v>
                </c:pt>
                <c:pt idx="125">
                  <c:v>53.894959759261653</c:v>
                </c:pt>
                <c:pt idx="126">
                  <c:v>53.924881986517747</c:v>
                </c:pt>
                <c:pt idx="127">
                  <c:v>53.954624981170603</c:v>
                </c:pt>
                <c:pt idx="128">
                  <c:v>53.984191346081282</c:v>
                </c:pt>
                <c:pt idx="129">
                  <c:v>54.013583626410579</c:v>
                </c:pt>
                <c:pt idx="130">
                  <c:v>54.042804311335338</c:v>
                </c:pt>
                <c:pt idx="131">
                  <c:v>54.071855835700966</c:v>
                </c:pt>
                <c:pt idx="132">
                  <c:v>54.100740581612861</c:v>
                </c:pt>
                <c:pt idx="133">
                  <c:v>54.129460879969685</c:v>
                </c:pt>
                <c:pt idx="134">
                  <c:v>54.158019011940731</c:v>
                </c:pt>
                <c:pt idx="135">
                  <c:v>54.186417210390182</c:v>
                </c:pt>
                <c:pt idx="136">
                  <c:v>54.2146576612502</c:v>
                </c:pt>
                <c:pt idx="137">
                  <c:v>54.242742504845253</c:v>
                </c:pt>
                <c:pt idx="138">
                  <c:v>54.27067383716976</c:v>
                </c:pt>
                <c:pt idx="139">
                  <c:v>54.298453711120843</c:v>
                </c:pt>
                <c:pt idx="140">
                  <c:v>54.326084137688298</c:v>
                </c:pt>
                <c:pt idx="141">
                  <c:v>54.35356708710345</c:v>
                </c:pt>
                <c:pt idx="142">
                  <c:v>54.380904489948541</c:v>
                </c:pt>
                <c:pt idx="143">
                  <c:v>54.408098238228405</c:v>
                </c:pt>
                <c:pt idx="144">
                  <c:v>54.435150186405906</c:v>
                </c:pt>
                <c:pt idx="145">
                  <c:v>54.462062152402531</c:v>
                </c:pt>
                <c:pt idx="146">
                  <c:v>54.48883591856567</c:v>
                </c:pt>
                <c:pt idx="147">
                  <c:v>54.515473232603838</c:v>
                </c:pt>
                <c:pt idx="148">
                  <c:v>54.541975808491145</c:v>
                </c:pt>
                <c:pt idx="149">
                  <c:v>54.568345327342158</c:v>
                </c:pt>
                <c:pt idx="150">
                  <c:v>54.594583438258439</c:v>
                </c:pt>
                <c:pt idx="151">
                  <c:v>54.620691759147732</c:v>
                </c:pt>
                <c:pt idx="152">
                  <c:v>54.646671877516894</c:v>
                </c:pt>
                <c:pt idx="153">
                  <c:v>54.672525351239692</c:v>
                </c:pt>
                <c:pt idx="154">
                  <c:v>54.698253709300175</c:v>
                </c:pt>
                <c:pt idx="155">
                  <c:v>54.723858452512864</c:v>
                </c:pt>
                <c:pt idx="156">
                  <c:v>54.749341054220352</c:v>
                </c:pt>
                <c:pt idx="157">
                  <c:v>54.7747029609693</c:v>
                </c:pt>
                <c:pt idx="158">
                  <c:v>54.799945593165596</c:v>
                </c:pt>
                <c:pt idx="159">
                  <c:v>54.825070345709541</c:v>
                </c:pt>
                <c:pt idx="160">
                  <c:v>54.850078588611581</c:v>
                </c:pt>
                <c:pt idx="161">
                  <c:v>54.874971667589485</c:v>
                </c:pt>
                <c:pt idx="162">
                  <c:v>54.899750904647611</c:v>
                </c:pt>
                <c:pt idx="163">
                  <c:v>54.924417598638819</c:v>
                </c:pt>
                <c:pt idx="164">
                  <c:v>54.948973025809721</c:v>
                </c:pt>
                <c:pt idx="165">
                  <c:v>54.973418440329901</c:v>
                </c:pt>
                <c:pt idx="166">
                  <c:v>54.997755074805532</c:v>
                </c:pt>
                <c:pt idx="167">
                  <c:v>55.021984140778045</c:v>
                </c:pt>
                <c:pt idx="168">
                  <c:v>55.046106829208448</c:v>
                </c:pt>
                <c:pt idx="169">
                  <c:v>55.070124310947556</c:v>
                </c:pt>
                <c:pt idx="170">
                  <c:v>55.094037737192849</c:v>
                </c:pt>
                <c:pt idx="171">
                  <c:v>55.117848239932293</c:v>
                </c:pt>
                <c:pt idx="172">
                  <c:v>55.141556932375671</c:v>
                </c:pt>
                <c:pt idx="173">
                  <c:v>55.165164909373608</c:v>
                </c:pt>
                <c:pt idx="174">
                  <c:v>55.18867324782515</c:v>
                </c:pt>
                <c:pt idx="175">
                  <c:v>55.212083007073716</c:v>
                </c:pt>
                <c:pt idx="176">
                  <c:v>55.235395229292315</c:v>
                </c:pt>
                <c:pt idx="177">
                  <c:v>55.258610939858087</c:v>
                </c:pt>
                <c:pt idx="178">
                  <c:v>55.281731147716634</c:v>
                </c:pt>
                <c:pt idx="179">
                  <c:v>55.304756845736392</c:v>
                </c:pt>
                <c:pt idx="180">
                  <c:v>55.327689011053486</c:v>
                </c:pt>
                <c:pt idx="181">
                  <c:v>55.350528605407334</c:v>
                </c:pt>
                <c:pt idx="182">
                  <c:v>55.373276575467138</c:v>
                </c:pt>
                <c:pt idx="183">
                  <c:v>55.395933853149906</c:v>
                </c:pt>
                <c:pt idx="184">
                  <c:v>55.418501355929884</c:v>
                </c:pt>
                <c:pt idx="185">
                  <c:v>55.440979987139947</c:v>
                </c:pt>
                <c:pt idx="186">
                  <c:v>55.463370636265076</c:v>
                </c:pt>
                <c:pt idx="187">
                  <c:v>55.485674179228205</c:v>
                </c:pt>
                <c:pt idx="188">
                  <c:v>55.507891478668689</c:v>
                </c:pt>
                <c:pt idx="189">
                  <c:v>55.530023384213557</c:v>
                </c:pt>
                <c:pt idx="190">
                  <c:v>55.552070732741882</c:v>
                </c:pt>
                <c:pt idx="191">
                  <c:v>55.574034348642336</c:v>
                </c:pt>
                <c:pt idx="192">
                  <c:v>55.595915044064355</c:v>
                </c:pt>
                <c:pt idx="193">
                  <c:v>55.617713619162807</c:v>
                </c:pt>
                <c:pt idx="194">
                  <c:v>55.63943086233666</c:v>
                </c:pt>
                <c:pt idx="195">
                  <c:v>55.661067550461603</c:v>
                </c:pt>
                <c:pt idx="196">
                  <c:v>55.682624449116965</c:v>
                </c:pt>
                <c:pt idx="197">
                  <c:v>55.704102312807038</c:v>
                </c:pt>
                <c:pt idx="198">
                  <c:v>55.725501885176811</c:v>
                </c:pt>
                <c:pt idx="199">
                  <c:v>55.74682389922269</c:v>
                </c:pt>
                <c:pt idx="200">
                  <c:v>55.768069077497856</c:v>
                </c:pt>
                <c:pt idx="201">
                  <c:v>55.789238132312768</c:v>
                </c:pt>
                <c:pt idx="202">
                  <c:v>55.810331765930862</c:v>
                </c:pt>
                <c:pt idx="203">
                  <c:v>55.831350670759463</c:v>
                </c:pt>
                <c:pt idx="204">
                  <c:v>55.852295529536256</c:v>
                </c:pt>
                <c:pt idx="205">
                  <c:v>55.873167015511221</c:v>
                </c:pt>
                <c:pt idx="206">
                  <c:v>55.893965792624414</c:v>
                </c:pt>
                <c:pt idx="207">
                  <c:v>55.914692515679398</c:v>
                </c:pt>
                <c:pt idx="208">
                  <c:v>55.935347830512775</c:v>
                </c:pt>
                <c:pt idx="209">
                  <c:v>55.955932374159694</c:v>
                </c:pt>
                <c:pt idx="210">
                  <c:v>55.976446775015553</c:v>
                </c:pt>
                <c:pt idx="211">
                  <c:v>55.996891652993931</c:v>
                </c:pt>
                <c:pt idx="212">
                  <c:v>56.017267619680979</c:v>
                </c:pt>
                <c:pt idx="213">
                  <c:v>56.037575278486187</c:v>
                </c:pt>
                <c:pt idx="214">
                  <c:v>56.05781522478982</c:v>
                </c:pt>
                <c:pt idx="215">
                  <c:v>56.077988046086951</c:v>
                </c:pt>
                <c:pt idx="216">
                  <c:v>56.098094322128311</c:v>
                </c:pt>
                <c:pt idx="217">
                  <c:v>56.118134625057905</c:v>
                </c:pt>
                <c:pt idx="218">
                  <c:v>56.138109519547626</c:v>
                </c:pt>
                <c:pt idx="219">
                  <c:v>56.158019562928857</c:v>
                </c:pt>
                <c:pt idx="220">
                  <c:v>56.177865305321191</c:v>
                </c:pt>
                <c:pt idx="221">
                  <c:v>56.197647289758251</c:v>
                </c:pt>
                <c:pt idx="222">
                  <c:v>56.217366052310837</c:v>
                </c:pt>
                <c:pt idx="223">
                  <c:v>56.237022122207293</c:v>
                </c:pt>
                <c:pt idx="224">
                  <c:v>56.256616021951416</c:v>
                </c:pt>
                <c:pt idx="225">
                  <c:v>56.276148267437613</c:v>
                </c:pt>
                <c:pt idx="226">
                  <c:v>56.295619368063768</c:v>
                </c:pt>
                <c:pt idx="227">
                  <c:v>56.315029826841567</c:v>
                </c:pt>
                <c:pt idx="228">
                  <c:v>56.334380140504543</c:v>
                </c:pt>
                <c:pt idx="229">
                  <c:v>56.353670799613759</c:v>
                </c:pt>
                <c:pt idx="230">
                  <c:v>56.372902288661372</c:v>
                </c:pt>
                <c:pt idx="231">
                  <c:v>56.39207508617185</c:v>
                </c:pt>
                <c:pt idx="232">
                  <c:v>56.41118966480127</c:v>
                </c:pt>
                <c:pt idx="233">
                  <c:v>56.430246491434339</c:v>
                </c:pt>
                <c:pt idx="234">
                  <c:v>56.44924602727955</c:v>
                </c:pt>
                <c:pt idx="235">
                  <c:v>56.468188727962321</c:v>
                </c:pt>
                <c:pt idx="236">
                  <c:v>56.487075043616187</c:v>
                </c:pt>
                <c:pt idx="237">
                  <c:v>56.505905418972198</c:v>
                </c:pt>
                <c:pt idx="238">
                  <c:v>56.524680293446359</c:v>
                </c:pt>
                <c:pt idx="239">
                  <c:v>56.543400101225444</c:v>
                </c:pt>
                <c:pt idx="240">
                  <c:v>56.562065271351003</c:v>
                </c:pt>
                <c:pt idx="241">
                  <c:v>56.580676227801597</c:v>
                </c:pt>
                <c:pt idx="242">
                  <c:v>56.599233389573584</c:v>
                </c:pt>
                <c:pt idx="243">
                  <c:v>56.617737170760037</c:v>
                </c:pt>
                <c:pt idx="244">
                  <c:v>56.636187980628307</c:v>
                </c:pt>
                <c:pt idx="245">
                  <c:v>56.654586223695922</c:v>
                </c:pt>
                <c:pt idx="246">
                  <c:v>56.672932299805019</c:v>
                </c:pt>
                <c:pt idx="247">
                  <c:v>56.691226604195336</c:v>
                </c:pt>
                <c:pt idx="248">
                  <c:v>56.709469527575742</c:v>
                </c:pt>
                <c:pt idx="249">
                  <c:v>56.727661456194376</c:v>
                </c:pt>
                <c:pt idx="250">
                  <c:v>56.745802771907456</c:v>
                </c:pt>
                <c:pt idx="251">
                  <c:v>56.763893852246653</c:v>
                </c:pt>
                <c:pt idx="252">
                  <c:v>56.781935070485382</c:v>
                </c:pt>
                <c:pt idx="253">
                  <c:v>56.799926795703534</c:v>
                </c:pt>
                <c:pt idx="254">
                  <c:v>56.8178693928512</c:v>
                </c:pt>
                <c:pt idx="255">
                  <c:v>56.835763222811067</c:v>
                </c:pt>
                <c:pt idx="256">
                  <c:v>56.853608642459676</c:v>
                </c:pt>
                <c:pt idx="257">
                  <c:v>56.871406004727476</c:v>
                </c:pt>
                <c:pt idx="258">
                  <c:v>56.889155658657835</c:v>
                </c:pt>
                <c:pt idx="259">
                  <c:v>56.906857949464793</c:v>
                </c:pt>
                <c:pt idx="260">
                  <c:v>56.924513218589922</c:v>
                </c:pt>
                <c:pt idx="261">
                  <c:v>56.942121803757971</c:v>
                </c:pt>
                <c:pt idx="262">
                  <c:v>56.959684039031565</c:v>
                </c:pt>
                <c:pt idx="263">
                  <c:v>56.977200254864876</c:v>
                </c:pt>
                <c:pt idx="264">
                  <c:v>56.994670778156305</c:v>
                </c:pt>
                <c:pt idx="265">
                  <c:v>57.012095932300127</c:v>
                </c:pt>
                <c:pt idx="266">
                  <c:v>57.029476037237387</c:v>
                </c:pt>
                <c:pt idx="267">
                  <c:v>57.046811409505622</c:v>
                </c:pt>
                <c:pt idx="268">
                  <c:v>57.064102362287841</c:v>
                </c:pt>
                <c:pt idx="269">
                  <c:v>57.081349205460647</c:v>
                </c:pt>
                <c:pt idx="270">
                  <c:v>57.098552245641315</c:v>
                </c:pt>
                <c:pt idx="271">
                  <c:v>57.115711786234229</c:v>
                </c:pt>
                <c:pt idx="272">
                  <c:v>57.132828127476358</c:v>
                </c:pt>
                <c:pt idx="273">
                  <c:v>57.149901566481958</c:v>
                </c:pt>
                <c:pt idx="274">
                  <c:v>57.166932397286537</c:v>
                </c:pt>
                <c:pt idx="275">
                  <c:v>57.183920910889917</c:v>
                </c:pt>
                <c:pt idx="276">
                  <c:v>57.200867395298715</c:v>
                </c:pt>
                <c:pt idx="277">
                  <c:v>57.217772135567884</c:v>
                </c:pt>
                <c:pt idx="278">
                  <c:v>57.23463541384168</c:v>
                </c:pt>
                <c:pt idx="279">
                  <c:v>57.251457509393838</c:v>
                </c:pt>
                <c:pt idx="280">
                  <c:v>57.268238698667105</c:v>
                </c:pt>
                <c:pt idx="281">
                  <c:v>57.284979255311995</c:v>
                </c:pt>
                <c:pt idx="282">
                  <c:v>57.301679450225009</c:v>
                </c:pt>
                <c:pt idx="283">
                  <c:v>57.318339551586092</c:v>
                </c:pt>
                <c:pt idx="284">
                  <c:v>57.334959824895499</c:v>
                </c:pt>
                <c:pt idx="285">
                  <c:v>57.351540533009988</c:v>
                </c:pt>
                <c:pt idx="286">
                  <c:v>57.368081936178491</c:v>
                </c:pt>
                <c:pt idx="287">
                  <c:v>57.384584292077065</c:v>
                </c:pt>
                <c:pt idx="288">
                  <c:v>57.401047855843345</c:v>
                </c:pt>
                <c:pt idx="289">
                  <c:v>57.417472880110367</c:v>
                </c:pt>
                <c:pt idx="290">
                  <c:v>57.433859615039864</c:v>
                </c:pt>
                <c:pt idx="291">
                  <c:v>57.450208308354924</c:v>
                </c:pt>
                <c:pt idx="292">
                  <c:v>57.466519205372236</c:v>
                </c:pt>
                <c:pt idx="293">
                  <c:v>57.482792549033704</c:v>
                </c:pt>
                <c:pt idx="294">
                  <c:v>57.499028579937537</c:v>
                </c:pt>
                <c:pt idx="295">
                  <c:v>57.515227536368883</c:v>
                </c:pt>
                <c:pt idx="296">
                  <c:v>57.531389654329928</c:v>
                </c:pt>
                <c:pt idx="297">
                  <c:v>57.547515167569507</c:v>
                </c:pt>
                <c:pt idx="298">
                  <c:v>57.563604307612231</c:v>
                </c:pt>
                <c:pt idx="299">
                  <c:v>57.579657303787108</c:v>
                </c:pt>
                <c:pt idx="300">
                  <c:v>57.595674383255847</c:v>
                </c:pt>
                <c:pt idx="301">
                  <c:v>57.611655771040418</c:v>
                </c:pt>
                <c:pt idx="302">
                  <c:v>57.627601690050511</c:v>
                </c:pt>
                <c:pt idx="303">
                  <c:v>57.64351236111029</c:v>
                </c:pt>
                <c:pt idx="304">
                  <c:v>57.659388002984862</c:v>
                </c:pt>
                <c:pt idx="305">
                  <c:v>57.675228832406255</c:v>
                </c:pt>
                <c:pt idx="306">
                  <c:v>57.691035064099026</c:v>
                </c:pt>
                <c:pt idx="307">
                  <c:v>57.706806910805433</c:v>
                </c:pt>
                <c:pt idx="308">
                  <c:v>57.72254458331026</c:v>
                </c:pt>
                <c:pt idx="309">
                  <c:v>57.738248290465158</c:v>
                </c:pt>
                <c:pt idx="310">
                  <c:v>57.753918239212737</c:v>
                </c:pt>
                <c:pt idx="311">
                  <c:v>57.769554634610131</c:v>
                </c:pt>
                <c:pt idx="312">
                  <c:v>57.785157679852318</c:v>
                </c:pt>
                <c:pt idx="313">
                  <c:v>57.800727576295067</c:v>
                </c:pt>
                <c:pt idx="314">
                  <c:v>57.816264523477415</c:v>
                </c:pt>
                <c:pt idx="315">
                  <c:v>57.831768719143938</c:v>
                </c:pt>
                <c:pt idx="316">
                  <c:v>57.847240359266614</c:v>
                </c:pt>
                <c:pt idx="317">
                  <c:v>57.862679638066339</c:v>
                </c:pt>
                <c:pt idx="318">
                  <c:v>57.878086748034164</c:v>
                </c:pt>
                <c:pt idx="319">
                  <c:v>57.893461879952156</c:v>
                </c:pt>
                <c:pt idx="320">
                  <c:v>57.90880522291399</c:v>
                </c:pt>
                <c:pt idx="321">
                  <c:v>57.924116964345153</c:v>
                </c:pt>
                <c:pt idx="322">
                  <c:v>57.93939729002296</c:v>
                </c:pt>
                <c:pt idx="323">
                  <c:v>57.954646384096179</c:v>
                </c:pt>
                <c:pt idx="324">
                  <c:v>57.969864429104391</c:v>
                </c:pt>
                <c:pt idx="325">
                  <c:v>57.985051605997043</c:v>
                </c:pt>
                <c:pt idx="326">
                  <c:v>58.000208094152228</c:v>
                </c:pt>
                <c:pt idx="327">
                  <c:v>58.015334071395252</c:v>
                </c:pt>
                <c:pt idx="328">
                  <c:v>58.030429714016783</c:v>
                </c:pt>
                <c:pt idx="329">
                  <c:v>58.045495196790867</c:v>
                </c:pt>
                <c:pt idx="330">
                  <c:v>58.0605306929926</c:v>
                </c:pt>
                <c:pt idx="331">
                  <c:v>58.075536374415584</c:v>
                </c:pt>
                <c:pt idx="332">
                  <c:v>58.090512411389106</c:v>
                </c:pt>
                <c:pt idx="333">
                  <c:v>58.105458972795063</c:v>
                </c:pt>
                <c:pt idx="334">
                  <c:v>58.12037622608468</c:v>
                </c:pt>
                <c:pt idx="335">
                  <c:v>58.135264337294892</c:v>
                </c:pt>
                <c:pt idx="336">
                  <c:v>58.150123471064624</c:v>
                </c:pt>
                <c:pt idx="337">
                  <c:v>58.164953790650713</c:v>
                </c:pt>
                <c:pt idx="338">
                  <c:v>58.179755457943706</c:v>
                </c:pt>
                <c:pt idx="339">
                  <c:v>58.194528633483309</c:v>
                </c:pt>
                <c:pt idx="340">
                  <c:v>58.209273476473761</c:v>
                </c:pt>
                <c:pt idx="341">
                  <c:v>58.223990144798847</c:v>
                </c:pt>
                <c:pt idx="342">
                  <c:v>58.238678795036826</c:v>
                </c:pt>
                <c:pt idx="343">
                  <c:v>58.253339582475036</c:v>
                </c:pt>
                <c:pt idx="344">
                  <c:v>58.267972661124382</c:v>
                </c:pt>
                <c:pt idx="345">
                  <c:v>58.282578183733548</c:v>
                </c:pt>
                <c:pt idx="346">
                  <c:v>58.297156301803085</c:v>
                </c:pt>
                <c:pt idx="347">
                  <c:v>58.311707165599216</c:v>
                </c:pt>
                <c:pt idx="348">
                  <c:v>58.326230924167525</c:v>
                </c:pt>
                <c:pt idx="349">
                  <c:v>58.340727725346426</c:v>
                </c:pt>
                <c:pt idx="350">
                  <c:v>58.355197715780406</c:v>
                </c:pt>
                <c:pt idx="351">
                  <c:v>58.369641040933175</c:v>
                </c:pt>
                <c:pt idx="352">
                  <c:v>58.384057845100543</c:v>
                </c:pt>
                <c:pt idx="353">
                  <c:v>58.39844827142317</c:v>
                </c:pt>
                <c:pt idx="354">
                  <c:v>58.412812461899122</c:v>
                </c:pt>
                <c:pt idx="355">
                  <c:v>58.427150557396295</c:v>
                </c:pt>
                <c:pt idx="356">
                  <c:v>58.441462697664605</c:v>
                </c:pt>
                <c:pt idx="357">
                  <c:v>58.455749021348062</c:v>
                </c:pt>
                <c:pt idx="358">
                  <c:v>58.470009665996649</c:v>
                </c:pt>
                <c:pt idx="359">
                  <c:v>58.484244768078057</c:v>
                </c:pt>
                <c:pt idx="360">
                  <c:v>58.498454462989301</c:v>
                </c:pt>
                <c:pt idx="361">
                  <c:v>58.5126388850681</c:v>
                </c:pt>
                <c:pt idx="362">
                  <c:v>58.526798167604113</c:v>
                </c:pt>
                <c:pt idx="363">
                  <c:v>58.540932442850142</c:v>
                </c:pt>
                <c:pt idx="364">
                  <c:v>58.555041842033013</c:v>
                </c:pt>
                <c:pt idx="365">
                  <c:v>58.569126495364458</c:v>
                </c:pt>
                <c:pt idx="366">
                  <c:v>58.583186532051769</c:v>
                </c:pt>
                <c:pt idx="367">
                  <c:v>58.597222080308327</c:v>
                </c:pt>
                <c:pt idx="368">
                  <c:v>58.611233267364035</c:v>
                </c:pt>
                <c:pt idx="369">
                  <c:v>58.625220219475523</c:v>
                </c:pt>
                <c:pt idx="370">
                  <c:v>58.639183061936343</c:v>
                </c:pt>
                <c:pt idx="371">
                  <c:v>58.653121919086892</c:v>
                </c:pt>
                <c:pt idx="372">
                  <c:v>58.667036914324349</c:v>
                </c:pt>
                <c:pt idx="373">
                  <c:v>58.680928170112367</c:v>
                </c:pt>
                <c:pt idx="374">
                  <c:v>58.69479580799068</c:v>
                </c:pt>
                <c:pt idx="375">
                  <c:v>58.708639948584612</c:v>
                </c:pt>
                <c:pt idx="376">
                  <c:v>58.722460711614431</c:v>
                </c:pt>
                <c:pt idx="377">
                  <c:v>58.736258215904584</c:v>
                </c:pt>
                <c:pt idx="378">
                  <c:v>58.750032579392837</c:v>
                </c:pt>
                <c:pt idx="379">
                  <c:v>58.76378391913925</c:v>
                </c:pt>
                <c:pt idx="380">
                  <c:v>58.777512351335133</c:v>
                </c:pt>
                <c:pt idx="381">
                  <c:v>58.79121799131174</c:v>
                </c:pt>
                <c:pt idx="382">
                  <c:v>58.804900953549009</c:v>
                </c:pt>
                <c:pt idx="383">
                  <c:v>58.818561351684103</c:v>
                </c:pt>
                <c:pt idx="384">
                  <c:v>58.832199298519811</c:v>
                </c:pt>
                <c:pt idx="385">
                  <c:v>58.845814906032963</c:v>
                </c:pt>
                <c:pt idx="386">
                  <c:v>58.859408285382621</c:v>
                </c:pt>
                <c:pt idx="387">
                  <c:v>58.872979546918252</c:v>
                </c:pt>
                <c:pt idx="388">
                  <c:v>58.886528800187698</c:v>
                </c:pt>
                <c:pt idx="389">
                  <c:v>58.900056153945179</c:v>
                </c:pt>
                <c:pt idx="390">
                  <c:v>58.913561716159101</c:v>
                </c:pt>
                <c:pt idx="391">
                  <c:v>58.927045594019788</c:v>
                </c:pt>
                <c:pt idx="392">
                  <c:v>58.940507893947114</c:v>
                </c:pt>
                <c:pt idx="393">
                  <c:v>58.953948721598088</c:v>
                </c:pt>
                <c:pt idx="394">
                  <c:v>58.967368181874271</c:v>
                </c:pt>
                <c:pt idx="395">
                  <c:v>58.980766378929147</c:v>
                </c:pt>
                <c:pt idx="396">
                  <c:v>58.994143416175433</c:v>
                </c:pt>
                <c:pt idx="397">
                  <c:v>59.007499396292204</c:v>
                </c:pt>
                <c:pt idx="398">
                  <c:v>59.020834421232024</c:v>
                </c:pt>
                <c:pt idx="399">
                  <c:v>59.034148592227972</c:v>
                </c:pt>
                <c:pt idx="400">
                  <c:v>59.047442009800513</c:v>
                </c:pt>
                <c:pt idx="401">
                  <c:v>59.060714773764403</c:v>
                </c:pt>
                <c:pt idx="402">
                  <c:v>59.073966983235408</c:v>
                </c:pt>
                <c:pt idx="403">
                  <c:v>59.087198736636999</c:v>
                </c:pt>
                <c:pt idx="404">
                  <c:v>59.100410131706937</c:v>
                </c:pt>
                <c:pt idx="405">
                  <c:v>59.113601265503789</c:v>
                </c:pt>
                <c:pt idx="406">
                  <c:v>59.126772234413394</c:v>
                </c:pt>
                <c:pt idx="407">
                  <c:v>59.139923134155218</c:v>
                </c:pt>
                <c:pt idx="408">
                  <c:v>59.153054059788616</c:v>
                </c:pt>
                <c:pt idx="409">
                  <c:v>59.166165105719074</c:v>
                </c:pt>
                <c:pt idx="410">
                  <c:v>59.17925636570434</c:v>
                </c:pt>
                <c:pt idx="411">
                  <c:v>59.192327932860508</c:v>
                </c:pt>
                <c:pt idx="412">
                  <c:v>59.205379899667975</c:v>
                </c:pt>
                <c:pt idx="413">
                  <c:v>59.218412357977407</c:v>
                </c:pt>
                <c:pt idx="414">
                  <c:v>59.231425399015578</c:v>
                </c:pt>
                <c:pt idx="415">
                  <c:v>59.244419113391181</c:v>
                </c:pt>
                <c:pt idx="416">
                  <c:v>59.257393591100495</c:v>
                </c:pt>
                <c:pt idx="417">
                  <c:v>59.270348921533099</c:v>
                </c:pt>
                <c:pt idx="418">
                  <c:v>59.283285193477418</c:v>
                </c:pt>
                <c:pt idx="419">
                  <c:v>59.29620249512628</c:v>
                </c:pt>
                <c:pt idx="420">
                  <c:v>59.309100914082372</c:v>
                </c:pt>
                <c:pt idx="421">
                  <c:v>59.321980537363594</c:v>
                </c:pt>
                <c:pt idx="422">
                  <c:v>59.334841451408458</c:v>
                </c:pt>
                <c:pt idx="423">
                  <c:v>59.347683742081308</c:v>
                </c:pt>
                <c:pt idx="424">
                  <c:v>59.360507494677584</c:v>
                </c:pt>
                <c:pt idx="425">
                  <c:v>59.373312793928932</c:v>
                </c:pt>
                <c:pt idx="426">
                  <c:v>59.386099724008318</c:v>
                </c:pt>
                <c:pt idx="427">
                  <c:v>59.398868368535098</c:v>
                </c:pt>
                <c:pt idx="428">
                  <c:v>59.411618810579917</c:v>
                </c:pt>
                <c:pt idx="429">
                  <c:v>59.42435113266972</c:v>
                </c:pt>
                <c:pt idx="430">
                  <c:v>59.437065416792578</c:v>
                </c:pt>
                <c:pt idx="431">
                  <c:v>59.449761744402522</c:v>
                </c:pt>
                <c:pt idx="432">
                  <c:v>59.462440196424268</c:v>
                </c:pt>
                <c:pt idx="433">
                  <c:v>59.475100853257977</c:v>
                </c:pt>
                <c:pt idx="434">
                  <c:v>59.487743794783853</c:v>
                </c:pt>
                <c:pt idx="435">
                  <c:v>59.500369100366775</c:v>
                </c:pt>
                <c:pt idx="436">
                  <c:v>59.512976848860895</c:v>
                </c:pt>
                <c:pt idx="437">
                  <c:v>59.525567118614021</c:v>
                </c:pt>
                <c:pt idx="438">
                  <c:v>59.538139987472185</c:v>
                </c:pt>
                <c:pt idx="439">
                  <c:v>59.550695532783983</c:v>
                </c:pt>
                <c:pt idx="440">
                  <c:v>59.563233831404972</c:v>
                </c:pt>
                <c:pt idx="441">
                  <c:v>59.575754959701904</c:v>
                </c:pt>
                <c:pt idx="442">
                  <c:v>59.588258993557055</c:v>
                </c:pt>
                <c:pt idx="443">
                  <c:v>59.600746008372404</c:v>
                </c:pt>
                <c:pt idx="444">
                  <c:v>59.61321607907383</c:v>
                </c:pt>
                <c:pt idx="445">
                  <c:v>59.625669280115154</c:v>
                </c:pt>
                <c:pt idx="446">
                  <c:v>59.638105685482337</c:v>
                </c:pt>
                <c:pt idx="447">
                  <c:v>59.650525368697394</c:v>
                </c:pt>
                <c:pt idx="448">
                  <c:v>59.662928402822466</c:v>
                </c:pt>
                <c:pt idx="449">
                  <c:v>59.675314860463693</c:v>
                </c:pt>
                <c:pt idx="450">
                  <c:v>59.687684813775199</c:v>
                </c:pt>
                <c:pt idx="451">
                  <c:v>59.700038334462874</c:v>
                </c:pt>
                <c:pt idx="452">
                  <c:v>59.712375493788258</c:v>
                </c:pt>
                <c:pt idx="453">
                  <c:v>59.724696362572274</c:v>
                </c:pt>
                <c:pt idx="454">
                  <c:v>59.73700101119897</c:v>
                </c:pt>
                <c:pt idx="455">
                  <c:v>59.749289509619253</c:v>
                </c:pt>
                <c:pt idx="456">
                  <c:v>59.761561927354499</c:v>
                </c:pt>
                <c:pt idx="457">
                  <c:v>59.773818333500238</c:v>
                </c:pt>
                <c:pt idx="458">
                  <c:v>59.786058796729641</c:v>
                </c:pt>
                <c:pt idx="459">
                  <c:v>59.798283385297175</c:v>
                </c:pt>
                <c:pt idx="460">
                  <c:v>59.810492167042</c:v>
                </c:pt>
                <c:pt idx="461">
                  <c:v>59.822685209391544</c:v>
                </c:pt>
                <c:pt idx="462">
                  <c:v>59.834862579364845</c:v>
                </c:pt>
                <c:pt idx="463">
                  <c:v>59.847024343576024</c:v>
                </c:pt>
                <c:pt idx="464">
                  <c:v>59.859170568237566</c:v>
                </c:pt>
                <c:pt idx="465">
                  <c:v>59.871301319163756</c:v>
                </c:pt>
                <c:pt idx="466">
                  <c:v>59.883416661773829</c:v>
                </c:pt>
                <c:pt idx="467">
                  <c:v>59.895516661095392</c:v>
                </c:pt>
                <c:pt idx="468">
                  <c:v>59.907601381767499</c:v>
                </c:pt>
                <c:pt idx="469">
                  <c:v>59.919670888043946</c:v>
                </c:pt>
                <c:pt idx="470">
                  <c:v>59.931725243796372</c:v>
                </c:pt>
                <c:pt idx="471">
                  <c:v>59.943764512517419</c:v>
                </c:pt>
                <c:pt idx="472">
                  <c:v>59.955788757323781</c:v>
                </c:pt>
                <c:pt idx="473">
                  <c:v>59.967798040959323</c:v>
                </c:pt>
                <c:pt idx="474">
                  <c:v>59.979792425798095</c:v>
                </c:pt>
                <c:pt idx="475">
                  <c:v>59.991771973847293</c:v>
                </c:pt>
                <c:pt idx="476">
                  <c:v>60.00373674675027</c:v>
                </c:pt>
                <c:pt idx="477">
                  <c:v>60.01568680578945</c:v>
                </c:pt>
                <c:pt idx="478">
                  <c:v>60.02762221188928</c:v>
                </c:pt>
                <c:pt idx="479">
                  <c:v>60.039543025619054</c:v>
                </c:pt>
                <c:pt idx="480">
                  <c:v>60.051449307195789</c:v>
                </c:pt>
                <c:pt idx="481">
                  <c:v>60.063341116487067</c:v>
                </c:pt>
                <c:pt idx="482">
                  <c:v>60.075218513013787</c:v>
                </c:pt>
                <c:pt idx="483">
                  <c:v>60.087081555952985</c:v>
                </c:pt>
                <c:pt idx="484">
                  <c:v>60.098930304140502</c:v>
                </c:pt>
                <c:pt idx="485">
                  <c:v>60.110764816073768</c:v>
                </c:pt>
                <c:pt idx="486">
                  <c:v>60.122585149914414</c:v>
                </c:pt>
                <c:pt idx="487">
                  <c:v>60.134391363491019</c:v>
                </c:pt>
                <c:pt idx="488">
                  <c:v>60.146183514301647</c:v>
                </c:pt>
                <c:pt idx="489">
                  <c:v>60.157961659516502</c:v>
                </c:pt>
                <c:pt idx="490">
                  <c:v>60.169725855980509</c:v>
                </c:pt>
                <c:pt idx="491">
                  <c:v>60.181476160215851</c:v>
                </c:pt>
                <c:pt idx="492">
                  <c:v>60.193212628424504</c:v>
                </c:pt>
                <c:pt idx="493">
                  <c:v>60.20493531649074</c:v>
                </c:pt>
                <c:pt idx="494">
                  <c:v>60.216644279983598</c:v>
                </c:pt>
                <c:pt idx="495">
                  <c:v>60.228339574159364</c:v>
                </c:pt>
                <c:pt idx="496">
                  <c:v>60.240021253963974</c:v>
                </c:pt>
                <c:pt idx="497">
                  <c:v>60.251689374035422</c:v>
                </c:pt>
                <c:pt idx="498">
                  <c:v>60.263343988706175</c:v>
                </c:pt>
                <c:pt idx="499">
                  <c:v>60.274985152005506</c:v>
                </c:pt>
                <c:pt idx="500">
                  <c:v>60.28661291766182</c:v>
                </c:pt>
                <c:pt idx="501">
                  <c:v>60.298227339105011</c:v>
                </c:pt>
                <c:pt idx="502">
                  <c:v>60.309828469468712</c:v>
                </c:pt>
                <c:pt idx="503">
                  <c:v>60.321416361592604</c:v>
                </c:pt>
                <c:pt idx="504">
                  <c:v>60.332991068024626</c:v>
                </c:pt>
                <c:pt idx="505">
                  <c:v>60.344552641023235</c:v>
                </c:pt>
                <c:pt idx="506">
                  <c:v>60.356101132559587</c:v>
                </c:pt>
                <c:pt idx="507">
                  <c:v>60.367636594319748</c:v>
                </c:pt>
                <c:pt idx="508">
                  <c:v>60.379159077706838</c:v>
                </c:pt>
                <c:pt idx="509">
                  <c:v>60.390668633843191</c:v>
                </c:pt>
                <c:pt idx="510">
                  <c:v>60.402165313572425</c:v>
                </c:pt>
                <c:pt idx="511">
                  <c:v>60.413649167461649</c:v>
                </c:pt>
                <c:pt idx="512">
                  <c:v>60.425120245803448</c:v>
                </c:pt>
                <c:pt idx="513">
                  <c:v>60.436578598617999</c:v>
                </c:pt>
                <c:pt idx="514">
                  <c:v>60.448024275655079</c:v>
                </c:pt>
                <c:pt idx="515">
                  <c:v>60.459457326396127</c:v>
                </c:pt>
                <c:pt idx="516">
                  <c:v>60.470877800056243</c:v>
                </c:pt>
                <c:pt idx="517">
                  <c:v>60.482285745586147</c:v>
                </c:pt>
                <c:pt idx="518">
                  <c:v>60.493681211674186</c:v>
                </c:pt>
                <c:pt idx="519">
                  <c:v>60.50506424674824</c:v>
                </c:pt>
                <c:pt idx="520">
                  <c:v>60.516434898977707</c:v>
                </c:pt>
                <c:pt idx="521">
                  <c:v>60.527793216275363</c:v>
                </c:pt>
                <c:pt idx="522">
                  <c:v>60.539139246299285</c:v>
                </c:pt>
                <c:pt idx="523">
                  <c:v>60.550473036454775</c:v>
                </c:pt>
                <c:pt idx="524">
                  <c:v>60.561794633896106</c:v>
                </c:pt>
                <c:pt idx="525">
                  <c:v>60.573104085528499</c:v>
                </c:pt>
                <c:pt idx="526">
                  <c:v>60.584401438009827</c:v>
                </c:pt>
                <c:pt idx="527">
                  <c:v>60.595686737752537</c:v>
                </c:pt>
                <c:pt idx="528">
                  <c:v>60.606960030925386</c:v>
                </c:pt>
                <c:pt idx="529">
                  <c:v>60.618221363455191</c:v>
                </c:pt>
                <c:pt idx="530">
                  <c:v>60.629470781028658</c:v>
                </c:pt>
                <c:pt idx="531">
                  <c:v>60.640708329094082</c:v>
                </c:pt>
                <c:pt idx="532">
                  <c:v>60.651934052863083</c:v>
                </c:pt>
                <c:pt idx="533">
                  <c:v>60.663147997312336</c:v>
                </c:pt>
                <c:pt idx="534">
                  <c:v>60.674350207185256</c:v>
                </c:pt>
                <c:pt idx="535">
                  <c:v>60.685540726993672</c:v>
                </c:pt>
                <c:pt idx="536">
                  <c:v>60.696719601019524</c:v>
                </c:pt>
                <c:pt idx="537">
                  <c:v>60.707886873316475</c:v>
                </c:pt>
                <c:pt idx="538">
                  <c:v>60.719042587711591</c:v>
                </c:pt>
                <c:pt idx="539">
                  <c:v>60.730186787806943</c:v>
                </c:pt>
                <c:pt idx="540">
                  <c:v>60.741319516981186</c:v>
                </c:pt>
                <c:pt idx="541">
                  <c:v>60.752440818391236</c:v>
                </c:pt>
                <c:pt idx="542">
                  <c:v>60.763550734973748</c:v>
                </c:pt>
                <c:pt idx="543">
                  <c:v>60.774649309446751</c:v>
                </c:pt>
                <c:pt idx="544">
                  <c:v>60.785736584311188</c:v>
                </c:pt>
                <c:pt idx="545">
                  <c:v>60.796812601852444</c:v>
                </c:pt>
                <c:pt idx="546">
                  <c:v>60.807877404141855</c:v>
                </c:pt>
                <c:pt idx="547">
                  <c:v>60.818931033038247</c:v>
                </c:pt>
                <c:pt idx="548">
                  <c:v>60.829973530189427</c:v>
                </c:pt>
                <c:pt idx="549">
                  <c:v>60.841004937033667</c:v>
                </c:pt>
                <c:pt idx="550">
                  <c:v>60.852025294801159</c:v>
                </c:pt>
                <c:pt idx="551">
                  <c:v>60.863034644515494</c:v>
                </c:pt>
                <c:pt idx="552">
                  <c:v>60.8740330269951</c:v>
                </c:pt>
                <c:pt idx="553">
                  <c:v>60.885020482854685</c:v>
                </c:pt>
                <c:pt idx="554">
                  <c:v>60.895997052506623</c:v>
                </c:pt>
                <c:pt idx="555">
                  <c:v>60.906962776162395</c:v>
                </c:pt>
                <c:pt idx="556">
                  <c:v>60.917917693834006</c:v>
                </c:pt>
                <c:pt idx="557">
                  <c:v>60.928861845335298</c:v>
                </c:pt>
                <c:pt idx="558">
                  <c:v>60.93979527028339</c:v>
                </c:pt>
                <c:pt idx="559">
                  <c:v>60.950718008099997</c:v>
                </c:pt>
                <c:pt idx="560">
                  <c:v>60.961630098012805</c:v>
                </c:pt>
                <c:pt idx="561">
                  <c:v>60.972531579056778</c:v>
                </c:pt>
                <c:pt idx="562">
                  <c:v>60.983422490075519</c:v>
                </c:pt>
                <c:pt idx="563">
                  <c:v>60.99430286972256</c:v>
                </c:pt>
                <c:pt idx="564">
                  <c:v>61.005172756462642</c:v>
                </c:pt>
                <c:pt idx="565">
                  <c:v>61.016032188573085</c:v>
                </c:pt>
                <c:pt idx="566">
                  <c:v>61.026881204144971</c:v>
                </c:pt>
                <c:pt idx="567">
                  <c:v>61.037719841084474</c:v>
                </c:pt>
                <c:pt idx="568">
                  <c:v>61.048548137114125</c:v>
                </c:pt>
                <c:pt idx="569">
                  <c:v>61.059366129773984</c:v>
                </c:pt>
                <c:pt idx="570">
                  <c:v>61.07017385642299</c:v>
                </c:pt>
                <c:pt idx="571">
                  <c:v>61.080971354240106</c:v>
                </c:pt>
                <c:pt idx="572">
                  <c:v>61.091758660225544</c:v>
                </c:pt>
                <c:pt idx="573">
                  <c:v>61.102535811202003</c:v>
                </c:pt>
                <c:pt idx="574">
                  <c:v>61.113302843815859</c:v>
                </c:pt>
                <c:pt idx="575">
                  <c:v>61.124059794538297</c:v>
                </c:pt>
                <c:pt idx="576">
                  <c:v>61.134806699666576</c:v>
                </c:pt>
                <c:pt idx="577">
                  <c:v>61.14554359532513</c:v>
                </c:pt>
                <c:pt idx="578">
                  <c:v>61.15627051746673</c:v>
                </c:pt>
                <c:pt idx="579">
                  <c:v>61.166987501873663</c:v>
                </c:pt>
                <c:pt idx="580">
                  <c:v>61.177694584158836</c:v>
                </c:pt>
                <c:pt idx="581">
                  <c:v>61.188391799766919</c:v>
                </c:pt>
                <c:pt idx="582">
                  <c:v>61.199079183975492</c:v>
                </c:pt>
                <c:pt idx="583">
                  <c:v>61.209756771896082</c:v>
                </c:pt>
                <c:pt idx="584">
                  <c:v>61.220424598475311</c:v>
                </c:pt>
                <c:pt idx="585">
                  <c:v>61.23108269849601</c:v>
                </c:pt>
                <c:pt idx="586">
                  <c:v>61.241731106578243</c:v>
                </c:pt>
                <c:pt idx="587">
                  <c:v>61.252369857180419</c:v>
                </c:pt>
                <c:pt idx="588">
                  <c:v>61.26299898460033</c:v>
                </c:pt>
                <c:pt idx="589">
                  <c:v>61.27361852297625</c:v>
                </c:pt>
                <c:pt idx="590">
                  <c:v>61.284228506287945</c:v>
                </c:pt>
                <c:pt idx="591">
                  <c:v>61.294828968357685</c:v>
                </c:pt>
                <c:pt idx="592">
                  <c:v>61.305419942851358</c:v>
                </c:pt>
                <c:pt idx="593">
                  <c:v>61.316001463279399</c:v>
                </c:pt>
                <c:pt idx="594">
                  <c:v>61.326573562997886</c:v>
                </c:pt>
                <c:pt idx="595">
                  <c:v>61.337136275209467</c:v>
                </c:pt>
                <c:pt idx="596">
                  <c:v>61.347689632964418</c:v>
                </c:pt>
                <c:pt idx="597">
                  <c:v>61.358233669161599</c:v>
                </c:pt>
                <c:pt idx="598">
                  <c:v>61.368768416549422</c:v>
                </c:pt>
                <c:pt idx="599">
                  <c:v>61.379293907726883</c:v>
                </c:pt>
                <c:pt idx="600">
                  <c:v>61.389810175144468</c:v>
                </c:pt>
                <c:pt idx="601">
                  <c:v>61.400317251105115</c:v>
                </c:pt>
                <c:pt idx="602">
                  <c:v>61.410815167765207</c:v>
                </c:pt>
                <c:pt idx="603">
                  <c:v>61.421303957135471</c:v>
                </c:pt>
                <c:pt idx="604">
                  <c:v>61.431783651081929</c:v>
                </c:pt>
                <c:pt idx="605">
                  <c:v>61.442254281326804</c:v>
                </c:pt>
                <c:pt idx="606">
                  <c:v>61.452715879449499</c:v>
                </c:pt>
                <c:pt idx="607">
                  <c:v>61.463168476887418</c:v>
                </c:pt>
                <c:pt idx="608">
                  <c:v>61.473612104936969</c:v>
                </c:pt>
                <c:pt idx="609">
                  <c:v>61.48404679475437</c:v>
                </c:pt>
                <c:pt idx="610">
                  <c:v>61.494472577356603</c:v>
                </c:pt>
                <c:pt idx="611">
                  <c:v>61.504889483622293</c:v>
                </c:pt>
                <c:pt idx="612">
                  <c:v>61.51529754429253</c:v>
                </c:pt>
                <c:pt idx="613">
                  <c:v>61.525696789971811</c:v>
                </c:pt>
                <c:pt idx="614">
                  <c:v>61.536087251128848</c:v>
                </c:pt>
                <c:pt idx="615">
                  <c:v>61.546468958097471</c:v>
                </c:pt>
                <c:pt idx="616">
                  <c:v>61.556841941077423</c:v>
                </c:pt>
                <c:pt idx="617">
                  <c:v>61.567206230135227</c:v>
                </c:pt>
                <c:pt idx="618">
                  <c:v>61.577561855205069</c:v>
                </c:pt>
                <c:pt idx="619">
                  <c:v>61.587908846089533</c:v>
                </c:pt>
                <c:pt idx="620">
                  <c:v>61.598247232460508</c:v>
                </c:pt>
                <c:pt idx="621">
                  <c:v>61.608577043859974</c:v>
                </c:pt>
                <c:pt idx="622">
                  <c:v>61.618898309700789</c:v>
                </c:pt>
                <c:pt idx="623">
                  <c:v>61.629211059267533</c:v>
                </c:pt>
                <c:pt idx="624">
                  <c:v>61.639515321717276</c:v>
                </c:pt>
                <c:pt idx="625">
                  <c:v>61.649811126080401</c:v>
                </c:pt>
                <c:pt idx="626">
                  <c:v>61.660098501261331</c:v>
                </c:pt>
                <c:pt idx="627">
                  <c:v>61.670377476039384</c:v>
                </c:pt>
                <c:pt idx="628">
                  <c:v>61.680648079069513</c:v>
                </c:pt>
                <c:pt idx="629">
                  <c:v>61.690910338883036</c:v>
                </c:pt>
                <c:pt idx="630">
                  <c:v>61.70116428388846</c:v>
                </c:pt>
                <c:pt idx="631">
                  <c:v>61.711409942372214</c:v>
                </c:pt>
                <c:pt idx="632">
                  <c:v>61.721647342499374</c:v>
                </c:pt>
                <c:pt idx="633">
                  <c:v>61.731876512314429</c:v>
                </c:pt>
                <c:pt idx="634">
                  <c:v>61.742097479742036</c:v>
                </c:pt>
                <c:pt idx="635">
                  <c:v>61.752310272587721</c:v>
                </c:pt>
                <c:pt idx="636">
                  <c:v>61.762514918538635</c:v>
                </c:pt>
                <c:pt idx="637">
                  <c:v>61.772711445164262</c:v>
                </c:pt>
                <c:pt idx="638">
                  <c:v>61.78289987991711</c:v>
                </c:pt>
                <c:pt idx="639">
                  <c:v>61.793080250133471</c:v>
                </c:pt>
                <c:pt idx="640">
                  <c:v>61.803252583034123</c:v>
                </c:pt>
                <c:pt idx="641">
                  <c:v>61.813416905724957</c:v>
                </c:pt>
                <c:pt idx="642">
                  <c:v>61.823573245197792</c:v>
                </c:pt>
                <c:pt idx="643">
                  <c:v>61.833721628330942</c:v>
                </c:pt>
                <c:pt idx="644">
                  <c:v>61.843862081890009</c:v>
                </c:pt>
                <c:pt idx="645">
                  <c:v>61.853994632528469</c:v>
                </c:pt>
                <c:pt idx="646">
                  <c:v>61.864119306788432</c:v>
                </c:pt>
                <c:pt idx="647">
                  <c:v>61.874236131101213</c:v>
                </c:pt>
                <c:pt idx="648">
                  <c:v>61.884345131788137</c:v>
                </c:pt>
                <c:pt idx="649">
                  <c:v>61.894446335061026</c:v>
                </c:pt>
                <c:pt idx="650">
                  <c:v>61.90453976702301</c:v>
                </c:pt>
                <c:pt idx="651">
                  <c:v>61.914625453669082</c:v>
                </c:pt>
                <c:pt idx="652">
                  <c:v>61.924703420886786</c:v>
                </c:pt>
                <c:pt idx="653">
                  <c:v>61.934773694456823</c:v>
                </c:pt>
                <c:pt idx="654">
                  <c:v>61.944836300053701</c:v>
                </c:pt>
                <c:pt idx="655">
                  <c:v>61.954891263246417</c:v>
                </c:pt>
                <c:pt idx="656">
                  <c:v>61.964938609498994</c:v>
                </c:pt>
                <c:pt idx="657">
                  <c:v>61.974978364171172</c:v>
                </c:pt>
                <c:pt idx="658">
                  <c:v>61.985010552518979</c:v>
                </c:pt>
                <c:pt idx="659">
                  <c:v>61.995035199695387</c:v>
                </c:pt>
                <c:pt idx="660">
                  <c:v>62.005052330750885</c:v>
                </c:pt>
                <c:pt idx="661">
                  <c:v>62.0150619706341</c:v>
                </c:pt>
                <c:pt idx="662">
                  <c:v>62.025064144192392</c:v>
                </c:pt>
                <c:pt idx="663">
                  <c:v>62.035058876172442</c:v>
                </c:pt>
                <c:pt idx="664">
                  <c:v>62.045046191220884</c:v>
                </c:pt>
                <c:pt idx="665">
                  <c:v>62.055026113884807</c:v>
                </c:pt>
                <c:pt idx="666">
                  <c:v>62.064998668612425</c:v>
                </c:pt>
                <c:pt idx="667">
                  <c:v>62.074963879753604</c:v>
                </c:pt>
                <c:pt idx="668">
                  <c:v>62.084921771560452</c:v>
                </c:pt>
                <c:pt idx="669">
                  <c:v>62.094872368187879</c:v>
                </c:pt>
                <c:pt idx="670">
                  <c:v>62.104815693694206</c:v>
                </c:pt>
                <c:pt idx="671">
                  <c:v>62.114751772041643</c:v>
                </c:pt>
                <c:pt idx="672">
                  <c:v>62.124680627096922</c:v>
                </c:pt>
                <c:pt idx="673">
                  <c:v>62.134602282631811</c:v>
                </c:pt>
                <c:pt idx="674">
                  <c:v>62.14451676232369</c:v>
                </c:pt>
                <c:pt idx="675">
                  <c:v>62.154424089756063</c:v>
                </c:pt>
                <c:pt idx="676">
                  <c:v>62.164324288419138</c:v>
                </c:pt>
                <c:pt idx="677">
                  <c:v>62.174217381710349</c:v>
                </c:pt>
                <c:pt idx="678">
                  <c:v>62.184103392934851</c:v>
                </c:pt>
                <c:pt idx="679">
                  <c:v>62.193982345306139</c:v>
                </c:pt>
                <c:pt idx="680">
                  <c:v>62.203854261946475</c:v>
                </c:pt>
                <c:pt idx="681">
                  <c:v>62.213719165887483</c:v>
                </c:pt>
                <c:pt idx="682">
                  <c:v>62.223577080070662</c:v>
                </c:pt>
                <c:pt idx="683">
                  <c:v>62.233428027347827</c:v>
                </c:pt>
                <c:pt idx="684">
                  <c:v>62.24327203048172</c:v>
                </c:pt>
                <c:pt idx="685">
                  <c:v>62.253109112146468</c:v>
                </c:pt>
                <c:pt idx="686">
                  <c:v>62.262939294928088</c:v>
                </c:pt>
                <c:pt idx="687">
                  <c:v>62.272762601325013</c:v>
                </c:pt>
                <c:pt idx="688">
                  <c:v>62.282579053748528</c:v>
                </c:pt>
                <c:pt idx="689">
                  <c:v>62.292388674523359</c:v>
                </c:pt>
                <c:pt idx="690">
                  <c:v>62.302191485888081</c:v>
                </c:pt>
                <c:pt idx="691">
                  <c:v>62.311987509995639</c:v>
                </c:pt>
                <c:pt idx="692">
                  <c:v>62.32177676891385</c:v>
                </c:pt>
                <c:pt idx="693">
                  <c:v>62.33155928462584</c:v>
                </c:pt>
                <c:pt idx="694">
                  <c:v>62.341335079030543</c:v>
                </c:pt>
                <c:pt idx="695">
                  <c:v>62.351104173943213</c:v>
                </c:pt>
                <c:pt idx="696">
                  <c:v>62.360866591095814</c:v>
                </c:pt>
                <c:pt idx="697">
                  <c:v>62.370622352137566</c:v>
                </c:pt>
                <c:pt idx="698">
                  <c:v>62.380371478635347</c:v>
                </c:pt>
                <c:pt idx="699">
                  <c:v>62.390113992074184</c:v>
                </c:pt>
                <c:pt idx="700">
                  <c:v>62.39984991385775</c:v>
                </c:pt>
                <c:pt idx="701">
                  <c:v>62.409579265308722</c:v>
                </c:pt>
                <c:pt idx="702">
                  <c:v>62.419302067669328</c:v>
                </c:pt>
                <c:pt idx="703">
                  <c:v>62.429018342101735</c:v>
                </c:pt>
                <c:pt idx="704">
                  <c:v>62.438728109688519</c:v>
                </c:pt>
                <c:pt idx="705">
                  <c:v>62.448431391433118</c:v>
                </c:pt>
                <c:pt idx="706">
                  <c:v>62.45812820826022</c:v>
                </c:pt>
                <c:pt idx="707">
                  <c:v>62.467818581016296</c:v>
                </c:pt>
                <c:pt idx="708">
                  <c:v>62.477502530469906</c:v>
                </c:pt>
                <c:pt idx="709">
                  <c:v>62.487180077312246</c:v>
                </c:pt>
                <c:pt idx="710">
                  <c:v>62.496851242157518</c:v>
                </c:pt>
                <c:pt idx="711">
                  <c:v>62.506516045543343</c:v>
                </c:pt>
                <c:pt idx="712">
                  <c:v>62.516174507931225</c:v>
                </c:pt>
                <c:pt idx="713">
                  <c:v>62.525826649706943</c:v>
                </c:pt>
                <c:pt idx="714">
                  <c:v>62.535472491180968</c:v>
                </c:pt>
                <c:pt idx="715">
                  <c:v>62.545112052588898</c:v>
                </c:pt>
                <c:pt idx="716">
                  <c:v>62.554745354091814</c:v>
                </c:pt>
                <c:pt idx="717">
                  <c:v>62.564372415776774</c:v>
                </c:pt>
                <c:pt idx="718">
                  <c:v>62.573993257657122</c:v>
                </c:pt>
                <c:pt idx="719">
                  <c:v>62.583607899672991</c:v>
                </c:pt>
                <c:pt idx="720">
                  <c:v>62.593216361691603</c:v>
                </c:pt>
                <c:pt idx="721">
                  <c:v>62.602818663507733</c:v>
                </c:pt>
                <c:pt idx="722">
                  <c:v>62.612414824844087</c:v>
                </c:pt>
                <c:pt idx="723">
                  <c:v>62.622004865351677</c:v>
                </c:pt>
                <c:pt idx="724">
                  <c:v>62.631588804610246</c:v>
                </c:pt>
                <c:pt idx="725">
                  <c:v>62.641166662128612</c:v>
                </c:pt>
                <c:pt idx="726">
                  <c:v>62.650738457345078</c:v>
                </c:pt>
                <c:pt idx="727">
                  <c:v>62.66030420962781</c:v>
                </c:pt>
                <c:pt idx="728">
                  <c:v>62.669863938275213</c:v>
                </c:pt>
                <c:pt idx="729">
                  <c:v>62.679417662516315</c:v>
                </c:pt>
                <c:pt idx="730">
                  <c:v>62.688965401511119</c:v>
                </c:pt>
                <c:pt idx="731">
                  <c:v>62.698507174351015</c:v>
                </c:pt>
                <c:pt idx="732">
                  <c:v>62.708043000059099</c:v>
                </c:pt>
                <c:pt idx="733">
                  <c:v>62.717572897590571</c:v>
                </c:pt>
                <c:pt idx="734">
                  <c:v>62.72709688583312</c:v>
                </c:pt>
                <c:pt idx="735">
                  <c:v>62.736614983607218</c:v>
                </c:pt>
                <c:pt idx="736">
                  <c:v>62.746127209666554</c:v>
                </c:pt>
                <c:pt idx="737">
                  <c:v>62.755633582698351</c:v>
                </c:pt>
                <c:pt idx="738">
                  <c:v>62.765134121323705</c:v>
                </c:pt>
                <c:pt idx="739">
                  <c:v>62.774628844098011</c:v>
                </c:pt>
                <c:pt idx="740">
                  <c:v>62.784117769511205</c:v>
                </c:pt>
                <c:pt idx="741">
                  <c:v>62.793600915988236</c:v>
                </c:pt>
                <c:pt idx="742">
                  <c:v>62.803078301889272</c:v>
                </c:pt>
                <c:pt idx="743">
                  <c:v>62.812549945510185</c:v>
                </c:pt>
                <c:pt idx="744">
                  <c:v>62.82201586508279</c:v>
                </c:pt>
                <c:pt idx="745">
                  <c:v>62.831476078775232</c:v>
                </c:pt>
                <c:pt idx="746">
                  <c:v>62.840930604692304</c:v>
                </c:pt>
                <c:pt idx="747">
                  <c:v>62.850379460875807</c:v>
                </c:pt>
                <c:pt idx="748">
                  <c:v>62.859822665304833</c:v>
                </c:pt>
                <c:pt idx="749">
                  <c:v>62.869260235896164</c:v>
                </c:pt>
                <c:pt idx="750">
                  <c:v>62.878692190504545</c:v>
                </c:pt>
                <c:pt idx="751">
                  <c:v>62.888118546923025</c:v>
                </c:pt>
                <c:pt idx="752">
                  <c:v>62.89753932288329</c:v>
                </c:pt>
                <c:pt idx="753">
                  <c:v>62.906954536055999</c:v>
                </c:pt>
                <c:pt idx="754">
                  <c:v>62.916364204051057</c:v>
                </c:pt>
                <c:pt idx="755">
                  <c:v>62.925768344417989</c:v>
                </c:pt>
                <c:pt idx="756">
                  <c:v>62.935166974646222</c:v>
                </c:pt>
                <c:pt idx="757">
                  <c:v>62.944560112165384</c:v>
                </c:pt>
                <c:pt idx="758">
                  <c:v>62.953947774345679</c:v>
                </c:pt>
                <c:pt idx="759">
                  <c:v>62.963329978498123</c:v>
                </c:pt>
                <c:pt idx="760">
                  <c:v>62.972706741874923</c:v>
                </c:pt>
                <c:pt idx="761">
                  <c:v>62.982078081669712</c:v>
                </c:pt>
                <c:pt idx="762">
                  <c:v>62.991444015017912</c:v>
                </c:pt>
                <c:pt idx="763">
                  <c:v>63.000804558996997</c:v>
                </c:pt>
                <c:pt idx="764">
                  <c:v>63.01015973062681</c:v>
                </c:pt>
                <c:pt idx="765">
                  <c:v>63.019509546869898</c:v>
                </c:pt>
                <c:pt idx="766">
                  <c:v>63.028854024631727</c:v>
                </c:pt>
                <c:pt idx="767">
                  <c:v>63.038193180761034</c:v>
                </c:pt>
                <c:pt idx="768">
                  <c:v>63.047527032050127</c:v>
                </c:pt>
                <c:pt idx="769">
                  <c:v>63.056855595235149</c:v>
                </c:pt>
                <c:pt idx="770">
                  <c:v>63.066178886996369</c:v>
                </c:pt>
                <c:pt idx="771">
                  <c:v>63.075496923958482</c:v>
                </c:pt>
                <c:pt idx="772">
                  <c:v>63.084809722690899</c:v>
                </c:pt>
                <c:pt idx="773">
                  <c:v>63.094117299708017</c:v>
                </c:pt>
                <c:pt idx="774">
                  <c:v>63.103419671469496</c:v>
                </c:pt>
                <c:pt idx="775">
                  <c:v>63.112716854380579</c:v>
                </c:pt>
                <c:pt idx="776">
                  <c:v>63.122008864792328</c:v>
                </c:pt>
                <c:pt idx="777">
                  <c:v>63.131295719001898</c:v>
                </c:pt>
                <c:pt idx="778">
                  <c:v>63.140577433252851</c:v>
                </c:pt>
                <c:pt idx="779">
                  <c:v>63.149854023735415</c:v>
                </c:pt>
                <c:pt idx="780">
                  <c:v>63.159125506586754</c:v>
                </c:pt>
                <c:pt idx="781">
                  <c:v>63.168391897891219</c:v>
                </c:pt>
                <c:pt idx="782">
                  <c:v>63.177653213680628</c:v>
                </c:pt>
                <c:pt idx="783">
                  <c:v>63.186909469934569</c:v>
                </c:pt>
                <c:pt idx="784">
                  <c:v>63.196160682580619</c:v>
                </c:pt>
                <c:pt idx="785">
                  <c:v>63.205406867494624</c:v>
                </c:pt>
                <c:pt idx="786">
                  <c:v>63.214648040500954</c:v>
                </c:pt>
                <c:pt idx="787">
                  <c:v>63.223884217372799</c:v>
                </c:pt>
                <c:pt idx="788">
                  <c:v>63.233115413832373</c:v>
                </c:pt>
                <c:pt idx="789">
                  <c:v>63.242341645551214</c:v>
                </c:pt>
                <c:pt idx="790">
                  <c:v>63.251562928150427</c:v>
                </c:pt>
                <c:pt idx="791">
                  <c:v>63.260779277200925</c:v>
                </c:pt>
                <c:pt idx="792">
                  <c:v>63.269990708223723</c:v>
                </c:pt>
                <c:pt idx="793">
                  <c:v>63.279197236690152</c:v>
                </c:pt>
                <c:pt idx="794">
                  <c:v>63.288398878022072</c:v>
                </c:pt>
                <c:pt idx="795">
                  <c:v>63.297595647592246</c:v>
                </c:pt>
                <c:pt idx="796">
                  <c:v>63.306787560724459</c:v>
                </c:pt>
                <c:pt idx="797">
                  <c:v>63.315974632693809</c:v>
                </c:pt>
                <c:pt idx="798">
                  <c:v>63.325156878726986</c:v>
                </c:pt>
                <c:pt idx="799">
                  <c:v>63.334334314002454</c:v>
                </c:pt>
                <c:pt idx="800">
                  <c:v>63.343506953650746</c:v>
                </c:pt>
                <c:pt idx="801">
                  <c:v>63.352674812754664</c:v>
                </c:pt>
                <c:pt idx="802">
                  <c:v>63.36183790634955</c:v>
                </c:pt>
                <c:pt idx="803">
                  <c:v>63.370996249423477</c:v>
                </c:pt>
                <c:pt idx="804">
                  <c:v>63.380149856917541</c:v>
                </c:pt>
                <c:pt idx="805">
                  <c:v>63.389298743726059</c:v>
                </c:pt>
                <c:pt idx="806">
                  <c:v>63.398442924696802</c:v>
                </c:pt>
                <c:pt idx="807">
                  <c:v>63.407582414631264</c:v>
                </c:pt>
                <c:pt idx="808">
                  <c:v>63.416717228284817</c:v>
                </c:pt>
                <c:pt idx="809">
                  <c:v>63.425847380367031</c:v>
                </c:pt>
                <c:pt idx="810">
                  <c:v>63.434972885541825</c:v>
                </c:pt>
                <c:pt idx="811">
                  <c:v>63.444093758427755</c:v>
                </c:pt>
                <c:pt idx="812">
                  <c:v>63.453210013598166</c:v>
                </c:pt>
                <c:pt idx="813">
                  <c:v>63.462321665581499</c:v>
                </c:pt>
                <c:pt idx="814">
                  <c:v>63.471428728861447</c:v>
                </c:pt>
                <c:pt idx="815">
                  <c:v>63.480531217877214</c:v>
                </c:pt>
                <c:pt idx="816">
                  <c:v>63.489629147023699</c:v>
                </c:pt>
                <c:pt idx="817">
                  <c:v>63.498722530651762</c:v>
                </c:pt>
                <c:pt idx="818">
                  <c:v>63.507811383068415</c:v>
                </c:pt>
                <c:pt idx="819">
                  <c:v>63.516895718537015</c:v>
                </c:pt>
                <c:pt idx="820">
                  <c:v>63.525975551277511</c:v>
                </c:pt>
                <c:pt idx="821">
                  <c:v>63.535050895466654</c:v>
                </c:pt>
                <c:pt idx="822">
                  <c:v>63.544121765238202</c:v>
                </c:pt>
                <c:pt idx="823">
                  <c:v>63.553188174683136</c:v>
                </c:pt>
                <c:pt idx="824">
                  <c:v>63.562250137849851</c:v>
                </c:pt>
                <c:pt idx="825">
                  <c:v>63.571307668744382</c:v>
                </c:pt>
                <c:pt idx="826">
                  <c:v>63.580360781330612</c:v>
                </c:pt>
                <c:pt idx="827">
                  <c:v>63.589409489530468</c:v>
                </c:pt>
                <c:pt idx="828">
                  <c:v>63.598453807224153</c:v>
                </c:pt>
                <c:pt idx="829">
                  <c:v>63.607493748250299</c:v>
                </c:pt>
                <c:pt idx="830">
                  <c:v>63.616529326406209</c:v>
                </c:pt>
                <c:pt idx="831">
                  <c:v>63.625560555448054</c:v>
                </c:pt>
                <c:pt idx="832">
                  <c:v>63.63458744909105</c:v>
                </c:pt>
                <c:pt idx="833">
                  <c:v>63.643610021009707</c:v>
                </c:pt>
                <c:pt idx="834">
                  <c:v>63.652628284837952</c:v>
                </c:pt>
                <c:pt idx="835">
                  <c:v>63.661642254169401</c:v>
                </c:pt>
                <c:pt idx="836">
                  <c:v>63.670651942557512</c:v>
                </c:pt>
                <c:pt idx="837">
                  <c:v>63.679657363515773</c:v>
                </c:pt>
                <c:pt idx="838">
                  <c:v>63.688658530517934</c:v>
                </c:pt>
                <c:pt idx="839">
                  <c:v>63.697655456998156</c:v>
                </c:pt>
                <c:pt idx="840">
                  <c:v>63.706648156351257</c:v>
                </c:pt>
                <c:pt idx="841">
                  <c:v>63.715636641932825</c:v>
                </c:pt>
                <c:pt idx="842">
                  <c:v>63.72462092705949</c:v>
                </c:pt>
                <c:pt idx="843">
                  <c:v>63.733601025009037</c:v>
                </c:pt>
                <c:pt idx="844">
                  <c:v>63.742576949020652</c:v>
                </c:pt>
                <c:pt idx="845">
                  <c:v>63.751548712295076</c:v>
                </c:pt>
                <c:pt idx="846">
                  <c:v>63.760516327994814</c:v>
                </c:pt>
                <c:pt idx="847">
                  <c:v>63.769479809244274</c:v>
                </c:pt>
                <c:pt idx="848">
                  <c:v>63.778439169130003</c:v>
                </c:pt>
                <c:pt idx="849">
                  <c:v>63.787394420700835</c:v>
                </c:pt>
                <c:pt idx="850">
                  <c:v>63.7963455769681</c:v>
                </c:pt>
                <c:pt idx="851">
                  <c:v>63.80529265090577</c:v>
                </c:pt>
                <c:pt idx="852">
                  <c:v>63.814235655450638</c:v>
                </c:pt>
                <c:pt idx="853">
                  <c:v>63.823174603502544</c:v>
                </c:pt>
                <c:pt idx="854">
                  <c:v>63.832109507924507</c:v>
                </c:pt>
                <c:pt idx="855">
                  <c:v>63.841040381542918</c:v>
                </c:pt>
                <c:pt idx="856">
                  <c:v>63.849967237147695</c:v>
                </c:pt>
                <c:pt idx="857">
                  <c:v>63.858890087492483</c:v>
                </c:pt>
                <c:pt idx="858">
                  <c:v>63.867808945294826</c:v>
                </c:pt>
                <c:pt idx="859">
                  <c:v>63.876723823236325</c:v>
                </c:pt>
                <c:pt idx="860">
                  <c:v>63.885634733962803</c:v>
                </c:pt>
                <c:pt idx="861">
                  <c:v>63.894541690084495</c:v>
                </c:pt>
                <c:pt idx="862">
                  <c:v>63.903444704176216</c:v>
                </c:pt>
                <c:pt idx="863">
                  <c:v>63.912343788777513</c:v>
                </c:pt>
                <c:pt idx="864">
                  <c:v>63.921238956392827</c:v>
                </c:pt>
                <c:pt idx="865">
                  <c:v>63.930130219491716</c:v>
                </c:pt>
                <c:pt idx="866">
                  <c:v>63.939017590508939</c:v>
                </c:pt>
                <c:pt idx="867">
                  <c:v>63.947901081844677</c:v>
                </c:pt>
                <c:pt idx="868">
                  <c:v>63.956780705864681</c:v>
                </c:pt>
                <c:pt idx="869">
                  <c:v>63.96565647490042</c:v>
                </c:pt>
                <c:pt idx="870">
                  <c:v>63.974528401249295</c:v>
                </c:pt>
                <c:pt idx="871">
                  <c:v>63.983396497174716</c:v>
                </c:pt>
                <c:pt idx="872">
                  <c:v>63.992260774906335</c:v>
                </c:pt>
                <c:pt idx="873">
                  <c:v>64.001121246640167</c:v>
                </c:pt>
                <c:pt idx="874">
                  <c:v>64.009977924538802</c:v>
                </c:pt>
                <c:pt idx="875">
                  <c:v>64.018830820731452</c:v>
                </c:pt>
                <c:pt idx="876">
                  <c:v>64.02767994731424</c:v>
                </c:pt>
                <c:pt idx="877">
                  <c:v>64.036525316350264</c:v>
                </c:pt>
                <c:pt idx="878">
                  <c:v>64.04536693986978</c:v>
                </c:pt>
                <c:pt idx="879">
                  <c:v>64.054204829870358</c:v>
                </c:pt>
                <c:pt idx="880">
                  <c:v>64.063038998317083</c:v>
                </c:pt>
                <c:pt idx="881">
                  <c:v>64.071869457142583</c:v>
                </c:pt>
                <c:pt idx="882">
                  <c:v>64.08069621824734</c:v>
                </c:pt>
                <c:pt idx="883">
                  <c:v>64.089519293499691</c:v>
                </c:pt>
                <c:pt idx="884">
                  <c:v>64.098338694736086</c:v>
                </c:pt>
                <c:pt idx="885">
                  <c:v>64.107154433761195</c:v>
                </c:pt>
                <c:pt idx="886">
                  <c:v>64.115966522348074</c:v>
                </c:pt>
                <c:pt idx="887">
                  <c:v>64.124774972238242</c:v>
                </c:pt>
                <c:pt idx="888">
                  <c:v>64.133579795141983</c:v>
                </c:pt>
                <c:pt idx="889">
                  <c:v>64.142381002738304</c:v>
                </c:pt>
                <c:pt idx="890">
                  <c:v>64.151178606675231</c:v>
                </c:pt>
                <c:pt idx="891">
                  <c:v>64.159972618569867</c:v>
                </c:pt>
                <c:pt idx="892">
                  <c:v>64.168763050008565</c:v>
                </c:pt>
                <c:pt idx="893">
                  <c:v>64.177549912547107</c:v>
                </c:pt>
                <c:pt idx="894">
                  <c:v>64.186333217710768</c:v>
                </c:pt>
                <c:pt idx="895">
                  <c:v>64.195112976994523</c:v>
                </c:pt>
                <c:pt idx="896">
                  <c:v>64.203889201863163</c:v>
                </c:pt>
                <c:pt idx="897">
                  <c:v>64.212661903751425</c:v>
                </c:pt>
                <c:pt idx="898">
                  <c:v>64.221431094064187</c:v>
                </c:pt>
                <c:pt idx="899">
                  <c:v>64.230196784176513</c:v>
                </c:pt>
                <c:pt idx="900">
                  <c:v>64.238958985433868</c:v>
                </c:pt>
                <c:pt idx="901">
                  <c:v>64.247717709152241</c:v>
                </c:pt>
                <c:pt idx="902">
                  <c:v>64.256472966618261</c:v>
                </c:pt>
                <c:pt idx="903">
                  <c:v>64.265224769089343</c:v>
                </c:pt>
                <c:pt idx="904">
                  <c:v>64.273973127793823</c:v>
                </c:pt>
                <c:pt idx="905">
                  <c:v>64.28271805393112</c:v>
                </c:pt>
                <c:pt idx="906">
                  <c:v>64.291459558671804</c:v>
                </c:pt>
                <c:pt idx="907">
                  <c:v>64.300197653157795</c:v>
                </c:pt>
                <c:pt idx="908">
                  <c:v>64.308932348502481</c:v>
                </c:pt>
                <c:pt idx="909">
                  <c:v>64.317663655790824</c:v>
                </c:pt>
                <c:pt idx="910">
                  <c:v>64.326391586079495</c:v>
                </c:pt>
                <c:pt idx="911">
                  <c:v>64.335116150397042</c:v>
                </c:pt>
                <c:pt idx="912">
                  <c:v>64.343837359743986</c:v>
                </c:pt>
                <c:pt idx="913">
                  <c:v>64.352555225092971</c:v>
                </c:pt>
                <c:pt idx="914">
                  <c:v>64.36126975738884</c:v>
                </c:pt>
                <c:pt idx="915">
                  <c:v>64.369980967548855</c:v>
                </c:pt>
                <c:pt idx="916">
                  <c:v>64.378688866462753</c:v>
                </c:pt>
                <c:pt idx="917">
                  <c:v>64.387393464992883</c:v>
                </c:pt>
                <c:pt idx="918">
                  <c:v>64.396094773974383</c:v>
                </c:pt>
                <c:pt idx="919">
                  <c:v>64.404792804215191</c:v>
                </c:pt>
                <c:pt idx="920">
                  <c:v>64.413487566496315</c:v>
                </c:pt>
                <c:pt idx="921">
                  <c:v>64.422179071571861</c:v>
                </c:pt>
                <c:pt idx="922">
                  <c:v>64.430867330169178</c:v>
                </c:pt>
                <c:pt idx="923">
                  <c:v>64.439552352988983</c:v>
                </c:pt>
                <c:pt idx="924">
                  <c:v>64.448234150705503</c:v>
                </c:pt>
                <c:pt idx="925">
                  <c:v>64.456912733966547</c:v>
                </c:pt>
                <c:pt idx="926">
                  <c:v>64.465588113393707</c:v>
                </c:pt>
                <c:pt idx="927">
                  <c:v>64.474260299582383</c:v>
                </c:pt>
                <c:pt idx="928">
                  <c:v>64.482929303101983</c:v>
                </c:pt>
                <c:pt idx="929">
                  <c:v>64.491595134495981</c:v>
                </c:pt>
                <c:pt idx="930">
                  <c:v>64.5002578042821</c:v>
                </c:pt>
                <c:pt idx="931">
                  <c:v>64.508917322952385</c:v>
                </c:pt>
                <c:pt idx="932">
                  <c:v>64.517573700973301</c:v>
                </c:pt>
                <c:pt idx="933">
                  <c:v>64.526226948785933</c:v>
                </c:pt>
                <c:pt idx="934">
                  <c:v>64.534877076805998</c:v>
                </c:pt>
                <c:pt idx="935">
                  <c:v>64.543524095424047</c:v>
                </c:pt>
                <c:pt idx="936">
                  <c:v>64.55216801500552</c:v>
                </c:pt>
                <c:pt idx="937">
                  <c:v>64.560808845890932</c:v>
                </c:pt>
                <c:pt idx="938">
                  <c:v>64.569446598395871</c:v>
                </c:pt>
                <c:pt idx="939">
                  <c:v>64.578081282811254</c:v>
                </c:pt>
                <c:pt idx="940">
                  <c:v>64.586712909403303</c:v>
                </c:pt>
                <c:pt idx="941">
                  <c:v>64.59534148841378</c:v>
                </c:pt>
                <c:pt idx="942">
                  <c:v>64.603967030060019</c:v>
                </c:pt>
                <c:pt idx="943">
                  <c:v>64.612589544535041</c:v>
                </c:pt>
                <c:pt idx="944">
                  <c:v>64.621209042007735</c:v>
                </c:pt>
                <c:pt idx="945">
                  <c:v>64.62982553262286</c:v>
                </c:pt>
                <c:pt idx="946">
                  <c:v>64.638439026501231</c:v>
                </c:pt>
                <c:pt idx="947">
                  <c:v>64.647049533739846</c:v>
                </c:pt>
                <c:pt idx="948">
                  <c:v>64.655657064411898</c:v>
                </c:pt>
                <c:pt idx="949">
                  <c:v>64.664261628567019</c:v>
                </c:pt>
                <c:pt idx="950">
                  <c:v>64.672863236231223</c:v>
                </c:pt>
                <c:pt idx="951">
                  <c:v>64.681461897407175</c:v>
                </c:pt>
                <c:pt idx="952">
                  <c:v>64.690057622074207</c:v>
                </c:pt>
                <c:pt idx="953">
                  <c:v>64.698650420188415</c:v>
                </c:pt>
                <c:pt idx="954">
                  <c:v>64.707240301682816</c:v>
                </c:pt>
                <c:pt idx="955">
                  <c:v>64.715827276467451</c:v>
                </c:pt>
                <c:pt idx="956">
                  <c:v>64.724411354429421</c:v>
                </c:pt>
                <c:pt idx="957">
                  <c:v>64.732992545433063</c:v>
                </c:pt>
                <c:pt idx="958">
                  <c:v>64.741570859320049</c:v>
                </c:pt>
                <c:pt idx="959">
                  <c:v>64.750146305909439</c:v>
                </c:pt>
                <c:pt idx="960">
                  <c:v>64.758718894997813</c:v>
                </c:pt>
                <c:pt idx="961">
                  <c:v>64.767288636359382</c:v>
                </c:pt>
                <c:pt idx="962">
                  <c:v>64.775855539746118</c:v>
                </c:pt>
                <c:pt idx="963">
                  <c:v>64.784419614887767</c:v>
                </c:pt>
                <c:pt idx="964">
                  <c:v>64.792980871492006</c:v>
                </c:pt>
                <c:pt idx="965">
                  <c:v>64.801539319244597</c:v>
                </c:pt>
                <c:pt idx="966">
                  <c:v>64.810094967809349</c:v>
                </c:pt>
                <c:pt idx="967">
                  <c:v>64.818647826828368</c:v>
                </c:pt>
                <c:pt idx="968">
                  <c:v>64.827197905922034</c:v>
                </c:pt>
                <c:pt idx="969">
                  <c:v>64.835745214689169</c:v>
                </c:pt>
                <c:pt idx="970">
                  <c:v>64.844289762707149</c:v>
                </c:pt>
                <c:pt idx="971">
                  <c:v>64.852831559531907</c:v>
                </c:pt>
                <c:pt idx="972">
                  <c:v>64.861370614698146</c:v>
                </c:pt>
                <c:pt idx="973">
                  <c:v>64.869906937719364</c:v>
                </c:pt>
                <c:pt idx="974">
                  <c:v>64.878440538087972</c:v>
                </c:pt>
                <c:pt idx="975">
                  <c:v>64.886971425275362</c:v>
                </c:pt>
                <c:pt idx="976">
                  <c:v>64.895499608732067</c:v>
                </c:pt>
                <c:pt idx="977">
                  <c:v>64.904025097887782</c:v>
                </c:pt>
                <c:pt idx="978">
                  <c:v>64.912547902151516</c:v>
                </c:pt>
                <c:pt idx="979">
                  <c:v>64.921068030911655</c:v>
                </c:pt>
                <c:pt idx="980">
                  <c:v>64.929585493536038</c:v>
                </c:pt>
                <c:pt idx="981">
                  <c:v>64.938100299372124</c:v>
                </c:pt>
                <c:pt idx="982">
                  <c:v>64.946612457746994</c:v>
                </c:pt>
                <c:pt idx="983">
                  <c:v>64.955121977967494</c:v>
                </c:pt>
                <c:pt idx="984">
                  <c:v>64.963628869320331</c:v>
                </c:pt>
                <c:pt idx="985">
                  <c:v>64.972133141072121</c:v>
                </c:pt>
                <c:pt idx="986">
                  <c:v>64.980634802469552</c:v>
                </c:pt>
                <c:pt idx="987">
                  <c:v>64.989133862739408</c:v>
                </c:pt>
                <c:pt idx="988">
                  <c:v>64.997630331088686</c:v>
                </c:pt>
                <c:pt idx="989">
                  <c:v>65.006124216704677</c:v>
                </c:pt>
                <c:pt idx="990">
                  <c:v>65.014615528755073</c:v>
                </c:pt>
                <c:pt idx="991">
                  <c:v>65.023104276388054</c:v>
                </c:pt>
                <c:pt idx="992">
                  <c:v>65.031590468732333</c:v>
                </c:pt>
                <c:pt idx="993">
                  <c:v>65.040074114897322</c:v>
                </c:pt>
                <c:pt idx="994">
                  <c:v>65.048555223973153</c:v>
                </c:pt>
                <c:pt idx="995">
                  <c:v>65.057033805030784</c:v>
                </c:pt>
                <c:pt idx="996">
                  <c:v>65.065509867122088</c:v>
                </c:pt>
                <c:pt idx="997">
                  <c:v>65.073983419279969</c:v>
                </c:pt>
                <c:pt idx="998">
                  <c:v>65.082454470518428</c:v>
                </c:pt>
                <c:pt idx="999">
                  <c:v>65.090923029832581</c:v>
                </c:pt>
                <c:pt idx="1000">
                  <c:v>65.099389106198885</c:v>
                </c:pt>
                <c:pt idx="1001">
                  <c:v>65.107852708575081</c:v>
                </c:pt>
                <c:pt idx="1002">
                  <c:v>65.116313845900365</c:v>
                </c:pt>
                <c:pt idx="1003">
                  <c:v>65.124772527095473</c:v>
                </c:pt>
                <c:pt idx="1004">
                  <c:v>65.133228761062696</c:v>
                </c:pt>
                <c:pt idx="1005">
                  <c:v>65.141682556686064</c:v>
                </c:pt>
                <c:pt idx="1006">
                  <c:v>65.15013392283133</c:v>
                </c:pt>
                <c:pt idx="1007">
                  <c:v>65.158582868346102</c:v>
                </c:pt>
                <c:pt idx="1008">
                  <c:v>65.167029402059924</c:v>
                </c:pt>
                <c:pt idx="1009">
                  <c:v>65.175473532784395</c:v>
                </c:pt>
                <c:pt idx="1010">
                  <c:v>65.183915269313147</c:v>
                </c:pt>
                <c:pt idx="1011">
                  <c:v>65.192354620422037</c:v>
                </c:pt>
                <c:pt idx="1012">
                  <c:v>65.200791594869145</c:v>
                </c:pt>
                <c:pt idx="1013">
                  <c:v>65.209226201394927</c:v>
                </c:pt>
                <c:pt idx="1014">
                  <c:v>65.217658448722247</c:v>
                </c:pt>
                <c:pt idx="1015">
                  <c:v>65.226088345556448</c:v>
                </c:pt>
                <c:pt idx="1016">
                  <c:v>65.234515900585464</c:v>
                </c:pt>
                <c:pt idx="1017">
                  <c:v>65.242941122479934</c:v>
                </c:pt>
                <c:pt idx="1018">
                  <c:v>65.251364019893145</c:v>
                </c:pt>
                <c:pt idx="1019">
                  <c:v>65.259784601461291</c:v>
                </c:pt>
                <c:pt idx="1020">
                  <c:v>65.268202875803411</c:v>
                </c:pt>
                <c:pt idx="1021">
                  <c:v>65.276618851521519</c:v>
                </c:pt>
                <c:pt idx="1022">
                  <c:v>65.285032537200692</c:v>
                </c:pt>
                <c:pt idx="1023">
                  <c:v>65.293443941409137</c:v>
                </c:pt>
                <c:pt idx="1024">
                  <c:v>65.301853072698279</c:v>
                </c:pt>
                <c:pt idx="1025">
                  <c:v>65.310259939602787</c:v>
                </c:pt>
                <c:pt idx="1026">
                  <c:v>65.318664550640719</c:v>
                </c:pt>
                <c:pt idx="1027">
                  <c:v>65.327066914313548</c:v>
                </c:pt>
                <c:pt idx="1028">
                  <c:v>65.335467039106291</c:v>
                </c:pt>
                <c:pt idx="1029">
                  <c:v>65.343864933487495</c:v>
                </c:pt>
                <c:pt idx="1030">
                  <c:v>65.35226060590945</c:v>
                </c:pt>
                <c:pt idx="1031">
                  <c:v>65.360654064808074</c:v>
                </c:pt>
                <c:pt idx="1032">
                  <c:v>65.369045318603185</c:v>
                </c:pt>
                <c:pt idx="1033">
                  <c:v>65.377434375698456</c:v>
                </c:pt>
                <c:pt idx="1034">
                  <c:v>65.385821244481505</c:v>
                </c:pt>
                <c:pt idx="1035">
                  <c:v>65.394205933323988</c:v>
                </c:pt>
                <c:pt idx="1036">
                  <c:v>65.402588450581675</c:v>
                </c:pt>
                <c:pt idx="1037">
                  <c:v>65.410968804594489</c:v>
                </c:pt>
                <c:pt idx="1038">
                  <c:v>65.419347003686639</c:v>
                </c:pt>
                <c:pt idx="1039">
                  <c:v>65.427723056166641</c:v>
                </c:pt>
                <c:pt idx="1040">
                  <c:v>65.436096970327384</c:v>
                </c:pt>
                <c:pt idx="1041">
                  <c:v>65.444468754446262</c:v>
                </c:pt>
                <c:pt idx="1042">
                  <c:v>65.45283841678517</c:v>
                </c:pt>
                <c:pt idx="1043">
                  <c:v>65.461205965590636</c:v>
                </c:pt>
                <c:pt idx="1044">
                  <c:v>65.469571409093845</c:v>
                </c:pt>
                <c:pt idx="1045">
                  <c:v>65.477934755510759</c:v>
                </c:pt>
                <c:pt idx="1046">
                  <c:v>65.48629601304215</c:v>
                </c:pt>
                <c:pt idx="1047">
                  <c:v>65.494655189873654</c:v>
                </c:pt>
                <c:pt idx="1048">
                  <c:v>65.503012294175903</c:v>
                </c:pt>
                <c:pt idx="1049">
                  <c:v>65.511367334104548</c:v>
                </c:pt>
                <c:pt idx="1050">
                  <c:v>65.519720317800321</c:v>
                </c:pt>
                <c:pt idx="1051">
                  <c:v>65.528071253389143</c:v>
                </c:pt>
                <c:pt idx="1052">
                  <c:v>65.536420148982174</c:v>
                </c:pt>
                <c:pt idx="1053">
                  <c:v>65.544767012675848</c:v>
                </c:pt>
                <c:pt idx="1054">
                  <c:v>65.553111852551993</c:v>
                </c:pt>
                <c:pt idx="1055">
                  <c:v>65.561454676677855</c:v>
                </c:pt>
                <c:pt idx="1056">
                  <c:v>65.569795493106241</c:v>
                </c:pt>
                <c:pt idx="1057">
                  <c:v>65.578134309875466</c:v>
                </c:pt>
                <c:pt idx="1058">
                  <c:v>65.586471135009532</c:v>
                </c:pt>
                <c:pt idx="1059">
                  <c:v>65.594805976518103</c:v>
                </c:pt>
                <c:pt idx="1060">
                  <c:v>65.603138842396689</c:v>
                </c:pt>
                <c:pt idx="1061">
                  <c:v>65.611469740626575</c:v>
                </c:pt>
                <c:pt idx="1062">
                  <c:v>65.619798679174977</c:v>
                </c:pt>
                <c:pt idx="1063">
                  <c:v>65.628125665995057</c:v>
                </c:pt>
                <c:pt idx="1064">
                  <c:v>65.636450709026064</c:v>
                </c:pt>
                <c:pt idx="1065">
                  <c:v>65.644773816193336</c:v>
                </c:pt>
                <c:pt idx="1066">
                  <c:v>65.653094995408324</c:v>
                </c:pt>
                <c:pt idx="1067">
                  <c:v>65.661414254568783</c:v>
                </c:pt>
                <c:pt idx="1068">
                  <c:v>65.669731601558709</c:v>
                </c:pt>
                <c:pt idx="1069">
                  <c:v>65.678047044248487</c:v>
                </c:pt>
                <c:pt idx="1070">
                  <c:v>65.686360590494928</c:v>
                </c:pt>
                <c:pt idx="1071">
                  <c:v>65.694672248141316</c:v>
                </c:pt>
                <c:pt idx="1072">
                  <c:v>65.702982025017477</c:v>
                </c:pt>
                <c:pt idx="1073">
                  <c:v>65.711289928939891</c:v>
                </c:pt>
                <c:pt idx="1074">
                  <c:v>65.719595967711655</c:v>
                </c:pt>
                <c:pt idx="1075">
                  <c:v>65.727900149122675</c:v>
                </c:pt>
                <c:pt idx="1076">
                  <c:v>65.736202480949586</c:v>
                </c:pt>
                <c:pt idx="1077">
                  <c:v>65.744502970955949</c:v>
                </c:pt>
                <c:pt idx="1078">
                  <c:v>65.752801626892207</c:v>
                </c:pt>
                <c:pt idx="1079">
                  <c:v>65.761098456495802</c:v>
                </c:pt>
                <c:pt idx="1080">
                  <c:v>65.769393467491227</c:v>
                </c:pt>
                <c:pt idx="1081">
                  <c:v>65.777686667590103</c:v>
                </c:pt>
                <c:pt idx="1082">
                  <c:v>65.785978064491204</c:v>
                </c:pt>
                <c:pt idx="1083">
                  <c:v>65.794267665880511</c:v>
                </c:pt>
                <c:pt idx="1084">
                  <c:v>65.802555479431348</c:v>
                </c:pt>
                <c:pt idx="1085">
                  <c:v>65.810841512804345</c:v>
                </c:pt>
                <c:pt idx="1086">
                  <c:v>65.819125773647571</c:v>
                </c:pt>
                <c:pt idx="1087">
                  <c:v>65.827408269596546</c:v>
                </c:pt>
                <c:pt idx="1088">
                  <c:v>65.835689008274358</c:v>
                </c:pt>
                <c:pt idx="1089">
                  <c:v>65.843967997291642</c:v>
                </c:pt>
                <c:pt idx="1090">
                  <c:v>65.852245244246703</c:v>
                </c:pt>
                <c:pt idx="1091">
                  <c:v>65.860520756725563</c:v>
                </c:pt>
                <c:pt idx="1092">
                  <c:v>65.868794542301984</c:v>
                </c:pt>
                <c:pt idx="1093">
                  <c:v>65.877066608537589</c:v>
                </c:pt>
                <c:pt idx="1094">
                  <c:v>65.885336962981853</c:v>
                </c:pt>
                <c:pt idx="1095">
                  <c:v>65.893605613172227</c:v>
                </c:pt>
                <c:pt idx="1096">
                  <c:v>65.901872566634125</c:v>
                </c:pt>
                <c:pt idx="1097">
                  <c:v>65.910137830881041</c:v>
                </c:pt>
                <c:pt idx="1098">
                  <c:v>65.918401413414571</c:v>
                </c:pt>
                <c:pt idx="1099">
                  <c:v>65.92666332172449</c:v>
                </c:pt>
                <c:pt idx="1100">
                  <c:v>65.93492356328882</c:v>
                </c:pt>
                <c:pt idx="1101">
                  <c:v>65.943182145573829</c:v>
                </c:pt>
                <c:pt idx="1102">
                  <c:v>65.951439076034148</c:v>
                </c:pt>
                <c:pt idx="1103">
                  <c:v>65.959694362112842</c:v>
                </c:pt>
                <c:pt idx="1104">
                  <c:v>65.967948011241361</c:v>
                </c:pt>
                <c:pt idx="1105">
                  <c:v>65.976200030839706</c:v>
                </c:pt>
                <c:pt idx="1106">
                  <c:v>65.98445042831645</c:v>
                </c:pt>
                <c:pt idx="1107">
                  <c:v>65.992699211068768</c:v>
                </c:pt>
                <c:pt idx="1108">
                  <c:v>66.000946386482539</c:v>
                </c:pt>
                <c:pt idx="1109">
                  <c:v>66.009191961932345</c:v>
                </c:pt>
                <c:pt idx="1110">
                  <c:v>66.017435944781553</c:v>
                </c:pt>
                <c:pt idx="1111">
                  <c:v>66.025678342382406</c:v>
                </c:pt>
                <c:pt idx="1112">
                  <c:v>66.033919162076018</c:v>
                </c:pt>
                <c:pt idx="1113">
                  <c:v>66.04215841119246</c:v>
                </c:pt>
                <c:pt idx="1114">
                  <c:v>66.050396097050822</c:v>
                </c:pt>
                <c:pt idx="1115">
                  <c:v>66.058632226959233</c:v>
                </c:pt>
                <c:pt idx="1116">
                  <c:v>66.066866808214925</c:v>
                </c:pt>
                <c:pt idx="1117">
                  <c:v>66.07509984810433</c:v>
                </c:pt>
                <c:pt idx="1118">
                  <c:v>66.083331353903077</c:v>
                </c:pt>
                <c:pt idx="1119">
                  <c:v>66.091561332876097</c:v>
                </c:pt>
                <c:pt idx="1120">
                  <c:v>66.099789792277591</c:v>
                </c:pt>
                <c:pt idx="1121">
                  <c:v>66.1080167393512</c:v>
                </c:pt>
                <c:pt idx="1122">
                  <c:v>66.116242181329952</c:v>
                </c:pt>
                <c:pt idx="1123">
                  <c:v>66.124466125436399</c:v>
                </c:pt>
                <c:pt idx="1124">
                  <c:v>66.132688578882593</c:v>
                </c:pt>
                <c:pt idx="1125">
                  <c:v>66.140909548870198</c:v>
                </c:pt>
                <c:pt idx="1126">
                  <c:v>66.149129042590502</c:v>
                </c:pt>
                <c:pt idx="1127">
                  <c:v>66.157347067224507</c:v>
                </c:pt>
                <c:pt idx="1128">
                  <c:v>66.165563629942952</c:v>
                </c:pt>
                <c:pt idx="1129">
                  <c:v>66.173778737906332</c:v>
                </c:pt>
                <c:pt idx="1130">
                  <c:v>66.181992398265066</c:v>
                </c:pt>
                <c:pt idx="1131">
                  <c:v>66.190204618159399</c:v>
                </c:pt>
                <c:pt idx="1132">
                  <c:v>66.198415404719583</c:v>
                </c:pt>
                <c:pt idx="1133">
                  <c:v>66.206624765065811</c:v>
                </c:pt>
                <c:pt idx="1134">
                  <c:v>66.214832706308371</c:v>
                </c:pt>
                <c:pt idx="1135">
                  <c:v>66.223039235547631</c:v>
                </c:pt>
                <c:pt idx="1136">
                  <c:v>66.231244359874125</c:v>
                </c:pt>
                <c:pt idx="1137">
                  <c:v>66.239448086368583</c:v>
                </c:pt>
                <c:pt idx="1138">
                  <c:v>66.247650422101955</c:v>
                </c:pt>
                <c:pt idx="1139">
                  <c:v>66.255851374135531</c:v>
                </c:pt>
                <c:pt idx="1140">
                  <c:v>66.26405094952095</c:v>
                </c:pt>
                <c:pt idx="1141">
                  <c:v>66.272249155300216</c:v>
                </c:pt>
                <c:pt idx="1142">
                  <c:v>66.280445998505826</c:v>
                </c:pt>
                <c:pt idx="1143">
                  <c:v>66.288641486160728</c:v>
                </c:pt>
                <c:pt idx="1144">
                  <c:v>66.296835625278447</c:v>
                </c:pt>
                <c:pt idx="1145">
                  <c:v>66.305028422863117</c:v>
                </c:pt>
                <c:pt idx="1146">
                  <c:v>66.313219885909476</c:v>
                </c:pt>
                <c:pt idx="1147">
                  <c:v>66.321410021402968</c:v>
                </c:pt>
                <c:pt idx="1148">
                  <c:v>66.329598836319818</c:v>
                </c:pt>
                <c:pt idx="1149">
                  <c:v>66.33778633762698</c:v>
                </c:pt>
                <c:pt idx="1150">
                  <c:v>66.345972532282261</c:v>
                </c:pt>
                <c:pt idx="1151">
                  <c:v>66.354157427234384</c:v>
                </c:pt>
                <c:pt idx="1152">
                  <c:v>66.362341029422964</c:v>
                </c:pt>
                <c:pt idx="1153">
                  <c:v>66.370523345778651</c:v>
                </c:pt>
                <c:pt idx="1154">
                  <c:v>66.378704383223038</c:v>
                </c:pt>
                <c:pt idx="1155">
                  <c:v>66.386884148668869</c:v>
                </c:pt>
                <c:pt idx="1156">
                  <c:v>66.395062649019977</c:v>
                </c:pt>
                <c:pt idx="1157">
                  <c:v>66.403239891171367</c:v>
                </c:pt>
                <c:pt idx="1158">
                  <c:v>66.411415882009237</c:v>
                </c:pt>
                <c:pt idx="1159">
                  <c:v>66.419590628411115</c:v>
                </c:pt>
                <c:pt idx="1160">
                  <c:v>66.427764137245745</c:v>
                </c:pt>
                <c:pt idx="1161">
                  <c:v>66.435936415373305</c:v>
                </c:pt>
                <c:pt idx="1162">
                  <c:v>66.444107469645317</c:v>
                </c:pt>
                <c:pt idx="1163">
                  <c:v>66.452277306904776</c:v>
                </c:pt>
                <c:pt idx="1164">
                  <c:v>66.460445933986179</c:v>
                </c:pt>
                <c:pt idx="1165">
                  <c:v>66.46861335771554</c:v>
                </c:pt>
                <c:pt idx="1166">
                  <c:v>66.476779584910489</c:v>
                </c:pt>
                <c:pt idx="1167">
                  <c:v>66.484944622380226</c:v>
                </c:pt>
                <c:pt idx="1168">
                  <c:v>66.493108476925684</c:v>
                </c:pt>
                <c:pt idx="1169">
                  <c:v>66.501271155339509</c:v>
                </c:pt>
                <c:pt idx="1170">
                  <c:v>66.509432664406077</c:v>
                </c:pt>
                <c:pt idx="1171">
                  <c:v>66.517593010901606</c:v>
                </c:pt>
                <c:pt idx="1172">
                  <c:v>66.525752201594145</c:v>
                </c:pt>
                <c:pt idx="1173">
                  <c:v>66.533910243243668</c:v>
                </c:pt>
                <c:pt idx="1174">
                  <c:v>66.542067142602093</c:v>
                </c:pt>
                <c:pt idx="1175">
                  <c:v>66.550222906413296</c:v>
                </c:pt>
                <c:pt idx="1176">
                  <c:v>66.558377541413208</c:v>
                </c:pt>
                <c:pt idx="1177">
                  <c:v>66.566531054329857</c:v>
                </c:pt>
                <c:pt idx="1178">
                  <c:v>66.574683451883317</c:v>
                </c:pt>
                <c:pt idx="1179">
                  <c:v>66.582834740785941</c:v>
                </c:pt>
                <c:pt idx="1180">
                  <c:v>66.590984927742198</c:v>
                </c:pt>
                <c:pt idx="1181">
                  <c:v>66.59913401944884</c:v>
                </c:pt>
                <c:pt idx="1182">
                  <c:v>66.607282022594916</c:v>
                </c:pt>
                <c:pt idx="1183">
                  <c:v>66.615428943861815</c:v>
                </c:pt>
                <c:pt idx="1184">
                  <c:v>66.62357478992331</c:v>
                </c:pt>
                <c:pt idx="1185">
                  <c:v>66.631719567445586</c:v>
                </c:pt>
                <c:pt idx="1186">
                  <c:v>66.639863283087323</c:v>
                </c:pt>
                <c:pt idx="1187">
                  <c:v>66.648005943499669</c:v>
                </c:pt>
                <c:pt idx="1188">
                  <c:v>66.656147555326385</c:v>
                </c:pt>
                <c:pt idx="1189">
                  <c:v>66.664288125203768</c:v>
                </c:pt>
                <c:pt idx="1190">
                  <c:v>66.6724276597608</c:v>
                </c:pt>
                <c:pt idx="1191">
                  <c:v>66.68056616561914</c:v>
                </c:pt>
                <c:pt idx="1192">
                  <c:v>66.688703649393119</c:v>
                </c:pt>
                <c:pt idx="1193">
                  <c:v>66.696840117689916</c:v>
                </c:pt>
                <c:pt idx="1194">
                  <c:v>66.704975577109451</c:v>
                </c:pt>
                <c:pt idx="1195">
                  <c:v>66.713110034244522</c:v>
                </c:pt>
                <c:pt idx="1196">
                  <c:v>66.721243495680824</c:v>
                </c:pt>
                <c:pt idx="1197">
                  <c:v>66.729375967996972</c:v>
                </c:pt>
                <c:pt idx="1198">
                  <c:v>66.737507457764565</c:v>
                </c:pt>
                <c:pt idx="1199">
                  <c:v>66.745637971548206</c:v>
                </c:pt>
                <c:pt idx="1200">
                  <c:v>66.753767515905579</c:v>
                </c:pt>
                <c:pt idx="1201">
                  <c:v>66.761896097387449</c:v>
                </c:pt>
                <c:pt idx="1202">
                  <c:v>66.770023722537729</c:v>
                </c:pt>
                <c:pt idx="1203">
                  <c:v>66.778150397893498</c:v>
                </c:pt>
                <c:pt idx="1204">
                  <c:v>66.786276129985069</c:v>
                </c:pt>
                <c:pt idx="1205">
                  <c:v>66.794400925336049</c:v>
                </c:pt>
                <c:pt idx="1206">
                  <c:v>66.802524790463281</c:v>
                </c:pt>
                <c:pt idx="1207">
                  <c:v>66.810647731877012</c:v>
                </c:pt>
                <c:pt idx="1208">
                  <c:v>66.81876975608084</c:v>
                </c:pt>
                <c:pt idx="1209">
                  <c:v>66.826890869571798</c:v>
                </c:pt>
                <c:pt idx="1210">
                  <c:v>66.835011078840395</c:v>
                </c:pt>
                <c:pt idx="1211">
                  <c:v>66.843130390370632</c:v>
                </c:pt>
                <c:pt idx="1212">
                  <c:v>66.851248810640072</c:v>
                </c:pt>
                <c:pt idx="1213">
                  <c:v>66.859366346119828</c:v>
                </c:pt>
                <c:pt idx="1214">
                  <c:v>66.867483003274685</c:v>
                </c:pt>
                <c:pt idx="1215">
                  <c:v>66.875598788563039</c:v>
                </c:pt>
                <c:pt idx="1216">
                  <c:v>66.883713708437071</c:v>
                </c:pt>
                <c:pt idx="1217">
                  <c:v>66.891827769342626</c:v>
                </c:pt>
                <c:pt idx="1218">
                  <c:v>66.899940977719353</c:v>
                </c:pt>
                <c:pt idx="1219">
                  <c:v>66.908053340000748</c:v>
                </c:pt>
                <c:pt idx="1220">
                  <c:v>66.916164862614181</c:v>
                </c:pt>
                <c:pt idx="1221">
                  <c:v>66.92427555198087</c:v>
                </c:pt>
                <c:pt idx="1222">
                  <c:v>66.932385414516006</c:v>
                </c:pt>
                <c:pt idx="1223">
                  <c:v>66.940494456628755</c:v>
                </c:pt>
                <c:pt idx="1224">
                  <c:v>66.948602684722317</c:v>
                </c:pt>
                <c:pt idx="1225">
                  <c:v>66.95671010519392</c:v>
                </c:pt>
                <c:pt idx="1226">
                  <c:v>66.964816724434911</c:v>
                </c:pt>
                <c:pt idx="1227">
                  <c:v>66.972922548830766</c:v>
                </c:pt>
                <c:pt idx="1228">
                  <c:v>66.981027584761108</c:v>
                </c:pt>
                <c:pt idx="1229">
                  <c:v>66.989131838599832</c:v>
                </c:pt>
                <c:pt idx="1230">
                  <c:v>66.997235316715006</c:v>
                </c:pt>
                <c:pt idx="1231">
                  <c:v>67.005338025469044</c:v>
                </c:pt>
                <c:pt idx="1232">
                  <c:v>67.013439971218659</c:v>
                </c:pt>
                <c:pt idx="1233">
                  <c:v>67.021541160314939</c:v>
                </c:pt>
                <c:pt idx="1234">
                  <c:v>67.029641599103371</c:v>
                </c:pt>
                <c:pt idx="1235">
                  <c:v>67.037741293923858</c:v>
                </c:pt>
                <c:pt idx="1236">
                  <c:v>67.045840251110832</c:v>
                </c:pt>
                <c:pt idx="1237">
                  <c:v>67.053938476993196</c:v>
                </c:pt>
                <c:pt idx="1238">
                  <c:v>67.062035977894425</c:v>
                </c:pt>
                <c:pt idx="1239">
                  <c:v>67.070132760132566</c:v>
                </c:pt>
                <c:pt idx="1240">
                  <c:v>67.078228830020322</c:v>
                </c:pt>
                <c:pt idx="1241">
                  <c:v>67.086324193865025</c:v>
                </c:pt>
                <c:pt idx="1242">
                  <c:v>67.094418857968748</c:v>
                </c:pt>
                <c:pt idx="1243">
                  <c:v>67.102512828628264</c:v>
                </c:pt>
                <c:pt idx="1244">
                  <c:v>67.110606112135159</c:v>
                </c:pt>
                <c:pt idx="1245">
                  <c:v>67.118698714775803</c:v>
                </c:pt>
                <c:pt idx="1246">
                  <c:v>67.126790642831423</c:v>
                </c:pt>
                <c:pt idx="1247">
                  <c:v>67.134881902578158</c:v>
                </c:pt>
                <c:pt idx="1248">
                  <c:v>67.142972500287044</c:v>
                </c:pt>
                <c:pt idx="1249">
                  <c:v>67.15106244222406</c:v>
                </c:pt>
                <c:pt idx="1250">
                  <c:v>67.159151734650237</c:v>
                </c:pt>
                <c:pt idx="1251">
                  <c:v>67.167240383821593</c:v>
                </c:pt>
                <c:pt idx="1252">
                  <c:v>67.175328395989226</c:v>
                </c:pt>
                <c:pt idx="1253">
                  <c:v>67.183415777399347</c:v>
                </c:pt>
                <c:pt idx="1254">
                  <c:v>67.191502534293292</c:v>
                </c:pt>
                <c:pt idx="1255">
                  <c:v>67.199588672907623</c:v>
                </c:pt>
                <c:pt idx="1256">
                  <c:v>67.207674199474056</c:v>
                </c:pt>
                <c:pt idx="1257">
                  <c:v>67.215759120219587</c:v>
                </c:pt>
                <c:pt idx="1258">
                  <c:v>67.223843441366498</c:v>
                </c:pt>
                <c:pt idx="1259">
                  <c:v>67.231927169132419</c:v>
                </c:pt>
                <c:pt idx="1260">
                  <c:v>67.240010309730266</c:v>
                </c:pt>
                <c:pt idx="1261">
                  <c:v>67.248092869368421</c:v>
                </c:pt>
                <c:pt idx="1262">
                  <c:v>67.256174854250659</c:v>
                </c:pt>
                <c:pt idx="1263">
                  <c:v>67.26425627057624</c:v>
                </c:pt>
                <c:pt idx="1264">
                  <c:v>67.272337124539902</c:v>
                </c:pt>
                <c:pt idx="1265">
                  <c:v>67.280417422331936</c:v>
                </c:pt>
                <c:pt idx="1266">
                  <c:v>67.2884971701382</c:v>
                </c:pt>
                <c:pt idx="1267">
                  <c:v>67.296576374140145</c:v>
                </c:pt>
                <c:pt idx="1268">
                  <c:v>67.304655040514902</c:v>
                </c:pt>
                <c:pt idx="1269">
                  <c:v>67.312733175435241</c:v>
                </c:pt>
                <c:pt idx="1270">
                  <c:v>67.320810785069668</c:v>
                </c:pt>
                <c:pt idx="1271">
                  <c:v>67.32888787558241</c:v>
                </c:pt>
                <c:pt idx="1272">
                  <c:v>67.336964453133504</c:v>
                </c:pt>
                <c:pt idx="1273">
                  <c:v>67.345040523878794</c:v>
                </c:pt>
                <c:pt idx="1274">
                  <c:v>67.353116093969959</c:v>
                </c:pt>
                <c:pt idx="1275">
                  <c:v>67.361191169554601</c:v>
                </c:pt>
                <c:pt idx="1276">
                  <c:v>67.369265756776201</c:v>
                </c:pt>
                <c:pt idx="1277">
                  <c:v>67.377339861774232</c:v>
                </c:pt>
                <c:pt idx="1278">
                  <c:v>67.385413490684144</c:v>
                </c:pt>
                <c:pt idx="1279">
                  <c:v>67.39348664963741</c:v>
                </c:pt>
                <c:pt idx="1280">
                  <c:v>67.401559344761552</c:v>
                </c:pt>
                <c:pt idx="1281">
                  <c:v>67.409631582180211</c:v>
                </c:pt>
                <c:pt idx="1282">
                  <c:v>67.417703368013136</c:v>
                </c:pt>
                <c:pt idx="1283">
                  <c:v>67.425774708376252</c:v>
                </c:pt>
                <c:pt idx="1284">
                  <c:v>67.433845609381663</c:v>
                </c:pt>
                <c:pt idx="1285">
                  <c:v>67.441916077137734</c:v>
                </c:pt>
                <c:pt idx="1286">
                  <c:v>67.449986117749049</c:v>
                </c:pt>
                <c:pt idx="1287">
                  <c:v>67.458055737316528</c:v>
                </c:pt>
                <c:pt idx="1288">
                  <c:v>67.466124941937423</c:v>
                </c:pt>
                <c:pt idx="1289">
                  <c:v>67.47419373770532</c:v>
                </c:pt>
                <c:pt idx="1290">
                  <c:v>67.482262130710239</c:v>
                </c:pt>
                <c:pt idx="1291">
                  <c:v>67.490330127038632</c:v>
                </c:pt>
                <c:pt idx="1292">
                  <c:v>67.498397732773412</c:v>
                </c:pt>
                <c:pt idx="1293">
                  <c:v>67.506464953993969</c:v>
                </c:pt>
                <c:pt idx="1294">
                  <c:v>67.514531796776282</c:v>
                </c:pt>
                <c:pt idx="1295">
                  <c:v>67.522598267192848</c:v>
                </c:pt>
                <c:pt idx="1296">
                  <c:v>67.530664371312767</c:v>
                </c:pt>
                <c:pt idx="1297">
                  <c:v>67.53873011520183</c:v>
                </c:pt>
                <c:pt idx="1298">
                  <c:v>67.546795504922443</c:v>
                </c:pt>
                <c:pt idx="1299">
                  <c:v>67.554860546533732</c:v>
                </c:pt>
                <c:pt idx="1300">
                  <c:v>67.562925246091567</c:v>
                </c:pt>
                <c:pt idx="1301">
                  <c:v>67.570989609648564</c:v>
                </c:pt>
                <c:pt idx="1302">
                  <c:v>67.579053643254156</c:v>
                </c:pt>
                <c:pt idx="1303">
                  <c:v>67.587117352954621</c:v>
                </c:pt>
                <c:pt idx="1304">
                  <c:v>67.595180744793083</c:v>
                </c:pt>
                <c:pt idx="1305">
                  <c:v>67.60324382480961</c:v>
                </c:pt>
                <c:pt idx="1306">
                  <c:v>67.611306599041114</c:v>
                </c:pt>
                <c:pt idx="1307">
                  <c:v>67.619369073521597</c:v>
                </c:pt>
                <c:pt idx="1308">
                  <c:v>67.627431254281959</c:v>
                </c:pt>
                <c:pt idx="1309">
                  <c:v>67.635493147350175</c:v>
                </c:pt>
                <c:pt idx="1310">
                  <c:v>67.643554758751293</c:v>
                </c:pt>
                <c:pt idx="1311">
                  <c:v>67.65161609450746</c:v>
                </c:pt>
                <c:pt idx="1312">
                  <c:v>67.659677160637898</c:v>
                </c:pt>
                <c:pt idx="1313">
                  <c:v>67.66773796315907</c:v>
                </c:pt>
                <c:pt idx="1314">
                  <c:v>67.675798508084597</c:v>
                </c:pt>
                <c:pt idx="1315">
                  <c:v>67.683858801425316</c:v>
                </c:pt>
                <c:pt idx="1316">
                  <c:v>67.691918849189378</c:v>
                </c:pt>
                <c:pt idx="1317">
                  <c:v>67.699978657382161</c:v>
                </c:pt>
                <c:pt idx="1318">
                  <c:v>67.708038232006416</c:v>
                </c:pt>
                <c:pt idx="1319">
                  <c:v>67.716097579062222</c:v>
                </c:pt>
                <c:pt idx="1320">
                  <c:v>67.72415670454707</c:v>
                </c:pt>
                <c:pt idx="1321">
                  <c:v>67.732215614455882</c:v>
                </c:pt>
                <c:pt idx="1322">
                  <c:v>67.740274314781004</c:v>
                </c:pt>
                <c:pt idx="1323">
                  <c:v>67.748332811512299</c:v>
                </c:pt>
                <c:pt idx="1324">
                  <c:v>67.756391110637111</c:v>
                </c:pt>
                <c:pt idx="1325">
                  <c:v>67.764449218140385</c:v>
                </c:pt>
                <c:pt idx="1326">
                  <c:v>67.772507140004606</c:v>
                </c:pt>
                <c:pt idx="1327">
                  <c:v>67.78056488220993</c:v>
                </c:pt>
                <c:pt idx="1328">
                  <c:v>67.788622450734096</c:v>
                </c:pt>
                <c:pt idx="1329">
                  <c:v>67.796679851552554</c:v>
                </c:pt>
                <c:pt idx="1330">
                  <c:v>67.804737090638483</c:v>
                </c:pt>
                <c:pt idx="1331">
                  <c:v>67.812794173962757</c:v>
                </c:pt>
                <c:pt idx="1332">
                  <c:v>67.820851107494065</c:v>
                </c:pt>
                <c:pt idx="1333">
                  <c:v>67.828907897198917</c:v>
                </c:pt>
                <c:pt idx="1334">
                  <c:v>67.83696454904161</c:v>
                </c:pt>
                <c:pt idx="1335">
                  <c:v>67.845021068984337</c:v>
                </c:pt>
                <c:pt idx="1336">
                  <c:v>67.853077462987216</c:v>
                </c:pt>
                <c:pt idx="1337">
                  <c:v>67.861133737008245</c:v>
                </c:pt>
                <c:pt idx="1338">
                  <c:v>67.869189897003466</c:v>
                </c:pt>
                <c:pt idx="1339">
                  <c:v>67.877245948926827</c:v>
                </c:pt>
                <c:pt idx="1340">
                  <c:v>67.88530189873039</c:v>
                </c:pt>
                <c:pt idx="1341">
                  <c:v>67.89335775236421</c:v>
                </c:pt>
                <c:pt idx="1342">
                  <c:v>67.901413515776454</c:v>
                </c:pt>
                <c:pt idx="1343">
                  <c:v>67.909469194913441</c:v>
                </c:pt>
                <c:pt idx="1344">
                  <c:v>67.917524795719615</c:v>
                </c:pt>
                <c:pt idx="1345">
                  <c:v>67.925580324137613</c:v>
                </c:pt>
                <c:pt idx="1346">
                  <c:v>67.933635786108297</c:v>
                </c:pt>
                <c:pt idx="1347">
                  <c:v>67.94169118757074</c:v>
                </c:pt>
                <c:pt idx="1348">
                  <c:v>67.949746534462363</c:v>
                </c:pt>
                <c:pt idx="1349">
                  <c:v>67.957801832718829</c:v>
                </c:pt>
                <c:pt idx="1350">
                  <c:v>67.965857088274177</c:v>
                </c:pt>
                <c:pt idx="1351">
                  <c:v>67.973912307060829</c:v>
                </c:pt>
                <c:pt idx="1352">
                  <c:v>67.981967495009599</c:v>
                </c:pt>
                <c:pt idx="1353">
                  <c:v>67.99002265804971</c:v>
                </c:pt>
                <c:pt idx="1354">
                  <c:v>67.998077802108895</c:v>
                </c:pt>
                <c:pt idx="1355">
                  <c:v>68.006132933113392</c:v>
                </c:pt>
                <c:pt idx="1356">
                  <c:v>68.014188056987905</c:v>
                </c:pt>
                <c:pt idx="1357">
                  <c:v>68.022243179655746</c:v>
                </c:pt>
                <c:pt idx="1358">
                  <c:v>68.030298307038819</c:v>
                </c:pt>
                <c:pt idx="1359">
                  <c:v>68.038353445057638</c:v>
                </c:pt>
                <c:pt idx="1360">
                  <c:v>68.046408599631363</c:v>
                </c:pt>
                <c:pt idx="1361">
                  <c:v>68.054463776677849</c:v>
                </c:pt>
                <c:pt idx="1362">
                  <c:v>68.062518982113644</c:v>
                </c:pt>
                <c:pt idx="1363">
                  <c:v>68.070574221854102</c:v>
                </c:pt>
                <c:pt idx="1364">
                  <c:v>68.078629501813268</c:v>
                </c:pt>
                <c:pt idx="1365">
                  <c:v>68.086684827904065</c:v>
                </c:pt>
                <c:pt idx="1366">
                  <c:v>68.094740206038225</c:v>
                </c:pt>
                <c:pt idx="1367">
                  <c:v>68.102795642126324</c:v>
                </c:pt>
                <c:pt idx="1368">
                  <c:v>68.110851142077905</c:v>
                </c:pt>
                <c:pt idx="1369">
                  <c:v>68.118906711801358</c:v>
                </c:pt>
                <c:pt idx="1370">
                  <c:v>68.126962357204107</c:v>
                </c:pt>
                <c:pt idx="1371">
                  <c:v>68.135018084192509</c:v>
                </c:pt>
                <c:pt idx="1372">
                  <c:v>68.143073898672014</c:v>
                </c:pt>
                <c:pt idx="1373">
                  <c:v>68.151129806547033</c:v>
                </c:pt>
                <c:pt idx="1374">
                  <c:v>68.159185813721152</c:v>
                </c:pt>
                <c:pt idx="1375">
                  <c:v>68.167241926096978</c:v>
                </c:pt>
                <c:pt idx="1376">
                  <c:v>68.175298149576363</c:v>
                </c:pt>
                <c:pt idx="1377">
                  <c:v>68.183354490060267</c:v>
                </c:pt>
                <c:pt idx="1378">
                  <c:v>68.191410953448866</c:v>
                </c:pt>
                <c:pt idx="1379">
                  <c:v>68.199467545641596</c:v>
                </c:pt>
                <c:pt idx="1380">
                  <c:v>68.207524272537128</c:v>
                </c:pt>
                <c:pt idx="1381">
                  <c:v>68.21558114003345</c:v>
                </c:pt>
                <c:pt idx="1382">
                  <c:v>68.223638154027881</c:v>
                </c:pt>
                <c:pt idx="1383">
                  <c:v>68.231695320417103</c:v>
                </c:pt>
                <c:pt idx="1384">
                  <c:v>68.239752645097141</c:v>
                </c:pt>
                <c:pt idx="1385">
                  <c:v>68.247810133963497</c:v>
                </c:pt>
                <c:pt idx="1386">
                  <c:v>68.255867792911118</c:v>
                </c:pt>
                <c:pt idx="1387">
                  <c:v>68.263925627834382</c:v>
                </c:pt>
                <c:pt idx="1388">
                  <c:v>68.271983644627227</c:v>
                </c:pt>
                <c:pt idx="1389">
                  <c:v>68.280041849183107</c:v>
                </c:pt>
                <c:pt idx="1390">
                  <c:v>68.288100247395064</c:v>
                </c:pt>
                <c:pt idx="1391">
                  <c:v>68.296158845155702</c:v>
                </c:pt>
                <c:pt idx="1392">
                  <c:v>68.304217648357337</c:v>
                </c:pt>
                <c:pt idx="1393">
                  <c:v>68.312276662891861</c:v>
                </c:pt>
                <c:pt idx="1394">
                  <c:v>68.320335894650896</c:v>
                </c:pt>
                <c:pt idx="1395">
                  <c:v>68.328395349525792</c:v>
                </c:pt>
                <c:pt idx="1396">
                  <c:v>68.33645503340766</c:v>
                </c:pt>
                <c:pt idx="1397">
                  <c:v>68.344514952187353</c:v>
                </c:pt>
                <c:pt idx="1398">
                  <c:v>68.352575111755598</c:v>
                </c:pt>
                <c:pt idx="1399">
                  <c:v>68.360635518002908</c:v>
                </c:pt>
                <c:pt idx="1400">
                  <c:v>68.368696176819711</c:v>
                </c:pt>
                <c:pt idx="1401">
                  <c:v>68.37675709409632</c:v>
                </c:pt>
                <c:pt idx="1402">
                  <c:v>68.384818275722978</c:v>
                </c:pt>
                <c:pt idx="1403">
                  <c:v>68.392879727589929</c:v>
                </c:pt>
                <c:pt idx="1404">
                  <c:v>68.400941455587358</c:v>
                </c:pt>
                <c:pt idx="1405">
                  <c:v>68.409003465605522</c:v>
                </c:pt>
                <c:pt idx="1406">
                  <c:v>68.417065763534708</c:v>
                </c:pt>
                <c:pt idx="1407">
                  <c:v>68.425128355265301</c:v>
                </c:pt>
                <c:pt idx="1408">
                  <c:v>68.433191246687784</c:v>
                </c:pt>
                <c:pt idx="1409">
                  <c:v>68.441254443692827</c:v>
                </c:pt>
                <c:pt idx="1410">
                  <c:v>68.449317952171228</c:v>
                </c:pt>
                <c:pt idx="1411">
                  <c:v>68.45738177801401</c:v>
                </c:pt>
                <c:pt idx="1412">
                  <c:v>68.465445927112469</c:v>
                </c:pt>
                <c:pt idx="1413">
                  <c:v>68.473510405358098</c:v>
                </c:pt>
                <c:pt idx="1414">
                  <c:v>68.481575218642746</c:v>
                </c:pt>
                <c:pt idx="1415">
                  <c:v>68.48964037285856</c:v>
                </c:pt>
                <c:pt idx="1416">
                  <c:v>68.497705873898056</c:v>
                </c:pt>
                <c:pt idx="1417">
                  <c:v>68.505771727654135</c:v>
                </c:pt>
                <c:pt idx="1418">
                  <c:v>68.51383794002011</c:v>
                </c:pt>
                <c:pt idx="1419">
                  <c:v>68.521904516889776</c:v>
                </c:pt>
                <c:pt idx="1420">
                  <c:v>68.529971464157327</c:v>
                </c:pt>
                <c:pt idx="1421">
                  <c:v>68.538038787717568</c:v>
                </c:pt>
                <c:pt idx="1422">
                  <c:v>68.546106493465771</c:v>
                </c:pt>
                <c:pt idx="1423">
                  <c:v>68.55417458729778</c:v>
                </c:pt>
                <c:pt idx="1424">
                  <c:v>68.562243075110089</c:v>
                </c:pt>
                <c:pt idx="1425">
                  <c:v>68.570311962799764</c:v>
                </c:pt>
                <c:pt idx="1426">
                  <c:v>68.578381256264578</c:v>
                </c:pt>
                <c:pt idx="1427">
                  <c:v>68.586450961402932</c:v>
                </c:pt>
                <c:pt idx="1428">
                  <c:v>68.594521084114007</c:v>
                </c:pt>
                <c:pt idx="1429">
                  <c:v>68.602591630297695</c:v>
                </c:pt>
                <c:pt idx="1430">
                  <c:v>68.610662605854714</c:v>
                </c:pt>
                <c:pt idx="1431">
                  <c:v>68.618734016686545</c:v>
                </c:pt>
                <c:pt idx="1432">
                  <c:v>68.626805868695527</c:v>
                </c:pt>
                <c:pt idx="1433">
                  <c:v>68.634878167784862</c:v>
                </c:pt>
                <c:pt idx="1434">
                  <c:v>68.642950919858663</c:v>
                </c:pt>
                <c:pt idx="1435">
                  <c:v>68.65102413082198</c:v>
                </c:pt>
                <c:pt idx="1436">
                  <c:v>68.659097806580803</c:v>
                </c:pt>
                <c:pt idx="1437">
                  <c:v>68.667171953042129</c:v>
                </c:pt>
                <c:pt idx="1438">
                  <c:v>68.675246576113977</c:v>
                </c:pt>
                <c:pt idx="1439">
                  <c:v>68.683321681705408</c:v>
                </c:pt>
                <c:pt idx="1440">
                  <c:v>68.691397275726558</c:v>
                </c:pt>
                <c:pt idx="1441">
                  <c:v>68.699473364088718</c:v>
                </c:pt>
                <c:pt idx="1442">
                  <c:v>68.707549952704255</c:v>
                </c:pt>
                <c:pt idx="1443">
                  <c:v>68.715627047486777</c:v>
                </c:pt>
                <c:pt idx="1444">
                  <c:v>68.723704654351053</c:v>
                </c:pt>
                <c:pt idx="1445">
                  <c:v>68.731782779213091</c:v>
                </c:pt>
                <c:pt idx="1446">
                  <c:v>68.739861427990149</c:v>
                </c:pt>
                <c:pt idx="1447">
                  <c:v>68.747940606600835</c:v>
                </c:pt>
                <c:pt idx="1448">
                  <c:v>68.756020320965007</c:v>
                </c:pt>
                <c:pt idx="1449">
                  <c:v>68.76410057700393</c:v>
                </c:pt>
                <c:pt idx="1450">
                  <c:v>68.772181380640248</c:v>
                </c:pt>
                <c:pt idx="1451">
                  <c:v>68.780262737797983</c:v>
                </c:pt>
                <c:pt idx="1452">
                  <c:v>68.788344654402636</c:v>
                </c:pt>
                <c:pt idx="1453">
                  <c:v>68.796427136381183</c:v>
                </c:pt>
                <c:pt idx="1454">
                  <c:v>68.804510189662096</c:v>
                </c:pt>
                <c:pt idx="1455">
                  <c:v>68.81259382017538</c:v>
                </c:pt>
                <c:pt idx="1456">
                  <c:v>68.82067803385263</c:v>
                </c:pt>
                <c:pt idx="1457">
                  <c:v>68.828762836627007</c:v>
                </c:pt>
                <c:pt idx="1458">
                  <c:v>68.836848234433333</c:v>
                </c:pt>
                <c:pt idx="1459">
                  <c:v>68.844934233208036</c:v>
                </c:pt>
                <c:pt idx="1460">
                  <c:v>68.853020838889293</c:v>
                </c:pt>
                <c:pt idx="1461">
                  <c:v>68.861108057416956</c:v>
                </c:pt>
                <c:pt idx="1462">
                  <c:v>68.86919589473267</c:v>
                </c:pt>
                <c:pt idx="1463">
                  <c:v>68.877284356779825</c:v>
                </c:pt>
                <c:pt idx="1464">
                  <c:v>68.885373449503618</c:v>
                </c:pt>
                <c:pt idx="1465">
                  <c:v>68.893463178851093</c:v>
                </c:pt>
                <c:pt idx="1466">
                  <c:v>68.901553550771197</c:v>
                </c:pt>
                <c:pt idx="1467">
                  <c:v>68.909644571214756</c:v>
                </c:pt>
                <c:pt idx="1468">
                  <c:v>68.91773624613451</c:v>
                </c:pt>
                <c:pt idx="1469">
                  <c:v>68.925828581485177</c:v>
                </c:pt>
                <c:pt idx="1470">
                  <c:v>68.933921583223494</c:v>
                </c:pt>
                <c:pt idx="1471">
                  <c:v>68.942015257308185</c:v>
                </c:pt>
                <c:pt idx="1472">
                  <c:v>68.950109609700036</c:v>
                </c:pt>
                <c:pt idx="1473">
                  <c:v>68.958204646361949</c:v>
                </c:pt>
                <c:pt idx="1474">
                  <c:v>68.966300373258917</c:v>
                </c:pt>
                <c:pt idx="1475">
                  <c:v>68.974396796358093</c:v>
                </c:pt>
                <c:pt idx="1476">
                  <c:v>68.982493921628787</c:v>
                </c:pt>
                <c:pt idx="1477">
                  <c:v>68.99059175504253</c:v>
                </c:pt>
                <c:pt idx="1478">
                  <c:v>68.998690302573095</c:v>
                </c:pt>
                <c:pt idx="1479">
                  <c:v>69.00678957019656</c:v>
                </c:pt>
                <c:pt idx="1480">
                  <c:v>69.014889563891217</c:v>
                </c:pt>
                <c:pt idx="1481">
                  <c:v>69.022990289637775</c:v>
                </c:pt>
                <c:pt idx="1482">
                  <c:v>69.031091753419261</c:v>
                </c:pt>
                <c:pt idx="1483">
                  <c:v>69.039193961221116</c:v>
                </c:pt>
                <c:pt idx="1484">
                  <c:v>69.047296919031211</c:v>
                </c:pt>
                <c:pt idx="1485">
                  <c:v>69.055400632839849</c:v>
                </c:pt>
                <c:pt idx="1486">
                  <c:v>69.063505108639831</c:v>
                </c:pt>
                <c:pt idx="1487">
                  <c:v>69.071610352426475</c:v>
                </c:pt>
                <c:pt idx="1488">
                  <c:v>69.079716370197659</c:v>
                </c:pt>
                <c:pt idx="1489">
                  <c:v>69.087823167953843</c:v>
                </c:pt>
                <c:pt idx="1490">
                  <c:v>69.095930751698063</c:v>
                </c:pt>
                <c:pt idx="1491">
                  <c:v>69.104039127436039</c:v>
                </c:pt>
                <c:pt idx="1492">
                  <c:v>69.112148301176148</c:v>
                </c:pt>
                <c:pt idx="1493">
                  <c:v>69.120258278929455</c:v>
                </c:pt>
                <c:pt idx="1494">
                  <c:v>69.128369066709794</c:v>
                </c:pt>
                <c:pt idx="1495">
                  <c:v>69.136480670533743</c:v>
                </c:pt>
                <c:pt idx="1496">
                  <c:v>69.144593096420692</c:v>
                </c:pt>
                <c:pt idx="1497">
                  <c:v>69.152706350392847</c:v>
                </c:pt>
                <c:pt idx="1498">
                  <c:v>69.160820438475284</c:v>
                </c:pt>
                <c:pt idx="1499">
                  <c:v>69.168935366695976</c:v>
                </c:pt>
                <c:pt idx="1500">
                  <c:v>69.177051141085798</c:v>
                </c:pt>
                <c:pt idx="1501">
                  <c:v>69.185167767678607</c:v>
                </c:pt>
                <c:pt idx="1502">
                  <c:v>69.193285252511231</c:v>
                </c:pt>
                <c:pt idx="1503">
                  <c:v>69.201403601623511</c:v>
                </c:pt>
                <c:pt idx="1504">
                  <c:v>69.209522821058343</c:v>
                </c:pt>
                <c:pt idx="1505">
                  <c:v>69.217642916861735</c:v>
                </c:pt>
                <c:pt idx="1506">
                  <c:v>69.225763895082764</c:v>
                </c:pt>
                <c:pt idx="1507">
                  <c:v>69.233885761773664</c:v>
                </c:pt>
                <c:pt idx="1508">
                  <c:v>69.242008522989849</c:v>
                </c:pt>
                <c:pt idx="1509">
                  <c:v>69.250132184789933</c:v>
                </c:pt>
                <c:pt idx="1510">
                  <c:v>69.258256753235798</c:v>
                </c:pt>
                <c:pt idx="1511">
                  <c:v>69.266382234392552</c:v>
                </c:pt>
                <c:pt idx="1512">
                  <c:v>69.274508634328654</c:v>
                </c:pt>
                <c:pt idx="1513">
                  <c:v>69.282635959115865</c:v>
                </c:pt>
                <c:pt idx="1514">
                  <c:v>69.290764214829309</c:v>
                </c:pt>
                <c:pt idx="1515">
                  <c:v>69.298893407547538</c:v>
                </c:pt>
                <c:pt idx="1516">
                  <c:v>69.307023543352514</c:v>
                </c:pt>
                <c:pt idx="1517">
                  <c:v>69.315154628329665</c:v>
                </c:pt>
                <c:pt idx="1518">
                  <c:v>69.323286668567889</c:v>
                </c:pt>
                <c:pt idx="1519">
                  <c:v>69.331419670159676</c:v>
                </c:pt>
                <c:pt idx="1520">
                  <c:v>69.339553639201029</c:v>
                </c:pt>
                <c:pt idx="1521">
                  <c:v>69.34768858179153</c:v>
                </c:pt>
                <c:pt idx="1522">
                  <c:v>69.355824504034402</c:v>
                </c:pt>
                <c:pt idx="1523">
                  <c:v>69.363961412036531</c:v>
                </c:pt>
                <c:pt idx="1524">
                  <c:v>69.372099311908485</c:v>
                </c:pt>
                <c:pt idx="1525">
                  <c:v>69.380238209764556</c:v>
                </c:pt>
                <c:pt idx="1526">
                  <c:v>69.388378111722773</c:v>
                </c:pt>
                <c:pt idx="1527">
                  <c:v>69.396519023904958</c:v>
                </c:pt>
                <c:pt idx="1528">
                  <c:v>69.404660952436743</c:v>
                </c:pt>
                <c:pt idx="1529">
                  <c:v>69.412803903447639</c:v>
                </c:pt>
                <c:pt idx="1530">
                  <c:v>69.420947883071022</c:v>
                </c:pt>
                <c:pt idx="1531">
                  <c:v>69.42909289744415</c:v>
                </c:pt>
                <c:pt idx="1532">
                  <c:v>69.43723895270827</c:v>
                </c:pt>
                <c:pt idx="1533">
                  <c:v>69.445386055008598</c:v>
                </c:pt>
                <c:pt idx="1534">
                  <c:v>69.453534210494382</c:v>
                </c:pt>
                <c:pt idx="1535">
                  <c:v>69.461683425318853</c:v>
                </c:pt>
                <c:pt idx="1536">
                  <c:v>69.469833705639402</c:v>
                </c:pt>
                <c:pt idx="1537">
                  <c:v>69.477985057617488</c:v>
                </c:pt>
                <c:pt idx="1538">
                  <c:v>69.486137487418702</c:v>
                </c:pt>
                <c:pt idx="1539">
                  <c:v>69.494291001212815</c:v>
                </c:pt>
                <c:pt idx="1540">
                  <c:v>69.502445605173861</c:v>
                </c:pt>
                <c:pt idx="1541">
                  <c:v>69.510601305480051</c:v>
                </c:pt>
                <c:pt idx="1542">
                  <c:v>69.518758108313904</c:v>
                </c:pt>
                <c:pt idx="1543">
                  <c:v>69.526916019862242</c:v>
                </c:pt>
                <c:pt idx="1544">
                  <c:v>69.535075046316251</c:v>
                </c:pt>
                <c:pt idx="1545">
                  <c:v>69.543235193871439</c:v>
                </c:pt>
                <c:pt idx="1546">
                  <c:v>69.551396468727773</c:v>
                </c:pt>
                <c:pt idx="1547">
                  <c:v>69.559558877089671</c:v>
                </c:pt>
                <c:pt idx="1548">
                  <c:v>69.567722425165968</c:v>
                </c:pt>
                <c:pt idx="1549">
                  <c:v>69.575887119170062</c:v>
                </c:pt>
                <c:pt idx="1550">
                  <c:v>69.58405296531987</c:v>
                </c:pt>
                <c:pt idx="1551">
                  <c:v>69.592219969837913</c:v>
                </c:pt>
                <c:pt idx="1552">
                  <c:v>69.60038813895126</c:v>
                </c:pt>
                <c:pt idx="1553">
                  <c:v>69.608557478891697</c:v>
                </c:pt>
                <c:pt idx="1554">
                  <c:v>69.616727995895658</c:v>
                </c:pt>
                <c:pt idx="1555">
                  <c:v>69.624899696204253</c:v>
                </c:pt>
                <c:pt idx="1556">
                  <c:v>69.633072586063406</c:v>
                </c:pt>
                <c:pt idx="1557">
                  <c:v>69.641246671723778</c:v>
                </c:pt>
                <c:pt idx="1558">
                  <c:v>69.649421959440829</c:v>
                </c:pt>
                <c:pt idx="1559">
                  <c:v>69.657598455474911</c:v>
                </c:pt>
                <c:pt idx="1560">
                  <c:v>69.66577616609122</c:v>
                </c:pt>
                <c:pt idx="1561">
                  <c:v>69.673955097559897</c:v>
                </c:pt>
                <c:pt idx="1562">
                  <c:v>69.682135256156016</c:v>
                </c:pt>
                <c:pt idx="1563">
                  <c:v>69.690316648159609</c:v>
                </c:pt>
                <c:pt idx="1564">
                  <c:v>69.698499279855781</c:v>
                </c:pt>
                <c:pt idx="1565">
                  <c:v>69.70668315753467</c:v>
                </c:pt>
                <c:pt idx="1566">
                  <c:v>69.71486828749147</c:v>
                </c:pt>
                <c:pt idx="1567">
                  <c:v>69.723054676026521</c:v>
                </c:pt>
                <c:pt idx="1568">
                  <c:v>69.731242329445351</c:v>
                </c:pt>
                <c:pt idx="1569">
                  <c:v>69.739431254058601</c:v>
                </c:pt>
                <c:pt idx="1570">
                  <c:v>69.747621456182216</c:v>
                </c:pt>
                <c:pt idx="1571">
                  <c:v>69.755812942137368</c:v>
                </c:pt>
                <c:pt idx="1572">
                  <c:v>69.764005718250516</c:v>
                </c:pt>
                <c:pt idx="1573">
                  <c:v>69.772199790853449</c:v>
                </c:pt>
                <c:pt idx="1574">
                  <c:v>69.780395166283355</c:v>
                </c:pt>
                <c:pt idx="1575">
                  <c:v>69.788591850882767</c:v>
                </c:pt>
                <c:pt idx="1576">
                  <c:v>69.796789850999716</c:v>
                </c:pt>
                <c:pt idx="1577">
                  <c:v>69.804989172987661</c:v>
                </c:pt>
                <c:pt idx="1578">
                  <c:v>69.813189823205576</c:v>
                </c:pt>
                <c:pt idx="1579">
                  <c:v>69.821391808017964</c:v>
                </c:pt>
                <c:pt idx="1580">
                  <c:v>69.829595133794939</c:v>
                </c:pt>
                <c:pt idx="1581">
                  <c:v>69.837799806912187</c:v>
                </c:pt>
                <c:pt idx="1582">
                  <c:v>69.846005833751079</c:v>
                </c:pt>
                <c:pt idx="1583">
                  <c:v>69.854213220698639</c:v>
                </c:pt>
                <c:pt idx="1584">
                  <c:v>69.862421974147608</c:v>
                </c:pt>
                <c:pt idx="1585">
                  <c:v>69.870632100496508</c:v>
                </c:pt>
                <c:pt idx="1586">
                  <c:v>69.878843606149644</c:v>
                </c:pt>
                <c:pt idx="1587">
                  <c:v>69.887056497517136</c:v>
                </c:pt>
                <c:pt idx="1588">
                  <c:v>69.895270781014943</c:v>
                </c:pt>
                <c:pt idx="1589">
                  <c:v>69.903486463064993</c:v>
                </c:pt>
                <c:pt idx="1590">
                  <c:v>69.911703550095055</c:v>
                </c:pt>
                <c:pt idx="1591">
                  <c:v>69.91992204853895</c:v>
                </c:pt>
                <c:pt idx="1592">
                  <c:v>69.928141964836456</c:v>
                </c:pt>
                <c:pt idx="1593">
                  <c:v>69.936363305433417</c:v>
                </c:pt>
                <c:pt idx="1594">
                  <c:v>69.944586076781746</c:v>
                </c:pt>
                <c:pt idx="1595">
                  <c:v>69.952810285339481</c:v>
                </c:pt>
                <c:pt idx="1596">
                  <c:v>69.961035937570799</c:v>
                </c:pt>
                <c:pt idx="1597">
                  <c:v>69.969263039946057</c:v>
                </c:pt>
                <c:pt idx="1598">
                  <c:v>69.977491598941867</c:v>
                </c:pt>
                <c:pt idx="1599">
                  <c:v>69.985721621041094</c:v>
                </c:pt>
                <c:pt idx="1600">
                  <c:v>69.993953112732882</c:v>
                </c:pt>
                <c:pt idx="1601">
                  <c:v>70.002186080512729</c:v>
                </c:pt>
                <c:pt idx="1602">
                  <c:v>70.010420530882499</c:v>
                </c:pt>
                <c:pt idx="1603">
                  <c:v>70.018656470350479</c:v>
                </c:pt>
                <c:pt idx="1604">
                  <c:v>70.026893905431393</c:v>
                </c:pt>
                <c:pt idx="1605">
                  <c:v>70.035132842646448</c:v>
                </c:pt>
                <c:pt idx="1606">
                  <c:v>70.043373288523355</c:v>
                </c:pt>
                <c:pt idx="1607">
                  <c:v>70.051615249596423</c:v>
                </c:pt>
                <c:pt idx="1608">
                  <c:v>70.059858732406553</c:v>
                </c:pt>
                <c:pt idx="1609">
                  <c:v>70.06810374350124</c:v>
                </c:pt>
                <c:pt idx="1610">
                  <c:v>70.076350289434671</c:v>
                </c:pt>
                <c:pt idx="1611">
                  <c:v>70.084598376767772</c:v>
                </c:pt>
                <c:pt idx="1612">
                  <c:v>70.092848012068202</c:v>
                </c:pt>
                <c:pt idx="1613">
                  <c:v>70.101099201910358</c:v>
                </c:pt>
                <c:pt idx="1614">
                  <c:v>70.109351952875542</c:v>
                </c:pt>
                <c:pt idx="1615">
                  <c:v>70.11760627155185</c:v>
                </c:pt>
                <c:pt idx="1616">
                  <c:v>70.125862164534311</c:v>
                </c:pt>
                <c:pt idx="1617">
                  <c:v>70.134119638424878</c:v>
                </c:pt>
                <c:pt idx="1618">
                  <c:v>70.142378699832491</c:v>
                </c:pt>
                <c:pt idx="1619">
                  <c:v>70.15063935537313</c:v>
                </c:pt>
                <c:pt idx="1620">
                  <c:v>70.158901611669748</c:v>
                </c:pt>
                <c:pt idx="1621">
                  <c:v>70.16716547535249</c:v>
                </c:pt>
                <c:pt idx="1622">
                  <c:v>70.175430953058552</c:v>
                </c:pt>
                <c:pt idx="1623">
                  <c:v>70.183698051432344</c:v>
                </c:pt>
                <c:pt idx="1624">
                  <c:v>70.191966777125486</c:v>
                </c:pt>
                <c:pt idx="1625">
                  <c:v>70.200237136796815</c:v>
                </c:pt>
                <c:pt idx="1626">
                  <c:v>70.208509137112486</c:v>
                </c:pt>
                <c:pt idx="1627">
                  <c:v>70.216782784745959</c:v>
                </c:pt>
                <c:pt idx="1628">
                  <c:v>70.225058086378084</c:v>
                </c:pt>
                <c:pt idx="1629">
                  <c:v>70.233335048697086</c:v>
                </c:pt>
                <c:pt idx="1630">
                  <c:v>70.241613678398664</c:v>
                </c:pt>
                <c:pt idx="1631">
                  <c:v>70.249893982185952</c:v>
                </c:pt>
                <c:pt idx="1632">
                  <c:v>70.258175966769684</c:v>
                </c:pt>
                <c:pt idx="1633">
                  <c:v>70.266459638868099</c:v>
                </c:pt>
                <c:pt idx="1634">
                  <c:v>70.274745005207038</c:v>
                </c:pt>
                <c:pt idx="1635">
                  <c:v>70.283032072520029</c:v>
                </c:pt>
                <c:pt idx="1636">
                  <c:v>70.291320847548249</c:v>
                </c:pt>
                <c:pt idx="1637">
                  <c:v>70.299611337040602</c:v>
                </c:pt>
                <c:pt idx="1638">
                  <c:v>70.307903547753781</c:v>
                </c:pt>
                <c:pt idx="1639">
                  <c:v>70.316197486452239</c:v>
                </c:pt>
                <c:pt idx="1640">
                  <c:v>70.324493159908329</c:v>
                </c:pt>
                <c:pt idx="1641">
                  <c:v>70.332790574902248</c:v>
                </c:pt>
                <c:pt idx="1642">
                  <c:v>70.341089738222109</c:v>
                </c:pt>
                <c:pt idx="1643">
                  <c:v>70.349390656664042</c:v>
                </c:pt>
                <c:pt idx="1644">
                  <c:v>70.357693337032146</c:v>
                </c:pt>
                <c:pt idx="1645">
                  <c:v>70.365997786138593</c:v>
                </c:pt>
                <c:pt idx="1646">
                  <c:v>70.374304010803641</c:v>
                </c:pt>
                <c:pt idx="1647">
                  <c:v>70.382612017855635</c:v>
                </c:pt>
                <c:pt idx="1648">
                  <c:v>70.390921814131175</c:v>
                </c:pt>
                <c:pt idx="1649">
                  <c:v>70.399233406475005</c:v>
                </c:pt>
                <c:pt idx="1650">
                  <c:v>70.407546801740153</c:v>
                </c:pt>
                <c:pt idx="1651">
                  <c:v>70.415862006787947</c:v>
                </c:pt>
                <c:pt idx="1652">
                  <c:v>70.424179028488055</c:v>
                </c:pt>
                <c:pt idx="1653">
                  <c:v>70.432497873718518</c:v>
                </c:pt>
                <c:pt idx="1654">
                  <c:v>70.440818549365801</c:v>
                </c:pt>
                <c:pt idx="1655">
                  <c:v>70.449141062324841</c:v>
                </c:pt>
                <c:pt idx="1656">
                  <c:v>70.457465419499073</c:v>
                </c:pt>
                <c:pt idx="1657">
                  <c:v>70.465791627800513</c:v>
                </c:pt>
                <c:pt idx="1658">
                  <c:v>70.474119694149707</c:v>
                </c:pt>
                <c:pt idx="1659">
                  <c:v>70.482449625475908</c:v>
                </c:pt>
                <c:pt idx="1660">
                  <c:v>70.490781428717014</c:v>
                </c:pt>
                <c:pt idx="1661">
                  <c:v>70.499115110819616</c:v>
                </c:pt>
                <c:pt idx="1662">
                  <c:v>70.507450678739133</c:v>
                </c:pt>
                <c:pt idx="1663">
                  <c:v>70.515788139439721</c:v>
                </c:pt>
                <c:pt idx="1664">
                  <c:v>70.524127499894462</c:v>
                </c:pt>
                <c:pt idx="1665">
                  <c:v>70.532468767085248</c:v>
                </c:pt>
                <c:pt idx="1666">
                  <c:v>70.540811948002968</c:v>
                </c:pt>
                <c:pt idx="1667">
                  <c:v>70.549157049647476</c:v>
                </c:pt>
                <c:pt idx="1668">
                  <c:v>70.557504079027652</c:v>
                </c:pt>
                <c:pt idx="1669">
                  <c:v>70.565853043161425</c:v>
                </c:pt>
                <c:pt idx="1670">
                  <c:v>70.57420394907588</c:v>
                </c:pt>
                <c:pt idx="1671">
                  <c:v>70.582556803807179</c:v>
                </c:pt>
                <c:pt idx="1672">
                  <c:v>70.590911614400781</c:v>
                </c:pt>
                <c:pt idx="1673">
                  <c:v>70.599268387911323</c:v>
                </c:pt>
                <c:pt idx="1674">
                  <c:v>70.607627131402765</c:v>
                </c:pt>
                <c:pt idx="1675">
                  <c:v>70.615987851948361</c:v>
                </c:pt>
                <c:pt idx="1676">
                  <c:v>70.624350556630787</c:v>
                </c:pt>
                <c:pt idx="1677">
                  <c:v>70.632715252542113</c:v>
                </c:pt>
                <c:pt idx="1678">
                  <c:v>70.641081946783899</c:v>
                </c:pt>
                <c:pt idx="1679">
                  <c:v>70.649450646467201</c:v>
                </c:pt>
                <c:pt idx="1680">
                  <c:v>70.657821358712638</c:v>
                </c:pt>
                <c:pt idx="1681">
                  <c:v>70.666194090650436</c:v>
                </c:pt>
                <c:pt idx="1682">
                  <c:v>70.674568849420467</c:v>
                </c:pt>
                <c:pt idx="1683">
                  <c:v>70.682945642172299</c:v>
                </c:pt>
                <c:pt idx="1684">
                  <c:v>70.691324476065233</c:v>
                </c:pt>
                <c:pt idx="1685">
                  <c:v>70.699705358268361</c:v>
                </c:pt>
                <c:pt idx="1686">
                  <c:v>70.708088295960636</c:v>
                </c:pt>
                <c:pt idx="1687">
                  <c:v>70.716473296330847</c:v>
                </c:pt>
                <c:pt idx="1688">
                  <c:v>70.724860366577715</c:v>
                </c:pt>
                <c:pt idx="1689">
                  <c:v>70.733249513909954</c:v>
                </c:pt>
                <c:pt idx="1690">
                  <c:v>70.741640745546277</c:v>
                </c:pt>
                <c:pt idx="1691">
                  <c:v>70.750034068715479</c:v>
                </c:pt>
                <c:pt idx="1692">
                  <c:v>70.758429490656425</c:v>
                </c:pt>
                <c:pt idx="1693">
                  <c:v>70.766827018618216</c:v>
                </c:pt>
                <c:pt idx="1694">
                  <c:v>70.775226659860081</c:v>
                </c:pt>
                <c:pt idx="1695">
                  <c:v>70.783628421651542</c:v>
                </c:pt>
                <c:pt idx="1696">
                  <c:v>70.792032311272422</c:v>
                </c:pt>
                <c:pt idx="1697">
                  <c:v>70.80043833601286</c:v>
                </c:pt>
                <c:pt idx="1698">
                  <c:v>70.808846503173442</c:v>
                </c:pt>
                <c:pt idx="1699">
                  <c:v>70.81725682006514</c:v>
                </c:pt>
                <c:pt idx="1700">
                  <c:v>70.825669294009472</c:v>
                </c:pt>
                <c:pt idx="1701">
                  <c:v>70.834083932338444</c:v>
                </c:pt>
                <c:pt idx="1702">
                  <c:v>70.842500742394705</c:v>
                </c:pt>
                <c:pt idx="1703">
                  <c:v>70.850919731531505</c:v>
                </c:pt>
                <c:pt idx="1704">
                  <c:v>70.859340907112752</c:v>
                </c:pt>
                <c:pt idx="1705">
                  <c:v>70.867764276513171</c:v>
                </c:pt>
                <c:pt idx="1706">
                  <c:v>70.876189847118212</c:v>
                </c:pt>
                <c:pt idx="1707">
                  <c:v>70.884617626324129</c:v>
                </c:pt>
                <c:pt idx="1708">
                  <c:v>70.893047621538145</c:v>
                </c:pt>
                <c:pt idx="1709">
                  <c:v>70.901479840178325</c:v>
                </c:pt>
                <c:pt idx="1710">
                  <c:v>70.909914289673779</c:v>
                </c:pt>
                <c:pt idx="1711">
                  <c:v>70.918350977464598</c:v>
                </c:pt>
                <c:pt idx="1712">
                  <c:v>70.92678991100199</c:v>
                </c:pt>
                <c:pt idx="1713">
                  <c:v>70.935231097748286</c:v>
                </c:pt>
                <c:pt idx="1714">
                  <c:v>70.943674545176975</c:v>
                </c:pt>
                <c:pt idx="1715">
                  <c:v>70.952120260772787</c:v>
                </c:pt>
                <c:pt idx="1716">
                  <c:v>70.960568252031749</c:v>
                </c:pt>
                <c:pt idx="1717">
                  <c:v>70.969018526461213</c:v>
                </c:pt>
                <c:pt idx="1718">
                  <c:v>70.977471091579901</c:v>
                </c:pt>
                <c:pt idx="1719">
                  <c:v>70.985925954917946</c:v>
                </c:pt>
                <c:pt idx="1720">
                  <c:v>70.994383124017034</c:v>
                </c:pt>
                <c:pt idx="1721">
                  <c:v>71.002842606430349</c:v>
                </c:pt>
                <c:pt idx="1722">
                  <c:v>71.011304409722641</c:v>
                </c:pt>
                <c:pt idx="1723">
                  <c:v>71.019768541470313</c:v>
                </c:pt>
                <c:pt idx="1724">
                  <c:v>71.028235009261493</c:v>
                </c:pt>
                <c:pt idx="1725">
                  <c:v>71.036703820696005</c:v>
                </c:pt>
                <c:pt idx="1726">
                  <c:v>71.045174983385493</c:v>
                </c:pt>
                <c:pt idx="1727">
                  <c:v>71.053648504953443</c:v>
                </c:pt>
                <c:pt idx="1728">
                  <c:v>71.062124393035248</c:v>
                </c:pt>
                <c:pt idx="1729">
                  <c:v>71.070602655278236</c:v>
                </c:pt>
                <c:pt idx="1730">
                  <c:v>71.079083299341775</c:v>
                </c:pt>
                <c:pt idx="1731">
                  <c:v>71.087566332897239</c:v>
                </c:pt>
                <c:pt idx="1732">
                  <c:v>71.096051763628154</c:v>
                </c:pt>
                <c:pt idx="1733">
                  <c:v>71.104539599230208</c:v>
                </c:pt>
                <c:pt idx="1734">
                  <c:v>71.113029847411298</c:v>
                </c:pt>
                <c:pt idx="1735">
                  <c:v>71.121522515891613</c:v>
                </c:pt>
                <c:pt idx="1736">
                  <c:v>71.13001761240362</c:v>
                </c:pt>
                <c:pt idx="1737">
                  <c:v>71.138515144692221</c:v>
                </c:pt>
                <c:pt idx="1738">
                  <c:v>71.147015120514752</c:v>
                </c:pt>
                <c:pt idx="1739">
                  <c:v>71.155517547640983</c:v>
                </c:pt>
                <c:pt idx="1740">
                  <c:v>71.16402243385329</c:v>
                </c:pt>
                <c:pt idx="1741">
                  <c:v>71.172529786946598</c:v>
                </c:pt>
                <c:pt idx="1742">
                  <c:v>71.181039614728547</c:v>
                </c:pt>
                <c:pt idx="1743">
                  <c:v>71.18955192501943</c:v>
                </c:pt>
                <c:pt idx="1744">
                  <c:v>71.198066725652325</c:v>
                </c:pt>
                <c:pt idx="1745">
                  <c:v>71.206584024473145</c:v>
                </c:pt>
                <c:pt idx="1746">
                  <c:v>71.215103829340663</c:v>
                </c:pt>
                <c:pt idx="1747">
                  <c:v>71.223626148126584</c:v>
                </c:pt>
                <c:pt idx="1748">
                  <c:v>71.232150988715617</c:v>
                </c:pt>
                <c:pt idx="1749">
                  <c:v>71.240678359005486</c:v>
                </c:pt>
                <c:pt idx="1750">
                  <c:v>71.249208266907075</c:v>
                </c:pt>
                <c:pt idx="1751">
                  <c:v>71.257740720344358</c:v>
                </c:pt>
                <c:pt idx="1752">
                  <c:v>71.26627572725458</c:v>
                </c:pt>
                <c:pt idx="1753">
                  <c:v>71.274813295588217</c:v>
                </c:pt>
                <c:pt idx="1754">
                  <c:v>71.283353433309102</c:v>
                </c:pt>
                <c:pt idx="1755">
                  <c:v>71.291896148394457</c:v>
                </c:pt>
                <c:pt idx="1756">
                  <c:v>71.300441448834931</c:v>
                </c:pt>
                <c:pt idx="1757">
                  <c:v>71.308989342634689</c:v>
                </c:pt>
                <c:pt idx="1758">
                  <c:v>71.317539837811452</c:v>
                </c:pt>
                <c:pt idx="1759">
                  <c:v>71.326092942396599</c:v>
                </c:pt>
                <c:pt idx="1760">
                  <c:v>71.334648664435107</c:v>
                </c:pt>
                <c:pt idx="1761">
                  <c:v>71.343207011985783</c:v>
                </c:pt>
                <c:pt idx="1762">
                  <c:v>71.351767993121172</c:v>
                </c:pt>
                <c:pt idx="1763">
                  <c:v>71.360331615927691</c:v>
                </c:pt>
                <c:pt idx="1764">
                  <c:v>71.368897888505686</c:v>
                </c:pt>
                <c:pt idx="1765">
                  <c:v>71.377466818969452</c:v>
                </c:pt>
                <c:pt idx="1766">
                  <c:v>71.386038415447331</c:v>
                </c:pt>
                <c:pt idx="1767">
                  <c:v>71.3946126860818</c:v>
                </c:pt>
                <c:pt idx="1768">
                  <c:v>71.403189639029421</c:v>
                </c:pt>
                <c:pt idx="1769">
                  <c:v>71.411769282461023</c:v>
                </c:pt>
                <c:pt idx="1770">
                  <c:v>71.420351624561704</c:v>
                </c:pt>
                <c:pt idx="1771">
                  <c:v>71.428936673530899</c:v>
                </c:pt>
                <c:pt idx="1772">
                  <c:v>71.437524437582439</c:v>
                </c:pt>
                <c:pt idx="1773">
                  <c:v>71.446114924944595</c:v>
                </c:pt>
                <c:pt idx="1774">
                  <c:v>71.454708143860216</c:v>
                </c:pt>
                <c:pt idx="1775">
                  <c:v>71.46330410258669</c:v>
                </c:pt>
                <c:pt idx="1776">
                  <c:v>71.471902809396056</c:v>
                </c:pt>
                <c:pt idx="1777">
                  <c:v>71.480504272575075</c:v>
                </c:pt>
                <c:pt idx="1778">
                  <c:v>71.489108500425303</c:v>
                </c:pt>
                <c:pt idx="1779">
                  <c:v>71.497715501263073</c:v>
                </c:pt>
                <c:pt idx="1780">
                  <c:v>71.50632528341967</c:v>
                </c:pt>
                <c:pt idx="1781">
                  <c:v>71.514937855241314</c:v>
                </c:pt>
                <c:pt idx="1782">
                  <c:v>71.523553225089273</c:v>
                </c:pt>
                <c:pt idx="1783">
                  <c:v>71.532171401339852</c:v>
                </c:pt>
                <c:pt idx="1784">
                  <c:v>71.54079239238456</c:v>
                </c:pt>
                <c:pt idx="1785">
                  <c:v>71.549416206630099</c:v>
                </c:pt>
                <c:pt idx="1786">
                  <c:v>71.558042852498474</c:v>
                </c:pt>
                <c:pt idx="1787">
                  <c:v>71.566672338427026</c:v>
                </c:pt>
                <c:pt idx="1788">
                  <c:v>71.575304672868469</c:v>
                </c:pt>
                <c:pt idx="1789">
                  <c:v>71.583939864291068</c:v>
                </c:pt>
                <c:pt idx="1790">
                  <c:v>71.592577921178574</c:v>
                </c:pt>
                <c:pt idx="1791">
                  <c:v>71.601218852030357</c:v>
                </c:pt>
                <c:pt idx="1792">
                  <c:v>71.609862665361476</c:v>
                </c:pt>
                <c:pt idx="1793">
                  <c:v>71.618509369702707</c:v>
                </c:pt>
                <c:pt idx="1794">
                  <c:v>71.627158973600643</c:v>
                </c:pt>
                <c:pt idx="1795">
                  <c:v>71.635811485617765</c:v>
                </c:pt>
                <c:pt idx="1796">
                  <c:v>71.644466914332483</c:v>
                </c:pt>
                <c:pt idx="1797">
                  <c:v>71.65312526833921</c:v>
                </c:pt>
                <c:pt idx="1798">
                  <c:v>71.66178655624843</c:v>
                </c:pt>
                <c:pt idx="1799">
                  <c:v>71.670450786686771</c:v>
                </c:pt>
                <c:pt idx="1800">
                  <c:v>71.679117968297092</c:v>
                </c:pt>
                <c:pt idx="1801">
                  <c:v>71.687788109738506</c:v>
                </c:pt>
                <c:pt idx="1802">
                  <c:v>71.696461219686498</c:v>
                </c:pt>
                <c:pt idx="1803">
                  <c:v>71.705137306832924</c:v>
                </c:pt>
                <c:pt idx="1804">
                  <c:v>71.713816379886211</c:v>
                </c:pt>
                <c:pt idx="1805">
                  <c:v>71.722498447571226</c:v>
                </c:pt>
                <c:pt idx="1806">
                  <c:v>71.731183518629535</c:v>
                </c:pt>
                <c:pt idx="1807">
                  <c:v>71.739871601819431</c:v>
                </c:pt>
                <c:pt idx="1808">
                  <c:v>71.748562705915859</c:v>
                </c:pt>
                <c:pt idx="1809">
                  <c:v>71.757256839710706</c:v>
                </c:pt>
                <c:pt idx="1810">
                  <c:v>71.765954012012713</c:v>
                </c:pt>
                <c:pt idx="1811">
                  <c:v>71.774654231647617</c:v>
                </c:pt>
                <c:pt idx="1812">
                  <c:v>71.783357507458163</c:v>
                </c:pt>
                <c:pt idx="1813">
                  <c:v>71.792063848304267</c:v>
                </c:pt>
                <c:pt idx="1814">
                  <c:v>71.800773263063022</c:v>
                </c:pt>
                <c:pt idx="1815">
                  <c:v>71.809485760628775</c:v>
                </c:pt>
                <c:pt idx="1816">
                  <c:v>71.818201349913195</c:v>
                </c:pt>
                <c:pt idx="1817">
                  <c:v>71.82692003984539</c:v>
                </c:pt>
                <c:pt idx="1818">
                  <c:v>71.835641839371931</c:v>
                </c:pt>
                <c:pt idx="1819">
                  <c:v>71.844366757456953</c:v>
                </c:pt>
                <c:pt idx="1820">
                  <c:v>71.8530948030822</c:v>
                </c:pt>
                <c:pt idx="1821">
                  <c:v>71.861825985247151</c:v>
                </c:pt>
                <c:pt idx="1822">
                  <c:v>71.870560312969047</c:v>
                </c:pt>
                <c:pt idx="1823">
                  <c:v>71.879297795282937</c:v>
                </c:pt>
                <c:pt idx="1824">
                  <c:v>71.888038441241875</c:v>
                </c:pt>
                <c:pt idx="1825">
                  <c:v>71.896782259916861</c:v>
                </c:pt>
                <c:pt idx="1826">
                  <c:v>71.905529260396975</c:v>
                </c:pt>
                <c:pt idx="1827">
                  <c:v>71.914279451789469</c:v>
                </c:pt>
                <c:pt idx="1828">
                  <c:v>71.923032843219801</c:v>
                </c:pt>
                <c:pt idx="1829">
                  <c:v>71.931789443831761</c:v>
                </c:pt>
                <c:pt idx="1830">
                  <c:v>71.940549262787485</c:v>
                </c:pt>
                <c:pt idx="1831">
                  <c:v>71.949312309267597</c:v>
                </c:pt>
                <c:pt idx="1832">
                  <c:v>71.958078592471225</c:v>
                </c:pt>
                <c:pt idx="1833">
                  <c:v>71.966848121616124</c:v>
                </c:pt>
                <c:pt idx="1834">
                  <c:v>71.975620905938754</c:v>
                </c:pt>
                <c:pt idx="1835">
                  <c:v>71.984396954694333</c:v>
                </c:pt>
                <c:pt idx="1836">
                  <c:v>71.993176277156891</c:v>
                </c:pt>
                <c:pt idx="1837">
                  <c:v>72.001958882619448</c:v>
                </c:pt>
                <c:pt idx="1838">
                  <c:v>72.010744780393978</c:v>
                </c:pt>
                <c:pt idx="1839">
                  <c:v>72.019533979811541</c:v>
                </c:pt>
                <c:pt idx="1840">
                  <c:v>72.028326490222398</c:v>
                </c:pt>
                <c:pt idx="1841">
                  <c:v>72.037122320996005</c:v>
                </c:pt>
                <c:pt idx="1842">
                  <c:v>72.045921481521191</c:v>
                </c:pt>
                <c:pt idx="1843">
                  <c:v>72.054723981206124</c:v>
                </c:pt>
                <c:pt idx="1844">
                  <c:v>72.06352982947854</c:v>
                </c:pt>
                <c:pt idx="1845">
                  <c:v>72.072339035785689</c:v>
                </c:pt>
                <c:pt idx="1846">
                  <c:v>72.081151609594457</c:v>
                </c:pt>
                <c:pt idx="1847">
                  <c:v>72.089967560391528</c:v>
                </c:pt>
                <c:pt idx="1848">
                  <c:v>72.098786897683325</c:v>
                </c:pt>
                <c:pt idx="1849">
                  <c:v>72.107609630996194</c:v>
                </c:pt>
                <c:pt idx="1850">
                  <c:v>72.116435769876489</c:v>
                </c:pt>
                <c:pt idx="1851">
                  <c:v>72.125265323890588</c:v>
                </c:pt>
                <c:pt idx="1852">
                  <c:v>72.134098302625048</c:v>
                </c:pt>
                <c:pt idx="1853">
                  <c:v>72.142934715686607</c:v>
                </c:pt>
                <c:pt idx="1854">
                  <c:v>72.151774572702379</c:v>
                </c:pt>
                <c:pt idx="1855">
                  <c:v>72.160617883319844</c:v>
                </c:pt>
                <c:pt idx="1856">
                  <c:v>72.169464657206987</c:v>
                </c:pt>
                <c:pt idx="1857">
                  <c:v>72.178314904052314</c:v>
                </c:pt>
                <c:pt idx="1858">
                  <c:v>72.187168633565065</c:v>
                </c:pt>
                <c:pt idx="1859">
                  <c:v>72.196025855475156</c:v>
                </c:pt>
                <c:pt idx="1860">
                  <c:v>72.20488657953338</c:v>
                </c:pt>
                <c:pt idx="1861">
                  <c:v>72.213750815511418</c:v>
                </c:pt>
                <c:pt idx="1862">
                  <c:v>72.222618573201984</c:v>
                </c:pt>
                <c:pt idx="1863">
                  <c:v>72.23148986241884</c:v>
                </c:pt>
                <c:pt idx="1864">
                  <c:v>72.240364692996977</c:v>
                </c:pt>
                <c:pt idx="1865">
                  <c:v>72.249243074792616</c:v>
                </c:pt>
                <c:pt idx="1866">
                  <c:v>72.258125017683369</c:v>
                </c:pt>
                <c:pt idx="1867">
                  <c:v>72.267010531568289</c:v>
                </c:pt>
                <c:pt idx="1868">
                  <c:v>72.275899626367931</c:v>
                </c:pt>
                <c:pt idx="1869">
                  <c:v>72.284792312024521</c:v>
                </c:pt>
                <c:pt idx="1870">
                  <c:v>72.293688598501987</c:v>
                </c:pt>
                <c:pt idx="1871">
                  <c:v>72.302588495786068</c:v>
                </c:pt>
                <c:pt idx="1872">
                  <c:v>72.31149201388439</c:v>
                </c:pt>
                <c:pt idx="1873">
                  <c:v>72.32039916282659</c:v>
                </c:pt>
                <c:pt idx="1874">
                  <c:v>72.329309952664374</c:v>
                </c:pt>
                <c:pt idx="1875">
                  <c:v>72.338224393471648</c:v>
                </c:pt>
                <c:pt idx="1876">
                  <c:v>72.347142495344542</c:v>
                </c:pt>
                <c:pt idx="1877">
                  <c:v>72.356064268401596</c:v>
                </c:pt>
                <c:pt idx="1878">
                  <c:v>72.364989722783776</c:v>
                </c:pt>
                <c:pt idx="1879">
                  <c:v>72.373918868654627</c:v>
                </c:pt>
                <c:pt idx="1880">
                  <c:v>72.382851716200292</c:v>
                </c:pt>
                <c:pt idx="1881">
                  <c:v>72.391788275629708</c:v>
                </c:pt>
                <c:pt idx="1882">
                  <c:v>72.400728557174602</c:v>
                </c:pt>
                <c:pt idx="1883">
                  <c:v>72.409672571089658</c:v>
                </c:pt>
                <c:pt idx="1884">
                  <c:v>72.41862032765259</c:v>
                </c:pt>
                <c:pt idx="1885">
                  <c:v>72.427571837164209</c:v>
                </c:pt>
                <c:pt idx="1886">
                  <c:v>72.436527109948557</c:v>
                </c:pt>
                <c:pt idx="1887">
                  <c:v>72.445486156353027</c:v>
                </c:pt>
                <c:pt idx="1888">
                  <c:v>72.454448986748375</c:v>
                </c:pt>
                <c:pt idx="1889">
                  <c:v>72.463415611528902</c:v>
                </c:pt>
                <c:pt idx="1890">
                  <c:v>72.472386041112529</c:v>
                </c:pt>
                <c:pt idx="1891">
                  <c:v>72.481360285940866</c:v>
                </c:pt>
                <c:pt idx="1892">
                  <c:v>72.490338356479356</c:v>
                </c:pt>
                <c:pt idx="1893">
                  <c:v>72.499320263217328</c:v>
                </c:pt>
                <c:pt idx="1894">
                  <c:v>72.508306016668158</c:v>
                </c:pt>
                <c:pt idx="1895">
                  <c:v>72.517295627369293</c:v>
                </c:pt>
                <c:pt idx="1896">
                  <c:v>72.526289105882427</c:v>
                </c:pt>
                <c:pt idx="1897">
                  <c:v>72.535286462793579</c:v>
                </c:pt>
                <c:pt idx="1898">
                  <c:v>72.544287708713142</c:v>
                </c:pt>
                <c:pt idx="1899">
                  <c:v>72.55329285427608</c:v>
                </c:pt>
                <c:pt idx="1900">
                  <c:v>72.56230191014194</c:v>
                </c:pt>
                <c:pt idx="1901">
                  <c:v>72.57131488699504</c:v>
                </c:pt>
                <c:pt idx="1902">
                  <c:v>72.58033179554451</c:v>
                </c:pt>
                <c:pt idx="1903">
                  <c:v>72.589352646524404</c:v>
                </c:pt>
                <c:pt idx="1904">
                  <c:v>72.598377450693818</c:v>
                </c:pt>
                <c:pt idx="1905">
                  <c:v>72.607406218837042</c:v>
                </c:pt>
                <c:pt idx="1906">
                  <c:v>72.616438961763563</c:v>
                </c:pt>
                <c:pt idx="1907">
                  <c:v>72.625475690308292</c:v>
                </c:pt>
                <c:pt idx="1908">
                  <c:v>72.634516415331518</c:v>
                </c:pt>
                <c:pt idx="1909">
                  <c:v>72.643561147719211</c:v>
                </c:pt>
                <c:pt idx="1910">
                  <c:v>72.652609898382934</c:v>
                </c:pt>
                <c:pt idx="1911">
                  <c:v>72.6616626782601</c:v>
                </c:pt>
                <c:pt idx="1912">
                  <c:v>72.670719498313986</c:v>
                </c:pt>
                <c:pt idx="1913">
                  <c:v>72.67978036953393</c:v>
                </c:pt>
                <c:pt idx="1914">
                  <c:v>72.688845302935334</c:v>
                </c:pt>
                <c:pt idx="1915">
                  <c:v>72.697914309559863</c:v>
                </c:pt>
                <c:pt idx="1916">
                  <c:v>72.706987400475526</c:v>
                </c:pt>
                <c:pt idx="1917">
                  <c:v>72.716064586776767</c:v>
                </c:pt>
                <c:pt idx="1918">
                  <c:v>72.725145879584616</c:v>
                </c:pt>
                <c:pt idx="1919">
                  <c:v>72.734231290046765</c:v>
                </c:pt>
                <c:pt idx="1920">
                  <c:v>72.743320829337719</c:v>
                </c:pt>
                <c:pt idx="1921">
                  <c:v>72.752414508658873</c:v>
                </c:pt>
                <c:pt idx="1922">
                  <c:v>72.761512339238621</c:v>
                </c:pt>
                <c:pt idx="1923">
                  <c:v>72.770614332332556</c:v>
                </c:pt>
                <c:pt idx="1924">
                  <c:v>72.779720499223444</c:v>
                </c:pt>
                <c:pt idx="1925">
                  <c:v>72.788830851221462</c:v>
                </c:pt>
                <c:pt idx="1926">
                  <c:v>72.797945399664272</c:v>
                </c:pt>
                <c:pt idx="1927">
                  <c:v>72.807064155917104</c:v>
                </c:pt>
                <c:pt idx="1928">
                  <c:v>72.816187131372942</c:v>
                </c:pt>
                <c:pt idx="1929">
                  <c:v>72.825314337452554</c:v>
                </c:pt>
                <c:pt idx="1930">
                  <c:v>72.834445785604728</c:v>
                </c:pt>
                <c:pt idx="1931">
                  <c:v>72.843581487306253</c:v>
                </c:pt>
                <c:pt idx="1932">
                  <c:v>72.852721454062149</c:v>
                </c:pt>
                <c:pt idx="1933">
                  <c:v>72.861865697405747</c:v>
                </c:pt>
                <c:pt idx="1934">
                  <c:v>72.871014228898815</c:v>
                </c:pt>
                <c:pt idx="1935">
                  <c:v>72.880167060131626</c:v>
                </c:pt>
                <c:pt idx="1936">
                  <c:v>72.889324202723202</c:v>
                </c:pt>
                <c:pt idx="1937">
                  <c:v>72.898485668321314</c:v>
                </c:pt>
                <c:pt idx="1938">
                  <c:v>72.907651468602666</c:v>
                </c:pt>
                <c:pt idx="1939">
                  <c:v>72.91682161527298</c:v>
                </c:pt>
                <c:pt idx="1940">
                  <c:v>72.925996120067211</c:v>
                </c:pt>
                <c:pt idx="1941">
                  <c:v>72.935174994749559</c:v>
                </c:pt>
                <c:pt idx="1942">
                  <c:v>72.944358251113655</c:v>
                </c:pt>
                <c:pt idx="1943">
                  <c:v>72.953545900982661</c:v>
                </c:pt>
                <c:pt idx="1944">
                  <c:v>72.962737956209438</c:v>
                </c:pt>
                <c:pt idx="1945">
                  <c:v>72.971934428676605</c:v>
                </c:pt>
                <c:pt idx="1946">
                  <c:v>72.981135330296766</c:v>
                </c:pt>
                <c:pt idx="1947">
                  <c:v>72.990340673012554</c:v>
                </c:pt>
                <c:pt idx="1948">
                  <c:v>72.999550468796741</c:v>
                </c:pt>
                <c:pt idx="1949">
                  <c:v>73.008764729652484</c:v>
                </c:pt>
                <c:pt idx="1950">
                  <c:v>73.017983467613348</c:v>
                </c:pt>
                <c:pt idx="1951">
                  <c:v>73.027206694743455</c:v>
                </c:pt>
                <c:pt idx="1952">
                  <c:v>73.036434423137678</c:v>
                </c:pt>
                <c:pt idx="1953">
                  <c:v>73.045666664921711</c:v>
                </c:pt>
                <c:pt idx="1954">
                  <c:v>73.054903432252203</c:v>
                </c:pt>
                <c:pt idx="1955">
                  <c:v>73.064144737316937</c:v>
                </c:pt>
                <c:pt idx="1956">
                  <c:v>73.073390592334903</c:v>
                </c:pt>
                <c:pt idx="1957">
                  <c:v>73.082641009556497</c:v>
                </c:pt>
                <c:pt idx="1958">
                  <c:v>73.091896001263606</c:v>
                </c:pt>
                <c:pt idx="1959">
                  <c:v>73.101155579769767</c:v>
                </c:pt>
                <c:pt idx="1960">
                  <c:v>73.110419757420289</c:v>
                </c:pt>
                <c:pt idx="1961">
                  <c:v>73.119688546592414</c:v>
                </c:pt>
                <c:pt idx="1962">
                  <c:v>73.128961959695459</c:v>
                </c:pt>
                <c:pt idx="1963">
                  <c:v>73.138240009170914</c:v>
                </c:pt>
                <c:pt idx="1964">
                  <c:v>73.147522707492598</c:v>
                </c:pt>
                <c:pt idx="1965">
                  <c:v>73.15681006716683</c:v>
                </c:pt>
                <c:pt idx="1966">
                  <c:v>73.16610210073253</c:v>
                </c:pt>
                <c:pt idx="1967">
                  <c:v>73.175398820761373</c:v>
                </c:pt>
                <c:pt idx="1968">
                  <c:v>73.184700239857975</c:v>
                </c:pt>
                <c:pt idx="1969">
                  <c:v>73.194006370659949</c:v>
                </c:pt>
                <c:pt idx="1970">
                  <c:v>73.203317225838106</c:v>
                </c:pt>
                <c:pt idx="1971">
                  <c:v>73.212632818096608</c:v>
                </c:pt>
                <c:pt idx="1972">
                  <c:v>73.221953160173072</c:v>
                </c:pt>
                <c:pt idx="1973">
                  <c:v>73.231278264838764</c:v>
                </c:pt>
                <c:pt idx="1974">
                  <c:v>73.240608144898701</c:v>
                </c:pt>
                <c:pt idx="1975">
                  <c:v>73.249942813191808</c:v>
                </c:pt>
                <c:pt idx="1976">
                  <c:v>73.259282282591116</c:v>
                </c:pt>
                <c:pt idx="1977">
                  <c:v>73.268626566003817</c:v>
                </c:pt>
                <c:pt idx="1978">
                  <c:v>73.277975676371511</c:v>
                </c:pt>
                <c:pt idx="1979">
                  <c:v>73.287329626670271</c:v>
                </c:pt>
                <c:pt idx="1980">
                  <c:v>73.296688429910887</c:v>
                </c:pt>
                <c:pt idx="1981">
                  <c:v>73.306052099138881</c:v>
                </c:pt>
                <c:pt idx="1982">
                  <c:v>73.315420647434848</c:v>
                </c:pt>
                <c:pt idx="1983">
                  <c:v>73.324794087914441</c:v>
                </c:pt>
                <c:pt idx="1984">
                  <c:v>73.334172433728583</c:v>
                </c:pt>
                <c:pt idx="1985">
                  <c:v>73.343555698063668</c:v>
                </c:pt>
                <c:pt idx="1986">
                  <c:v>73.352943894141632</c:v>
                </c:pt>
                <c:pt idx="1987">
                  <c:v>73.362337035220193</c:v>
                </c:pt>
                <c:pt idx="1988">
                  <c:v>73.371735134592967</c:v>
                </c:pt>
                <c:pt idx="1989">
                  <c:v>73.381138205589593</c:v>
                </c:pt>
                <c:pt idx="1990">
                  <c:v>73.390546261575935</c:v>
                </c:pt>
                <c:pt idx="1991">
                  <c:v>73.399959315954277</c:v>
                </c:pt>
                <c:pt idx="1992">
                  <c:v>73.409377382163385</c:v>
                </c:pt>
                <c:pt idx="1993">
                  <c:v>73.418800473678772</c:v>
                </c:pt>
                <c:pt idx="1994">
                  <c:v>73.428228604012773</c:v>
                </c:pt>
                <c:pt idx="1995">
                  <c:v>73.437661786714742</c:v>
                </c:pt>
                <c:pt idx="1996">
                  <c:v>73.447100035371264</c:v>
                </c:pt>
                <c:pt idx="1997">
                  <c:v>73.456543363606229</c:v>
                </c:pt>
                <c:pt idx="1998">
                  <c:v>73.465991785081087</c:v>
                </c:pt>
                <c:pt idx="1999">
                  <c:v>73.475445313494916</c:v>
                </c:pt>
                <c:pt idx="2000" formatCode="General">
                  <c:v>73.484903962584681</c:v>
                </c:pt>
                <c:pt idx="2001" formatCode="General">
                  <c:v>73.494367746125391</c:v>
                </c:pt>
                <c:pt idx="2002" formatCode="General">
                  <c:v>73.503836677930167</c:v>
                </c:pt>
                <c:pt idx="2003" formatCode="General">
                  <c:v>73.513310771850541</c:v>
                </c:pt>
                <c:pt idx="2004" formatCode="General">
                  <c:v>73.522790041776574</c:v>
                </c:pt>
                <c:pt idx="2005" formatCode="General">
                  <c:v>73.532274501637005</c:v>
                </c:pt>
                <c:pt idx="2006" formatCode="General">
                  <c:v>73.541764165399442</c:v>
                </c:pt>
                <c:pt idx="2007" formatCode="General">
                  <c:v>73.551259047070559</c:v>
                </c:pt>
                <c:pt idx="2008" formatCode="General">
                  <c:v>73.560759160696222</c:v>
                </c:pt>
                <c:pt idx="2009" formatCode="General">
                  <c:v>73.57026452036169</c:v>
                </c:pt>
                <c:pt idx="2010" formatCode="General">
                  <c:v>73.579775140191828</c:v>
                </c:pt>
                <c:pt idx="2011" formatCode="General">
                  <c:v>73.58929103435122</c:v>
                </c:pt>
                <c:pt idx="2012" formatCode="General">
                  <c:v>73.598812217044355</c:v>
                </c:pt>
                <c:pt idx="2013" formatCode="General">
                  <c:v>73.608338702515866</c:v>
                </c:pt>
                <c:pt idx="2014" formatCode="General">
                  <c:v>73.617870505050661</c:v>
                </c:pt>
                <c:pt idx="2015" formatCode="General">
                  <c:v>73.627407638974049</c:v>
                </c:pt>
                <c:pt idx="2016" formatCode="General">
                  <c:v>73.636950118652095</c:v>
                </c:pt>
                <c:pt idx="2017" formatCode="General">
                  <c:v>73.646497958491565</c:v>
                </c:pt>
                <c:pt idx="2018" formatCode="General">
                  <c:v>73.656051172940366</c:v>
                </c:pt>
                <c:pt idx="2019" formatCode="General">
                  <c:v>73.665609776487472</c:v>
                </c:pt>
                <c:pt idx="2020" formatCode="General">
                  <c:v>73.67517378366334</c:v>
                </c:pt>
                <c:pt idx="2021" formatCode="General">
                  <c:v>73.684743209039922</c:v>
                </c:pt>
                <c:pt idx="2022" formatCode="General">
                  <c:v>73.694318067230981</c:v>
                </c:pt>
                <c:pt idx="2023" formatCode="General">
                  <c:v>73.703898372892183</c:v>
                </c:pt>
                <c:pt idx="2024" formatCode="General">
                  <c:v>73.71348414072132</c:v>
                </c:pt>
                <c:pt idx="2025" formatCode="General">
                  <c:v>73.723075385458557</c:v>
                </c:pt>
                <c:pt idx="2026" formatCode="General">
                  <c:v>73.732672121886509</c:v>
                </c:pt>
                <c:pt idx="2027" formatCode="General">
                  <c:v>73.74227436483055</c:v>
                </c:pt>
                <c:pt idx="2028" formatCode="General">
                  <c:v>73.751882129158943</c:v>
                </c:pt>
                <c:pt idx="2029" formatCode="General">
                  <c:v>73.761495429782997</c:v>
                </c:pt>
                <c:pt idx="2030" formatCode="General">
                  <c:v>73.771114281657361</c:v>
                </c:pt>
                <c:pt idx="2031" formatCode="General">
                  <c:v>73.780738699780144</c:v>
                </c:pt>
                <c:pt idx="2032" formatCode="General">
                  <c:v>73.790368699193181</c:v>
                </c:pt>
                <c:pt idx="2033" formatCode="General">
                  <c:v>73.800004294982131</c:v>
                </c:pt>
                <c:pt idx="2034" formatCode="General">
                  <c:v>73.80964550227678</c:v>
                </c:pt>
                <c:pt idx="2035" formatCode="General">
                  <c:v>73.819292336251166</c:v>
                </c:pt>
                <c:pt idx="2036" formatCode="General">
                  <c:v>73.828944812123822</c:v>
                </c:pt>
                <c:pt idx="2037" formatCode="General">
                  <c:v>73.838602945157987</c:v>
                </c:pt>
                <c:pt idx="2038" formatCode="General">
                  <c:v>73.848266750661764</c:v>
                </c:pt>
                <c:pt idx="2039" formatCode="General">
                  <c:v>73.857936243988362</c:v>
                </c:pt>
                <c:pt idx="2040" formatCode="General">
                  <c:v>73.867611440536294</c:v>
                </c:pt>
                <c:pt idx="2041" formatCode="General">
                  <c:v>73.877292355749603</c:v>
                </c:pt>
                <c:pt idx="2042" formatCode="General">
                  <c:v>73.886979005118008</c:v>
                </c:pt>
                <c:pt idx="2043" formatCode="General">
                  <c:v>73.896671404177212</c:v>
                </c:pt>
                <c:pt idx="2044" formatCode="General">
                  <c:v>73.906369568509007</c:v>
                </c:pt>
                <c:pt idx="2045" formatCode="General">
                  <c:v>73.916073513741566</c:v>
                </c:pt>
                <c:pt idx="2046" formatCode="General">
                  <c:v>73.925783255549618</c:v>
                </c:pt>
                <c:pt idx="2047" formatCode="General">
                  <c:v>73.935498809654646</c:v>
                </c:pt>
                <c:pt idx="2048" formatCode="General">
                  <c:v>73.9452201918252</c:v>
                </c:pt>
                <c:pt idx="2049" formatCode="General">
                  <c:v>73.954947417876966</c:v>
                </c:pt>
                <c:pt idx="2050" formatCode="General">
                  <c:v>73.96468050367308</c:v>
                </c:pt>
                <c:pt idx="2051" formatCode="General">
                  <c:v>73.974419465124342</c:v>
                </c:pt>
                <c:pt idx="2052" formatCode="General">
                  <c:v>73.984164318189414</c:v>
                </c:pt>
                <c:pt idx="2053" formatCode="General">
                  <c:v>73.993915078875048</c:v>
                </c:pt>
                <c:pt idx="2054" formatCode="General">
                  <c:v>74.003671763236284</c:v>
                </c:pt>
                <c:pt idx="2055" formatCode="General">
                  <c:v>74.013434387376762</c:v>
                </c:pt>
                <c:pt idx="2056" formatCode="General">
                  <c:v>74.023202967448796</c:v>
                </c:pt>
                <c:pt idx="2057" formatCode="General">
                  <c:v>74.032977519653727</c:v>
                </c:pt>
                <c:pt idx="2058" formatCode="General">
                  <c:v>74.042758060242164</c:v>
                </c:pt>
                <c:pt idx="2059" formatCode="General">
                  <c:v>74.052544605514086</c:v>
                </c:pt>
                <c:pt idx="2060" formatCode="General">
                  <c:v>74.062337171819152</c:v>
                </c:pt>
                <c:pt idx="2061" formatCode="General">
                  <c:v>74.072135775556987</c:v>
                </c:pt>
                <c:pt idx="2062" formatCode="General">
                  <c:v>74.081940433177266</c:v>
                </c:pt>
                <c:pt idx="2063" formatCode="General">
                  <c:v>74.091751161180142</c:v>
                </c:pt>
                <c:pt idx="2064" formatCode="General">
                  <c:v>74.101567976116272</c:v>
                </c:pt>
                <c:pt idx="2065" formatCode="General">
                  <c:v>74.111390894587231</c:v>
                </c:pt>
                <c:pt idx="2066" formatCode="General">
                  <c:v>74.121219933245641</c:v>
                </c:pt>
                <c:pt idx="2067" formatCode="General">
                  <c:v>74.131055108795465</c:v>
                </c:pt>
                <c:pt idx="2068" formatCode="General">
                  <c:v>74.140896437992197</c:v>
                </c:pt>
                <c:pt idx="2069" formatCode="General">
                  <c:v>74.150743937643185</c:v>
                </c:pt>
                <c:pt idx="2070" formatCode="General">
                  <c:v>74.16059762460776</c:v>
                </c:pt>
                <c:pt idx="2071" formatCode="General">
                  <c:v>74.170457515797622</c:v>
                </c:pt>
                <c:pt idx="2072" formatCode="General">
                  <c:v>74.18032362817695</c:v>
                </c:pt>
                <c:pt idx="2073" formatCode="General">
                  <c:v>74.190195978762716</c:v>
                </c:pt>
                <c:pt idx="2074" formatCode="General">
                  <c:v>74.200074584624986</c:v>
                </c:pt>
                <c:pt idx="2075" formatCode="General">
                  <c:v>74.209959462887014</c:v>
                </c:pt>
                <c:pt idx="2076" formatCode="General">
                  <c:v>74.219850630725674</c:v>
                </c:pt>
                <c:pt idx="2077" formatCode="General">
                  <c:v>74.22974810537157</c:v>
                </c:pt>
                <c:pt idx="2078" formatCode="General">
                  <c:v>74.239651904109408</c:v>
                </c:pt>
                <c:pt idx="2079" formatCode="General">
                  <c:v>74.249562044278164</c:v>
                </c:pt>
                <c:pt idx="2080" formatCode="General">
                  <c:v>74.259478543271371</c:v>
                </c:pt>
                <c:pt idx="2081" formatCode="General">
                  <c:v>74.26940141853737</c:v>
                </c:pt>
                <c:pt idx="2082" formatCode="General">
                  <c:v>74.27933068757963</c:v>
                </c:pt>
                <c:pt idx="2083" formatCode="General">
                  <c:v>74.289266367956884</c:v>
                </c:pt>
                <c:pt idx="2084" formatCode="General">
                  <c:v>74.299208477283543</c:v>
                </c:pt>
                <c:pt idx="2085" formatCode="General">
                  <c:v>74.309157033229823</c:v>
                </c:pt>
                <c:pt idx="2086" formatCode="General">
                  <c:v>74.319112053522133</c:v>
                </c:pt>
                <c:pt idx="2087" formatCode="General">
                  <c:v>74.329073555943225</c:v>
                </c:pt>
                <c:pt idx="2088" formatCode="General">
                  <c:v>74.339041558332582</c:v>
                </c:pt>
                <c:pt idx="2089" formatCode="General">
                  <c:v>74.349016078586587</c:v>
                </c:pt>
                <c:pt idx="2090" formatCode="General">
                  <c:v>74.358997134658864</c:v>
                </c:pt>
                <c:pt idx="2091" formatCode="General">
                  <c:v>74.368984744560493</c:v>
                </c:pt>
                <c:pt idx="2092" formatCode="General">
                  <c:v>74.378978926360389</c:v>
                </c:pt>
                <c:pt idx="2093" formatCode="General">
                  <c:v>74.388979698185452</c:v>
                </c:pt>
                <c:pt idx="2094" formatCode="General">
                  <c:v>74.398987078220898</c:v>
                </c:pt>
                <c:pt idx="2095" formatCode="General">
                  <c:v>74.409001084710596</c:v>
                </c:pt>
                <c:pt idx="2096" formatCode="General">
                  <c:v>74.419021735957287</c:v>
                </c:pt>
                <c:pt idx="2097" formatCode="General">
                  <c:v>74.429049050322831</c:v>
                </c:pt>
                <c:pt idx="2098" formatCode="General">
                  <c:v>74.439083046228603</c:v>
                </c:pt>
                <c:pt idx="2099" formatCode="General">
                  <c:v>74.449123742155706</c:v>
                </c:pt>
                <c:pt idx="2100" formatCode="General">
                  <c:v>74.459171156645283</c:v>
                </c:pt>
                <c:pt idx="2101" formatCode="General">
                  <c:v>74.469225308298746</c:v>
                </c:pt>
                <c:pt idx="2102" formatCode="General">
                  <c:v>74.479286215778188</c:v>
                </c:pt>
                <c:pt idx="2103" formatCode="General">
                  <c:v>74.489353897806595</c:v>
                </c:pt>
                <c:pt idx="2104" formatCode="General">
                  <c:v>74.499428373168129</c:v>
                </c:pt>
                <c:pt idx="2105" formatCode="General">
                  <c:v>74.509509660708474</c:v>
                </c:pt>
                <c:pt idx="2106" formatCode="General">
                  <c:v>74.519597779335129</c:v>
                </c:pt>
                <c:pt idx="2107" formatCode="General">
                  <c:v>74.529692748017666</c:v>
                </c:pt>
                <c:pt idx="2108" formatCode="General">
                  <c:v>74.539794585788101</c:v>
                </c:pt>
                <c:pt idx="2109" formatCode="General">
                  <c:v>74.549903311741105</c:v>
                </c:pt>
                <c:pt idx="2110" formatCode="General">
                  <c:v>74.560018945034443</c:v>
                </c:pt>
                <c:pt idx="2111" formatCode="General">
                  <c:v>74.570141504889122</c:v>
                </c:pt>
                <c:pt idx="2112" formatCode="General">
                  <c:v>74.58027101058984</c:v>
                </c:pt>
                <c:pt idx="2113" formatCode="General">
                  <c:v>74.590407481485229</c:v>
                </c:pt>
                <c:pt idx="2114" formatCode="General">
                  <c:v>74.600550936988171</c:v>
                </c:pt>
                <c:pt idx="2115" formatCode="General">
                  <c:v>74.610701396576147</c:v>
                </c:pt>
                <c:pt idx="2116" formatCode="General">
                  <c:v>74.620858879791513</c:v>
                </c:pt>
                <c:pt idx="2117" formatCode="General">
                  <c:v>74.631023406241837</c:v>
                </c:pt>
                <c:pt idx="2118" formatCode="General">
                  <c:v>74.641194995600216</c:v>
                </c:pt>
                <c:pt idx="2119" formatCode="General">
                  <c:v>74.651373667605654</c:v>
                </c:pt>
                <c:pt idx="2120" formatCode="General">
                  <c:v>74.661559442063279</c:v>
                </c:pt>
                <c:pt idx="2121" formatCode="General">
                  <c:v>74.671752338844755</c:v>
                </c:pt>
                <c:pt idx="2122" formatCode="General">
                  <c:v>74.681952377888592</c:v>
                </c:pt>
                <c:pt idx="2123" formatCode="General">
                  <c:v>74.692159579200478</c:v>
                </c:pt>
                <c:pt idx="2124" formatCode="General">
                  <c:v>74.702373962853571</c:v>
                </c:pt>
                <c:pt idx="2125" formatCode="General">
                  <c:v>74.712595548988915</c:v>
                </c:pt>
                <c:pt idx="2126" formatCode="General">
                  <c:v>74.722824357815682</c:v>
                </c:pt>
                <c:pt idx="2127" formatCode="General">
                  <c:v>74.73306040961161</c:v>
                </c:pt>
                <c:pt idx="2128" formatCode="General">
                  <c:v>74.743303724723248</c:v>
                </c:pt>
                <c:pt idx="2129" formatCode="General">
                  <c:v>74.753554323566377</c:v>
                </c:pt>
                <c:pt idx="2130" formatCode="General">
                  <c:v>74.763812226626314</c:v>
                </c:pt>
                <c:pt idx="2131" formatCode="General">
                  <c:v>74.774077454458279</c:v>
                </c:pt>
                <c:pt idx="2132" formatCode="General">
                  <c:v>74.784350027687736</c:v>
                </c:pt>
                <c:pt idx="2133" formatCode="General">
                  <c:v>74.794629967010721</c:v>
                </c:pt>
                <c:pt idx="2134" formatCode="General">
                  <c:v>74.804917293194251</c:v>
                </c:pt>
                <c:pt idx="2135" formatCode="General">
                  <c:v>74.815212027076626</c:v>
                </c:pt>
                <c:pt idx="2136" formatCode="General">
                  <c:v>74.825514189567812</c:v>
                </c:pt>
                <c:pt idx="2137" formatCode="General">
                  <c:v>74.835823801649838</c:v>
                </c:pt>
                <c:pt idx="2138" formatCode="General">
                  <c:v>74.84614088437705</c:v>
                </c:pt>
                <c:pt idx="2139" formatCode="General">
                  <c:v>74.856465458876613</c:v>
                </c:pt>
                <c:pt idx="2140" formatCode="General">
                  <c:v>74.866797546348778</c:v>
                </c:pt>
                <c:pt idx="2141" formatCode="General">
                  <c:v>74.877137168067293</c:v>
                </c:pt>
                <c:pt idx="2142" formatCode="General">
                  <c:v>74.887484345379775</c:v>
                </c:pt>
                <c:pt idx="2143" formatCode="General">
                  <c:v>74.897839099708065</c:v>
                </c:pt>
                <c:pt idx="2144" formatCode="General">
                  <c:v>74.90820145254861</c:v>
                </c:pt>
                <c:pt idx="2145" formatCode="General">
                  <c:v>74.918571425472862</c:v>
                </c:pt>
                <c:pt idx="2146" formatCode="General">
                  <c:v>74.928949040127677</c:v>
                </c:pt>
                <c:pt idx="2147" formatCode="General">
                  <c:v>74.939334318235566</c:v>
                </c:pt>
                <c:pt idx="2148" formatCode="General">
                  <c:v>74.949727281595301</c:v>
                </c:pt>
                <c:pt idx="2149" formatCode="General">
                  <c:v>74.960127952082118</c:v>
                </c:pt>
                <c:pt idx="2150" formatCode="General">
                  <c:v>74.970536351648164</c:v>
                </c:pt>
                <c:pt idx="2151" formatCode="General">
                  <c:v>74.980952502322921</c:v>
                </c:pt>
                <c:pt idx="2152" formatCode="General">
                  <c:v>74.991376426213606</c:v>
                </c:pt>
                <c:pt idx="2153" formatCode="General">
                  <c:v>75.001808145505507</c:v>
                </c:pt>
                <c:pt idx="2154" formatCode="General">
                  <c:v>75.012247682462416</c:v>
                </c:pt>
                <c:pt idx="2155" formatCode="General">
                  <c:v>75.022695059427079</c:v>
                </c:pt>
                <c:pt idx="2156" formatCode="General">
                  <c:v>75.033150298821496</c:v>
                </c:pt>
                <c:pt idx="2157" formatCode="General">
                  <c:v>75.043613423147448</c:v>
                </c:pt>
                <c:pt idx="2158" formatCode="General">
                  <c:v>75.054084454986835</c:v>
                </c:pt>
                <c:pt idx="2159" formatCode="General">
                  <c:v>75.064563417002091</c:v>
                </c:pt>
                <c:pt idx="2160" formatCode="General">
                  <c:v>75.075050331936652</c:v>
                </c:pt>
                <c:pt idx="2161" formatCode="General">
                  <c:v>75.085545222615281</c:v>
                </c:pt>
                <c:pt idx="2162" formatCode="General">
                  <c:v>75.096048111944611</c:v>
                </c:pt>
                <c:pt idx="2163" formatCode="General">
                  <c:v>75.106559022913444</c:v>
                </c:pt>
                <c:pt idx="2164" formatCode="General">
                  <c:v>75.117077978593301</c:v>
                </c:pt>
                <c:pt idx="2165" formatCode="General">
                  <c:v>75.12760500213875</c:v>
                </c:pt>
                <c:pt idx="2166" formatCode="General">
                  <c:v>75.138140116787866</c:v>
                </c:pt>
                <c:pt idx="2167" formatCode="General">
                  <c:v>75.148683345862722</c:v>
                </c:pt>
                <c:pt idx="2168" formatCode="General">
                  <c:v>75.159234712769731</c:v>
                </c:pt>
                <c:pt idx="2169" formatCode="General">
                  <c:v>75.16979424100019</c:v>
                </c:pt>
                <c:pt idx="2170" formatCode="General">
                  <c:v>75.180361954130632</c:v>
                </c:pt>
                <c:pt idx="2171" formatCode="General">
                  <c:v>75.190937875823323</c:v>
                </c:pt>
                <c:pt idx="2172" formatCode="General">
                  <c:v>75.201522029826705</c:v>
                </c:pt>
                <c:pt idx="2173" formatCode="General">
                  <c:v>75.212114439975849</c:v>
                </c:pt>
                <c:pt idx="2174" formatCode="General">
                  <c:v>75.222715130192881</c:v>
                </c:pt>
                <c:pt idx="2175" formatCode="General">
                  <c:v>75.233324124487467</c:v>
                </c:pt>
                <c:pt idx="2176" formatCode="General">
                  <c:v>75.243941446957308</c:v>
                </c:pt>
                <c:pt idx="2177" formatCode="General">
                  <c:v>75.254567121788511</c:v>
                </c:pt>
                <c:pt idx="2178" formatCode="General">
                  <c:v>75.265201173256159</c:v>
                </c:pt>
                <c:pt idx="2179" formatCode="General">
                  <c:v>75.27584362572469</c:v>
                </c:pt>
                <c:pt idx="2180" formatCode="General">
                  <c:v>75.286494503648427</c:v>
                </c:pt>
                <c:pt idx="2181" formatCode="General">
                  <c:v>75.297153831572061</c:v>
                </c:pt>
                <c:pt idx="2182" formatCode="General">
                  <c:v>75.307821634131088</c:v>
                </c:pt>
                <c:pt idx="2183" formatCode="General">
                  <c:v>75.318497936052296</c:v>
                </c:pt>
                <c:pt idx="2184" formatCode="General">
                  <c:v>75.329182762154318</c:v>
                </c:pt>
                <c:pt idx="2185" formatCode="General">
                  <c:v>75.339876137348014</c:v>
                </c:pt>
                <c:pt idx="2186" formatCode="General">
                  <c:v>75.350578086637057</c:v>
                </c:pt>
                <c:pt idx="2187" formatCode="General">
                  <c:v>75.361288635118356</c:v>
                </c:pt>
                <c:pt idx="2188" formatCode="General">
                  <c:v>75.372007807982612</c:v>
                </c:pt>
                <c:pt idx="2189" formatCode="General">
                  <c:v>75.382735630514802</c:v>
                </c:pt>
                <c:pt idx="2190" formatCode="General">
                  <c:v>75.393472128094643</c:v>
                </c:pt>
                <c:pt idx="2191" formatCode="General">
                  <c:v>75.404217326197156</c:v>
                </c:pt>
                <c:pt idx="2192" formatCode="General">
                  <c:v>75.414971250393165</c:v>
                </c:pt>
                <c:pt idx="2193" formatCode="General">
                  <c:v>75.425733926349793</c:v>
                </c:pt>
                <c:pt idx="2194" formatCode="General">
                  <c:v>75.436505379830976</c:v>
                </c:pt>
                <c:pt idx="2195" formatCode="General">
                  <c:v>75.447285636698055</c:v>
                </c:pt>
                <c:pt idx="2196" formatCode="General">
                  <c:v>75.458074722910141</c:v>
                </c:pt>
                <c:pt idx="2197" formatCode="General">
                  <c:v>75.468872664524881</c:v>
                </c:pt>
                <c:pt idx="2198" formatCode="General">
                  <c:v>75.479679487698746</c:v>
                </c:pt>
                <c:pt idx="2199" formatCode="General">
                  <c:v>75.490495218687755</c:v>
                </c:pt>
                <c:pt idx="2200" formatCode="General">
                  <c:v>75.501319883847884</c:v>
                </c:pt>
                <c:pt idx="2201" formatCode="General">
                  <c:v>75.512153509635709</c:v>
                </c:pt>
                <c:pt idx="2202" formatCode="General">
                  <c:v>75.522996122608888</c:v>
                </c:pt>
                <c:pt idx="2203" formatCode="General">
                  <c:v>75.533847749426727</c:v>
                </c:pt>
                <c:pt idx="2204" formatCode="General">
                  <c:v>75.544708416850753</c:v>
                </c:pt>
                <c:pt idx="2205" formatCode="General">
                  <c:v>75.555578151745252</c:v>
                </c:pt>
                <c:pt idx="2206" formatCode="General">
                  <c:v>75.566456981077835</c:v>
                </c:pt>
                <c:pt idx="2207" formatCode="General">
                  <c:v>75.577344931919995</c:v>
                </c:pt>
                <c:pt idx="2208" formatCode="General">
                  <c:v>75.588242031447734</c:v>
                </c:pt>
                <c:pt idx="2209" formatCode="General">
                  <c:v>75.599148306942041</c:v>
                </c:pt>
                <c:pt idx="2210" formatCode="General">
                  <c:v>75.610063785789521</c:v>
                </c:pt>
                <c:pt idx="2211" formatCode="General">
                  <c:v>75.62098849548299</c:v>
                </c:pt>
                <c:pt idx="2212" formatCode="General">
                  <c:v>75.631922463622047</c:v>
                </c:pt>
                <c:pt idx="2213" formatCode="General">
                  <c:v>75.642865717913651</c:v>
                </c:pt>
                <c:pt idx="2214" formatCode="General">
                  <c:v>75.653818286172708</c:v>
                </c:pt>
                <c:pt idx="2215" formatCode="General">
                  <c:v>75.66478019632271</c:v>
                </c:pt>
                <c:pt idx="2216" formatCode="General">
                  <c:v>75.6757514763963</c:v>
                </c:pt>
                <c:pt idx="2217" formatCode="General">
                  <c:v>75.686732154535875</c:v>
                </c:pt>
                <c:pt idx="2218" formatCode="General">
                  <c:v>75.69772225899419</c:v>
                </c:pt>
                <c:pt idx="2219" formatCode="General">
                  <c:v>75.708721818135061</c:v>
                </c:pt>
                <c:pt idx="2220" formatCode="General">
                  <c:v>75.719730860433828</c:v>
                </c:pt>
                <c:pt idx="2221" formatCode="General">
                  <c:v>75.730749414478112</c:v>
                </c:pt>
                <c:pt idx="2222" formatCode="General">
                  <c:v>75.74177750896834</c:v>
                </c:pt>
                <c:pt idx="2223" formatCode="General">
                  <c:v>75.752815172718499</c:v>
                </c:pt>
                <c:pt idx="2224" formatCode="General">
                  <c:v>75.76386243465663</c:v>
                </c:pt>
                <c:pt idx="2225" formatCode="General">
                  <c:v>75.774919323825543</c:v>
                </c:pt>
                <c:pt idx="2226" formatCode="General">
                  <c:v>75.785985869383509</c:v>
                </c:pt>
                <c:pt idx="2227" formatCode="General">
                  <c:v>75.797062100604805</c:v>
                </c:pt>
                <c:pt idx="2228" formatCode="General">
                  <c:v>75.808148046880419</c:v>
                </c:pt>
                <c:pt idx="2229" formatCode="General">
                  <c:v>75.819243737718708</c:v>
                </c:pt>
                <c:pt idx="2230" formatCode="General">
                  <c:v>75.830349202746063</c:v>
                </c:pt>
                <c:pt idx="2231" formatCode="General">
                  <c:v>75.841464471707567</c:v>
                </c:pt>
                <c:pt idx="2232" formatCode="General">
                  <c:v>75.852589574467672</c:v>
                </c:pt>
                <c:pt idx="2233" formatCode="General">
                  <c:v>75.863724541010853</c:v>
                </c:pt>
                <c:pt idx="2234" formatCode="General">
                  <c:v>75.874869401442339</c:v>
                </c:pt>
                <c:pt idx="2235" formatCode="General">
                  <c:v>75.886024185988759</c:v>
                </c:pt>
                <c:pt idx="2236" formatCode="General">
                  <c:v>75.897188924998815</c:v>
                </c:pt>
                <c:pt idx="2237" formatCode="General">
                  <c:v>75.908363648944047</c:v>
                </c:pt>
                <c:pt idx="2238" formatCode="General">
                  <c:v>75.919548388419457</c:v>
                </c:pt>
                <c:pt idx="2239" formatCode="General">
                  <c:v>75.930743174144283</c:v>
                </c:pt>
                <c:pt idx="2240" formatCode="General">
                  <c:v>75.941948036962629</c:v>
                </c:pt>
                <c:pt idx="2241" formatCode="General">
                  <c:v>75.953163007844282</c:v>
                </c:pt>
                <c:pt idx="2242" formatCode="General">
                  <c:v>75.964388117885321</c:v>
                </c:pt>
                <c:pt idx="2243" formatCode="General">
                  <c:v>75.975623398308969</c:v>
                </c:pt>
                <c:pt idx="2244" formatCode="General">
                  <c:v>75.98686888046619</c:v>
                </c:pt>
                <c:pt idx="2245" formatCode="General">
                  <c:v>75.998124595836515</c:v>
                </c:pt>
                <c:pt idx="2246" formatCode="General">
                  <c:v>76.009390576028764</c:v>
                </c:pt>
                <c:pt idx="2247" formatCode="General">
                  <c:v>76.020666852781801</c:v>
                </c:pt>
                <c:pt idx="2248" formatCode="General">
                  <c:v>76.031953457965244</c:v>
                </c:pt>
                <c:pt idx="2249" formatCode="General">
                  <c:v>76.043250423580247</c:v>
                </c:pt>
                <c:pt idx="2250" formatCode="General">
                  <c:v>76.054557781760323</c:v>
                </c:pt>
                <c:pt idx="2251" formatCode="General">
                  <c:v>76.065875564771986</c:v>
                </c:pt>
                <c:pt idx="2252" formatCode="General">
                  <c:v>76.077203805015657</c:v>
                </c:pt>
                <c:pt idx="2253" formatCode="General">
                  <c:v>76.08854253502632</c:v>
                </c:pt>
                <c:pt idx="2254" formatCode="General">
                  <c:v>76.099891787474448</c:v>
                </c:pt>
                <c:pt idx="2255" formatCode="General">
                  <c:v>76.111251595166664</c:v>
                </c:pt>
                <c:pt idx="2256" formatCode="General">
                  <c:v>76.122621991046586</c:v>
                </c:pt>
                <c:pt idx="2257" formatCode="General">
                  <c:v>76.134003008195663</c:v>
                </c:pt>
                <c:pt idx="2258" formatCode="General">
                  <c:v>76.14539467983397</c:v>
                </c:pt>
                <c:pt idx="2259" formatCode="General">
                  <c:v>76.156797039320963</c:v>
                </c:pt>
                <c:pt idx="2260" formatCode="General">
                  <c:v>76.16821012015636</c:v>
                </c:pt>
                <c:pt idx="2261" formatCode="General">
                  <c:v>76.179633955980961</c:v>
                </c:pt>
                <c:pt idx="2262" formatCode="General">
                  <c:v>76.191068580577465</c:v>
                </c:pt>
                <c:pt idx="2263" formatCode="General">
                  <c:v>76.202514027871331</c:v>
                </c:pt>
                <c:pt idx="2264" formatCode="General">
                  <c:v>76.213970331931577</c:v>
                </c:pt>
                <c:pt idx="2265" formatCode="General">
                  <c:v>76.225437526971689</c:v>
                </c:pt>
                <c:pt idx="2266" formatCode="General">
                  <c:v>76.236915647350429</c:v>
                </c:pt>
                <c:pt idx="2267" formatCode="General">
                  <c:v>76.248404727572748</c:v>
                </c:pt>
                <c:pt idx="2268" formatCode="General">
                  <c:v>76.259904802290578</c:v>
                </c:pt>
                <c:pt idx="2269" formatCode="General">
                  <c:v>76.27141590630383</c:v>
                </c:pt>
                <c:pt idx="2270" formatCode="General">
                  <c:v>76.282938074561145</c:v>
                </c:pt>
                <c:pt idx="2271" formatCode="General">
                  <c:v>76.294471342160861</c:v>
                </c:pt>
                <c:pt idx="2272" formatCode="General">
                  <c:v>76.306015744351896</c:v>
                </c:pt>
                <c:pt idx="2273" formatCode="General">
                  <c:v>76.317571316534682</c:v>
                </c:pt>
                <c:pt idx="2274" formatCode="General">
                  <c:v>76.329138094261978</c:v>
                </c:pt>
                <c:pt idx="2275" formatCode="General">
                  <c:v>76.340716113239878</c:v>
                </c:pt>
                <c:pt idx="2276" formatCode="General">
                  <c:v>76.352305409328721</c:v>
                </c:pt>
                <c:pt idx="2277" formatCode="General">
                  <c:v>76.363906018543986</c:v>
                </c:pt>
                <c:pt idx="2278" formatCode="General">
                  <c:v>76.375517977057257</c:v>
                </c:pt>
                <c:pt idx="2279" formatCode="General">
                  <c:v>76.387141321197149</c:v>
                </c:pt>
                <c:pt idx="2280" formatCode="General">
                  <c:v>76.398776087450301</c:v>
                </c:pt>
                <c:pt idx="2281" formatCode="General">
                  <c:v>76.410422312462245</c:v>
                </c:pt>
                <c:pt idx="2282" formatCode="General">
                  <c:v>76.422080033038512</c:v>
                </c:pt>
                <c:pt idx="2283" formatCode="General">
                  <c:v>76.433749286145442</c:v>
                </c:pt>
                <c:pt idx="2284" formatCode="General">
                  <c:v>76.445430108911296</c:v>
                </c:pt>
                <c:pt idx="2285" formatCode="General">
                  <c:v>76.457122538627203</c:v>
                </c:pt>
                <c:pt idx="2286" formatCode="General">
                  <c:v>76.468826612748103</c:v>
                </c:pt>
                <c:pt idx="2287" formatCode="General">
                  <c:v>76.48054236889385</c:v>
                </c:pt>
                <c:pt idx="2288" formatCode="General">
                  <c:v>76.4922698448501</c:v>
                </c:pt>
                <c:pt idx="2289" formatCode="General">
                  <c:v>76.504009078569453</c:v>
                </c:pt>
                <c:pt idx="2290" formatCode="General">
                  <c:v>76.515760108172444</c:v>
                </c:pt>
                <c:pt idx="2291" formatCode="General">
                  <c:v>76.527522971948471</c:v>
                </c:pt>
                <c:pt idx="2292" formatCode="General">
                  <c:v>76.539297708357026</c:v>
                </c:pt>
                <c:pt idx="2293" formatCode="General">
                  <c:v>76.551084356028554</c:v>
                </c:pt>
                <c:pt idx="2294" formatCode="General">
                  <c:v>76.56288295376568</c:v>
                </c:pt>
                <c:pt idx="2295" formatCode="General">
                  <c:v>76.574693540544118</c:v>
                </c:pt>
                <c:pt idx="2296" formatCode="General">
                  <c:v>76.586516155513891</c:v>
                </c:pt>
                <c:pt idx="2297" formatCode="General">
                  <c:v>76.598350838000329</c:v>
                </c:pt>
                <c:pt idx="2298" formatCode="General">
                  <c:v>76.610197627505158</c:v>
                </c:pt>
                <c:pt idx="2299" formatCode="General">
                  <c:v>76.622056563707659</c:v>
                </c:pt>
                <c:pt idx="2300" formatCode="General">
                  <c:v>76.633927686465725</c:v>
                </c:pt>
                <c:pt idx="2301" formatCode="General">
                  <c:v>76.645811035816962</c:v>
                </c:pt>
                <c:pt idx="2302" formatCode="General">
                  <c:v>76.657706651979893</c:v>
                </c:pt>
                <c:pt idx="2303" formatCode="General">
                  <c:v>76.669614575355027</c:v>
                </c:pt>
                <c:pt idx="2304" formatCode="General">
                  <c:v>76.681534846526034</c:v>
                </c:pt>
                <c:pt idx="2305" formatCode="General">
                  <c:v>76.693467506260859</c:v>
                </c:pt>
                <c:pt idx="2306" formatCode="General">
                  <c:v>76.705412595512939</c:v>
                </c:pt>
                <c:pt idx="2307" formatCode="General">
                  <c:v>76.717370155422358</c:v>
                </c:pt>
                <c:pt idx="2308" formatCode="General">
                  <c:v>76.729340227316982</c:v>
                </c:pt>
                <c:pt idx="2309" formatCode="General">
                  <c:v>76.741322852713694</c:v>
                </c:pt>
                <c:pt idx="2310" formatCode="General">
                  <c:v>76.753318073319605</c:v>
                </c:pt>
                <c:pt idx="2311" formatCode="General">
                  <c:v>76.765325931033203</c:v>
                </c:pt>
                <c:pt idx="2312" formatCode="General">
                  <c:v>76.77734646794562</c:v>
                </c:pt>
                <c:pt idx="2313" formatCode="General">
                  <c:v>76.789379726341892</c:v>
                </c:pt>
                <c:pt idx="2314" formatCode="General">
                  <c:v>76.801425748702087</c:v>
                </c:pt>
                <c:pt idx="2315" formatCode="General">
                  <c:v>76.813484577702653</c:v>
                </c:pt>
                <c:pt idx="2316" formatCode="General">
                  <c:v>76.825556256217652</c:v>
                </c:pt>
                <c:pt idx="2317" formatCode="General">
                  <c:v>76.837640827319987</c:v>
                </c:pt>
                <c:pt idx="2318" formatCode="General">
                  <c:v>76.849738334282733</c:v>
                </c:pt>
                <c:pt idx="2319" formatCode="General">
                  <c:v>76.861848820580391</c:v>
                </c:pt>
                <c:pt idx="2320" formatCode="General">
                  <c:v>76.873972329890194</c:v>
                </c:pt>
                <c:pt idx="2321" formatCode="General">
                  <c:v>76.886108906093455</c:v>
                </c:pt>
                <c:pt idx="2322" formatCode="General">
                  <c:v>76.898258593276779</c:v>
                </c:pt>
                <c:pt idx="2323" formatCode="General">
                  <c:v>76.910421435733554</c:v>
                </c:pt>
                <c:pt idx="2324" formatCode="General">
                  <c:v>76.922597477965141</c:v>
                </c:pt>
                <c:pt idx="2325" formatCode="General">
                  <c:v>76.9347867646823</c:v>
                </c:pt>
                <c:pt idx="2326" formatCode="General">
                  <c:v>76.946989340806553</c:v>
                </c:pt>
                <c:pt idx="2327" formatCode="General">
                  <c:v>76.959205251471545</c:v>
                </c:pt>
                <c:pt idx="2328" formatCode="General">
                  <c:v>76.971434542024454</c:v>
                </c:pt>
                <c:pt idx="2329" formatCode="General">
                  <c:v>76.983677258027299</c:v>
                </c:pt>
                <c:pt idx="2330" formatCode="General">
                  <c:v>76.995933445258459</c:v>
                </c:pt>
                <c:pt idx="2331" formatCode="General">
                  <c:v>77.008203149714078</c:v>
                </c:pt>
                <c:pt idx="2332" formatCode="General">
                  <c:v>77.020486417609376</c:v>
                </c:pt>
                <c:pt idx="2333" formatCode="General">
                  <c:v>77.032783295380284</c:v>
                </c:pt>
                <c:pt idx="2334" formatCode="General">
                  <c:v>77.045093829684731</c:v>
                </c:pt>
                <c:pt idx="2335" formatCode="General">
                  <c:v>77.057418067404171</c:v>
                </c:pt>
                <c:pt idx="2336" formatCode="General">
                  <c:v>77.069756055645115</c:v>
                </c:pt>
                <c:pt idx="2337" formatCode="General">
                  <c:v>77.082107841740552</c:v>
                </c:pt>
                <c:pt idx="2338" formatCode="General">
                  <c:v>77.094473473251455</c:v>
                </c:pt>
                <c:pt idx="2339" formatCode="General">
                  <c:v>77.106852997968332</c:v>
                </c:pt>
                <c:pt idx="2340" formatCode="General">
                  <c:v>77.119246463912773</c:v>
                </c:pt>
                <c:pt idx="2341" formatCode="General">
                  <c:v>77.131653919338902</c:v>
                </c:pt>
                <c:pt idx="2342" formatCode="General">
                  <c:v>77.144075412735035</c:v>
                </c:pt>
                <c:pt idx="2343" formatCode="General">
                  <c:v>77.156510992825176</c:v>
                </c:pt>
                <c:pt idx="2344" formatCode="General">
                  <c:v>77.168960708570623</c:v>
                </c:pt>
                <c:pt idx="2345" formatCode="General">
                  <c:v>77.181424609171586</c:v>
                </c:pt>
                <c:pt idx="2346" formatCode="General">
                  <c:v>77.193902744068737</c:v>
                </c:pt>
                <c:pt idx="2347" formatCode="General">
                  <c:v>77.206395162944901</c:v>
                </c:pt>
                <c:pt idx="2348" formatCode="General">
                  <c:v>77.218901915726619</c:v>
                </c:pt>
                <c:pt idx="2349" formatCode="General">
                  <c:v>77.231423052585868</c:v>
                </c:pt>
                <c:pt idx="2350" formatCode="General">
                  <c:v>77.243958623941623</c:v>
                </c:pt>
                <c:pt idx="2351" formatCode="General">
                  <c:v>77.256508680461693</c:v>
                </c:pt>
                <c:pt idx="2352" formatCode="General">
                  <c:v>77.269073273064222</c:v>
                </c:pt>
                <c:pt idx="2353" formatCode="General">
                  <c:v>77.281652452919559</c:v>
                </c:pt>
                <c:pt idx="2354" formatCode="General">
                  <c:v>77.29424627145184</c:v>
                </c:pt>
                <c:pt idx="2355" formatCode="General">
                  <c:v>77.306854780340871</c:v>
                </c:pt>
                <c:pt idx="2356" formatCode="General">
                  <c:v>77.319478031523715</c:v>
                </c:pt>
                <c:pt idx="2357" formatCode="General">
                  <c:v>77.332116077196616</c:v>
                </c:pt>
                <c:pt idx="2358" formatCode="General">
                  <c:v>77.344768969816613</c:v>
                </c:pt>
                <c:pt idx="2359" formatCode="General">
                  <c:v>77.357436762103504</c:v>
                </c:pt>
                <c:pt idx="2360" formatCode="General">
                  <c:v>77.370119507041508</c:v>
                </c:pt>
                <c:pt idx="2361" formatCode="General">
                  <c:v>77.3828172578812</c:v>
                </c:pt>
                <c:pt idx="2362" formatCode="General">
                  <c:v>77.395530068141312</c:v>
                </c:pt>
                <c:pt idx="2363" formatCode="General">
                  <c:v>77.40825799161054</c:v>
                </c:pt>
                <c:pt idx="2364" formatCode="General">
                  <c:v>77.421001082349534</c:v>
                </c:pt>
                <c:pt idx="2365" formatCode="General">
                  <c:v>77.433759394692657</c:v>
                </c:pt>
                <c:pt idx="2366" formatCode="General">
                  <c:v>77.44653298324998</c:v>
                </c:pt>
                <c:pt idx="2367" formatCode="General">
                  <c:v>77.459321902909224</c:v>
                </c:pt>
                <c:pt idx="2368" formatCode="General">
                  <c:v>77.472126208837565</c:v>
                </c:pt>
                <c:pt idx="2369" formatCode="General">
                  <c:v>77.484945956483784</c:v>
                </c:pt>
                <c:pt idx="2370" formatCode="General">
                  <c:v>77.497781201580054</c:v>
                </c:pt>
                <c:pt idx="2371" formatCode="General">
                  <c:v>77.510632000144057</c:v>
                </c:pt>
                <c:pt idx="2372" formatCode="General">
                  <c:v>77.523498408480975</c:v>
                </c:pt>
                <c:pt idx="2373" formatCode="General">
                  <c:v>77.536380483185468</c:v>
                </c:pt>
                <c:pt idx="2374" formatCode="General">
                  <c:v>77.549278281143728</c:v>
                </c:pt>
                <c:pt idx="2375" formatCode="General">
                  <c:v>77.562191859535616</c:v>
                </c:pt>
                <c:pt idx="2376" formatCode="General">
                  <c:v>77.575121275836651</c:v>
                </c:pt>
                <c:pt idx="2377" formatCode="General">
                  <c:v>77.588066587820151</c:v>
                </c:pt>
                <c:pt idx="2378" formatCode="General">
                  <c:v>77.601027853559359</c:v>
                </c:pt>
                <c:pt idx="2379" formatCode="General">
                  <c:v>77.61400513142955</c:v>
                </c:pt>
                <c:pt idx="2380" formatCode="General">
                  <c:v>77.626998480110245</c:v>
                </c:pt>
                <c:pt idx="2381" formatCode="General">
                  <c:v>77.640007958587304</c:v>
                </c:pt>
                <c:pt idx="2382" formatCode="General">
                  <c:v>77.653033626155221</c:v>
                </c:pt>
                <c:pt idx="2383" formatCode="General">
                  <c:v>77.666075542419222</c:v>
                </c:pt>
                <c:pt idx="2384" formatCode="General">
                  <c:v>77.6791337672976</c:v>
                </c:pt>
                <c:pt idx="2385" formatCode="General">
                  <c:v>77.692208361023958</c:v>
                </c:pt>
                <c:pt idx="2386" formatCode="General">
                  <c:v>77.705299384149399</c:v>
                </c:pt>
                <c:pt idx="2387" formatCode="General">
                  <c:v>77.718406897544924</c:v>
                </c:pt>
                <c:pt idx="2388" formatCode="General">
                  <c:v>77.731530962403724</c:v>
                </c:pt>
                <c:pt idx="2389" formatCode="General">
                  <c:v>77.744671640243467</c:v>
                </c:pt>
                <c:pt idx="2390" formatCode="General">
                  <c:v>77.757828992908728</c:v>
                </c:pt>
                <c:pt idx="2391" formatCode="General">
                  <c:v>77.771003082573316</c:v>
                </c:pt>
                <c:pt idx="2392" formatCode="General">
                  <c:v>77.784193971742681</c:v>
                </c:pt>
                <c:pt idx="2393" formatCode="General">
                  <c:v>77.797401723256399</c:v>
                </c:pt>
                <c:pt idx="2394" formatCode="General">
                  <c:v>77.810626400290545</c:v>
                </c:pt>
                <c:pt idx="2395" formatCode="General">
                  <c:v>77.82386806636022</c:v>
                </c:pt>
                <c:pt idx="2396" formatCode="General">
                  <c:v>77.837126785321985</c:v>
                </c:pt>
                <c:pt idx="2397" formatCode="General">
                  <c:v>77.850402621376432</c:v>
                </c:pt>
                <c:pt idx="2398" formatCode="General">
                  <c:v>77.863695639070698</c:v>
                </c:pt>
                <c:pt idx="2399" formatCode="General">
                  <c:v>77.877005903300997</c:v>
                </c:pt>
                <c:pt idx="2400" formatCode="General">
                  <c:v>77.890333479315302</c:v>
                </c:pt>
                <c:pt idx="2401" formatCode="General">
                  <c:v>77.903678432715836</c:v>
                </c:pt>
                <c:pt idx="2402" formatCode="General">
                  <c:v>77.917040829461797</c:v>
                </c:pt>
                <c:pt idx="2403" formatCode="General">
                  <c:v>77.930420735871934</c:v>
                </c:pt>
                <c:pt idx="2404" formatCode="General">
                  <c:v>77.943818218627356</c:v>
                </c:pt>
                <c:pt idx="2405" formatCode="General">
                  <c:v>77.957233344774096</c:v>
                </c:pt>
                <c:pt idx="2406" formatCode="General">
                  <c:v>77.970666181725932</c:v>
                </c:pt>
                <c:pt idx="2407" formatCode="General">
                  <c:v>77.984116797267163</c:v>
                </c:pt>
                <c:pt idx="2408" formatCode="General">
                  <c:v>77.997585259555322</c:v>
                </c:pt>
                <c:pt idx="2409" formatCode="General">
                  <c:v>78.011071637124033</c:v>
                </c:pt>
                <c:pt idx="2410" formatCode="General">
                  <c:v>78.024575998885851</c:v>
                </c:pt>
                <c:pt idx="2411" formatCode="General">
                  <c:v>78.038098414135149</c:v>
                </c:pt>
                <c:pt idx="2412" formatCode="General">
                  <c:v>78.05163895255096</c:v>
                </c:pt>
                <c:pt idx="2413" formatCode="General">
                  <c:v>78.065197684199916</c:v>
                </c:pt>
                <c:pt idx="2414" formatCode="General">
                  <c:v>78.078774679539222</c:v>
                </c:pt>
                <c:pt idx="2415" formatCode="General">
                  <c:v>78.092370009419625</c:v>
                </c:pt>
                <c:pt idx="2416" formatCode="General">
                  <c:v>78.105983745088366</c:v>
                </c:pt>
                <c:pt idx="2417" formatCode="General">
                  <c:v>78.119615958192313</c:v>
                </c:pt>
                <c:pt idx="2418" formatCode="General">
                  <c:v>78.133266720780952</c:v>
                </c:pt>
                <c:pt idx="2419" formatCode="General">
                  <c:v>78.146936105309479</c:v>
                </c:pt>
                <c:pt idx="2420" formatCode="General">
                  <c:v>78.160624184641961</c:v>
                </c:pt>
                <c:pt idx="2421" formatCode="General">
                  <c:v>78.174331032054468</c:v>
                </c:pt>
                <c:pt idx="2422" formatCode="General">
                  <c:v>78.188056721238269</c:v>
                </c:pt>
                <c:pt idx="2423" formatCode="General">
                  <c:v>78.201801326303027</c:v>
                </c:pt>
                <c:pt idx="2424" formatCode="General">
                  <c:v>78.215564921780043</c:v>
                </c:pt>
                <c:pt idx="2425" formatCode="General">
                  <c:v>78.229347582625593</c:v>
                </c:pt>
                <c:pt idx="2426" formatCode="General">
                  <c:v>78.243149384224125</c:v>
                </c:pt>
                <c:pt idx="2427" formatCode="General">
                  <c:v>78.256970402391715</c:v>
                </c:pt>
                <c:pt idx="2428" formatCode="General">
                  <c:v>78.27081071337939</c:v>
                </c:pt>
                <c:pt idx="2429" formatCode="General">
                  <c:v>78.284670393876524</c:v>
                </c:pt>
                <c:pt idx="2430" formatCode="General">
                  <c:v>78.298549521014294</c:v>
                </c:pt>
                <c:pt idx="2431" formatCode="General">
                  <c:v>78.312448172369187</c:v>
                </c:pt>
                <c:pt idx="2432" formatCode="General">
                  <c:v>78.326366425966427</c:v>
                </c:pt>
                <c:pt idx="2433" formatCode="General">
                  <c:v>78.340304360283639</c:v>
                </c:pt>
                <c:pt idx="2434" formatCode="General">
                  <c:v>78.35426205425432</c:v>
                </c:pt>
                <c:pt idx="2435" formatCode="General">
                  <c:v>78.368239587271475</c:v>
                </c:pt>
                <c:pt idx="2436" formatCode="General">
                  <c:v>78.382237039191352</c:v>
                </c:pt>
                <c:pt idx="2437" formatCode="General">
                  <c:v>78.396254490337043</c:v>
                </c:pt>
                <c:pt idx="2438" formatCode="General">
                  <c:v>78.410292021502229</c:v>
                </c:pt>
                <c:pt idx="2439" formatCode="General">
                  <c:v>78.424349713954925</c:v>
                </c:pt>
                <c:pt idx="2440" formatCode="General">
                  <c:v>78.438427649441351</c:v>
                </c:pt>
                <c:pt idx="2441" formatCode="General">
                  <c:v>78.452525910189692</c:v>
                </c:pt>
                <c:pt idx="2442" formatCode="General">
                  <c:v>78.466644578914014</c:v>
                </c:pt>
                <c:pt idx="2443" formatCode="General">
                  <c:v>78.480783738818175</c:v>
                </c:pt>
                <c:pt idx="2444" formatCode="General">
                  <c:v>78.494943473599776</c:v>
                </c:pt>
                <c:pt idx="2445" formatCode="General">
                  <c:v>78.509123867454164</c:v>
                </c:pt>
                <c:pt idx="2446" formatCode="General">
                  <c:v>78.523325005078448</c:v>
                </c:pt>
                <c:pt idx="2447" formatCode="General">
                  <c:v>78.537546971675596</c:v>
                </c:pt>
                <c:pt idx="2448" formatCode="General">
                  <c:v>78.551789852958592</c:v>
                </c:pt>
                <c:pt idx="2449" formatCode="General">
                  <c:v>78.566053735154512</c:v>
                </c:pt>
                <c:pt idx="2450" formatCode="General">
                  <c:v>78.580338705008799</c:v>
                </c:pt>
                <c:pt idx="2451" formatCode="General">
                  <c:v>78.594644849789461</c:v>
                </c:pt>
                <c:pt idx="2452" formatCode="General">
                  <c:v>78.608972257291413</c:v>
                </c:pt>
                <c:pt idx="2453" formatCode="General">
                  <c:v>78.623321015840801</c:v>
                </c:pt>
                <c:pt idx="2454" formatCode="General">
                  <c:v>78.637691214299338</c:v>
                </c:pt>
                <c:pt idx="2455" formatCode="General">
                  <c:v>78.652082942068759</c:v>
                </c:pt>
                <c:pt idx="2456" formatCode="General">
                  <c:v>78.666496289095349</c:v>
                </c:pt>
                <c:pt idx="2457" formatCode="General">
                  <c:v>78.68093134587437</c:v>
                </c:pt>
                <c:pt idx="2458" formatCode="General">
                  <c:v>78.695388203454641</c:v>
                </c:pt>
                <c:pt idx="2459" formatCode="General">
                  <c:v>78.709866953443239</c:v>
                </c:pt>
                <c:pt idx="2460" formatCode="General">
                  <c:v>78.724367688010062</c:v>
                </c:pt>
                <c:pt idx="2461" formatCode="General">
                  <c:v>78.738890499892605</c:v>
                </c:pt>
                <c:pt idx="2462" formatCode="General">
                  <c:v>78.753435482400661</c:v>
                </c:pt>
                <c:pt idx="2463" formatCode="General">
                  <c:v>78.76800272942117</c:v>
                </c:pt>
                <c:pt idx="2464" formatCode="General">
                  <c:v>78.782592335423132</c:v>
                </c:pt>
                <c:pt idx="2465" formatCode="General">
                  <c:v>78.797204395462373</c:v>
                </c:pt>
                <c:pt idx="2466" formatCode="General">
                  <c:v>78.811839005186684</c:v>
                </c:pt>
                <c:pt idx="2467" formatCode="General">
                  <c:v>78.826496260840713</c:v>
                </c:pt>
                <c:pt idx="2468" formatCode="General">
                  <c:v>78.841176259271094</c:v>
                </c:pt>
                <c:pt idx="2469" formatCode="General">
                  <c:v>78.855879097931563</c:v>
                </c:pt>
                <c:pt idx="2470" formatCode="General">
                  <c:v>78.870604874888116</c:v>
                </c:pt>
                <c:pt idx="2471" formatCode="General">
                  <c:v>78.88535368882431</c:v>
                </c:pt>
                <c:pt idx="2472" formatCode="General">
                  <c:v>78.900125639046493</c:v>
                </c:pt>
                <c:pt idx="2473" formatCode="General">
                  <c:v>78.914920825489148</c:v>
                </c:pt>
                <c:pt idx="2474" formatCode="General">
                  <c:v>78.929739348720375</c:v>
                </c:pt>
                <c:pt idx="2475" formatCode="General">
                  <c:v>78.944581309947253</c:v>
                </c:pt>
                <c:pt idx="2476" formatCode="General">
                  <c:v>78.959446811021493</c:v>
                </c:pt>
                <c:pt idx="2477" formatCode="General">
                  <c:v>78.974335954444882</c:v>
                </c:pt>
                <c:pt idx="2478" formatCode="General">
                  <c:v>78.989248843375066</c:v>
                </c:pt>
                <c:pt idx="2479" formatCode="General">
                  <c:v>79.004185581631134</c:v>
                </c:pt>
                <c:pt idx="2480" formatCode="General">
                  <c:v>79.019146273699505</c:v>
                </c:pt>
                <c:pt idx="2481" formatCode="General">
                  <c:v>79.034131024739679</c:v>
                </c:pt>
                <c:pt idx="2482" formatCode="General">
                  <c:v>79.049139940590152</c:v>
                </c:pt>
                <c:pt idx="2483" formatCode="General">
                  <c:v>79.064173127774438</c:v>
                </c:pt>
                <c:pt idx="2484" formatCode="General">
                  <c:v>79.079230693507</c:v>
                </c:pt>
                <c:pt idx="2485" formatCode="General">
                  <c:v>79.09431274569944</c:v>
                </c:pt>
                <c:pt idx="2486" formatCode="General">
                  <c:v>79.109419392966601</c:v>
                </c:pt>
                <c:pt idx="2487" formatCode="General">
                  <c:v>79.124550744632813</c:v>
                </c:pt>
                <c:pt idx="2488" formatCode="General">
                  <c:v>79.139706910738255</c:v>
                </c:pt>
                <c:pt idx="2489" formatCode="General">
                  <c:v>79.154888002045197</c:v>
                </c:pt>
                <c:pt idx="2490" formatCode="General">
                  <c:v>79.170094130044575</c:v>
                </c:pt>
                <c:pt idx="2491" formatCode="General">
                  <c:v>79.185325406962491</c:v>
                </c:pt>
                <c:pt idx="2492" formatCode="General">
                  <c:v>79.2005819457667</c:v>
                </c:pt>
                <c:pt idx="2493" formatCode="General">
                  <c:v>79.215863860173357</c:v>
                </c:pt>
                <c:pt idx="2494" formatCode="General">
                  <c:v>79.231171264653753</c:v>
                </c:pt>
                <c:pt idx="2495" formatCode="General">
                  <c:v>79.246504274441151</c:v>
                </c:pt>
                <c:pt idx="2496" formatCode="General">
                  <c:v>79.261863005537606</c:v>
                </c:pt>
                <c:pt idx="2497" formatCode="General">
                  <c:v>79.277247574720988</c:v>
                </c:pt>
                <c:pt idx="2498" formatCode="General">
                  <c:v>79.292658099552057</c:v>
                </c:pt>
                <c:pt idx="2499" formatCode="General">
                  <c:v>79.30809469838151</c:v>
                </c:pt>
                <c:pt idx="2500" formatCode="General">
                  <c:v>79.323557490357302</c:v>
                </c:pt>
                <c:pt idx="2501" formatCode="General">
                  <c:v>79.339046595431867</c:v>
                </c:pt>
                <c:pt idx="2502" formatCode="General">
                  <c:v>79.354562134369502</c:v>
                </c:pt>
                <c:pt idx="2503" formatCode="General">
                  <c:v>79.370104228753902</c:v>
                </c:pt>
                <c:pt idx="2504" formatCode="General">
                  <c:v>79.38567300099561</c:v>
                </c:pt>
                <c:pt idx="2505" formatCode="General">
                  <c:v>79.401268574339767</c:v>
                </c:pt>
                <c:pt idx="2506" formatCode="General">
                  <c:v>79.416891072873725</c:v>
                </c:pt>
                <c:pt idx="2507" formatCode="General">
                  <c:v>79.432540621534969</c:v>
                </c:pt>
                <c:pt idx="2508" formatCode="General">
                  <c:v>79.44821734611898</c:v>
                </c:pt>
                <c:pt idx="2509" formatCode="General">
                  <c:v>79.463921373287235</c:v>
                </c:pt>
                <c:pt idx="2510" formatCode="General">
                  <c:v>79.479652830575318</c:v>
                </c:pt>
                <c:pt idx="2511" formatCode="General">
                  <c:v>79.495411846401112</c:v>
                </c:pt>
                <c:pt idx="2512" formatCode="General">
                  <c:v>79.511198550073075</c:v>
                </c:pt>
                <c:pt idx="2513" formatCode="General">
                  <c:v>79.527013071798635</c:v>
                </c:pt>
                <c:pt idx="2514" formatCode="General">
                  <c:v>79.542855542692692</c:v>
                </c:pt>
                <c:pt idx="2515" formatCode="General">
                  <c:v>79.558726094786195</c:v>
                </c:pt>
                <c:pt idx="2516" formatCode="General">
                  <c:v>79.574624861034806</c:v>
                </c:pt>
                <c:pt idx="2517" formatCode="General">
                  <c:v>79.590551975327742</c:v>
                </c:pt>
                <c:pt idx="2518" formatCode="General">
                  <c:v>79.606507572496639</c:v>
                </c:pt>
                <c:pt idx="2519" formatCode="General">
                  <c:v>79.622491788324567</c:v>
                </c:pt>
                <c:pt idx="2520" formatCode="General">
                  <c:v>79.638504759555147</c:v>
                </c:pt>
                <c:pt idx="2521" formatCode="General">
                  <c:v>79.65454662390178</c:v>
                </c:pt>
                <c:pt idx="2522" formatCode="General">
                  <c:v>79.670617520056965</c:v>
                </c:pt>
                <c:pt idx="2523" formatCode="General">
                  <c:v>79.686717587701779</c:v>
                </c:pt>
                <c:pt idx="2524" formatCode="General">
                  <c:v>79.702846967515384</c:v>
                </c:pt>
                <c:pt idx="2525" formatCode="General">
                  <c:v>79.719005801184807</c:v>
                </c:pt>
                <c:pt idx="2526" formatCode="General">
                  <c:v>79.735194231414638</c:v>
                </c:pt>
                <c:pt idx="2527" formatCode="General">
                  <c:v>79.751412401936946</c:v>
                </c:pt>
                <c:pt idx="2528" formatCode="General">
                  <c:v>79.767660457521444</c:v>
                </c:pt>
                <c:pt idx="2529" formatCode="General">
                  <c:v>79.783938543985528</c:v>
                </c:pt>
                <c:pt idx="2530" formatCode="General">
                  <c:v>79.800246808204577</c:v>
                </c:pt>
                <c:pt idx="2531" formatCode="General">
                  <c:v>79.816585398122456</c:v>
                </c:pt>
                <c:pt idx="2532" formatCode="General">
                  <c:v>79.832954462761975</c:v>
                </c:pt>
                <c:pt idx="2533" formatCode="General">
                  <c:v>79.849354152235605</c:v>
                </c:pt>
                <c:pt idx="2534" formatCode="General">
                  <c:v>79.865784617756248</c:v>
                </c:pt>
                <c:pt idx="2535" formatCode="General">
                  <c:v>79.882246011648263</c:v>
                </c:pt>
                <c:pt idx="2536" formatCode="General">
                  <c:v>79.898738487358457</c:v>
                </c:pt>
                <c:pt idx="2537" formatCode="General">
                  <c:v>79.91526219946735</c:v>
                </c:pt>
                <c:pt idx="2538" formatCode="General">
                  <c:v>79.931817303700555</c:v>
                </c:pt>
                <c:pt idx="2539" formatCode="General">
                  <c:v>79.948403956940226</c:v>
                </c:pt>
                <c:pt idx="2540" formatCode="General">
                  <c:v>79.965022317236787</c:v>
                </c:pt>
                <c:pt idx="2541" formatCode="General">
                  <c:v>79.98167254382065</c:v>
                </c:pt>
                <c:pt idx="2542" formatCode="General">
                  <c:v>79.998354797114246</c:v>
                </c:pt>
                <c:pt idx="2543" formatCode="General">
                  <c:v>80.015069238744019</c:v>
                </c:pt>
                <c:pt idx="2544" formatCode="General">
                  <c:v>80.031816031552793</c:v>
                </c:pt>
                <c:pt idx="2545" formatCode="General">
                  <c:v>80.048595339612149</c:v>
                </c:pt>
                <c:pt idx="2546" formatCode="General">
                  <c:v>80.065407328234926</c:v>
                </c:pt>
                <c:pt idx="2547" formatCode="General">
                  <c:v>80.082252163988116</c:v>
                </c:pt>
                <c:pt idx="2548" formatCode="General">
                  <c:v>80.099130014705551</c:v>
                </c:pt>
                <c:pt idx="2549" formatCode="General">
                  <c:v>80.116041049501177</c:v>
                </c:pt>
                <c:pt idx="2550" formatCode="General">
                  <c:v>80.132985438782143</c:v>
                </c:pt>
                <c:pt idx="2551" formatCode="General">
                  <c:v>80.149963354262283</c:v>
                </c:pt>
                <c:pt idx="2552" formatCode="General">
                  <c:v>80.16697496897568</c:v>
                </c:pt>
                <c:pt idx="2553" formatCode="General">
                  <c:v>80.184020457290416</c:v>
                </c:pt>
                <c:pt idx="2554" formatCode="General">
                  <c:v>80.201099994922558</c:v>
                </c:pt>
                <c:pt idx="2555" formatCode="General">
                  <c:v>80.218213758950228</c:v>
                </c:pt>
                <c:pt idx="2556" formatCode="General">
                  <c:v>80.235361927827924</c:v>
                </c:pt>
                <c:pt idx="2557" formatCode="General">
                  <c:v>80.252544681401105</c:v>
                </c:pt>
                <c:pt idx="2558" formatCode="General">
                  <c:v>80.269762200920738</c:v>
                </c:pt>
                <c:pt idx="2559" formatCode="General">
                  <c:v>80.287014669058323</c:v>
                </c:pt>
                <c:pt idx="2560" formatCode="General">
                  <c:v>80.304302269920896</c:v>
                </c:pt>
                <c:pt idx="2561" formatCode="General">
                  <c:v>80.321625189066395</c:v>
                </c:pt>
                <c:pt idx="2562" formatCode="General">
                  <c:v>80.338983613519062</c:v>
                </c:pt>
                <c:pt idx="2563" formatCode="General">
                  <c:v>80.356377731785244</c:v>
                </c:pt>
                <c:pt idx="2564" formatCode="General">
                  <c:v>80.373807733869228</c:v>
                </c:pt>
                <c:pt idx="2565" formatCode="General">
                  <c:v>80.391273811289409</c:v>
                </c:pt>
                <c:pt idx="2566" formatCode="General">
                  <c:v>80.408776157094664</c:v>
                </c:pt>
                <c:pt idx="2567" formatCode="General">
                  <c:v>80.426314965880877</c:v>
                </c:pt>
                <c:pt idx="2568" formatCode="General">
                  <c:v>80.44389043380778</c:v>
                </c:pt>
                <c:pt idx="2569" formatCode="General">
                  <c:v>80.461502758615964</c:v>
                </c:pt>
                <c:pt idx="2570" formatCode="General">
                  <c:v>80.4791521396441</c:v>
                </c:pt>
                <c:pt idx="2571" formatCode="General">
                  <c:v>80.496838777846548</c:v>
                </c:pt>
                <c:pt idx="2572" formatCode="General">
                  <c:v>80.514562875810938</c:v>
                </c:pt>
                <c:pt idx="2573" formatCode="General">
                  <c:v>80.532324637776341</c:v>
                </c:pt>
                <c:pt idx="2574" formatCode="General">
                  <c:v>80.550124269651363</c:v>
                </c:pt>
                <c:pt idx="2575" formatCode="General">
                  <c:v>80.567961979032688</c:v>
                </c:pt>
                <c:pt idx="2576" formatCode="General">
                  <c:v>80.585837975223811</c:v>
                </c:pt>
                <c:pt idx="2577" formatCode="General">
                  <c:v>80.603752469254133</c:v>
                </c:pt>
                <c:pt idx="2578" formatCode="General">
                  <c:v>80.621705673898035</c:v>
                </c:pt>
                <c:pt idx="2579" formatCode="General">
                  <c:v>80.639697803694688</c:v>
                </c:pt>
                <c:pt idx="2580" formatCode="General">
                  <c:v>80.657729074967648</c:v>
                </c:pt>
                <c:pt idx="2581" formatCode="General">
                  <c:v>80.675799705845137</c:v>
                </c:pt>
                <c:pt idx="2582" formatCode="General">
                  <c:v>80.693909916280305</c:v>
                </c:pt>
                <c:pt idx="2583" formatCode="General">
                  <c:v>80.712059928071952</c:v>
                </c:pt>
                <c:pt idx="2584" formatCode="General">
                  <c:v>80.730249964885587</c:v>
                </c:pt>
                <c:pt idx="2585" formatCode="General">
                  <c:v>80.748480252274547</c:v>
                </c:pt>
                <c:pt idx="2586" formatCode="General">
                  <c:v>80.766751017701708</c:v>
                </c:pt>
                <c:pt idx="2587" formatCode="General">
                  <c:v>80.785062490561316</c:v>
                </c:pt>
                <c:pt idx="2588" formatCode="General">
                  <c:v>80.803414902201226</c:v>
                </c:pt>
                <c:pt idx="2589" formatCode="General">
                  <c:v>80.821808485945425</c:v>
                </c:pt>
                <c:pt idx="2590" formatCode="General">
                  <c:v>80.840243477116871</c:v>
                </c:pt>
                <c:pt idx="2591" formatCode="General">
                  <c:v>80.858720113060727</c:v>
                </c:pt>
                <c:pt idx="2592" formatCode="General">
                  <c:v>80.877238633167806</c:v>
                </c:pt>
                <c:pt idx="2593" formatCode="General">
                  <c:v>80.895799278898579</c:v>
                </c:pt>
                <c:pt idx="2594" formatCode="General">
                  <c:v>80.914402293807299</c:v>
                </c:pt>
                <c:pt idx="2595" formatCode="General">
                  <c:v>80.933047923566605</c:v>
                </c:pt>
                <c:pt idx="2596" formatCode="General">
                  <c:v>80.951736415992471</c:v>
                </c:pt>
                <c:pt idx="2597" formatCode="General">
                  <c:v>80.970468021069564</c:v>
                </c:pt>
                <c:pt idx="2598" formatCode="General">
                  <c:v>80.989242990976933</c:v>
                </c:pt>
                <c:pt idx="2599" formatCode="General">
                  <c:v>81.008061580113974</c:v>
                </c:pt>
                <c:pt idx="2600" formatCode="General">
                  <c:v>81.026924045127089</c:v>
                </c:pt>
                <c:pt idx="2601" formatCode="General">
                  <c:v>81.04583064493643</c:v>
                </c:pt>
                <c:pt idx="2602" formatCode="General">
                  <c:v>81.064781640763144</c:v>
                </c:pt>
                <c:pt idx="2603" formatCode="General">
                  <c:v>81.083777296157194</c:v>
                </c:pt>
                <c:pt idx="2604" formatCode="General">
                  <c:v>81.102817877025302</c:v>
                </c:pt>
                <c:pt idx="2605" formatCode="General">
                  <c:v>81.121903651659593</c:v>
                </c:pt>
                <c:pt idx="2606" formatCode="General">
                  <c:v>81.141034890766576</c:v>
                </c:pt>
                <c:pt idx="2607" formatCode="General">
                  <c:v>81.160211867496415</c:v>
                </c:pt>
                <c:pt idx="2608" formatCode="General">
                  <c:v>81.17943485747297</c:v>
                </c:pt>
                <c:pt idx="2609" formatCode="General">
                  <c:v>81.198704138823985</c:v>
                </c:pt>
                <c:pt idx="2610" formatCode="General">
                  <c:v>81.218019992211921</c:v>
                </c:pt>
                <c:pt idx="2611" formatCode="General">
                  <c:v>81.237382700865254</c:v>
                </c:pt>
                <c:pt idx="2612" formatCode="General">
                  <c:v>81.256792550610214</c:v>
                </c:pt>
                <c:pt idx="2613" formatCode="General">
                  <c:v>81.276249829902994</c:v>
                </c:pt>
                <c:pt idx="2614" formatCode="General">
                  <c:v>81.295754829862588</c:v>
                </c:pt>
                <c:pt idx="2615" formatCode="General">
                  <c:v>81.315307844303902</c:v>
                </c:pt>
                <c:pt idx="2616" formatCode="General">
                  <c:v>81.334909169771777</c:v>
                </c:pt>
                <c:pt idx="2617" formatCode="General">
                  <c:v>81.354559105575106</c:v>
                </c:pt>
                <c:pt idx="2618" formatCode="General">
                  <c:v>81.374257953821839</c:v>
                </c:pt>
                <c:pt idx="2619" formatCode="General">
                  <c:v>81.394006019454309</c:v>
                </c:pt>
                <c:pt idx="2620" formatCode="General">
                  <c:v>81.413803610285299</c:v>
                </c:pt>
                <c:pt idx="2621" formatCode="General">
                  <c:v>81.433651037034565</c:v>
                </c:pt>
                <c:pt idx="2622" formatCode="General">
                  <c:v>81.453548613366038</c:v>
                </c:pt>
                <c:pt idx="2623" formatCode="General">
                  <c:v>81.473496655925487</c:v>
                </c:pt>
                <c:pt idx="2624" formatCode="General">
                  <c:v>81.493495484378968</c:v>
                </c:pt>
                <c:pt idx="2625" formatCode="General">
                  <c:v>81.513545421451767</c:v>
                </c:pt>
                <c:pt idx="2626" formatCode="General">
                  <c:v>81.533646792968028</c:v>
                </c:pt>
                <c:pt idx="2627" formatCode="General">
                  <c:v>81.553799927891006</c:v>
                </c:pt>
                <c:pt idx="2628" formatCode="General">
                  <c:v>81.574005158364031</c:v>
                </c:pt>
                <c:pt idx="2629" formatCode="General">
                  <c:v>81.594262819752032</c:v>
                </c:pt>
                <c:pt idx="2630" formatCode="General">
                  <c:v>81.614573250683904</c:v>
                </c:pt>
                <c:pt idx="2631" formatCode="General">
                  <c:v>81.634936793095449</c:v>
                </c:pt>
                <c:pt idx="2632" formatCode="General">
                  <c:v>81.655353792273047</c:v>
                </c:pt>
                <c:pt idx="2633" formatCode="General">
                  <c:v>81.675824596898153</c:v>
                </c:pt>
                <c:pt idx="2634" formatCode="General">
                  <c:v>81.696349559092383</c:v>
                </c:pt>
                <c:pt idx="2635" formatCode="General">
                  <c:v>81.716929034463519</c:v>
                </c:pt>
                <c:pt idx="2636" formatCode="General">
                  <c:v>81.737563382152118</c:v>
                </c:pt>
                <c:pt idx="2637" formatCode="General">
                  <c:v>81.758252964879077</c:v>
                </c:pt>
                <c:pt idx="2638" formatCode="General">
                  <c:v>81.778998148993892</c:v>
                </c:pt>
                <c:pt idx="2639" formatCode="General">
                  <c:v>81.799799304523773</c:v>
                </c:pt>
                <c:pt idx="2640" formatCode="General">
                  <c:v>81.820656805223592</c:v>
                </c:pt>
                <c:pt idx="2641" formatCode="General">
                  <c:v>81.841571028626689</c:v>
                </c:pt>
                <c:pt idx="2642" formatCode="General">
                  <c:v>81.86254235609654</c:v>
                </c:pt>
                <c:pt idx="2643" formatCode="General">
                  <c:v>81.8835711728794</c:v>
                </c:pt>
                <c:pt idx="2644" formatCode="General">
                  <c:v>81.904657868157642</c:v>
                </c:pt>
                <c:pt idx="2645" formatCode="General">
                  <c:v>81.925802835104321</c:v>
                </c:pt>
                <c:pt idx="2646" formatCode="General">
                  <c:v>81.947006470938405</c:v>
                </c:pt>
                <c:pt idx="2647" formatCode="General">
                  <c:v>81.968269176981224</c:v>
                </c:pt>
                <c:pt idx="2648" formatCode="General">
                  <c:v>81.989591358713653</c:v>
                </c:pt>
                <c:pt idx="2649" formatCode="General">
                  <c:v>82.010973425834507</c:v>
                </c:pt>
                <c:pt idx="2650" formatCode="General">
                  <c:v>82.032415792319938</c:v>
                </c:pt>
                <c:pt idx="2651" formatCode="General">
                  <c:v>82.053918876483749</c:v>
                </c:pt>
                <c:pt idx="2652" formatCode="General">
                  <c:v>82.075483101038955</c:v>
                </c:pt>
                <c:pt idx="2653" formatCode="General">
                  <c:v>82.097108893160311</c:v>
                </c:pt>
                <c:pt idx="2654" formatCode="General">
                  <c:v>82.118796684548059</c:v>
                </c:pt>
                <c:pt idx="2655" formatCode="General">
                  <c:v>82.140546911492777</c:v>
                </c:pt>
                <c:pt idx="2656" formatCode="General">
                  <c:v>82.162360014941413</c:v>
                </c:pt>
                <c:pt idx="2657" formatCode="General">
                  <c:v>82.184236440564419</c:v>
                </c:pt>
                <c:pt idx="2658" formatCode="General">
                  <c:v>82.206176638824374</c:v>
                </c:pt>
                <c:pt idx="2659" formatCode="General">
                  <c:v>82.228181065045476</c:v>
                </c:pt>
                <c:pt idx="2660" formatCode="General">
                  <c:v>82.250250179484709</c:v>
                </c:pt>
                <c:pt idx="2661" formatCode="General">
                  <c:v>82.272384447403994</c:v>
                </c:pt>
                <c:pt idx="2662" formatCode="General">
                  <c:v>82.294584339143839</c:v>
                </c:pt>
                <c:pt idx="2663" formatCode="General">
                  <c:v>82.316850330198392</c:v>
                </c:pt>
                <c:pt idx="2664" formatCode="General">
                  <c:v>82.339182901291721</c:v>
                </c:pt>
                <c:pt idx="2665" formatCode="General">
                  <c:v>82.361582538455707</c:v>
                </c:pt>
                <c:pt idx="2666" formatCode="General">
                  <c:v>82.384049733109251</c:v>
                </c:pt>
                <c:pt idx="2667" formatCode="General">
                  <c:v>82.406584982139094</c:v>
                </c:pt>
                <c:pt idx="2668" formatCode="General">
                  <c:v>82.429188787982042</c:v>
                </c:pt>
                <c:pt idx="2669" formatCode="General">
                  <c:v>82.451861658708864</c:v>
                </c:pt>
                <c:pt idx="2670" formatCode="General">
                  <c:v>82.474604108109773</c:v>
                </c:pt>
                <c:pt idx="2671" formatCode="General">
                  <c:v>82.497416655781379</c:v>
                </c:pt>
                <c:pt idx="2672" formatCode="General">
                  <c:v>82.520299827215624</c:v>
                </c:pt>
                <c:pt idx="2673" formatCode="General">
                  <c:v>82.543254153890089</c:v>
                </c:pt>
                <c:pt idx="2674" formatCode="General">
                  <c:v>82.56628017336034</c:v>
                </c:pt>
                <c:pt idx="2675" formatCode="General">
                  <c:v>82.589378429353843</c:v>
                </c:pt>
                <c:pt idx="2676" formatCode="General">
                  <c:v>82.612549471865876</c:v>
                </c:pt>
                <c:pt idx="2677" formatCode="General">
                  <c:v>82.635793857257212</c:v>
                </c:pt>
                <c:pt idx="2678" formatCode="General">
                  <c:v>82.659112148353785</c:v>
                </c:pt>
                <c:pt idx="2679" formatCode="General">
                  <c:v>82.682504914548304</c:v>
                </c:pt>
                <c:pt idx="2680" formatCode="General">
                  <c:v>82.705972731903842</c:v>
                </c:pt>
                <c:pt idx="2681" formatCode="General">
                  <c:v>82.729516183259619</c:v>
                </c:pt>
                <c:pt idx="2682" formatCode="General">
                  <c:v>82.75313585833868</c:v>
                </c:pt>
                <c:pt idx="2683" formatCode="General">
                  <c:v>82.776832353857941</c:v>
                </c:pt>
                <c:pt idx="2684" formatCode="General">
                  <c:v>82.800606273640398</c:v>
                </c:pt>
                <c:pt idx="2685" formatCode="General">
                  <c:v>82.824458228729483</c:v>
                </c:pt>
                <c:pt idx="2686" formatCode="General">
                  <c:v>82.848388837505937</c:v>
                </c:pt>
                <c:pt idx="2687" formatCode="General">
                  <c:v>82.872398725806917</c:v>
                </c:pt>
                <c:pt idx="2688" formatCode="General">
                  <c:v>82.896488527047609</c:v>
                </c:pt>
                <c:pt idx="2689" formatCode="General">
                  <c:v>82.92065888234535</c:v>
                </c:pt>
                <c:pt idx="2690" formatCode="General">
                  <c:v>82.944910440646296</c:v>
                </c:pt>
                <c:pt idx="2691" formatCode="General">
                  <c:v>82.969243858854668</c:v>
                </c:pt>
                <c:pt idx="2692" formatCode="General">
                  <c:v>82.993659801964839</c:v>
                </c:pt>
                <c:pt idx="2693" formatCode="General">
                  <c:v>83.018158943196013</c:v>
                </c:pt>
                <c:pt idx="2694" formatCode="General">
                  <c:v>83.042741964129803</c:v>
                </c:pt>
                <c:pt idx="2695" formatCode="General">
                  <c:v>83.067409554850798</c:v>
                </c:pt>
                <c:pt idx="2696" formatCode="General">
                  <c:v>83.09216241408997</c:v>
                </c:pt>
                <c:pt idx="2697" formatCode="General">
                  <c:v>83.117001249371185</c:v>
                </c:pt>
                <c:pt idx="2698" formatCode="General">
                  <c:v>83.141926777160933</c:v>
                </c:pt>
                <c:pt idx="2699" formatCode="General">
                  <c:v>83.166939723021116</c:v>
                </c:pt>
                <c:pt idx="2700" formatCode="General">
                  <c:v>83.192040821765275</c:v>
                </c:pt>
                <c:pt idx="2701" formatCode="General">
                  <c:v>83.217230817618088</c:v>
                </c:pt>
                <c:pt idx="2702" formatCode="General">
                  <c:v>83.242510464378427</c:v>
                </c:pt>
                <c:pt idx="2703" formatCode="General">
                  <c:v>83.26788052558598</c:v>
                </c:pt>
                <c:pt idx="2704" formatCode="General">
                  <c:v>83.293341774691413</c:v>
                </c:pt>
                <c:pt idx="2705" formatCode="General">
                  <c:v>83.318894995230409</c:v>
                </c:pt>
                <c:pt idx="2706" formatCode="General">
                  <c:v>83.344540981001572</c:v>
                </c:pt>
                <c:pt idx="2707" formatCode="General">
                  <c:v>83.37028053624816</c:v>
                </c:pt>
                <c:pt idx="2708" formatCode="General">
                  <c:v>83.396114475844016</c:v>
                </c:pt>
                <c:pt idx="2709" formatCode="General">
                  <c:v>83.422043625483582</c:v>
                </c:pt>
                <c:pt idx="2710" formatCode="General">
                  <c:v>83.448068821876291</c:v>
                </c:pt>
                <c:pt idx="2711" formatCode="General">
                  <c:v>83.474190912945275</c:v>
                </c:pt>
                <c:pt idx="2712" formatCode="General">
                  <c:v>83.500410758030625</c:v>
                </c:pt>
                <c:pt idx="2713" formatCode="General">
                  <c:v>83.526729228097381</c:v>
                </c:pt>
                <c:pt idx="2714" formatCode="General">
                  <c:v>83.553147205948179</c:v>
                </c:pt>
                <c:pt idx="2715" formatCode="General">
                  <c:v>83.579665586440868</c:v>
                </c:pt>
                <c:pt idx="2716" formatCode="General">
                  <c:v>83.606285276711162</c:v>
                </c:pt>
                <c:pt idx="2717" formatCode="General">
                  <c:v>83.63300719640057</c:v>
                </c:pt>
                <c:pt idx="2718" formatCode="General">
                  <c:v>83.659832277889521</c:v>
                </c:pt>
                <c:pt idx="2719" formatCode="General">
                  <c:v>83.686761466536069</c:v>
                </c:pt>
                <c:pt idx="2720" formatCode="General">
                  <c:v>83.713795720920174</c:v>
                </c:pt>
                <c:pt idx="2721" formatCode="General">
                  <c:v>83.740936013093958</c:v>
                </c:pt>
                <c:pt idx="2722" formatCode="General">
                  <c:v>83.768183328837665</c:v>
                </c:pt>
                <c:pt idx="2723" formatCode="General">
                  <c:v>83.795538667922031</c:v>
                </c:pt>
                <c:pt idx="2724" formatCode="General">
                  <c:v>83.823003044376762</c:v>
                </c:pt>
                <c:pt idx="2725" formatCode="General">
                  <c:v>83.8505774867658</c:v>
                </c:pt>
                <c:pt idx="2726" formatCode="General">
                  <c:v>83.878263038468802</c:v>
                </c:pt>
                <c:pt idx="2727" formatCode="General">
                  <c:v>83.906060757970153</c:v>
                </c:pt>
                <c:pt idx="2728" formatCode="General">
                  <c:v>83.93397171915457</c:v>
                </c:pt>
                <c:pt idx="2729" formatCode="General">
                  <c:v>83.961997011610208</c:v>
                </c:pt>
                <c:pt idx="2730" formatCode="General">
                  <c:v>83.990137740939403</c:v>
                </c:pt>
                <c:pt idx="2731" formatCode="General">
                  <c:v>84.018395029076913</c:v>
                </c:pt>
                <c:pt idx="2732" formatCode="General">
                  <c:v>84.046770014616385</c:v>
                </c:pt>
                <c:pt idx="2733" formatCode="General">
                  <c:v>84.075263853145032</c:v>
                </c:pt>
                <c:pt idx="2734" formatCode="General">
                  <c:v>84.103877717586528</c:v>
                </c:pt>
                <c:pt idx="2735" formatCode="General">
                  <c:v>84.132612798553168</c:v>
                </c:pt>
                <c:pt idx="2736" formatCode="General">
                  <c:v>84.161470304706441</c:v>
                </c:pt>
                <c:pt idx="2737" formatCode="General">
                  <c:v>84.190451463127374</c:v>
                </c:pt>
                <c:pt idx="2738" formatCode="General">
                  <c:v>84.219557519696238</c:v>
                </c:pt>
                <c:pt idx="2739" formatCode="General">
                  <c:v>84.248789739482177</c:v>
                </c:pt>
                <c:pt idx="2740" formatCode="General">
                  <c:v>84.27814940714309</c:v>
                </c:pt>
                <c:pt idx="2741" formatCode="General">
                  <c:v>84.307637827335867</c:v>
                </c:pt>
                <c:pt idx="2742" formatCode="General">
                  <c:v>84.33725632513783</c:v>
                </c:pt>
                <c:pt idx="2743" formatCode="General">
                  <c:v>84.367006246478908</c:v>
                </c:pt>
                <c:pt idx="2744" formatCode="General">
                  <c:v>84.396888958585819</c:v>
                </c:pt>
                <c:pt idx="2745" formatCode="General">
                  <c:v>84.426905850437848</c:v>
                </c:pt>
                <c:pt idx="2746" formatCode="General">
                  <c:v>84.457058333235253</c:v>
                </c:pt>
                <c:pt idx="2747" formatCode="General">
                  <c:v>84.487347840880062</c:v>
                </c:pt>
                <c:pt idx="2748" formatCode="General">
                  <c:v>84.517775830470441</c:v>
                </c:pt>
                <c:pt idx="2749" formatCode="General">
                  <c:v>84.548343782808232</c:v>
                </c:pt>
                <c:pt idx="2750" formatCode="General">
                  <c:v>84.579053202920761</c:v>
                </c:pt>
                <c:pt idx="2751" formatCode="General">
                  <c:v>84.609905620597118</c:v>
                </c:pt>
                <c:pt idx="2752" formatCode="General">
                  <c:v>84.640902590939533</c:v>
                </c:pt>
                <c:pt idx="2753" formatCode="General">
                  <c:v>84.672045694929892</c:v>
                </c:pt>
                <c:pt idx="2754" formatCode="General">
                  <c:v>84.703336540012799</c:v>
                </c:pt>
                <c:pt idx="2755" formatCode="General">
                  <c:v>84.734776760694771</c:v>
                </c:pt>
                <c:pt idx="2756" formatCode="General">
                  <c:v>84.766368019160893</c:v>
                </c:pt>
                <c:pt idx="2757" formatCode="General">
                  <c:v>84.798112005909061</c:v>
                </c:pt>
                <c:pt idx="2758" formatCode="General">
                  <c:v>84.830010440402603</c:v>
                </c:pt>
                <c:pt idx="2759" formatCode="General">
                  <c:v>84.862065071741895</c:v>
                </c:pt>
                <c:pt idx="2760" formatCode="General">
                  <c:v>84.894277679355881</c:v>
                </c:pt>
                <c:pt idx="2761" formatCode="General">
                  <c:v>84.926650073713517</c:v>
                </c:pt>
                <c:pt idx="2762" formatCode="General">
                  <c:v>84.959184097056806</c:v>
                </c:pt>
                <c:pt idx="2763" formatCode="General">
                  <c:v>84.991881624155326</c:v>
                </c:pt>
                <c:pt idx="2764" formatCode="General">
                  <c:v>85.024744563083658</c:v>
                </c:pt>
                <c:pt idx="2765" formatCode="General">
                  <c:v>85.057774856022178</c:v>
                </c:pt>
                <c:pt idx="2766" formatCode="General">
                  <c:v>85.090974480082096</c:v>
                </c:pt>
                <c:pt idx="2767" formatCode="General">
                  <c:v>85.124345448155964</c:v>
                </c:pt>
                <c:pt idx="2768" formatCode="General">
                  <c:v>85.157889809794128</c:v>
                </c:pt>
                <c:pt idx="2769" formatCode="General">
                  <c:v>85.191609652108426</c:v>
                </c:pt>
                <c:pt idx="2770" formatCode="General">
                  <c:v>85.225507100703979</c:v>
                </c:pt>
                <c:pt idx="2771" formatCode="General">
                  <c:v>85.259584320640272</c:v>
                </c:pt>
                <c:pt idx="2772" formatCode="General">
                  <c:v>85.293843517422602</c:v>
                </c:pt>
                <c:pt idx="2773" formatCode="General">
                  <c:v>85.328286938024789</c:v>
                </c:pt>
                <c:pt idx="2774" formatCode="General">
                  <c:v>85.362916871944819</c:v>
                </c:pt>
                <c:pt idx="2775" formatCode="General">
                  <c:v>85.3977356522945</c:v>
                </c:pt>
                <c:pt idx="2776" formatCode="General">
                  <c:v>85.432745656924112</c:v>
                </c:pt>
                <c:pt idx="2777" formatCode="General">
                  <c:v>85.467949309583972</c:v>
                </c:pt>
                <c:pt idx="2778" formatCode="General">
                  <c:v>85.503349081124085</c:v>
                </c:pt>
                <c:pt idx="2779" formatCode="General">
                  <c:v>85.538947490733477</c:v>
                </c:pt>
                <c:pt idx="2780" formatCode="General">
                  <c:v>85.574747107220531</c:v>
                </c:pt>
                <c:pt idx="2781" formatCode="General">
                  <c:v>85.610750550336576</c:v>
                </c:pt>
                <c:pt idx="2782" formatCode="General">
                  <c:v>85.646960492143734</c:v>
                </c:pt>
                <c:pt idx="2783" formatCode="General">
                  <c:v>85.683379658429558</c:v>
                </c:pt>
                <c:pt idx="2784" formatCode="General">
                  <c:v>85.720010830169898</c:v>
                </c:pt>
                <c:pt idx="2785" formatCode="General">
                  <c:v>85.756856845041867</c:v>
                </c:pt>
                <c:pt idx="2786" formatCode="General">
                  <c:v>85.793920598989885</c:v>
                </c:pt>
                <c:pt idx="2787" formatCode="General">
                  <c:v>85.831205047845913</c:v>
                </c:pt>
                <c:pt idx="2788" formatCode="General">
                  <c:v>85.868713209006827</c:v>
                </c:pt>
                <c:pt idx="2789" formatCode="General">
                  <c:v>85.90644816317122</c:v>
                </c:pt>
                <c:pt idx="2790" formatCode="General">
                  <c:v>85.944413056138302</c:v>
                </c:pt>
                <c:pt idx="2791" formatCode="General">
                  <c:v>85.982611100671249</c:v>
                </c:pt>
                <c:pt idx="2792" formatCode="General">
                  <c:v>86.021045578428186</c:v>
                </c:pt>
                <c:pt idx="2793" formatCode="General">
                  <c:v>86.059719841963528</c:v>
                </c:pt>
                <c:pt idx="2794" formatCode="General">
                  <c:v>86.098637316803021</c:v>
                </c:pt>
                <c:pt idx="2795" formatCode="General">
                  <c:v>86.137801503595412</c:v>
                </c:pt>
                <c:pt idx="2796" formatCode="General">
                  <c:v>86.177215980344556</c:v>
                </c:pt>
                <c:pt idx="2797" formatCode="General">
                  <c:v>86.216884404725391</c:v>
                </c:pt>
                <c:pt idx="2798" formatCode="General">
                  <c:v>86.256810516487647</c:v>
                </c:pt>
                <c:pt idx="2799" formatCode="General">
                  <c:v>86.296998139951469</c:v>
                </c:pt>
                <c:pt idx="2800" formatCode="General">
                  <c:v>86.337451186598841</c:v>
                </c:pt>
                <c:pt idx="2801" formatCode="General">
                  <c:v>86.378173657765629</c:v>
                </c:pt>
                <c:pt idx="2802" formatCode="General">
                  <c:v>86.419169647439048</c:v>
                </c:pt>
                <c:pt idx="2803" formatCode="General">
                  <c:v>86.460443345164975</c:v>
                </c:pt>
                <c:pt idx="2804" formatCode="General">
                  <c:v>86.501999039071123</c:v>
                </c:pt>
                <c:pt idx="2805" formatCode="General">
                  <c:v>86.543841119011148</c:v>
                </c:pt>
                <c:pt idx="2806" formatCode="General">
                  <c:v>86.585974079835651</c:v>
                </c:pt>
                <c:pt idx="2807" formatCode="General">
                  <c:v>86.628402524796343</c:v>
                </c:pt>
                <c:pt idx="2808" formatCode="General">
                  <c:v>86.671131169090287</c:v>
                </c:pt>
                <c:pt idx="2809" formatCode="General">
                  <c:v>86.714164843550265</c:v>
                </c:pt>
                <c:pt idx="2810" formatCode="General">
                  <c:v>86.757508498489869</c:v>
                </c:pt>
                <c:pt idx="2811" formatCode="General">
                  <c:v>86.801167207709994</c:v>
                </c:pt>
                <c:pt idx="2812" formatCode="General">
                  <c:v>86.845146172675754</c:v>
                </c:pt>
                <c:pt idx="2813" formatCode="General">
                  <c:v>86.889450726872312</c:v>
                </c:pt>
                <c:pt idx="2814" formatCode="General">
                  <c:v>86.934086340348983</c:v>
                </c:pt>
                <c:pt idx="2815" formatCode="General">
                  <c:v>86.979058624461203</c:v>
                </c:pt>
                <c:pt idx="2816" formatCode="General">
                  <c:v>87.024373336821668</c:v>
                </c:pt>
                <c:pt idx="2817" formatCode="General">
                  <c:v>87.07003638647052</c:v>
                </c:pt>
                <c:pt idx="2818" formatCode="General">
                  <c:v>87.116053839277953</c:v>
                </c:pt>
                <c:pt idx="2819" formatCode="General">
                  <c:v>87.162431923590262</c:v>
                </c:pt>
                <c:pt idx="2820" formatCode="General">
                  <c:v>87.209177036133909</c:v>
                </c:pt>
                <c:pt idx="2821" formatCode="General">
                  <c:v>87.256295748191661</c:v>
                </c:pt>
                <c:pt idx="2822" formatCode="General">
                  <c:v>87.303794812065348</c:v>
                </c:pt>
                <c:pt idx="2823" formatCode="General">
                  <c:v>87.351681167842244</c:v>
                </c:pt>
                <c:pt idx="2824" formatCode="General">
                  <c:v>87.399961950482108</c:v>
                </c:pt>
                <c:pt idx="2825" formatCode="General">
                  <c:v>87.44864449724318</c:v>
                </c:pt>
                <c:pt idx="2826" formatCode="General">
                  <c:v>87.497736355466898</c:v>
                </c:pt>
                <c:pt idx="2827" formatCode="General">
                  <c:v>87.547245290742822</c:v>
                </c:pt>
                <c:pt idx="2828" formatCode="General">
                  <c:v>87.597179295475371</c:v>
                </c:pt>
                <c:pt idx="2829" formatCode="General">
                  <c:v>87.64754659787765</c:v>
                </c:pt>
                <c:pt idx="2830" formatCode="General">
                  <c:v>87.698355671417204</c:v>
                </c:pt>
                <c:pt idx="2831" formatCode="General">
                  <c:v>87.749615244741875</c:v>
                </c:pt>
                <c:pt idx="2832" formatCode="General">
                  <c:v>87.801334312115131</c:v>
                </c:pt>
                <c:pt idx="2833" formatCode="General">
                  <c:v>87.853522144393125</c:v>
                </c:pt>
                <c:pt idx="2834" formatCode="General">
                  <c:v>87.906188300576957</c:v>
                </c:pt>
                <c:pt idx="2835" formatCode="General">
                  <c:v>87.959342639977535</c:v>
                </c:pt>
                <c:pt idx="2836" formatCode="General">
                  <c:v>88.012995335032045</c:v>
                </c:pt>
                <c:pt idx="2837" formatCode="General">
                  <c:v>88.067156884814835</c:v>
                </c:pt>
                <c:pt idx="2838" formatCode="General">
                  <c:v>88.121838129288165</c:v>
                </c:pt>
                <c:pt idx="2839" formatCode="General">
                  <c:v>88.17705026434227</c:v>
                </c:pt>
                <c:pt idx="2840" formatCode="General">
                  <c:v>88.232804857678289</c:v>
                </c:pt>
                <c:pt idx="2841" formatCode="General">
                  <c:v>88.289113865590821</c:v>
                </c:pt>
                <c:pt idx="2842" formatCode="General">
                  <c:v>88.34598965071261</c:v>
                </c:pt>
                <c:pt idx="2843" formatCode="General">
                  <c:v>88.403445000788736</c:v>
                </c:pt>
                <c:pt idx="2844" formatCode="General">
                  <c:v>88.461493148552506</c:v>
                </c:pt>
                <c:pt idx="2845" formatCode="General">
                  <c:v>88.520147792781785</c:v>
                </c:pt>
                <c:pt idx="2846" formatCode="General">
                  <c:v>88.579423120621968</c:v>
                </c:pt>
                <c:pt idx="2847" formatCode="General">
                  <c:v>88.639333831267351</c:v>
                </c:pt>
                <c:pt idx="2848" formatCode="General">
                  <c:v>88.69989516110212</c:v>
                </c:pt>
                <c:pt idx="2849" formatCode="General">
                  <c:v>88.761122910410748</c:v>
                </c:pt>
                <c:pt idx="2850" formatCode="General">
                  <c:v>88.823033471776796</c:v>
                </c:pt>
                <c:pt idx="2851" formatCode="General">
                  <c:v>88.885643860300448</c:v>
                </c:pt>
                <c:pt idx="2852" formatCode="General">
                  <c:v>88.948971745776717</c:v>
                </c:pt>
                <c:pt idx="2853" formatCode="General">
                  <c:v>89.013035486989409</c:v>
                </c:pt>
                <c:pt idx="2854" formatCode="General">
                  <c:v>89.077854168290585</c:v>
                </c:pt>
                <c:pt idx="2855" formatCode="General">
                  <c:v>89.143447638651068</c:v>
                </c:pt>
                <c:pt idx="2856" formatCode="General">
                  <c:v>89.209836553385955</c:v>
                </c:pt>
                <c:pt idx="2857" formatCode="General">
                  <c:v>89.277042418778535</c:v>
                </c:pt>
                <c:pt idx="2858" formatCode="General">
                  <c:v>89.345087639848145</c:v>
                </c:pt>
                <c:pt idx="2859" formatCode="General">
                  <c:v>89.41399557153288</c:v>
                </c:pt>
                <c:pt idx="2860" formatCode="General">
                  <c:v>89.483790573584415</c:v>
                </c:pt>
                <c:pt idx="2861" formatCode="General">
                  <c:v>89.554498069504604</c:v>
                </c:pt>
                <c:pt idx="2862" formatCode="General">
                  <c:v>89.62614460988641</c:v>
                </c:pt>
                <c:pt idx="2863" formatCode="General">
                  <c:v>89.69875794056199</c:v>
                </c:pt>
                <c:pt idx="2864" formatCode="General">
                  <c:v>89.772367076003391</c:v>
                </c:pt>
                <c:pt idx="2865" formatCode="General">
                  <c:v>89.847002378470805</c:v>
                </c:pt>
                <c:pt idx="2866" formatCode="General">
                  <c:v>89.922695643458326</c:v>
                </c:pt>
                <c:pt idx="2867" formatCode="General">
                  <c:v>89.999480192050584</c:v>
                </c:pt>
                <c:pt idx="2868" formatCode="General">
                  <c:v>90.077390970872898</c:v>
                </c:pt>
                <c:pt idx="2869" formatCode="General">
                  <c:v>90.156464660400232</c:v>
                </c:pt>
                <c:pt idx="2870" formatCode="General">
                  <c:v>90.23673979247917</c:v>
                </c:pt>
                <c:pt idx="2871" formatCode="General">
                  <c:v>90.318256878022751</c:v>
                </c:pt>
                <c:pt idx="2872" formatCode="General">
                  <c:v>90.401058545957156</c:v>
                </c:pt>
                <c:pt idx="2873" formatCode="General">
                  <c:v>90.485189694633831</c:v>
                </c:pt>
                <c:pt idx="2874" formatCode="General">
                  <c:v>90.57069765707746</c:v>
                </c:pt>
                <c:pt idx="2875" formatCode="General">
                  <c:v>90.657632381620346</c:v>
                </c:pt>
                <c:pt idx="2876" formatCode="General">
                  <c:v>90.746046629679128</c:v>
                </c:pt>
                <c:pt idx="2877" formatCode="General">
                  <c:v>90.835996192669484</c:v>
                </c:pt>
                <c:pt idx="2878" formatCode="General">
                  <c:v>90.927540130331622</c:v>
                </c:pt>
                <c:pt idx="2879" formatCode="General">
                  <c:v>91.020741033060602</c:v>
                </c:pt>
                <c:pt idx="2880" formatCode="General">
                  <c:v>91.115665311211131</c:v>
                </c:pt>
                <c:pt idx="2881" formatCode="General">
                  <c:v>91.212383514784179</c:v>
                </c:pt>
                <c:pt idx="2882" formatCode="General">
                  <c:v>91.310970687417537</c:v>
                </c:pt>
                <c:pt idx="2883" formatCode="General">
                  <c:v>91.411506759207214</c:v>
                </c:pt>
                <c:pt idx="2884" formatCode="General">
                  <c:v>91.514076983599637</c:v>
                </c:pt>
                <c:pt idx="2885" formatCode="General">
                  <c:v>91.618772424441531</c:v>
                </c:pt>
                <c:pt idx="2886" formatCode="General">
                  <c:v>91.725690500279597</c:v>
                </c:pt>
                <c:pt idx="2887" formatCode="General">
                  <c:v>91.834935594202605</c:v>
                </c:pt>
                <c:pt idx="2888" formatCode="General">
                  <c:v>91.946619738957239</c:v>
                </c:pt>
                <c:pt idx="2889" formatCode="General">
                  <c:v>92.060863388802233</c:v>
                </c:pt>
                <c:pt idx="2890" formatCode="General">
                  <c:v>92.177796291656676</c:v>
                </c:pt>
                <c:pt idx="2891" formatCode="General">
                  <c:v>92.297558477645467</c:v>
                </c:pt>
                <c:pt idx="2892" formatCode="General">
                  <c:v>92.420301383246297</c:v>
                </c:pt>
                <c:pt idx="2893" formatCode="General">
                  <c:v>92.546189134053165</c:v>
                </c:pt>
                <c:pt idx="2894" formatCode="General">
                  <c:v>92.675400013871808</c:v>
                </c:pt>
                <c:pt idx="2895" formatCode="General">
                  <c:v>92.808128153690518</c:v>
                </c:pt>
                <c:pt idx="2896" formatCode="General">
                  <c:v>92.944585481350316</c:v>
                </c:pt>
                <c:pt idx="2897" formatCode="General">
                  <c:v>93.085003981880448</c:v>
                </c:pt>
                <c:pt idx="2898" formatCode="General">
                  <c:v>93.229638330029815</c:v>
                </c:pt>
                <c:pt idx="2899" formatCode="General">
                  <c:v>93.378768971260513</c:v>
                </c:pt>
                <c:pt idx="2900" formatCode="General">
                  <c:v>93.532705746381254</c:v>
                </c:pt>
                <c:pt idx="2901" formatCode="General">
                  <c:v>93.691792179483002</c:v>
                </c:pt>
                <c:pt idx="2902" formatCode="General">
                  <c:v>93.856410580803058</c:v>
                </c:pt>
                <c:pt idx="2903" formatCode="General">
                  <c:v>94.026988158270271</c:v>
                </c:pt>
                <c:pt idx="2904" formatCode="General">
                  <c:v>94.204004387564765</c:v>
                </c:pt>
                <c:pt idx="2905" formatCode="General">
                  <c:v>94.387999965983695</c:v>
                </c:pt>
                <c:pt idx="2906" formatCode="General">
                  <c:v>94.579587778137011</c:v>
                </c:pt>
                <c:pt idx="2907" formatCode="General">
                  <c:v>94.779466443120825</c:v>
                </c:pt>
                <c:pt idx="2908" formatCode="General">
                  <c:v>94.988437210749325</c:v>
                </c:pt>
                <c:pt idx="2909" formatCode="General">
                  <c:v>95.207425255214886</c:v>
                </c:pt>
                <c:pt idx="2910" formatCode="General">
                  <c:v>95.43750681941556</c:v>
                </c:pt>
                <c:pt idx="2911" formatCode="General">
                  <c:v>95.679944257535652</c:v>
                </c:pt>
                <c:pt idx="2912" formatCode="General">
                  <c:v>95.936231913420968</c:v>
                </c:pt>
                <c:pt idx="2913" formatCode="General">
                  <c:v>96.208157134502827</c:v>
                </c:pt>
                <c:pt idx="2914" formatCode="General">
                  <c:v>96.497882857984706</c:v>
                </c:pt>
                <c:pt idx="2915" formatCode="General">
                  <c:v>96.808061652344279</c:v>
                </c:pt>
                <c:pt idx="2916" formatCode="General">
                  <c:v>97.141996832249831</c:v>
                </c:pt>
                <c:pt idx="2917" formatCode="General">
                  <c:v>97.50387615741181</c:v>
                </c:pt>
                <c:pt idx="2918" formatCode="General">
                  <c:v>97.899121412463771</c:v>
                </c:pt>
                <c:pt idx="2919" formatCode="General">
                  <c:v>98.334930738105314</c:v>
                </c:pt>
                <c:pt idx="2920" formatCode="General">
                  <c:v>98.821157724918322</c:v>
                </c:pt>
                <c:pt idx="2921" formatCode="General">
                  <c:v>99.371815289277592</c:v>
                </c:pt>
                <c:pt idx="2922" formatCode="General">
                  <c:v>100.00782924259636</c:v>
                </c:pt>
                <c:pt idx="2923" formatCode="General">
                  <c:v>100.76254720779076</c:v>
                </c:pt>
                <c:pt idx="2924" formatCode="General">
                  <c:v>101.69417986809228</c:v>
                </c:pt>
                <c:pt idx="2925" formatCode="General">
                  <c:v>102.91937083875349</c:v>
                </c:pt>
                <c:pt idx="2926" formatCode="General">
                  <c:v>104.73498210842</c:v>
                </c:pt>
                <c:pt idx="2927" formatCode="General">
                  <c:v>108.4817763196057</c:v>
                </c:pt>
              </c:numCache>
            </c:numRef>
          </c:xVal>
          <c:yVal>
            <c:numRef>
              <c:f>Univariate!UV_QQ_Gamma</c:f>
              <c:numCache>
                <c:formatCode>0.0</c:formatCode>
                <c:ptCount val="2928"/>
                <c:pt idx="0">
                  <c:v>40.341928498155127</c:v>
                </c:pt>
                <c:pt idx="1">
                  <c:v>42.329252753282084</c:v>
                </c:pt>
                <c:pt idx="2">
                  <c:v>43.333336276889867</c:v>
                </c:pt>
                <c:pt idx="3">
                  <c:v>44.026752207441007</c:v>
                </c:pt>
                <c:pt idx="4">
                  <c:v>44.562806837223043</c:v>
                </c:pt>
                <c:pt idx="5">
                  <c:v>45.002740915345719</c:v>
                </c:pt>
                <c:pt idx="6">
                  <c:v>45.37748870654535</c:v>
                </c:pt>
                <c:pt idx="7">
                  <c:v>45.70494429360469</c:v>
                </c:pt>
                <c:pt idx="8">
                  <c:v>45.99642792283268</c:v>
                </c:pt>
                <c:pt idx="9">
                  <c:v>46.25957358369768</c:v>
                </c:pt>
                <c:pt idx="10">
                  <c:v>46.499782696267317</c:v>
                </c:pt>
                <c:pt idx="11">
                  <c:v>46.721023010502059</c:v>
                </c:pt>
                <c:pt idx="12">
                  <c:v>46.926298194265136</c:v>
                </c:pt>
                <c:pt idx="13">
                  <c:v>47.117938978780501</c:v>
                </c:pt>
                <c:pt idx="14">
                  <c:v>47.297791681103178</c:v>
                </c:pt>
                <c:pt idx="15">
                  <c:v>47.467344760846842</c:v>
                </c:pt>
                <c:pt idx="16">
                  <c:v>47.627816407699157</c:v>
                </c:pt>
                <c:pt idx="17">
                  <c:v>47.780216761769772</c:v>
                </c:pt>
                <c:pt idx="18">
                  <c:v>47.925393124228627</c:v>
                </c:pt>
                <c:pt idx="19">
                  <c:v>48.064063464569386</c:v>
                </c:pt>
                <c:pt idx="20">
                  <c:v>48.196841691356745</c:v>
                </c:pt>
                <c:pt idx="21">
                  <c:v>48.324257009219451</c:v>
                </c:pt>
                <c:pt idx="22">
                  <c:v>48.446768953435686</c:v>
                </c:pt>
                <c:pt idx="23">
                  <c:v>48.564779214305787</c:v>
                </c:pt>
                <c:pt idx="24">
                  <c:v>48.678641042677874</c:v>
                </c:pt>
                <c:pt idx="25">
                  <c:v>48.78866680890301</c:v>
                </c:pt>
                <c:pt idx="26">
                  <c:v>48.895134135193274</c:v>
                </c:pt>
                <c:pt idx="27">
                  <c:v>48.998290913751291</c:v>
                </c:pt>
                <c:pt idx="28">
                  <c:v>49.098359445880071</c:v>
                </c:pt>
                <c:pt idx="29">
                  <c:v>49.195539881195984</c:v>
                </c:pt>
                <c:pt idx="30">
                  <c:v>49.290013094787376</c:v>
                </c:pt>
                <c:pt idx="31">
                  <c:v>49.381943109424107</c:v>
                </c:pt>
                <c:pt idx="32">
                  <c:v>49.471479146790173</c:v>
                </c:pt>
                <c:pt idx="33">
                  <c:v>49.558757374127282</c:v>
                </c:pt>
                <c:pt idx="34">
                  <c:v>49.643902399185791</c:v>
                </c:pt>
                <c:pt idx="35">
                  <c:v>49.727028555938546</c:v>
                </c:pt>
                <c:pt idx="36">
                  <c:v>49.808241015366654</c:v>
                </c:pt>
                <c:pt idx="37">
                  <c:v>49.887636749221812</c:v>
                </c:pt>
                <c:pt idx="38">
                  <c:v>49.965305369598433</c:v>
                </c:pt>
                <c:pt idx="39">
                  <c:v>50.041329863106242</c:v>
                </c:pt>
                <c:pt idx="40">
                  <c:v>50.115787235190055</c:v>
                </c:pt>
                <c:pt idx="41">
                  <c:v>50.188749077525983</c:v>
                </c:pt>
                <c:pt idx="42">
                  <c:v>50.260282069298192</c:v>
                </c:pt>
                <c:pt idx="43">
                  <c:v>50.330448421425693</c:v>
                </c:pt>
                <c:pt idx="44">
                  <c:v>50.399306271386507</c:v>
                </c:pt>
                <c:pt idx="45">
                  <c:v>50.466910035113209</c:v>
                </c:pt>
                <c:pt idx="46">
                  <c:v>50.533310721463046</c:v>
                </c:pt>
                <c:pt idx="47">
                  <c:v>50.598556213957657</c:v>
                </c:pt>
                <c:pt idx="48">
                  <c:v>50.662691523812668</c:v>
                </c:pt>
                <c:pt idx="49">
                  <c:v>50.725759017711233</c:v>
                </c:pt>
                <c:pt idx="50">
                  <c:v>50.787798623299189</c:v>
                </c:pt>
                <c:pt idx="51">
                  <c:v>50.848848014976724</c:v>
                </c:pt>
                <c:pt idx="52">
                  <c:v>50.90894278221969</c:v>
                </c:pt>
                <c:pt idx="53">
                  <c:v>50.968116582373369</c:v>
                </c:pt>
                <c:pt idx="54">
                  <c:v>51.026401279613161</c:v>
                </c:pt>
                <c:pt idx="55">
                  <c:v>51.083827071554317</c:v>
                </c:pt>
                <c:pt idx="56">
                  <c:v>51.140422604810233</c:v>
                </c:pt>
                <c:pt idx="57">
                  <c:v>51.19621508064165</c:v>
                </c:pt>
                <c:pt idx="58">
                  <c:v>51.251230351703441</c:v>
                </c:pt>
                <c:pt idx="59">
                  <c:v>51.30549301077761</c:v>
                </c:pt>
                <c:pt idx="60">
                  <c:v>51.359026472279638</c:v>
                </c:pt>
                <c:pt idx="61">
                  <c:v>51.411853047235759</c:v>
                </c:pt>
                <c:pt idx="62">
                  <c:v>51.463994012351556</c:v>
                </c:pt>
                <c:pt idx="63">
                  <c:v>51.515469673724283</c:v>
                </c:pt>
                <c:pt idx="64">
                  <c:v>51.566299425691689</c:v>
                </c:pt>
                <c:pt idx="65">
                  <c:v>51.616501805258153</c:v>
                </c:pt>
                <c:pt idx="66">
                  <c:v>51.666094542492679</c:v>
                </c:pt>
                <c:pt idx="67">
                  <c:v>51.715094607252631</c:v>
                </c:pt>
                <c:pt idx="68">
                  <c:v>51.763518252551677</c:v>
                </c:pt>
                <c:pt idx="69">
                  <c:v>51.811381054857918</c:v>
                </c:pt>
                <c:pt idx="70">
                  <c:v>51.858697951580787</c:v>
                </c:pt>
                <c:pt idx="71">
                  <c:v>51.905483275979513</c:v>
                </c:pt>
                <c:pt idx="72">
                  <c:v>51.951750789704128</c:v>
                </c:pt>
                <c:pt idx="73">
                  <c:v>51.997513713159904</c:v>
                </c:pt>
                <c:pt idx="74">
                  <c:v>52.042784753868368</c:v>
                </c:pt>
                <c:pt idx="75">
                  <c:v>52.087576132982051</c:v>
                </c:pt>
                <c:pt idx="76">
                  <c:v>52.131899610096163</c:v>
                </c:pt>
                <c:pt idx="77">
                  <c:v>52.175766506487051</c:v>
                </c:pt>
                <c:pt idx="78">
                  <c:v>52.219187726896443</c:v>
                </c:pt>
                <c:pt idx="79">
                  <c:v>52.2621737799697</c:v>
                </c:pt>
                <c:pt idx="80">
                  <c:v>52.304734797447011</c:v>
                </c:pt>
                <c:pt idx="81">
                  <c:v>52.34688055219825</c:v>
                </c:pt>
                <c:pt idx="82">
                  <c:v>52.38862047518446</c:v>
                </c:pt>
                <c:pt idx="83">
                  <c:v>52.42996367142193</c:v>
                </c:pt>
                <c:pt idx="84">
                  <c:v>52.47091893501895</c:v>
                </c:pt>
                <c:pt idx="85">
                  <c:v>52.511494763349226</c:v>
                </c:pt>
                <c:pt idx="86">
                  <c:v>52.551699370421098</c:v>
                </c:pt>
                <c:pt idx="87">
                  <c:v>52.591540699497052</c:v>
                </c:pt>
                <c:pt idx="88">
                  <c:v>52.631026435013446</c:v>
                </c:pt>
                <c:pt idx="89">
                  <c:v>52.670164013846808</c:v>
                </c:pt>
                <c:pt idx="90">
                  <c:v>52.708960635969483</c:v>
                </c:pt>
                <c:pt idx="91">
                  <c:v>52.747423274533965</c:v>
                </c:pt>
                <c:pt idx="92">
                  <c:v>52.785558685422536</c:v>
                </c:pt>
                <c:pt idx="93">
                  <c:v>52.823373416296015</c:v>
                </c:pt>
                <c:pt idx="94">
                  <c:v>52.860873815172887</c:v>
                </c:pt>
                <c:pt idx="95">
                  <c:v>52.898066038568047</c:v>
                </c:pt>
                <c:pt idx="96">
                  <c:v>52.934956059217896</c:v>
                </c:pt>
                <c:pt idx="97">
                  <c:v>52.971549673417215</c:v>
                </c:pt>
                <c:pt idx="98">
                  <c:v>53.007852507990648</c:v>
                </c:pt>
                <c:pt idx="99">
                  <c:v>53.043870026921013</c:v>
                </c:pt>
                <c:pt idx="100">
                  <c:v>53.079607537654198</c:v>
                </c:pt>
                <c:pt idx="101">
                  <c:v>53.115070197099719</c:v>
                </c:pt>
                <c:pt idx="102">
                  <c:v>53.150263017344365</c:v>
                </c:pt>
                <c:pt idx="103">
                  <c:v>53.18519087109545</c:v>
                </c:pt>
                <c:pt idx="104">
                  <c:v>53.219858496868682</c:v>
                </c:pt>
                <c:pt idx="105">
                  <c:v>53.254270503935331</c:v>
                </c:pt>
                <c:pt idx="106">
                  <c:v>53.288431377041718</c:v>
                </c:pt>
                <c:pt idx="107">
                  <c:v>53.322345480913661</c:v>
                </c:pt>
                <c:pt idx="108">
                  <c:v>53.356017064557719</c:v>
                </c:pt>
                <c:pt idx="109">
                  <c:v>53.389450265369831</c:v>
                </c:pt>
                <c:pt idx="110">
                  <c:v>53.422649113062114</c:v>
                </c:pt>
                <c:pt idx="111">
                  <c:v>53.455617533417069</c:v>
                </c:pt>
                <c:pt idx="112">
                  <c:v>53.488359351878366</c:v>
                </c:pt>
                <c:pt idx="113">
                  <c:v>53.520878296986879</c:v>
                </c:pt>
                <c:pt idx="114">
                  <c:v>53.553178003669707</c:v>
                </c:pt>
                <c:pt idx="115">
                  <c:v>53.585262016389748</c:v>
                </c:pt>
                <c:pt idx="116">
                  <c:v>53.617133792163095</c:v>
                </c:pt>
                <c:pt idx="117">
                  <c:v>53.648796703450607</c:v>
                </c:pt>
                <c:pt idx="118">
                  <c:v>53.680254040930087</c:v>
                </c:pt>
                <c:pt idx="119">
                  <c:v>53.711509016154963</c:v>
                </c:pt>
                <c:pt idx="120">
                  <c:v>53.742564764104998</c:v>
                </c:pt>
                <c:pt idx="121">
                  <c:v>53.773424345634204</c:v>
                </c:pt>
                <c:pt idx="122">
                  <c:v>53.804090749821079</c:v>
                </c:pt>
                <c:pt idx="123">
                  <c:v>53.83456689622566</c:v>
                </c:pt>
                <c:pt idx="124">
                  <c:v>53.864855637057921</c:v>
                </c:pt>
                <c:pt idx="125">
                  <c:v>53.894959759261653</c:v>
                </c:pt>
                <c:pt idx="126">
                  <c:v>53.924881986517747</c:v>
                </c:pt>
                <c:pt idx="127">
                  <c:v>53.954624981170603</c:v>
                </c:pt>
                <c:pt idx="128">
                  <c:v>53.984191346081282</c:v>
                </c:pt>
                <c:pt idx="129">
                  <c:v>54.013583626410579</c:v>
                </c:pt>
                <c:pt idx="130">
                  <c:v>54.042804311335338</c:v>
                </c:pt>
                <c:pt idx="131">
                  <c:v>54.071855835700966</c:v>
                </c:pt>
                <c:pt idx="132">
                  <c:v>54.100740581612861</c:v>
                </c:pt>
                <c:pt idx="133">
                  <c:v>54.129460879969685</c:v>
                </c:pt>
                <c:pt idx="134">
                  <c:v>54.158019011940731</c:v>
                </c:pt>
                <c:pt idx="135">
                  <c:v>54.186417210390182</c:v>
                </c:pt>
                <c:pt idx="136">
                  <c:v>54.2146576612502</c:v>
                </c:pt>
                <c:pt idx="137">
                  <c:v>54.242742504845253</c:v>
                </c:pt>
                <c:pt idx="138">
                  <c:v>54.27067383716976</c:v>
                </c:pt>
                <c:pt idx="139">
                  <c:v>54.298453711120843</c:v>
                </c:pt>
                <c:pt idx="140">
                  <c:v>54.326084137688298</c:v>
                </c:pt>
                <c:pt idx="141">
                  <c:v>54.35356708710345</c:v>
                </c:pt>
                <c:pt idx="142">
                  <c:v>54.380904489948541</c:v>
                </c:pt>
                <c:pt idx="143">
                  <c:v>54.408098238228405</c:v>
                </c:pt>
                <c:pt idx="144">
                  <c:v>54.435150186405906</c:v>
                </c:pt>
                <c:pt idx="145">
                  <c:v>54.462062152402531</c:v>
                </c:pt>
                <c:pt idx="146">
                  <c:v>54.48883591856567</c:v>
                </c:pt>
                <c:pt idx="147">
                  <c:v>54.515473232603838</c:v>
                </c:pt>
                <c:pt idx="148">
                  <c:v>54.541975808491145</c:v>
                </c:pt>
                <c:pt idx="149">
                  <c:v>54.568345327342158</c:v>
                </c:pt>
                <c:pt idx="150">
                  <c:v>54.594583438258439</c:v>
                </c:pt>
                <c:pt idx="151">
                  <c:v>54.620691759147732</c:v>
                </c:pt>
                <c:pt idx="152">
                  <c:v>54.646671877516894</c:v>
                </c:pt>
                <c:pt idx="153">
                  <c:v>54.672525351239692</c:v>
                </c:pt>
                <c:pt idx="154">
                  <c:v>54.698253709300175</c:v>
                </c:pt>
                <c:pt idx="155">
                  <c:v>54.723858452512864</c:v>
                </c:pt>
                <c:pt idx="156">
                  <c:v>54.749341054220352</c:v>
                </c:pt>
                <c:pt idx="157">
                  <c:v>54.7747029609693</c:v>
                </c:pt>
                <c:pt idx="158">
                  <c:v>54.799945593165596</c:v>
                </c:pt>
                <c:pt idx="159">
                  <c:v>54.825070345709541</c:v>
                </c:pt>
                <c:pt idx="160">
                  <c:v>54.850078588611581</c:v>
                </c:pt>
                <c:pt idx="161">
                  <c:v>54.874971667589485</c:v>
                </c:pt>
                <c:pt idx="162">
                  <c:v>54.899750904647611</c:v>
                </c:pt>
                <c:pt idx="163">
                  <c:v>54.924417598638819</c:v>
                </c:pt>
                <c:pt idx="164">
                  <c:v>54.948973025809721</c:v>
                </c:pt>
                <c:pt idx="165">
                  <c:v>54.973418440329901</c:v>
                </c:pt>
                <c:pt idx="166">
                  <c:v>54.997755074805532</c:v>
                </c:pt>
                <c:pt idx="167">
                  <c:v>55.021984140778045</c:v>
                </c:pt>
                <c:pt idx="168">
                  <c:v>55.046106829208448</c:v>
                </c:pt>
                <c:pt idx="169">
                  <c:v>55.070124310947556</c:v>
                </c:pt>
                <c:pt idx="170">
                  <c:v>55.094037737192849</c:v>
                </c:pt>
                <c:pt idx="171">
                  <c:v>55.117848239932293</c:v>
                </c:pt>
                <c:pt idx="172">
                  <c:v>55.141556932375671</c:v>
                </c:pt>
                <c:pt idx="173">
                  <c:v>55.165164909373608</c:v>
                </c:pt>
                <c:pt idx="174">
                  <c:v>55.18867324782515</c:v>
                </c:pt>
                <c:pt idx="175">
                  <c:v>55.212083007073716</c:v>
                </c:pt>
                <c:pt idx="176">
                  <c:v>55.235395229292315</c:v>
                </c:pt>
                <c:pt idx="177">
                  <c:v>55.258610939858087</c:v>
                </c:pt>
                <c:pt idx="178">
                  <c:v>55.281731147716634</c:v>
                </c:pt>
                <c:pt idx="179">
                  <c:v>55.304756845736392</c:v>
                </c:pt>
                <c:pt idx="180">
                  <c:v>55.327689011053486</c:v>
                </c:pt>
                <c:pt idx="181">
                  <c:v>55.350528605407334</c:v>
                </c:pt>
                <c:pt idx="182">
                  <c:v>55.373276575467138</c:v>
                </c:pt>
                <c:pt idx="183">
                  <c:v>55.395933853149906</c:v>
                </c:pt>
                <c:pt idx="184">
                  <c:v>55.418501355929884</c:v>
                </c:pt>
                <c:pt idx="185">
                  <c:v>55.440979987139947</c:v>
                </c:pt>
                <c:pt idx="186">
                  <c:v>55.463370636265076</c:v>
                </c:pt>
                <c:pt idx="187">
                  <c:v>55.485674179228205</c:v>
                </c:pt>
                <c:pt idx="188">
                  <c:v>55.507891478668689</c:v>
                </c:pt>
                <c:pt idx="189">
                  <c:v>55.530023384213557</c:v>
                </c:pt>
                <c:pt idx="190">
                  <c:v>55.552070732741882</c:v>
                </c:pt>
                <c:pt idx="191">
                  <c:v>55.574034348642336</c:v>
                </c:pt>
                <c:pt idx="192">
                  <c:v>55.595915044064355</c:v>
                </c:pt>
                <c:pt idx="193">
                  <c:v>55.617713619162807</c:v>
                </c:pt>
                <c:pt idx="194">
                  <c:v>55.63943086233666</c:v>
                </c:pt>
                <c:pt idx="195">
                  <c:v>55.661067550461603</c:v>
                </c:pt>
                <c:pt idx="196">
                  <c:v>55.682624449116965</c:v>
                </c:pt>
                <c:pt idx="197">
                  <c:v>55.704102312807038</c:v>
                </c:pt>
                <c:pt idx="198">
                  <c:v>55.725501885176811</c:v>
                </c:pt>
                <c:pt idx="199">
                  <c:v>55.74682389922269</c:v>
                </c:pt>
                <c:pt idx="200">
                  <c:v>55.768069077497856</c:v>
                </c:pt>
                <c:pt idx="201">
                  <c:v>55.789238132312768</c:v>
                </c:pt>
                <c:pt idx="202">
                  <c:v>55.810331765930862</c:v>
                </c:pt>
                <c:pt idx="203">
                  <c:v>55.831350670759463</c:v>
                </c:pt>
                <c:pt idx="204">
                  <c:v>55.852295529536256</c:v>
                </c:pt>
                <c:pt idx="205">
                  <c:v>55.873167015511221</c:v>
                </c:pt>
                <c:pt idx="206">
                  <c:v>55.893965792624414</c:v>
                </c:pt>
                <c:pt idx="207">
                  <c:v>55.914692515679398</c:v>
                </c:pt>
                <c:pt idx="208">
                  <c:v>55.935347830512775</c:v>
                </c:pt>
                <c:pt idx="209">
                  <c:v>55.955932374159694</c:v>
                </c:pt>
                <c:pt idx="210">
                  <c:v>55.976446775015553</c:v>
                </c:pt>
                <c:pt idx="211">
                  <c:v>55.996891652993931</c:v>
                </c:pt>
                <c:pt idx="212">
                  <c:v>56.017267619680979</c:v>
                </c:pt>
                <c:pt idx="213">
                  <c:v>56.037575278486187</c:v>
                </c:pt>
                <c:pt idx="214">
                  <c:v>56.05781522478982</c:v>
                </c:pt>
                <c:pt idx="215">
                  <c:v>56.077988046086951</c:v>
                </c:pt>
                <c:pt idx="216">
                  <c:v>56.098094322128311</c:v>
                </c:pt>
                <c:pt idx="217">
                  <c:v>56.118134625057905</c:v>
                </c:pt>
                <c:pt idx="218">
                  <c:v>56.138109519547626</c:v>
                </c:pt>
                <c:pt idx="219">
                  <c:v>56.158019562928857</c:v>
                </c:pt>
                <c:pt idx="220">
                  <c:v>56.177865305321191</c:v>
                </c:pt>
                <c:pt idx="221">
                  <c:v>56.197647289758251</c:v>
                </c:pt>
                <c:pt idx="222">
                  <c:v>56.217366052310837</c:v>
                </c:pt>
                <c:pt idx="223">
                  <c:v>56.237022122207293</c:v>
                </c:pt>
                <c:pt idx="224">
                  <c:v>56.256616021951416</c:v>
                </c:pt>
                <c:pt idx="225">
                  <c:v>56.276148267437613</c:v>
                </c:pt>
                <c:pt idx="226">
                  <c:v>56.295619368063768</c:v>
                </c:pt>
                <c:pt idx="227">
                  <c:v>56.315029826841567</c:v>
                </c:pt>
                <c:pt idx="228">
                  <c:v>56.334380140504543</c:v>
                </c:pt>
                <c:pt idx="229">
                  <c:v>56.353670799613759</c:v>
                </c:pt>
                <c:pt idx="230">
                  <c:v>56.372902288661372</c:v>
                </c:pt>
                <c:pt idx="231">
                  <c:v>56.39207508617185</c:v>
                </c:pt>
                <c:pt idx="232">
                  <c:v>56.41118966480127</c:v>
                </c:pt>
                <c:pt idx="233">
                  <c:v>56.430246491434339</c:v>
                </c:pt>
                <c:pt idx="234">
                  <c:v>56.44924602727955</c:v>
                </c:pt>
                <c:pt idx="235">
                  <c:v>56.468188727962321</c:v>
                </c:pt>
                <c:pt idx="236">
                  <c:v>56.487075043616187</c:v>
                </c:pt>
                <c:pt idx="237">
                  <c:v>56.505905418972198</c:v>
                </c:pt>
                <c:pt idx="238">
                  <c:v>56.524680293446359</c:v>
                </c:pt>
                <c:pt idx="239">
                  <c:v>56.543400101225444</c:v>
                </c:pt>
                <c:pt idx="240">
                  <c:v>56.562065271351003</c:v>
                </c:pt>
                <c:pt idx="241">
                  <c:v>56.580676227801597</c:v>
                </c:pt>
                <c:pt idx="242">
                  <c:v>56.599233389573584</c:v>
                </c:pt>
                <c:pt idx="243">
                  <c:v>56.617737170760037</c:v>
                </c:pt>
                <c:pt idx="244">
                  <c:v>56.636187980628307</c:v>
                </c:pt>
                <c:pt idx="245">
                  <c:v>56.654586223695922</c:v>
                </c:pt>
                <c:pt idx="246">
                  <c:v>56.672932299805019</c:v>
                </c:pt>
                <c:pt idx="247">
                  <c:v>56.691226604195336</c:v>
                </c:pt>
                <c:pt idx="248">
                  <c:v>56.709469527575742</c:v>
                </c:pt>
                <c:pt idx="249">
                  <c:v>56.727661456194376</c:v>
                </c:pt>
                <c:pt idx="250">
                  <c:v>56.745802771907456</c:v>
                </c:pt>
                <c:pt idx="251">
                  <c:v>56.763893852246653</c:v>
                </c:pt>
                <c:pt idx="252">
                  <c:v>56.781935070485382</c:v>
                </c:pt>
                <c:pt idx="253">
                  <c:v>56.799926795703534</c:v>
                </c:pt>
                <c:pt idx="254">
                  <c:v>56.8178693928512</c:v>
                </c:pt>
                <c:pt idx="255">
                  <c:v>56.835763222811067</c:v>
                </c:pt>
                <c:pt idx="256">
                  <c:v>56.853608642459676</c:v>
                </c:pt>
                <c:pt idx="257">
                  <c:v>56.871406004727476</c:v>
                </c:pt>
                <c:pt idx="258">
                  <c:v>56.889155658657835</c:v>
                </c:pt>
                <c:pt idx="259">
                  <c:v>56.906857949464793</c:v>
                </c:pt>
                <c:pt idx="260">
                  <c:v>56.924513218589922</c:v>
                </c:pt>
                <c:pt idx="261">
                  <c:v>56.942121803757971</c:v>
                </c:pt>
                <c:pt idx="262">
                  <c:v>56.959684039031565</c:v>
                </c:pt>
                <c:pt idx="263">
                  <c:v>56.977200254864876</c:v>
                </c:pt>
                <c:pt idx="264">
                  <c:v>56.994670778156305</c:v>
                </c:pt>
                <c:pt idx="265">
                  <c:v>57.012095932300127</c:v>
                </c:pt>
                <c:pt idx="266">
                  <c:v>57.029476037237387</c:v>
                </c:pt>
                <c:pt idx="267">
                  <c:v>57.046811409505622</c:v>
                </c:pt>
                <c:pt idx="268">
                  <c:v>57.064102362287841</c:v>
                </c:pt>
                <c:pt idx="269">
                  <c:v>57.081349205460647</c:v>
                </c:pt>
                <c:pt idx="270">
                  <c:v>57.098552245641315</c:v>
                </c:pt>
                <c:pt idx="271">
                  <c:v>57.115711786234229</c:v>
                </c:pt>
                <c:pt idx="272">
                  <c:v>57.132828127476358</c:v>
                </c:pt>
                <c:pt idx="273">
                  <c:v>57.149901566481958</c:v>
                </c:pt>
                <c:pt idx="274">
                  <c:v>57.166932397286537</c:v>
                </c:pt>
                <c:pt idx="275">
                  <c:v>57.183920910889917</c:v>
                </c:pt>
                <c:pt idx="276">
                  <c:v>57.200867395298715</c:v>
                </c:pt>
                <c:pt idx="277">
                  <c:v>57.217772135567884</c:v>
                </c:pt>
                <c:pt idx="278">
                  <c:v>57.23463541384168</c:v>
                </c:pt>
                <c:pt idx="279">
                  <c:v>57.251457509393838</c:v>
                </c:pt>
                <c:pt idx="280">
                  <c:v>57.268238698667105</c:v>
                </c:pt>
                <c:pt idx="281">
                  <c:v>57.284979255311995</c:v>
                </c:pt>
                <c:pt idx="282">
                  <c:v>57.301679450225009</c:v>
                </c:pt>
                <c:pt idx="283">
                  <c:v>57.318339551586092</c:v>
                </c:pt>
                <c:pt idx="284">
                  <c:v>57.334959824895499</c:v>
                </c:pt>
                <c:pt idx="285">
                  <c:v>57.351540533009988</c:v>
                </c:pt>
                <c:pt idx="286">
                  <c:v>57.368081936178491</c:v>
                </c:pt>
                <c:pt idx="287">
                  <c:v>57.384584292077065</c:v>
                </c:pt>
                <c:pt idx="288">
                  <c:v>57.401047855843345</c:v>
                </c:pt>
                <c:pt idx="289">
                  <c:v>57.417472880110367</c:v>
                </c:pt>
                <c:pt idx="290">
                  <c:v>57.433859615039864</c:v>
                </c:pt>
                <c:pt idx="291">
                  <c:v>57.450208308354924</c:v>
                </c:pt>
                <c:pt idx="292">
                  <c:v>57.466519205372236</c:v>
                </c:pt>
                <c:pt idx="293">
                  <c:v>57.482792549033704</c:v>
                </c:pt>
                <c:pt idx="294">
                  <c:v>57.499028579937537</c:v>
                </c:pt>
                <c:pt idx="295">
                  <c:v>57.515227536368883</c:v>
                </c:pt>
                <c:pt idx="296">
                  <c:v>57.531389654329928</c:v>
                </c:pt>
                <c:pt idx="297">
                  <c:v>57.547515167569507</c:v>
                </c:pt>
                <c:pt idx="298">
                  <c:v>57.563604307612231</c:v>
                </c:pt>
                <c:pt idx="299">
                  <c:v>57.579657303787108</c:v>
                </c:pt>
                <c:pt idx="300">
                  <c:v>57.595674383255847</c:v>
                </c:pt>
                <c:pt idx="301">
                  <c:v>57.611655771040418</c:v>
                </c:pt>
                <c:pt idx="302">
                  <c:v>57.627601690050511</c:v>
                </c:pt>
                <c:pt idx="303">
                  <c:v>57.64351236111029</c:v>
                </c:pt>
                <c:pt idx="304">
                  <c:v>57.659388002984862</c:v>
                </c:pt>
                <c:pt idx="305">
                  <c:v>57.675228832406255</c:v>
                </c:pt>
                <c:pt idx="306">
                  <c:v>57.691035064099026</c:v>
                </c:pt>
                <c:pt idx="307">
                  <c:v>57.706806910805433</c:v>
                </c:pt>
                <c:pt idx="308">
                  <c:v>57.72254458331026</c:v>
                </c:pt>
                <c:pt idx="309">
                  <c:v>57.738248290465158</c:v>
                </c:pt>
                <c:pt idx="310">
                  <c:v>57.753918239212737</c:v>
                </c:pt>
                <c:pt idx="311">
                  <c:v>57.769554634610131</c:v>
                </c:pt>
                <c:pt idx="312">
                  <c:v>57.785157679852318</c:v>
                </c:pt>
                <c:pt idx="313">
                  <c:v>57.800727576295067</c:v>
                </c:pt>
                <c:pt idx="314">
                  <c:v>57.816264523477415</c:v>
                </c:pt>
                <c:pt idx="315">
                  <c:v>57.831768719143938</c:v>
                </c:pt>
                <c:pt idx="316">
                  <c:v>57.847240359266614</c:v>
                </c:pt>
                <c:pt idx="317">
                  <c:v>57.862679638066339</c:v>
                </c:pt>
                <c:pt idx="318">
                  <c:v>57.878086748034164</c:v>
                </c:pt>
                <c:pt idx="319">
                  <c:v>57.893461879952156</c:v>
                </c:pt>
                <c:pt idx="320">
                  <c:v>57.90880522291399</c:v>
                </c:pt>
                <c:pt idx="321">
                  <c:v>57.924116964345153</c:v>
                </c:pt>
                <c:pt idx="322">
                  <c:v>57.93939729002296</c:v>
                </c:pt>
                <c:pt idx="323">
                  <c:v>57.954646384096179</c:v>
                </c:pt>
                <c:pt idx="324">
                  <c:v>57.969864429104391</c:v>
                </c:pt>
                <c:pt idx="325">
                  <c:v>57.985051605997043</c:v>
                </c:pt>
                <c:pt idx="326">
                  <c:v>58.000208094152228</c:v>
                </c:pt>
                <c:pt idx="327">
                  <c:v>58.015334071395252</c:v>
                </c:pt>
                <c:pt idx="328">
                  <c:v>58.030429714016783</c:v>
                </c:pt>
                <c:pt idx="329">
                  <c:v>58.045495196790867</c:v>
                </c:pt>
                <c:pt idx="330">
                  <c:v>58.0605306929926</c:v>
                </c:pt>
                <c:pt idx="331">
                  <c:v>58.075536374415584</c:v>
                </c:pt>
                <c:pt idx="332">
                  <c:v>58.090512411389106</c:v>
                </c:pt>
                <c:pt idx="333">
                  <c:v>58.105458972795063</c:v>
                </c:pt>
                <c:pt idx="334">
                  <c:v>58.12037622608468</c:v>
                </c:pt>
                <c:pt idx="335">
                  <c:v>58.135264337294892</c:v>
                </c:pt>
                <c:pt idx="336">
                  <c:v>58.150123471064624</c:v>
                </c:pt>
                <c:pt idx="337">
                  <c:v>58.164953790650713</c:v>
                </c:pt>
                <c:pt idx="338">
                  <c:v>58.179755457943706</c:v>
                </c:pt>
                <c:pt idx="339">
                  <c:v>58.194528633483309</c:v>
                </c:pt>
                <c:pt idx="340">
                  <c:v>58.209273476473761</c:v>
                </c:pt>
                <c:pt idx="341">
                  <c:v>58.223990144798847</c:v>
                </c:pt>
                <c:pt idx="342">
                  <c:v>58.238678795036826</c:v>
                </c:pt>
                <c:pt idx="343">
                  <c:v>58.253339582475036</c:v>
                </c:pt>
                <c:pt idx="344">
                  <c:v>58.267972661124382</c:v>
                </c:pt>
                <c:pt idx="345">
                  <c:v>58.282578183733548</c:v>
                </c:pt>
                <c:pt idx="346">
                  <c:v>58.297156301803085</c:v>
                </c:pt>
                <c:pt idx="347">
                  <c:v>58.311707165599216</c:v>
                </c:pt>
                <c:pt idx="348">
                  <c:v>58.326230924167525</c:v>
                </c:pt>
                <c:pt idx="349">
                  <c:v>58.340727725346426</c:v>
                </c:pt>
                <c:pt idx="350">
                  <c:v>58.355197715780406</c:v>
                </c:pt>
                <c:pt idx="351">
                  <c:v>58.369641040933175</c:v>
                </c:pt>
                <c:pt idx="352">
                  <c:v>58.384057845100543</c:v>
                </c:pt>
                <c:pt idx="353">
                  <c:v>58.39844827142317</c:v>
                </c:pt>
                <c:pt idx="354">
                  <c:v>58.412812461899122</c:v>
                </c:pt>
                <c:pt idx="355">
                  <c:v>58.427150557396295</c:v>
                </c:pt>
                <c:pt idx="356">
                  <c:v>58.441462697664605</c:v>
                </c:pt>
                <c:pt idx="357">
                  <c:v>58.455749021348062</c:v>
                </c:pt>
                <c:pt idx="358">
                  <c:v>58.470009665996649</c:v>
                </c:pt>
                <c:pt idx="359">
                  <c:v>58.484244768078057</c:v>
                </c:pt>
                <c:pt idx="360">
                  <c:v>58.498454462989301</c:v>
                </c:pt>
                <c:pt idx="361">
                  <c:v>58.5126388850681</c:v>
                </c:pt>
                <c:pt idx="362">
                  <c:v>58.526798167604113</c:v>
                </c:pt>
                <c:pt idx="363">
                  <c:v>58.540932442850142</c:v>
                </c:pt>
                <c:pt idx="364">
                  <c:v>58.555041842033013</c:v>
                </c:pt>
                <c:pt idx="365">
                  <c:v>58.569126495364458</c:v>
                </c:pt>
                <c:pt idx="366">
                  <c:v>58.583186532051769</c:v>
                </c:pt>
                <c:pt idx="367">
                  <c:v>58.597222080308327</c:v>
                </c:pt>
                <c:pt idx="368">
                  <c:v>58.611233267364035</c:v>
                </c:pt>
                <c:pt idx="369">
                  <c:v>58.625220219475523</c:v>
                </c:pt>
                <c:pt idx="370">
                  <c:v>58.639183061936343</c:v>
                </c:pt>
                <c:pt idx="371">
                  <c:v>58.653121919086892</c:v>
                </c:pt>
                <c:pt idx="372">
                  <c:v>58.667036914324349</c:v>
                </c:pt>
                <c:pt idx="373">
                  <c:v>58.680928170112367</c:v>
                </c:pt>
                <c:pt idx="374">
                  <c:v>58.69479580799068</c:v>
                </c:pt>
                <c:pt idx="375">
                  <c:v>58.708639948584612</c:v>
                </c:pt>
                <c:pt idx="376">
                  <c:v>58.722460711614431</c:v>
                </c:pt>
                <c:pt idx="377">
                  <c:v>58.736258215904584</c:v>
                </c:pt>
                <c:pt idx="378">
                  <c:v>58.750032579392837</c:v>
                </c:pt>
                <c:pt idx="379">
                  <c:v>58.76378391913925</c:v>
                </c:pt>
                <c:pt idx="380">
                  <c:v>58.777512351335133</c:v>
                </c:pt>
                <c:pt idx="381">
                  <c:v>58.79121799131174</c:v>
                </c:pt>
                <c:pt idx="382">
                  <c:v>58.804900953549009</c:v>
                </c:pt>
                <c:pt idx="383">
                  <c:v>58.818561351684103</c:v>
                </c:pt>
                <c:pt idx="384">
                  <c:v>58.832199298519811</c:v>
                </c:pt>
                <c:pt idx="385">
                  <c:v>58.845814906032963</c:v>
                </c:pt>
                <c:pt idx="386">
                  <c:v>58.859408285382621</c:v>
                </c:pt>
                <c:pt idx="387">
                  <c:v>58.872979546918252</c:v>
                </c:pt>
                <c:pt idx="388">
                  <c:v>58.886528800187698</c:v>
                </c:pt>
                <c:pt idx="389">
                  <c:v>58.900056153945179</c:v>
                </c:pt>
                <c:pt idx="390">
                  <c:v>58.913561716159101</c:v>
                </c:pt>
                <c:pt idx="391">
                  <c:v>58.927045594019788</c:v>
                </c:pt>
                <c:pt idx="392">
                  <c:v>58.940507893947114</c:v>
                </c:pt>
                <c:pt idx="393">
                  <c:v>58.953948721598088</c:v>
                </c:pt>
                <c:pt idx="394">
                  <c:v>58.967368181874271</c:v>
                </c:pt>
                <c:pt idx="395">
                  <c:v>58.980766378929147</c:v>
                </c:pt>
                <c:pt idx="396">
                  <c:v>58.994143416175433</c:v>
                </c:pt>
                <c:pt idx="397">
                  <c:v>59.007499396292204</c:v>
                </c:pt>
                <c:pt idx="398">
                  <c:v>59.020834421232024</c:v>
                </c:pt>
                <c:pt idx="399">
                  <c:v>59.034148592227972</c:v>
                </c:pt>
                <c:pt idx="400">
                  <c:v>59.047442009800513</c:v>
                </c:pt>
                <c:pt idx="401">
                  <c:v>59.060714773764403</c:v>
                </c:pt>
                <c:pt idx="402">
                  <c:v>59.073966983235408</c:v>
                </c:pt>
                <c:pt idx="403">
                  <c:v>59.087198736636999</c:v>
                </c:pt>
                <c:pt idx="404">
                  <c:v>59.100410131706937</c:v>
                </c:pt>
                <c:pt idx="405">
                  <c:v>59.113601265503789</c:v>
                </c:pt>
                <c:pt idx="406">
                  <c:v>59.126772234413394</c:v>
                </c:pt>
                <c:pt idx="407">
                  <c:v>59.139923134155218</c:v>
                </c:pt>
                <c:pt idx="408">
                  <c:v>59.153054059788616</c:v>
                </c:pt>
                <c:pt idx="409">
                  <c:v>59.166165105719074</c:v>
                </c:pt>
                <c:pt idx="410">
                  <c:v>59.17925636570434</c:v>
                </c:pt>
                <c:pt idx="411">
                  <c:v>59.192327932860508</c:v>
                </c:pt>
                <c:pt idx="412">
                  <c:v>59.205379899667975</c:v>
                </c:pt>
                <c:pt idx="413">
                  <c:v>59.218412357977407</c:v>
                </c:pt>
                <c:pt idx="414">
                  <c:v>59.231425399015578</c:v>
                </c:pt>
                <c:pt idx="415">
                  <c:v>59.244419113391181</c:v>
                </c:pt>
                <c:pt idx="416">
                  <c:v>59.257393591100495</c:v>
                </c:pt>
                <c:pt idx="417">
                  <c:v>59.270348921533099</c:v>
                </c:pt>
                <c:pt idx="418">
                  <c:v>59.283285193477418</c:v>
                </c:pt>
                <c:pt idx="419">
                  <c:v>59.29620249512628</c:v>
                </c:pt>
                <c:pt idx="420">
                  <c:v>59.309100914082372</c:v>
                </c:pt>
                <c:pt idx="421">
                  <c:v>59.321980537363594</c:v>
                </c:pt>
                <c:pt idx="422">
                  <c:v>59.334841451408458</c:v>
                </c:pt>
                <c:pt idx="423">
                  <c:v>59.347683742081308</c:v>
                </c:pt>
                <c:pt idx="424">
                  <c:v>59.360507494677584</c:v>
                </c:pt>
                <c:pt idx="425">
                  <c:v>59.373312793928932</c:v>
                </c:pt>
                <c:pt idx="426">
                  <c:v>59.386099724008318</c:v>
                </c:pt>
                <c:pt idx="427">
                  <c:v>59.398868368535098</c:v>
                </c:pt>
                <c:pt idx="428">
                  <c:v>59.411618810579917</c:v>
                </c:pt>
                <c:pt idx="429">
                  <c:v>59.42435113266972</c:v>
                </c:pt>
                <c:pt idx="430">
                  <c:v>59.437065416792578</c:v>
                </c:pt>
                <c:pt idx="431">
                  <c:v>59.449761744402522</c:v>
                </c:pt>
                <c:pt idx="432">
                  <c:v>59.462440196424268</c:v>
                </c:pt>
                <c:pt idx="433">
                  <c:v>59.475100853257977</c:v>
                </c:pt>
                <c:pt idx="434">
                  <c:v>59.487743794783853</c:v>
                </c:pt>
                <c:pt idx="435">
                  <c:v>59.500369100366775</c:v>
                </c:pt>
                <c:pt idx="436">
                  <c:v>59.512976848860895</c:v>
                </c:pt>
                <c:pt idx="437">
                  <c:v>59.525567118614021</c:v>
                </c:pt>
                <c:pt idx="438">
                  <c:v>59.538139987472185</c:v>
                </c:pt>
                <c:pt idx="439">
                  <c:v>59.550695532783983</c:v>
                </c:pt>
                <c:pt idx="440">
                  <c:v>59.563233831404972</c:v>
                </c:pt>
                <c:pt idx="441">
                  <c:v>59.575754959701904</c:v>
                </c:pt>
                <c:pt idx="442">
                  <c:v>59.588258993557055</c:v>
                </c:pt>
                <c:pt idx="443">
                  <c:v>59.600746008372404</c:v>
                </c:pt>
                <c:pt idx="444">
                  <c:v>59.61321607907383</c:v>
                </c:pt>
                <c:pt idx="445">
                  <c:v>59.625669280115154</c:v>
                </c:pt>
                <c:pt idx="446">
                  <c:v>59.638105685482337</c:v>
                </c:pt>
                <c:pt idx="447">
                  <c:v>59.650525368697394</c:v>
                </c:pt>
                <c:pt idx="448">
                  <c:v>59.662928402822466</c:v>
                </c:pt>
                <c:pt idx="449">
                  <c:v>59.675314860463693</c:v>
                </c:pt>
                <c:pt idx="450">
                  <c:v>59.687684813775199</c:v>
                </c:pt>
                <c:pt idx="451">
                  <c:v>59.700038334462874</c:v>
                </c:pt>
                <c:pt idx="452">
                  <c:v>59.712375493788258</c:v>
                </c:pt>
                <c:pt idx="453">
                  <c:v>59.724696362572274</c:v>
                </c:pt>
                <c:pt idx="454">
                  <c:v>59.73700101119897</c:v>
                </c:pt>
                <c:pt idx="455">
                  <c:v>59.749289509619253</c:v>
                </c:pt>
                <c:pt idx="456">
                  <c:v>59.761561927354499</c:v>
                </c:pt>
                <c:pt idx="457">
                  <c:v>59.773818333500238</c:v>
                </c:pt>
                <c:pt idx="458">
                  <c:v>59.786058796729641</c:v>
                </c:pt>
                <c:pt idx="459">
                  <c:v>59.798283385297175</c:v>
                </c:pt>
                <c:pt idx="460">
                  <c:v>59.810492167042</c:v>
                </c:pt>
                <c:pt idx="461">
                  <c:v>59.822685209391544</c:v>
                </c:pt>
                <c:pt idx="462">
                  <c:v>59.834862579364845</c:v>
                </c:pt>
                <c:pt idx="463">
                  <c:v>59.847024343576024</c:v>
                </c:pt>
                <c:pt idx="464">
                  <c:v>59.859170568237566</c:v>
                </c:pt>
                <c:pt idx="465">
                  <c:v>59.871301319163756</c:v>
                </c:pt>
                <c:pt idx="466">
                  <c:v>59.883416661773829</c:v>
                </c:pt>
                <c:pt idx="467">
                  <c:v>59.895516661095392</c:v>
                </c:pt>
                <c:pt idx="468">
                  <c:v>59.907601381767499</c:v>
                </c:pt>
                <c:pt idx="469">
                  <c:v>59.919670888043946</c:v>
                </c:pt>
                <c:pt idx="470">
                  <c:v>59.931725243796372</c:v>
                </c:pt>
                <c:pt idx="471">
                  <c:v>59.943764512517419</c:v>
                </c:pt>
                <c:pt idx="472">
                  <c:v>59.955788757323781</c:v>
                </c:pt>
                <c:pt idx="473">
                  <c:v>59.967798040959323</c:v>
                </c:pt>
                <c:pt idx="474">
                  <c:v>59.979792425798095</c:v>
                </c:pt>
                <c:pt idx="475">
                  <c:v>59.991771973847293</c:v>
                </c:pt>
                <c:pt idx="476">
                  <c:v>60.00373674675027</c:v>
                </c:pt>
                <c:pt idx="477">
                  <c:v>60.01568680578945</c:v>
                </c:pt>
                <c:pt idx="478">
                  <c:v>60.02762221188928</c:v>
                </c:pt>
                <c:pt idx="479">
                  <c:v>60.039543025619054</c:v>
                </c:pt>
                <c:pt idx="480">
                  <c:v>60.051449307195789</c:v>
                </c:pt>
                <c:pt idx="481">
                  <c:v>60.063341116487067</c:v>
                </c:pt>
                <c:pt idx="482">
                  <c:v>60.075218513013787</c:v>
                </c:pt>
                <c:pt idx="483">
                  <c:v>60.087081555952985</c:v>
                </c:pt>
                <c:pt idx="484">
                  <c:v>60.098930304140502</c:v>
                </c:pt>
                <c:pt idx="485">
                  <c:v>60.110764816073768</c:v>
                </c:pt>
                <c:pt idx="486">
                  <c:v>60.122585149914414</c:v>
                </c:pt>
                <c:pt idx="487">
                  <c:v>60.134391363491019</c:v>
                </c:pt>
                <c:pt idx="488">
                  <c:v>60.146183514301647</c:v>
                </c:pt>
                <c:pt idx="489">
                  <c:v>60.157961659516502</c:v>
                </c:pt>
                <c:pt idx="490">
                  <c:v>60.169725855980509</c:v>
                </c:pt>
                <c:pt idx="491">
                  <c:v>60.181476160215851</c:v>
                </c:pt>
                <c:pt idx="492">
                  <c:v>60.193212628424504</c:v>
                </c:pt>
                <c:pt idx="493">
                  <c:v>60.20493531649074</c:v>
                </c:pt>
                <c:pt idx="494">
                  <c:v>60.216644279983598</c:v>
                </c:pt>
                <c:pt idx="495">
                  <c:v>60.228339574159364</c:v>
                </c:pt>
                <c:pt idx="496">
                  <c:v>60.240021253963974</c:v>
                </c:pt>
                <c:pt idx="497">
                  <c:v>60.251689374035422</c:v>
                </c:pt>
                <c:pt idx="498">
                  <c:v>60.263343988706175</c:v>
                </c:pt>
                <c:pt idx="499">
                  <c:v>60.274985152005506</c:v>
                </c:pt>
                <c:pt idx="500">
                  <c:v>60.28661291766182</c:v>
                </c:pt>
                <c:pt idx="501">
                  <c:v>60.298227339105011</c:v>
                </c:pt>
                <c:pt idx="502">
                  <c:v>60.309828469468712</c:v>
                </c:pt>
                <c:pt idx="503">
                  <c:v>60.321416361592604</c:v>
                </c:pt>
                <c:pt idx="504">
                  <c:v>60.332991068024626</c:v>
                </c:pt>
                <c:pt idx="505">
                  <c:v>60.344552641023235</c:v>
                </c:pt>
                <c:pt idx="506">
                  <c:v>60.356101132559587</c:v>
                </c:pt>
                <c:pt idx="507">
                  <c:v>60.367636594319748</c:v>
                </c:pt>
                <c:pt idx="508">
                  <c:v>60.379159077706838</c:v>
                </c:pt>
                <c:pt idx="509">
                  <c:v>60.390668633843191</c:v>
                </c:pt>
                <c:pt idx="510">
                  <c:v>60.402165313572425</c:v>
                </c:pt>
                <c:pt idx="511">
                  <c:v>60.413649167461649</c:v>
                </c:pt>
                <c:pt idx="512">
                  <c:v>60.425120245803448</c:v>
                </c:pt>
                <c:pt idx="513">
                  <c:v>60.436578598617999</c:v>
                </c:pt>
                <c:pt idx="514">
                  <c:v>60.448024275655079</c:v>
                </c:pt>
                <c:pt idx="515">
                  <c:v>60.459457326396127</c:v>
                </c:pt>
                <c:pt idx="516">
                  <c:v>60.470877800056243</c:v>
                </c:pt>
                <c:pt idx="517">
                  <c:v>60.482285745586147</c:v>
                </c:pt>
                <c:pt idx="518">
                  <c:v>60.493681211674186</c:v>
                </c:pt>
                <c:pt idx="519">
                  <c:v>60.50506424674824</c:v>
                </c:pt>
                <c:pt idx="520">
                  <c:v>60.516434898977707</c:v>
                </c:pt>
                <c:pt idx="521">
                  <c:v>60.527793216275363</c:v>
                </c:pt>
                <c:pt idx="522">
                  <c:v>60.539139246299285</c:v>
                </c:pt>
                <c:pt idx="523">
                  <c:v>60.550473036454775</c:v>
                </c:pt>
                <c:pt idx="524">
                  <c:v>60.561794633896106</c:v>
                </c:pt>
                <c:pt idx="525">
                  <c:v>60.573104085528499</c:v>
                </c:pt>
                <c:pt idx="526">
                  <c:v>60.584401438009827</c:v>
                </c:pt>
                <c:pt idx="527">
                  <c:v>60.595686737752537</c:v>
                </c:pt>
                <c:pt idx="528">
                  <c:v>60.606960030925386</c:v>
                </c:pt>
                <c:pt idx="529">
                  <c:v>60.618221363455191</c:v>
                </c:pt>
                <c:pt idx="530">
                  <c:v>60.629470781028658</c:v>
                </c:pt>
                <c:pt idx="531">
                  <c:v>60.640708329094082</c:v>
                </c:pt>
                <c:pt idx="532">
                  <c:v>60.651934052863083</c:v>
                </c:pt>
                <c:pt idx="533">
                  <c:v>60.663147997312336</c:v>
                </c:pt>
                <c:pt idx="534">
                  <c:v>60.674350207185256</c:v>
                </c:pt>
                <c:pt idx="535">
                  <c:v>60.685540726993672</c:v>
                </c:pt>
                <c:pt idx="536">
                  <c:v>60.696719601019524</c:v>
                </c:pt>
                <c:pt idx="537">
                  <c:v>60.707886873316475</c:v>
                </c:pt>
                <c:pt idx="538">
                  <c:v>60.719042587711591</c:v>
                </c:pt>
                <c:pt idx="539">
                  <c:v>60.730186787806943</c:v>
                </c:pt>
                <c:pt idx="540">
                  <c:v>60.741319516981186</c:v>
                </c:pt>
                <c:pt idx="541">
                  <c:v>60.752440818391236</c:v>
                </c:pt>
                <c:pt idx="542">
                  <c:v>60.763550734973748</c:v>
                </c:pt>
                <c:pt idx="543">
                  <c:v>60.774649309446751</c:v>
                </c:pt>
                <c:pt idx="544">
                  <c:v>60.785736584311188</c:v>
                </c:pt>
                <c:pt idx="545">
                  <c:v>60.796812601852444</c:v>
                </c:pt>
                <c:pt idx="546">
                  <c:v>60.807877404141855</c:v>
                </c:pt>
                <c:pt idx="547">
                  <c:v>60.818931033038247</c:v>
                </c:pt>
                <c:pt idx="548">
                  <c:v>60.829973530189427</c:v>
                </c:pt>
                <c:pt idx="549">
                  <c:v>60.841004937033667</c:v>
                </c:pt>
                <c:pt idx="550">
                  <c:v>60.852025294801159</c:v>
                </c:pt>
                <c:pt idx="551">
                  <c:v>60.863034644515494</c:v>
                </c:pt>
                <c:pt idx="552">
                  <c:v>60.8740330269951</c:v>
                </c:pt>
                <c:pt idx="553">
                  <c:v>60.885020482854685</c:v>
                </c:pt>
                <c:pt idx="554">
                  <c:v>60.895997052506623</c:v>
                </c:pt>
                <c:pt idx="555">
                  <c:v>60.906962776162395</c:v>
                </c:pt>
                <c:pt idx="556">
                  <c:v>60.917917693834006</c:v>
                </c:pt>
                <c:pt idx="557">
                  <c:v>60.928861845335298</c:v>
                </c:pt>
                <c:pt idx="558">
                  <c:v>60.93979527028339</c:v>
                </c:pt>
                <c:pt idx="559">
                  <c:v>60.950718008099997</c:v>
                </c:pt>
                <c:pt idx="560">
                  <c:v>60.961630098012805</c:v>
                </c:pt>
                <c:pt idx="561">
                  <c:v>60.972531579056778</c:v>
                </c:pt>
                <c:pt idx="562">
                  <c:v>60.983422490075519</c:v>
                </c:pt>
                <c:pt idx="563">
                  <c:v>60.99430286972256</c:v>
                </c:pt>
                <c:pt idx="564">
                  <c:v>61.005172756462642</c:v>
                </c:pt>
                <c:pt idx="565">
                  <c:v>61.016032188573085</c:v>
                </c:pt>
                <c:pt idx="566">
                  <c:v>61.026881204144971</c:v>
                </c:pt>
                <c:pt idx="567">
                  <c:v>61.037719841084474</c:v>
                </c:pt>
                <c:pt idx="568">
                  <c:v>61.048548137114125</c:v>
                </c:pt>
                <c:pt idx="569">
                  <c:v>61.059366129773984</c:v>
                </c:pt>
                <c:pt idx="570">
                  <c:v>61.07017385642299</c:v>
                </c:pt>
                <c:pt idx="571">
                  <c:v>61.080971354240106</c:v>
                </c:pt>
                <c:pt idx="572">
                  <c:v>61.091758660225544</c:v>
                </c:pt>
                <c:pt idx="573">
                  <c:v>61.102535811202003</c:v>
                </c:pt>
                <c:pt idx="574">
                  <c:v>61.113302843815859</c:v>
                </c:pt>
                <c:pt idx="575">
                  <c:v>61.124059794538297</c:v>
                </c:pt>
                <c:pt idx="576">
                  <c:v>61.134806699666576</c:v>
                </c:pt>
                <c:pt idx="577">
                  <c:v>61.14554359532513</c:v>
                </c:pt>
                <c:pt idx="578">
                  <c:v>61.15627051746673</c:v>
                </c:pt>
                <c:pt idx="579">
                  <c:v>61.166987501873663</c:v>
                </c:pt>
                <c:pt idx="580">
                  <c:v>61.177694584158836</c:v>
                </c:pt>
                <c:pt idx="581">
                  <c:v>61.188391799766919</c:v>
                </c:pt>
                <c:pt idx="582">
                  <c:v>61.199079183975492</c:v>
                </c:pt>
                <c:pt idx="583">
                  <c:v>61.209756771896082</c:v>
                </c:pt>
                <c:pt idx="584">
                  <c:v>61.220424598475311</c:v>
                </c:pt>
                <c:pt idx="585">
                  <c:v>61.23108269849601</c:v>
                </c:pt>
                <c:pt idx="586">
                  <c:v>61.241731106578243</c:v>
                </c:pt>
                <c:pt idx="587">
                  <c:v>61.252369857180419</c:v>
                </c:pt>
                <c:pt idx="588">
                  <c:v>61.26299898460033</c:v>
                </c:pt>
                <c:pt idx="589">
                  <c:v>61.27361852297625</c:v>
                </c:pt>
                <c:pt idx="590">
                  <c:v>61.284228506287945</c:v>
                </c:pt>
                <c:pt idx="591">
                  <c:v>61.294828968357685</c:v>
                </c:pt>
                <c:pt idx="592">
                  <c:v>61.305419942851358</c:v>
                </c:pt>
                <c:pt idx="593">
                  <c:v>61.316001463279399</c:v>
                </c:pt>
                <c:pt idx="594">
                  <c:v>61.326573562997886</c:v>
                </c:pt>
                <c:pt idx="595">
                  <c:v>61.337136275209467</c:v>
                </c:pt>
                <c:pt idx="596">
                  <c:v>61.347689632964418</c:v>
                </c:pt>
                <c:pt idx="597">
                  <c:v>61.358233669161599</c:v>
                </c:pt>
                <c:pt idx="598">
                  <c:v>61.368768416549422</c:v>
                </c:pt>
                <c:pt idx="599">
                  <c:v>61.379293907726883</c:v>
                </c:pt>
                <c:pt idx="600">
                  <c:v>61.389810175144468</c:v>
                </c:pt>
                <c:pt idx="601">
                  <c:v>61.400317251105115</c:v>
                </c:pt>
                <c:pt idx="602">
                  <c:v>61.410815167765207</c:v>
                </c:pt>
                <c:pt idx="603">
                  <c:v>61.421303957135471</c:v>
                </c:pt>
                <c:pt idx="604">
                  <c:v>61.431783651081929</c:v>
                </c:pt>
                <c:pt idx="605">
                  <c:v>61.442254281326804</c:v>
                </c:pt>
                <c:pt idx="606">
                  <c:v>61.452715879449499</c:v>
                </c:pt>
                <c:pt idx="607">
                  <c:v>61.463168476887418</c:v>
                </c:pt>
                <c:pt idx="608">
                  <c:v>61.473612104936969</c:v>
                </c:pt>
                <c:pt idx="609">
                  <c:v>61.48404679475437</c:v>
                </c:pt>
                <c:pt idx="610">
                  <c:v>61.494472577356603</c:v>
                </c:pt>
                <c:pt idx="611">
                  <c:v>61.504889483622293</c:v>
                </c:pt>
                <c:pt idx="612">
                  <c:v>61.51529754429253</c:v>
                </c:pt>
                <c:pt idx="613">
                  <c:v>61.525696789971811</c:v>
                </c:pt>
                <c:pt idx="614">
                  <c:v>61.536087251128848</c:v>
                </c:pt>
                <c:pt idx="615">
                  <c:v>61.546468958097471</c:v>
                </c:pt>
                <c:pt idx="616">
                  <c:v>61.556841941077423</c:v>
                </c:pt>
                <c:pt idx="617">
                  <c:v>61.567206230135227</c:v>
                </c:pt>
                <c:pt idx="618">
                  <c:v>61.577561855205069</c:v>
                </c:pt>
                <c:pt idx="619">
                  <c:v>61.587908846089533</c:v>
                </c:pt>
                <c:pt idx="620">
                  <c:v>61.598247232460508</c:v>
                </c:pt>
                <c:pt idx="621">
                  <c:v>61.608577043859974</c:v>
                </c:pt>
                <c:pt idx="622">
                  <c:v>61.618898309700789</c:v>
                </c:pt>
                <c:pt idx="623">
                  <c:v>61.629211059267533</c:v>
                </c:pt>
                <c:pt idx="624">
                  <c:v>61.639515321717276</c:v>
                </c:pt>
                <c:pt idx="625">
                  <c:v>61.649811126080401</c:v>
                </c:pt>
                <c:pt idx="626">
                  <c:v>61.660098501261331</c:v>
                </c:pt>
                <c:pt idx="627">
                  <c:v>61.670377476039384</c:v>
                </c:pt>
                <c:pt idx="628">
                  <c:v>61.680648079069513</c:v>
                </c:pt>
                <c:pt idx="629">
                  <c:v>61.690910338883036</c:v>
                </c:pt>
                <c:pt idx="630">
                  <c:v>61.70116428388846</c:v>
                </c:pt>
                <c:pt idx="631">
                  <c:v>61.711409942372214</c:v>
                </c:pt>
                <c:pt idx="632">
                  <c:v>61.721647342499374</c:v>
                </c:pt>
                <c:pt idx="633">
                  <c:v>61.731876512314429</c:v>
                </c:pt>
                <c:pt idx="634">
                  <c:v>61.742097479742036</c:v>
                </c:pt>
                <c:pt idx="635">
                  <c:v>61.752310272587721</c:v>
                </c:pt>
                <c:pt idx="636">
                  <c:v>61.762514918538635</c:v>
                </c:pt>
                <c:pt idx="637">
                  <c:v>61.772711445164262</c:v>
                </c:pt>
                <c:pt idx="638">
                  <c:v>61.78289987991711</c:v>
                </c:pt>
                <c:pt idx="639">
                  <c:v>61.793080250133471</c:v>
                </c:pt>
                <c:pt idx="640">
                  <c:v>61.803252583034123</c:v>
                </c:pt>
                <c:pt idx="641">
                  <c:v>61.813416905724957</c:v>
                </c:pt>
                <c:pt idx="642">
                  <c:v>61.823573245197792</c:v>
                </c:pt>
                <c:pt idx="643">
                  <c:v>61.833721628330942</c:v>
                </c:pt>
                <c:pt idx="644">
                  <c:v>61.843862081890009</c:v>
                </c:pt>
                <c:pt idx="645">
                  <c:v>61.853994632528469</c:v>
                </c:pt>
                <c:pt idx="646">
                  <c:v>61.864119306788432</c:v>
                </c:pt>
                <c:pt idx="647">
                  <c:v>61.874236131101213</c:v>
                </c:pt>
                <c:pt idx="648">
                  <c:v>61.884345131788137</c:v>
                </c:pt>
                <c:pt idx="649">
                  <c:v>61.894446335061026</c:v>
                </c:pt>
                <c:pt idx="650">
                  <c:v>61.90453976702301</c:v>
                </c:pt>
                <c:pt idx="651">
                  <c:v>61.914625453669082</c:v>
                </c:pt>
                <c:pt idx="652">
                  <c:v>61.924703420886786</c:v>
                </c:pt>
                <c:pt idx="653">
                  <c:v>61.934773694456823</c:v>
                </c:pt>
                <c:pt idx="654">
                  <c:v>61.944836300053701</c:v>
                </c:pt>
                <c:pt idx="655">
                  <c:v>61.954891263246417</c:v>
                </c:pt>
                <c:pt idx="656">
                  <c:v>61.964938609498994</c:v>
                </c:pt>
                <c:pt idx="657">
                  <c:v>61.974978364171172</c:v>
                </c:pt>
                <c:pt idx="658">
                  <c:v>61.985010552518979</c:v>
                </c:pt>
                <c:pt idx="659">
                  <c:v>61.995035199695387</c:v>
                </c:pt>
                <c:pt idx="660">
                  <c:v>62.005052330750885</c:v>
                </c:pt>
                <c:pt idx="661">
                  <c:v>62.0150619706341</c:v>
                </c:pt>
                <c:pt idx="662">
                  <c:v>62.025064144192392</c:v>
                </c:pt>
                <c:pt idx="663">
                  <c:v>62.035058876172442</c:v>
                </c:pt>
                <c:pt idx="664">
                  <c:v>62.045046191220884</c:v>
                </c:pt>
                <c:pt idx="665">
                  <c:v>62.055026113884807</c:v>
                </c:pt>
                <c:pt idx="666">
                  <c:v>62.064998668612425</c:v>
                </c:pt>
                <c:pt idx="667">
                  <c:v>62.074963879753604</c:v>
                </c:pt>
                <c:pt idx="668">
                  <c:v>62.084921771560452</c:v>
                </c:pt>
                <c:pt idx="669">
                  <c:v>62.094872368187879</c:v>
                </c:pt>
                <c:pt idx="670">
                  <c:v>62.104815693694206</c:v>
                </c:pt>
                <c:pt idx="671">
                  <c:v>62.114751772041643</c:v>
                </c:pt>
                <c:pt idx="672">
                  <c:v>62.124680627096922</c:v>
                </c:pt>
                <c:pt idx="673">
                  <c:v>62.134602282631811</c:v>
                </c:pt>
                <c:pt idx="674">
                  <c:v>62.14451676232369</c:v>
                </c:pt>
                <c:pt idx="675">
                  <c:v>62.154424089756063</c:v>
                </c:pt>
                <c:pt idx="676">
                  <c:v>62.164324288419138</c:v>
                </c:pt>
                <c:pt idx="677">
                  <c:v>62.174217381710349</c:v>
                </c:pt>
                <c:pt idx="678">
                  <c:v>62.184103392934851</c:v>
                </c:pt>
                <c:pt idx="679">
                  <c:v>62.193982345306139</c:v>
                </c:pt>
                <c:pt idx="680">
                  <c:v>62.203854261946475</c:v>
                </c:pt>
                <c:pt idx="681">
                  <c:v>62.213719165887483</c:v>
                </c:pt>
                <c:pt idx="682">
                  <c:v>62.223577080070662</c:v>
                </c:pt>
                <c:pt idx="683">
                  <c:v>62.233428027347827</c:v>
                </c:pt>
                <c:pt idx="684">
                  <c:v>62.24327203048172</c:v>
                </c:pt>
                <c:pt idx="685">
                  <c:v>62.253109112146468</c:v>
                </c:pt>
                <c:pt idx="686">
                  <c:v>62.262939294928088</c:v>
                </c:pt>
                <c:pt idx="687">
                  <c:v>62.272762601325013</c:v>
                </c:pt>
                <c:pt idx="688">
                  <c:v>62.282579053748528</c:v>
                </c:pt>
                <c:pt idx="689">
                  <c:v>62.292388674523359</c:v>
                </c:pt>
                <c:pt idx="690">
                  <c:v>62.302191485888081</c:v>
                </c:pt>
                <c:pt idx="691">
                  <c:v>62.311987509995639</c:v>
                </c:pt>
                <c:pt idx="692">
                  <c:v>62.32177676891385</c:v>
                </c:pt>
                <c:pt idx="693">
                  <c:v>62.33155928462584</c:v>
                </c:pt>
                <c:pt idx="694">
                  <c:v>62.341335079030543</c:v>
                </c:pt>
                <c:pt idx="695">
                  <c:v>62.351104173943213</c:v>
                </c:pt>
                <c:pt idx="696">
                  <c:v>62.360866591095814</c:v>
                </c:pt>
                <c:pt idx="697">
                  <c:v>62.370622352137566</c:v>
                </c:pt>
                <c:pt idx="698">
                  <c:v>62.380371478635347</c:v>
                </c:pt>
                <c:pt idx="699">
                  <c:v>62.390113992074184</c:v>
                </c:pt>
                <c:pt idx="700">
                  <c:v>62.39984991385775</c:v>
                </c:pt>
                <c:pt idx="701">
                  <c:v>62.409579265308722</c:v>
                </c:pt>
                <c:pt idx="702">
                  <c:v>62.419302067669328</c:v>
                </c:pt>
                <c:pt idx="703">
                  <c:v>62.429018342101735</c:v>
                </c:pt>
                <c:pt idx="704">
                  <c:v>62.438728109688519</c:v>
                </c:pt>
                <c:pt idx="705">
                  <c:v>62.448431391433118</c:v>
                </c:pt>
                <c:pt idx="706">
                  <c:v>62.45812820826022</c:v>
                </c:pt>
                <c:pt idx="707">
                  <c:v>62.467818581016296</c:v>
                </c:pt>
                <c:pt idx="708">
                  <c:v>62.477502530469906</c:v>
                </c:pt>
                <c:pt idx="709">
                  <c:v>62.487180077312246</c:v>
                </c:pt>
                <c:pt idx="710">
                  <c:v>62.496851242157518</c:v>
                </c:pt>
                <c:pt idx="711">
                  <c:v>62.506516045543343</c:v>
                </c:pt>
                <c:pt idx="712">
                  <c:v>62.516174507931225</c:v>
                </c:pt>
                <c:pt idx="713">
                  <c:v>62.525826649706943</c:v>
                </c:pt>
                <c:pt idx="714">
                  <c:v>62.535472491180968</c:v>
                </c:pt>
                <c:pt idx="715">
                  <c:v>62.545112052588898</c:v>
                </c:pt>
                <c:pt idx="716">
                  <c:v>62.554745354091814</c:v>
                </c:pt>
                <c:pt idx="717">
                  <c:v>62.564372415776774</c:v>
                </c:pt>
                <c:pt idx="718">
                  <c:v>62.573993257657122</c:v>
                </c:pt>
                <c:pt idx="719">
                  <c:v>62.583607899672991</c:v>
                </c:pt>
                <c:pt idx="720">
                  <c:v>62.593216361691603</c:v>
                </c:pt>
                <c:pt idx="721">
                  <c:v>62.602818663507733</c:v>
                </c:pt>
                <c:pt idx="722">
                  <c:v>62.612414824844087</c:v>
                </c:pt>
                <c:pt idx="723">
                  <c:v>62.622004865351677</c:v>
                </c:pt>
                <c:pt idx="724">
                  <c:v>62.631588804610246</c:v>
                </c:pt>
                <c:pt idx="725">
                  <c:v>62.641166662128612</c:v>
                </c:pt>
                <c:pt idx="726">
                  <c:v>62.650738457345078</c:v>
                </c:pt>
                <c:pt idx="727">
                  <c:v>62.66030420962781</c:v>
                </c:pt>
                <c:pt idx="728">
                  <c:v>62.669863938275213</c:v>
                </c:pt>
                <c:pt idx="729">
                  <c:v>62.679417662516315</c:v>
                </c:pt>
                <c:pt idx="730">
                  <c:v>62.688965401511119</c:v>
                </c:pt>
                <c:pt idx="731">
                  <c:v>62.698507174351015</c:v>
                </c:pt>
                <c:pt idx="732">
                  <c:v>62.708043000059099</c:v>
                </c:pt>
                <c:pt idx="733">
                  <c:v>62.717572897590571</c:v>
                </c:pt>
                <c:pt idx="734">
                  <c:v>62.72709688583312</c:v>
                </c:pt>
                <c:pt idx="735">
                  <c:v>62.736614983607218</c:v>
                </c:pt>
                <c:pt idx="736">
                  <c:v>62.746127209666554</c:v>
                </c:pt>
                <c:pt idx="737">
                  <c:v>62.755633582698351</c:v>
                </c:pt>
                <c:pt idx="738">
                  <c:v>62.765134121323705</c:v>
                </c:pt>
                <c:pt idx="739">
                  <c:v>62.774628844098011</c:v>
                </c:pt>
                <c:pt idx="740">
                  <c:v>62.784117769511205</c:v>
                </c:pt>
                <c:pt idx="741">
                  <c:v>62.793600915988236</c:v>
                </c:pt>
                <c:pt idx="742">
                  <c:v>62.803078301889272</c:v>
                </c:pt>
                <c:pt idx="743">
                  <c:v>62.812549945510185</c:v>
                </c:pt>
                <c:pt idx="744">
                  <c:v>62.82201586508279</c:v>
                </c:pt>
                <c:pt idx="745">
                  <c:v>62.831476078775232</c:v>
                </c:pt>
                <c:pt idx="746">
                  <c:v>62.840930604692304</c:v>
                </c:pt>
                <c:pt idx="747">
                  <c:v>62.850379460875807</c:v>
                </c:pt>
                <c:pt idx="748">
                  <c:v>62.859822665304833</c:v>
                </c:pt>
                <c:pt idx="749">
                  <c:v>62.869260235896164</c:v>
                </c:pt>
                <c:pt idx="750">
                  <c:v>62.878692190504545</c:v>
                </c:pt>
                <c:pt idx="751">
                  <c:v>62.888118546923025</c:v>
                </c:pt>
                <c:pt idx="752">
                  <c:v>62.89753932288329</c:v>
                </c:pt>
                <c:pt idx="753">
                  <c:v>62.906954536055999</c:v>
                </c:pt>
                <c:pt idx="754">
                  <c:v>62.916364204051057</c:v>
                </c:pt>
                <c:pt idx="755">
                  <c:v>62.925768344417989</c:v>
                </c:pt>
                <c:pt idx="756">
                  <c:v>62.935166974646222</c:v>
                </c:pt>
                <c:pt idx="757">
                  <c:v>62.944560112165384</c:v>
                </c:pt>
                <c:pt idx="758">
                  <c:v>62.953947774345679</c:v>
                </c:pt>
                <c:pt idx="759">
                  <c:v>62.963329978498123</c:v>
                </c:pt>
                <c:pt idx="760">
                  <c:v>62.972706741874923</c:v>
                </c:pt>
                <c:pt idx="761">
                  <c:v>62.982078081669712</c:v>
                </c:pt>
                <c:pt idx="762">
                  <c:v>62.991444015017912</c:v>
                </c:pt>
                <c:pt idx="763">
                  <c:v>63.000804558996997</c:v>
                </c:pt>
                <c:pt idx="764">
                  <c:v>63.01015973062681</c:v>
                </c:pt>
                <c:pt idx="765">
                  <c:v>63.019509546869898</c:v>
                </c:pt>
                <c:pt idx="766">
                  <c:v>63.028854024631727</c:v>
                </c:pt>
                <c:pt idx="767">
                  <c:v>63.038193180761034</c:v>
                </c:pt>
                <c:pt idx="768">
                  <c:v>63.047527032050127</c:v>
                </c:pt>
                <c:pt idx="769">
                  <c:v>63.056855595235149</c:v>
                </c:pt>
                <c:pt idx="770">
                  <c:v>63.066178886996369</c:v>
                </c:pt>
                <c:pt idx="771">
                  <c:v>63.075496923958482</c:v>
                </c:pt>
                <c:pt idx="772">
                  <c:v>63.084809722690899</c:v>
                </c:pt>
                <c:pt idx="773">
                  <c:v>63.094117299708017</c:v>
                </c:pt>
                <c:pt idx="774">
                  <c:v>63.103419671469496</c:v>
                </c:pt>
                <c:pt idx="775">
                  <c:v>63.112716854380579</c:v>
                </c:pt>
                <c:pt idx="776">
                  <c:v>63.122008864792328</c:v>
                </c:pt>
                <c:pt idx="777">
                  <c:v>63.131295719001898</c:v>
                </c:pt>
                <c:pt idx="778">
                  <c:v>63.140577433252851</c:v>
                </c:pt>
                <c:pt idx="779">
                  <c:v>63.149854023735415</c:v>
                </c:pt>
                <c:pt idx="780">
                  <c:v>63.159125506586754</c:v>
                </c:pt>
                <c:pt idx="781">
                  <c:v>63.168391897891219</c:v>
                </c:pt>
                <c:pt idx="782">
                  <c:v>63.177653213680628</c:v>
                </c:pt>
                <c:pt idx="783">
                  <c:v>63.186909469934569</c:v>
                </c:pt>
                <c:pt idx="784">
                  <c:v>63.196160682580619</c:v>
                </c:pt>
                <c:pt idx="785">
                  <c:v>63.205406867494624</c:v>
                </c:pt>
                <c:pt idx="786">
                  <c:v>63.214648040500954</c:v>
                </c:pt>
                <c:pt idx="787">
                  <c:v>63.223884217372799</c:v>
                </c:pt>
                <c:pt idx="788">
                  <c:v>63.233115413832373</c:v>
                </c:pt>
                <c:pt idx="789">
                  <c:v>63.242341645551214</c:v>
                </c:pt>
                <c:pt idx="790">
                  <c:v>63.251562928150427</c:v>
                </c:pt>
                <c:pt idx="791">
                  <c:v>63.260779277200925</c:v>
                </c:pt>
                <c:pt idx="792">
                  <c:v>63.269990708223723</c:v>
                </c:pt>
                <c:pt idx="793">
                  <c:v>63.279197236690152</c:v>
                </c:pt>
                <c:pt idx="794">
                  <c:v>63.288398878022072</c:v>
                </c:pt>
                <c:pt idx="795">
                  <c:v>63.297595647592246</c:v>
                </c:pt>
                <c:pt idx="796">
                  <c:v>63.306787560724459</c:v>
                </c:pt>
                <c:pt idx="797">
                  <c:v>63.315974632693809</c:v>
                </c:pt>
                <c:pt idx="798">
                  <c:v>63.325156878726986</c:v>
                </c:pt>
                <c:pt idx="799">
                  <c:v>63.334334314002454</c:v>
                </c:pt>
                <c:pt idx="800">
                  <c:v>63.343506953650746</c:v>
                </c:pt>
                <c:pt idx="801">
                  <c:v>63.352674812754664</c:v>
                </c:pt>
                <c:pt idx="802">
                  <c:v>63.36183790634955</c:v>
                </c:pt>
                <c:pt idx="803">
                  <c:v>63.370996249423477</c:v>
                </c:pt>
                <c:pt idx="804">
                  <c:v>63.380149856917541</c:v>
                </c:pt>
                <c:pt idx="805">
                  <c:v>63.389298743726059</c:v>
                </c:pt>
                <c:pt idx="806">
                  <c:v>63.398442924696802</c:v>
                </c:pt>
                <c:pt idx="807">
                  <c:v>63.407582414631264</c:v>
                </c:pt>
                <c:pt idx="808">
                  <c:v>63.416717228284817</c:v>
                </c:pt>
                <c:pt idx="809">
                  <c:v>63.425847380367031</c:v>
                </c:pt>
                <c:pt idx="810">
                  <c:v>63.434972885541825</c:v>
                </c:pt>
                <c:pt idx="811">
                  <c:v>63.444093758427755</c:v>
                </c:pt>
                <c:pt idx="812">
                  <c:v>63.453210013598166</c:v>
                </c:pt>
                <c:pt idx="813">
                  <c:v>63.462321665581499</c:v>
                </c:pt>
                <c:pt idx="814">
                  <c:v>63.471428728861447</c:v>
                </c:pt>
                <c:pt idx="815">
                  <c:v>63.480531217877214</c:v>
                </c:pt>
                <c:pt idx="816">
                  <c:v>63.489629147023699</c:v>
                </c:pt>
                <c:pt idx="817">
                  <c:v>63.498722530651762</c:v>
                </c:pt>
                <c:pt idx="818">
                  <c:v>63.507811383068415</c:v>
                </c:pt>
                <c:pt idx="819">
                  <c:v>63.516895718537015</c:v>
                </c:pt>
                <c:pt idx="820">
                  <c:v>63.525975551277511</c:v>
                </c:pt>
                <c:pt idx="821">
                  <c:v>63.535050895466654</c:v>
                </c:pt>
                <c:pt idx="822">
                  <c:v>63.544121765238202</c:v>
                </c:pt>
                <c:pt idx="823">
                  <c:v>63.553188174683136</c:v>
                </c:pt>
                <c:pt idx="824">
                  <c:v>63.562250137849851</c:v>
                </c:pt>
                <c:pt idx="825">
                  <c:v>63.571307668744382</c:v>
                </c:pt>
                <c:pt idx="826">
                  <c:v>63.580360781330612</c:v>
                </c:pt>
                <c:pt idx="827">
                  <c:v>63.589409489530468</c:v>
                </c:pt>
                <c:pt idx="828">
                  <c:v>63.598453807224153</c:v>
                </c:pt>
                <c:pt idx="829">
                  <c:v>63.607493748250299</c:v>
                </c:pt>
                <c:pt idx="830">
                  <c:v>63.616529326406209</c:v>
                </c:pt>
                <c:pt idx="831">
                  <c:v>63.625560555448054</c:v>
                </c:pt>
                <c:pt idx="832">
                  <c:v>63.63458744909105</c:v>
                </c:pt>
                <c:pt idx="833">
                  <c:v>63.643610021009707</c:v>
                </c:pt>
                <c:pt idx="834">
                  <c:v>63.652628284837952</c:v>
                </c:pt>
                <c:pt idx="835">
                  <c:v>63.661642254169401</c:v>
                </c:pt>
                <c:pt idx="836">
                  <c:v>63.670651942557512</c:v>
                </c:pt>
                <c:pt idx="837">
                  <c:v>63.679657363515773</c:v>
                </c:pt>
                <c:pt idx="838">
                  <c:v>63.688658530517934</c:v>
                </c:pt>
                <c:pt idx="839">
                  <c:v>63.697655456998156</c:v>
                </c:pt>
                <c:pt idx="840">
                  <c:v>63.706648156351257</c:v>
                </c:pt>
                <c:pt idx="841">
                  <c:v>63.715636641932825</c:v>
                </c:pt>
                <c:pt idx="842">
                  <c:v>63.72462092705949</c:v>
                </c:pt>
                <c:pt idx="843">
                  <c:v>63.733601025009037</c:v>
                </c:pt>
                <c:pt idx="844">
                  <c:v>63.742576949020652</c:v>
                </c:pt>
                <c:pt idx="845">
                  <c:v>63.751548712295076</c:v>
                </c:pt>
                <c:pt idx="846">
                  <c:v>63.760516327994814</c:v>
                </c:pt>
                <c:pt idx="847">
                  <c:v>63.769479809244274</c:v>
                </c:pt>
                <c:pt idx="848">
                  <c:v>63.778439169130003</c:v>
                </c:pt>
                <c:pt idx="849">
                  <c:v>63.787394420700835</c:v>
                </c:pt>
                <c:pt idx="850">
                  <c:v>63.7963455769681</c:v>
                </c:pt>
                <c:pt idx="851">
                  <c:v>63.80529265090577</c:v>
                </c:pt>
                <c:pt idx="852">
                  <c:v>63.814235655450638</c:v>
                </c:pt>
                <c:pt idx="853">
                  <c:v>63.823174603502544</c:v>
                </c:pt>
                <c:pt idx="854">
                  <c:v>63.832109507924507</c:v>
                </c:pt>
                <c:pt idx="855">
                  <c:v>63.841040381542918</c:v>
                </c:pt>
                <c:pt idx="856">
                  <c:v>63.849967237147695</c:v>
                </c:pt>
                <c:pt idx="857">
                  <c:v>63.858890087492483</c:v>
                </c:pt>
                <c:pt idx="858">
                  <c:v>63.867808945294826</c:v>
                </c:pt>
                <c:pt idx="859">
                  <c:v>63.876723823236325</c:v>
                </c:pt>
                <c:pt idx="860">
                  <c:v>63.885634733962803</c:v>
                </c:pt>
                <c:pt idx="861">
                  <c:v>63.894541690084495</c:v>
                </c:pt>
                <c:pt idx="862">
                  <c:v>63.903444704176216</c:v>
                </c:pt>
                <c:pt idx="863">
                  <c:v>63.912343788777513</c:v>
                </c:pt>
                <c:pt idx="864">
                  <c:v>63.921238956392827</c:v>
                </c:pt>
                <c:pt idx="865">
                  <c:v>63.930130219491716</c:v>
                </c:pt>
                <c:pt idx="866">
                  <c:v>63.939017590508939</c:v>
                </c:pt>
                <c:pt idx="867">
                  <c:v>63.947901081844677</c:v>
                </c:pt>
                <c:pt idx="868">
                  <c:v>63.956780705864681</c:v>
                </c:pt>
                <c:pt idx="869">
                  <c:v>63.96565647490042</c:v>
                </c:pt>
                <c:pt idx="870">
                  <c:v>63.974528401249295</c:v>
                </c:pt>
                <c:pt idx="871">
                  <c:v>63.983396497174716</c:v>
                </c:pt>
                <c:pt idx="872">
                  <c:v>63.992260774906335</c:v>
                </c:pt>
                <c:pt idx="873">
                  <c:v>64.001121246640167</c:v>
                </c:pt>
                <c:pt idx="874">
                  <c:v>64.009977924538802</c:v>
                </c:pt>
                <c:pt idx="875">
                  <c:v>64.018830820731452</c:v>
                </c:pt>
                <c:pt idx="876">
                  <c:v>64.02767994731424</c:v>
                </c:pt>
                <c:pt idx="877">
                  <c:v>64.036525316350264</c:v>
                </c:pt>
                <c:pt idx="878">
                  <c:v>64.04536693986978</c:v>
                </c:pt>
                <c:pt idx="879">
                  <c:v>64.054204829870358</c:v>
                </c:pt>
                <c:pt idx="880">
                  <c:v>64.063038998317083</c:v>
                </c:pt>
                <c:pt idx="881">
                  <c:v>64.071869457142583</c:v>
                </c:pt>
                <c:pt idx="882">
                  <c:v>64.08069621824734</c:v>
                </c:pt>
                <c:pt idx="883">
                  <c:v>64.089519293499691</c:v>
                </c:pt>
                <c:pt idx="884">
                  <c:v>64.098338694736086</c:v>
                </c:pt>
                <c:pt idx="885">
                  <c:v>64.107154433761195</c:v>
                </c:pt>
                <c:pt idx="886">
                  <c:v>64.115966522348074</c:v>
                </c:pt>
                <c:pt idx="887">
                  <c:v>64.124774972238242</c:v>
                </c:pt>
                <c:pt idx="888">
                  <c:v>64.133579795141983</c:v>
                </c:pt>
                <c:pt idx="889">
                  <c:v>64.142381002738304</c:v>
                </c:pt>
                <c:pt idx="890">
                  <c:v>64.151178606675231</c:v>
                </c:pt>
                <c:pt idx="891">
                  <c:v>64.159972618569867</c:v>
                </c:pt>
                <c:pt idx="892">
                  <c:v>64.168763050008565</c:v>
                </c:pt>
                <c:pt idx="893">
                  <c:v>64.177549912547107</c:v>
                </c:pt>
                <c:pt idx="894">
                  <c:v>64.186333217710768</c:v>
                </c:pt>
                <c:pt idx="895">
                  <c:v>64.195112976994523</c:v>
                </c:pt>
                <c:pt idx="896">
                  <c:v>64.203889201863163</c:v>
                </c:pt>
                <c:pt idx="897">
                  <c:v>64.212661903751425</c:v>
                </c:pt>
                <c:pt idx="898">
                  <c:v>64.221431094064187</c:v>
                </c:pt>
                <c:pt idx="899">
                  <c:v>64.230196784176513</c:v>
                </c:pt>
                <c:pt idx="900">
                  <c:v>64.238958985433868</c:v>
                </c:pt>
                <c:pt idx="901">
                  <c:v>64.247717709152241</c:v>
                </c:pt>
                <c:pt idx="902">
                  <c:v>64.256472966618261</c:v>
                </c:pt>
                <c:pt idx="903">
                  <c:v>64.265224769089343</c:v>
                </c:pt>
                <c:pt idx="904">
                  <c:v>64.273973127793823</c:v>
                </c:pt>
                <c:pt idx="905">
                  <c:v>64.28271805393112</c:v>
                </c:pt>
                <c:pt idx="906">
                  <c:v>64.291459558671804</c:v>
                </c:pt>
                <c:pt idx="907">
                  <c:v>64.300197653157795</c:v>
                </c:pt>
                <c:pt idx="908">
                  <c:v>64.308932348502481</c:v>
                </c:pt>
                <c:pt idx="909">
                  <c:v>64.317663655790824</c:v>
                </c:pt>
                <c:pt idx="910">
                  <c:v>64.326391586079495</c:v>
                </c:pt>
                <c:pt idx="911">
                  <c:v>64.335116150397042</c:v>
                </c:pt>
                <c:pt idx="912">
                  <c:v>64.343837359743986</c:v>
                </c:pt>
                <c:pt idx="913">
                  <c:v>64.352555225092971</c:v>
                </c:pt>
                <c:pt idx="914">
                  <c:v>64.36126975738884</c:v>
                </c:pt>
                <c:pt idx="915">
                  <c:v>64.369980967548855</c:v>
                </c:pt>
                <c:pt idx="916">
                  <c:v>64.378688866462753</c:v>
                </c:pt>
                <c:pt idx="917">
                  <c:v>64.387393464992883</c:v>
                </c:pt>
                <c:pt idx="918">
                  <c:v>64.396094773974383</c:v>
                </c:pt>
                <c:pt idx="919">
                  <c:v>64.404792804215191</c:v>
                </c:pt>
                <c:pt idx="920">
                  <c:v>64.413487566496315</c:v>
                </c:pt>
                <c:pt idx="921">
                  <c:v>64.422179071571861</c:v>
                </c:pt>
                <c:pt idx="922">
                  <c:v>64.430867330169178</c:v>
                </c:pt>
                <c:pt idx="923">
                  <c:v>64.439552352988983</c:v>
                </c:pt>
                <c:pt idx="924">
                  <c:v>64.448234150705503</c:v>
                </c:pt>
                <c:pt idx="925">
                  <c:v>64.456912733966547</c:v>
                </c:pt>
                <c:pt idx="926">
                  <c:v>64.465588113393707</c:v>
                </c:pt>
                <c:pt idx="927">
                  <c:v>64.474260299582383</c:v>
                </c:pt>
                <c:pt idx="928">
                  <c:v>64.482929303101983</c:v>
                </c:pt>
                <c:pt idx="929">
                  <c:v>64.491595134495981</c:v>
                </c:pt>
                <c:pt idx="930">
                  <c:v>64.5002578042821</c:v>
                </c:pt>
                <c:pt idx="931">
                  <c:v>64.508917322952385</c:v>
                </c:pt>
                <c:pt idx="932">
                  <c:v>64.517573700973301</c:v>
                </c:pt>
                <c:pt idx="933">
                  <c:v>64.526226948785933</c:v>
                </c:pt>
                <c:pt idx="934">
                  <c:v>64.534877076805998</c:v>
                </c:pt>
                <c:pt idx="935">
                  <c:v>64.543524095424047</c:v>
                </c:pt>
                <c:pt idx="936">
                  <c:v>64.55216801500552</c:v>
                </c:pt>
                <c:pt idx="937">
                  <c:v>64.560808845890932</c:v>
                </c:pt>
                <c:pt idx="938">
                  <c:v>64.569446598395871</c:v>
                </c:pt>
                <c:pt idx="939">
                  <c:v>64.578081282811254</c:v>
                </c:pt>
                <c:pt idx="940">
                  <c:v>64.586712909403303</c:v>
                </c:pt>
                <c:pt idx="941">
                  <c:v>64.59534148841378</c:v>
                </c:pt>
                <c:pt idx="942">
                  <c:v>64.603967030060019</c:v>
                </c:pt>
                <c:pt idx="943">
                  <c:v>64.612589544535041</c:v>
                </c:pt>
                <c:pt idx="944">
                  <c:v>64.621209042007735</c:v>
                </c:pt>
                <c:pt idx="945">
                  <c:v>64.62982553262286</c:v>
                </c:pt>
                <c:pt idx="946">
                  <c:v>64.638439026501231</c:v>
                </c:pt>
                <c:pt idx="947">
                  <c:v>64.647049533739846</c:v>
                </c:pt>
                <c:pt idx="948">
                  <c:v>64.655657064411898</c:v>
                </c:pt>
                <c:pt idx="949">
                  <c:v>64.664261628567019</c:v>
                </c:pt>
                <c:pt idx="950">
                  <c:v>64.672863236231223</c:v>
                </c:pt>
                <c:pt idx="951">
                  <c:v>64.681461897407175</c:v>
                </c:pt>
                <c:pt idx="952">
                  <c:v>64.690057622074207</c:v>
                </c:pt>
                <c:pt idx="953">
                  <c:v>64.698650420188415</c:v>
                </c:pt>
                <c:pt idx="954">
                  <c:v>64.707240301682816</c:v>
                </c:pt>
                <c:pt idx="955">
                  <c:v>64.715827276467451</c:v>
                </c:pt>
                <c:pt idx="956">
                  <c:v>64.724411354429421</c:v>
                </c:pt>
                <c:pt idx="957">
                  <c:v>64.732992545433063</c:v>
                </c:pt>
                <c:pt idx="958">
                  <c:v>64.741570859320049</c:v>
                </c:pt>
                <c:pt idx="959">
                  <c:v>64.750146305909439</c:v>
                </c:pt>
                <c:pt idx="960">
                  <c:v>64.758718894997813</c:v>
                </c:pt>
                <c:pt idx="961">
                  <c:v>64.767288636359382</c:v>
                </c:pt>
                <c:pt idx="962">
                  <c:v>64.775855539746118</c:v>
                </c:pt>
                <c:pt idx="963">
                  <c:v>64.784419614887767</c:v>
                </c:pt>
                <c:pt idx="964">
                  <c:v>64.792980871492006</c:v>
                </c:pt>
                <c:pt idx="965">
                  <c:v>64.801539319244597</c:v>
                </c:pt>
                <c:pt idx="966">
                  <c:v>64.810094967809349</c:v>
                </c:pt>
                <c:pt idx="967">
                  <c:v>64.818647826828368</c:v>
                </c:pt>
                <c:pt idx="968">
                  <c:v>64.827197905922034</c:v>
                </c:pt>
                <c:pt idx="969">
                  <c:v>64.835745214689169</c:v>
                </c:pt>
                <c:pt idx="970">
                  <c:v>64.844289762707149</c:v>
                </c:pt>
                <c:pt idx="971">
                  <c:v>64.852831559531907</c:v>
                </c:pt>
                <c:pt idx="972">
                  <c:v>64.861370614698146</c:v>
                </c:pt>
                <c:pt idx="973">
                  <c:v>64.869906937719364</c:v>
                </c:pt>
                <c:pt idx="974">
                  <c:v>64.878440538087972</c:v>
                </c:pt>
                <c:pt idx="975">
                  <c:v>64.886971425275362</c:v>
                </c:pt>
                <c:pt idx="976">
                  <c:v>64.895499608732067</c:v>
                </c:pt>
                <c:pt idx="977">
                  <c:v>64.904025097887782</c:v>
                </c:pt>
                <c:pt idx="978">
                  <c:v>64.912547902151516</c:v>
                </c:pt>
                <c:pt idx="979">
                  <c:v>64.921068030911655</c:v>
                </c:pt>
                <c:pt idx="980">
                  <c:v>64.929585493536038</c:v>
                </c:pt>
                <c:pt idx="981">
                  <c:v>64.938100299372124</c:v>
                </c:pt>
                <c:pt idx="982">
                  <c:v>64.946612457746994</c:v>
                </c:pt>
                <c:pt idx="983">
                  <c:v>64.955121977967494</c:v>
                </c:pt>
                <c:pt idx="984">
                  <c:v>64.963628869320331</c:v>
                </c:pt>
                <c:pt idx="985">
                  <c:v>64.972133141072121</c:v>
                </c:pt>
                <c:pt idx="986">
                  <c:v>64.980634802469552</c:v>
                </c:pt>
                <c:pt idx="987">
                  <c:v>64.989133862739408</c:v>
                </c:pt>
                <c:pt idx="988">
                  <c:v>64.997630331088686</c:v>
                </c:pt>
                <c:pt idx="989">
                  <c:v>65.006124216704677</c:v>
                </c:pt>
                <c:pt idx="990">
                  <c:v>65.014615528755073</c:v>
                </c:pt>
                <c:pt idx="991">
                  <c:v>65.023104276388054</c:v>
                </c:pt>
                <c:pt idx="992">
                  <c:v>65.031590468732333</c:v>
                </c:pt>
                <c:pt idx="993">
                  <c:v>65.040074114897322</c:v>
                </c:pt>
                <c:pt idx="994">
                  <c:v>65.048555223973153</c:v>
                </c:pt>
                <c:pt idx="995">
                  <c:v>65.057033805030784</c:v>
                </c:pt>
                <c:pt idx="996">
                  <c:v>65.065509867122088</c:v>
                </c:pt>
                <c:pt idx="997">
                  <c:v>65.073983419279969</c:v>
                </c:pt>
                <c:pt idx="998">
                  <c:v>65.082454470518428</c:v>
                </c:pt>
                <c:pt idx="999">
                  <c:v>65.090923029832581</c:v>
                </c:pt>
                <c:pt idx="1000">
                  <c:v>65.099389106198885</c:v>
                </c:pt>
                <c:pt idx="1001">
                  <c:v>65.107852708575081</c:v>
                </c:pt>
                <c:pt idx="1002">
                  <c:v>65.116313845900365</c:v>
                </c:pt>
                <c:pt idx="1003">
                  <c:v>65.124772527095473</c:v>
                </c:pt>
                <c:pt idx="1004">
                  <c:v>65.133228761062696</c:v>
                </c:pt>
                <c:pt idx="1005">
                  <c:v>65.141682556686064</c:v>
                </c:pt>
                <c:pt idx="1006">
                  <c:v>65.15013392283133</c:v>
                </c:pt>
                <c:pt idx="1007">
                  <c:v>65.158582868346102</c:v>
                </c:pt>
                <c:pt idx="1008">
                  <c:v>65.167029402059924</c:v>
                </c:pt>
                <c:pt idx="1009">
                  <c:v>65.175473532784395</c:v>
                </c:pt>
                <c:pt idx="1010">
                  <c:v>65.183915269313147</c:v>
                </c:pt>
                <c:pt idx="1011">
                  <c:v>65.192354620422037</c:v>
                </c:pt>
                <c:pt idx="1012">
                  <c:v>65.200791594869145</c:v>
                </c:pt>
                <c:pt idx="1013">
                  <c:v>65.209226201394927</c:v>
                </c:pt>
                <c:pt idx="1014">
                  <c:v>65.217658448722247</c:v>
                </c:pt>
                <c:pt idx="1015">
                  <c:v>65.226088345556448</c:v>
                </c:pt>
                <c:pt idx="1016">
                  <c:v>65.234515900585464</c:v>
                </c:pt>
                <c:pt idx="1017">
                  <c:v>65.242941122479934</c:v>
                </c:pt>
                <c:pt idx="1018">
                  <c:v>65.251364019893145</c:v>
                </c:pt>
                <c:pt idx="1019">
                  <c:v>65.259784601461291</c:v>
                </c:pt>
                <c:pt idx="1020">
                  <c:v>65.268202875803411</c:v>
                </c:pt>
                <c:pt idx="1021">
                  <c:v>65.276618851521519</c:v>
                </c:pt>
                <c:pt idx="1022">
                  <c:v>65.285032537200692</c:v>
                </c:pt>
                <c:pt idx="1023">
                  <c:v>65.293443941409137</c:v>
                </c:pt>
                <c:pt idx="1024">
                  <c:v>65.301853072698279</c:v>
                </c:pt>
                <c:pt idx="1025">
                  <c:v>65.310259939602787</c:v>
                </c:pt>
                <c:pt idx="1026">
                  <c:v>65.318664550640719</c:v>
                </c:pt>
                <c:pt idx="1027">
                  <c:v>65.327066914313548</c:v>
                </c:pt>
                <c:pt idx="1028">
                  <c:v>65.335467039106291</c:v>
                </c:pt>
                <c:pt idx="1029">
                  <c:v>65.343864933487495</c:v>
                </c:pt>
                <c:pt idx="1030">
                  <c:v>65.35226060590945</c:v>
                </c:pt>
                <c:pt idx="1031">
                  <c:v>65.360654064808074</c:v>
                </c:pt>
                <c:pt idx="1032">
                  <c:v>65.369045318603185</c:v>
                </c:pt>
                <c:pt idx="1033">
                  <c:v>65.377434375698456</c:v>
                </c:pt>
                <c:pt idx="1034">
                  <c:v>65.385821244481505</c:v>
                </c:pt>
                <c:pt idx="1035">
                  <c:v>65.394205933323988</c:v>
                </c:pt>
                <c:pt idx="1036">
                  <c:v>65.402588450581675</c:v>
                </c:pt>
                <c:pt idx="1037">
                  <c:v>65.410968804594489</c:v>
                </c:pt>
                <c:pt idx="1038">
                  <c:v>65.419347003686639</c:v>
                </c:pt>
                <c:pt idx="1039">
                  <c:v>65.427723056166641</c:v>
                </c:pt>
                <c:pt idx="1040">
                  <c:v>65.436096970327384</c:v>
                </c:pt>
                <c:pt idx="1041">
                  <c:v>65.444468754446262</c:v>
                </c:pt>
                <c:pt idx="1042">
                  <c:v>65.45283841678517</c:v>
                </c:pt>
                <c:pt idx="1043">
                  <c:v>65.461205965590636</c:v>
                </c:pt>
                <c:pt idx="1044">
                  <c:v>65.469571409093845</c:v>
                </c:pt>
                <c:pt idx="1045">
                  <c:v>65.477934755510759</c:v>
                </c:pt>
                <c:pt idx="1046">
                  <c:v>65.48629601304215</c:v>
                </c:pt>
                <c:pt idx="1047">
                  <c:v>65.494655189873654</c:v>
                </c:pt>
                <c:pt idx="1048">
                  <c:v>65.503012294175903</c:v>
                </c:pt>
                <c:pt idx="1049">
                  <c:v>65.511367334104548</c:v>
                </c:pt>
                <c:pt idx="1050">
                  <c:v>65.519720317800321</c:v>
                </c:pt>
                <c:pt idx="1051">
                  <c:v>65.528071253389143</c:v>
                </c:pt>
                <c:pt idx="1052">
                  <c:v>65.536420148982174</c:v>
                </c:pt>
                <c:pt idx="1053">
                  <c:v>65.544767012675848</c:v>
                </c:pt>
                <c:pt idx="1054">
                  <c:v>65.553111852551993</c:v>
                </c:pt>
                <c:pt idx="1055">
                  <c:v>65.561454676677855</c:v>
                </c:pt>
                <c:pt idx="1056">
                  <c:v>65.569795493106241</c:v>
                </c:pt>
                <c:pt idx="1057">
                  <c:v>65.578134309875466</c:v>
                </c:pt>
                <c:pt idx="1058">
                  <c:v>65.586471135009532</c:v>
                </c:pt>
                <c:pt idx="1059">
                  <c:v>65.594805976518103</c:v>
                </c:pt>
                <c:pt idx="1060">
                  <c:v>65.603138842396689</c:v>
                </c:pt>
                <c:pt idx="1061">
                  <c:v>65.611469740626575</c:v>
                </c:pt>
                <c:pt idx="1062">
                  <c:v>65.619798679174977</c:v>
                </c:pt>
                <c:pt idx="1063">
                  <c:v>65.628125665995057</c:v>
                </c:pt>
                <c:pt idx="1064">
                  <c:v>65.636450709026064</c:v>
                </c:pt>
                <c:pt idx="1065">
                  <c:v>65.644773816193336</c:v>
                </c:pt>
                <c:pt idx="1066">
                  <c:v>65.653094995408324</c:v>
                </c:pt>
                <c:pt idx="1067">
                  <c:v>65.661414254568783</c:v>
                </c:pt>
                <c:pt idx="1068">
                  <c:v>65.669731601558709</c:v>
                </c:pt>
                <c:pt idx="1069">
                  <c:v>65.678047044248487</c:v>
                </c:pt>
                <c:pt idx="1070">
                  <c:v>65.686360590494928</c:v>
                </c:pt>
                <c:pt idx="1071">
                  <c:v>65.694672248141316</c:v>
                </c:pt>
                <c:pt idx="1072">
                  <c:v>65.702982025017477</c:v>
                </c:pt>
                <c:pt idx="1073">
                  <c:v>65.711289928939891</c:v>
                </c:pt>
                <c:pt idx="1074">
                  <c:v>65.719595967711655</c:v>
                </c:pt>
                <c:pt idx="1075">
                  <c:v>65.727900149122675</c:v>
                </c:pt>
                <c:pt idx="1076">
                  <c:v>65.736202480949586</c:v>
                </c:pt>
                <c:pt idx="1077">
                  <c:v>65.744502970955949</c:v>
                </c:pt>
                <c:pt idx="1078">
                  <c:v>65.752801626892207</c:v>
                </c:pt>
                <c:pt idx="1079">
                  <c:v>65.761098456495802</c:v>
                </c:pt>
                <c:pt idx="1080">
                  <c:v>65.769393467491227</c:v>
                </c:pt>
                <c:pt idx="1081">
                  <c:v>65.777686667590103</c:v>
                </c:pt>
                <c:pt idx="1082">
                  <c:v>65.785978064491204</c:v>
                </c:pt>
                <c:pt idx="1083">
                  <c:v>65.794267665880511</c:v>
                </c:pt>
                <c:pt idx="1084">
                  <c:v>65.802555479431348</c:v>
                </c:pt>
                <c:pt idx="1085">
                  <c:v>65.810841512804345</c:v>
                </c:pt>
                <c:pt idx="1086">
                  <c:v>65.819125773647571</c:v>
                </c:pt>
                <c:pt idx="1087">
                  <c:v>65.827408269596546</c:v>
                </c:pt>
                <c:pt idx="1088">
                  <c:v>65.835689008274358</c:v>
                </c:pt>
                <c:pt idx="1089">
                  <c:v>65.843967997291642</c:v>
                </c:pt>
                <c:pt idx="1090">
                  <c:v>65.852245244246703</c:v>
                </c:pt>
                <c:pt idx="1091">
                  <c:v>65.860520756725563</c:v>
                </c:pt>
                <c:pt idx="1092">
                  <c:v>65.868794542301984</c:v>
                </c:pt>
                <c:pt idx="1093">
                  <c:v>65.877066608537589</c:v>
                </c:pt>
                <c:pt idx="1094">
                  <c:v>65.885336962981853</c:v>
                </c:pt>
                <c:pt idx="1095">
                  <c:v>65.893605613172227</c:v>
                </c:pt>
                <c:pt idx="1096">
                  <c:v>65.901872566634125</c:v>
                </c:pt>
                <c:pt idx="1097">
                  <c:v>65.910137830881041</c:v>
                </c:pt>
                <c:pt idx="1098">
                  <c:v>65.918401413414571</c:v>
                </c:pt>
                <c:pt idx="1099">
                  <c:v>65.92666332172449</c:v>
                </c:pt>
                <c:pt idx="1100">
                  <c:v>65.93492356328882</c:v>
                </c:pt>
                <c:pt idx="1101">
                  <c:v>65.943182145573829</c:v>
                </c:pt>
                <c:pt idx="1102">
                  <c:v>65.951439076034148</c:v>
                </c:pt>
                <c:pt idx="1103">
                  <c:v>65.959694362112842</c:v>
                </c:pt>
                <c:pt idx="1104">
                  <c:v>65.967948011241361</c:v>
                </c:pt>
                <c:pt idx="1105">
                  <c:v>65.976200030839706</c:v>
                </c:pt>
                <c:pt idx="1106">
                  <c:v>65.98445042831645</c:v>
                </c:pt>
                <c:pt idx="1107">
                  <c:v>65.992699211068768</c:v>
                </c:pt>
                <c:pt idx="1108">
                  <c:v>66.000946386482539</c:v>
                </c:pt>
                <c:pt idx="1109">
                  <c:v>66.009191961932345</c:v>
                </c:pt>
                <c:pt idx="1110">
                  <c:v>66.017435944781553</c:v>
                </c:pt>
                <c:pt idx="1111">
                  <c:v>66.025678342382406</c:v>
                </c:pt>
                <c:pt idx="1112">
                  <c:v>66.033919162076018</c:v>
                </c:pt>
                <c:pt idx="1113">
                  <c:v>66.04215841119246</c:v>
                </c:pt>
                <c:pt idx="1114">
                  <c:v>66.050396097050822</c:v>
                </c:pt>
                <c:pt idx="1115">
                  <c:v>66.058632226959233</c:v>
                </c:pt>
                <c:pt idx="1116">
                  <c:v>66.066866808214925</c:v>
                </c:pt>
                <c:pt idx="1117">
                  <c:v>66.07509984810433</c:v>
                </c:pt>
                <c:pt idx="1118">
                  <c:v>66.083331353903077</c:v>
                </c:pt>
                <c:pt idx="1119">
                  <c:v>66.091561332876097</c:v>
                </c:pt>
                <c:pt idx="1120">
                  <c:v>66.099789792277591</c:v>
                </c:pt>
                <c:pt idx="1121">
                  <c:v>66.1080167393512</c:v>
                </c:pt>
                <c:pt idx="1122">
                  <c:v>66.116242181329952</c:v>
                </c:pt>
                <c:pt idx="1123">
                  <c:v>66.124466125436399</c:v>
                </c:pt>
                <c:pt idx="1124">
                  <c:v>66.132688578882593</c:v>
                </c:pt>
                <c:pt idx="1125">
                  <c:v>66.140909548870198</c:v>
                </c:pt>
                <c:pt idx="1126">
                  <c:v>66.149129042590502</c:v>
                </c:pt>
                <c:pt idx="1127">
                  <c:v>66.157347067224507</c:v>
                </c:pt>
                <c:pt idx="1128">
                  <c:v>66.165563629942952</c:v>
                </c:pt>
                <c:pt idx="1129">
                  <c:v>66.173778737906332</c:v>
                </c:pt>
                <c:pt idx="1130">
                  <c:v>66.181992398265066</c:v>
                </c:pt>
                <c:pt idx="1131">
                  <c:v>66.190204618159399</c:v>
                </c:pt>
                <c:pt idx="1132">
                  <c:v>66.198415404719583</c:v>
                </c:pt>
                <c:pt idx="1133">
                  <c:v>66.206624765065811</c:v>
                </c:pt>
                <c:pt idx="1134">
                  <c:v>66.214832706308371</c:v>
                </c:pt>
                <c:pt idx="1135">
                  <c:v>66.223039235547631</c:v>
                </c:pt>
                <c:pt idx="1136">
                  <c:v>66.231244359874125</c:v>
                </c:pt>
                <c:pt idx="1137">
                  <c:v>66.239448086368583</c:v>
                </c:pt>
                <c:pt idx="1138">
                  <c:v>66.247650422101955</c:v>
                </c:pt>
                <c:pt idx="1139">
                  <c:v>66.255851374135531</c:v>
                </c:pt>
                <c:pt idx="1140">
                  <c:v>66.26405094952095</c:v>
                </c:pt>
                <c:pt idx="1141">
                  <c:v>66.272249155300216</c:v>
                </c:pt>
                <c:pt idx="1142">
                  <c:v>66.280445998505826</c:v>
                </c:pt>
                <c:pt idx="1143">
                  <c:v>66.288641486160728</c:v>
                </c:pt>
                <c:pt idx="1144">
                  <c:v>66.296835625278447</c:v>
                </c:pt>
                <c:pt idx="1145">
                  <c:v>66.305028422863117</c:v>
                </c:pt>
                <c:pt idx="1146">
                  <c:v>66.313219885909476</c:v>
                </c:pt>
                <c:pt idx="1147">
                  <c:v>66.321410021402968</c:v>
                </c:pt>
                <c:pt idx="1148">
                  <c:v>66.329598836319818</c:v>
                </c:pt>
                <c:pt idx="1149">
                  <c:v>66.33778633762698</c:v>
                </c:pt>
                <c:pt idx="1150">
                  <c:v>66.345972532282261</c:v>
                </c:pt>
                <c:pt idx="1151">
                  <c:v>66.354157427234384</c:v>
                </c:pt>
                <c:pt idx="1152">
                  <c:v>66.362341029422964</c:v>
                </c:pt>
                <c:pt idx="1153">
                  <c:v>66.370523345778651</c:v>
                </c:pt>
                <c:pt idx="1154">
                  <c:v>66.378704383223038</c:v>
                </c:pt>
                <c:pt idx="1155">
                  <c:v>66.386884148668869</c:v>
                </c:pt>
                <c:pt idx="1156">
                  <c:v>66.395062649019977</c:v>
                </c:pt>
                <c:pt idx="1157">
                  <c:v>66.403239891171367</c:v>
                </c:pt>
                <c:pt idx="1158">
                  <c:v>66.411415882009237</c:v>
                </c:pt>
                <c:pt idx="1159">
                  <c:v>66.419590628411115</c:v>
                </c:pt>
                <c:pt idx="1160">
                  <c:v>66.427764137245745</c:v>
                </c:pt>
                <c:pt idx="1161">
                  <c:v>66.435936415373305</c:v>
                </c:pt>
                <c:pt idx="1162">
                  <c:v>66.444107469645317</c:v>
                </c:pt>
                <c:pt idx="1163">
                  <c:v>66.452277306904776</c:v>
                </c:pt>
                <c:pt idx="1164">
                  <c:v>66.460445933986179</c:v>
                </c:pt>
                <c:pt idx="1165">
                  <c:v>66.46861335771554</c:v>
                </c:pt>
                <c:pt idx="1166">
                  <c:v>66.476779584910489</c:v>
                </c:pt>
                <c:pt idx="1167">
                  <c:v>66.484944622380226</c:v>
                </c:pt>
                <c:pt idx="1168">
                  <c:v>66.493108476925684</c:v>
                </c:pt>
                <c:pt idx="1169">
                  <c:v>66.501271155339509</c:v>
                </c:pt>
                <c:pt idx="1170">
                  <c:v>66.509432664406077</c:v>
                </c:pt>
                <c:pt idx="1171">
                  <c:v>66.517593010901606</c:v>
                </c:pt>
                <c:pt idx="1172">
                  <c:v>66.525752201594145</c:v>
                </c:pt>
                <c:pt idx="1173">
                  <c:v>66.533910243243668</c:v>
                </c:pt>
                <c:pt idx="1174">
                  <c:v>66.542067142602093</c:v>
                </c:pt>
                <c:pt idx="1175">
                  <c:v>66.550222906413296</c:v>
                </c:pt>
                <c:pt idx="1176">
                  <c:v>66.558377541413208</c:v>
                </c:pt>
                <c:pt idx="1177">
                  <c:v>66.566531054329857</c:v>
                </c:pt>
                <c:pt idx="1178">
                  <c:v>66.574683451883317</c:v>
                </c:pt>
                <c:pt idx="1179">
                  <c:v>66.582834740785941</c:v>
                </c:pt>
                <c:pt idx="1180">
                  <c:v>66.590984927742198</c:v>
                </c:pt>
                <c:pt idx="1181">
                  <c:v>66.59913401944884</c:v>
                </c:pt>
                <c:pt idx="1182">
                  <c:v>66.607282022594916</c:v>
                </c:pt>
                <c:pt idx="1183">
                  <c:v>66.615428943861815</c:v>
                </c:pt>
                <c:pt idx="1184">
                  <c:v>66.62357478992331</c:v>
                </c:pt>
                <c:pt idx="1185">
                  <c:v>66.631719567445586</c:v>
                </c:pt>
                <c:pt idx="1186">
                  <c:v>66.639863283087323</c:v>
                </c:pt>
                <c:pt idx="1187">
                  <c:v>66.648005943499669</c:v>
                </c:pt>
                <c:pt idx="1188">
                  <c:v>66.656147555326385</c:v>
                </c:pt>
                <c:pt idx="1189">
                  <c:v>66.664288125203768</c:v>
                </c:pt>
                <c:pt idx="1190">
                  <c:v>66.6724276597608</c:v>
                </c:pt>
                <c:pt idx="1191">
                  <c:v>66.68056616561914</c:v>
                </c:pt>
                <c:pt idx="1192">
                  <c:v>66.688703649393119</c:v>
                </c:pt>
                <c:pt idx="1193">
                  <c:v>66.696840117689916</c:v>
                </c:pt>
                <c:pt idx="1194">
                  <c:v>66.704975577109451</c:v>
                </c:pt>
                <c:pt idx="1195">
                  <c:v>66.713110034244522</c:v>
                </c:pt>
                <c:pt idx="1196">
                  <c:v>66.721243495680824</c:v>
                </c:pt>
                <c:pt idx="1197">
                  <c:v>66.729375967996972</c:v>
                </c:pt>
                <c:pt idx="1198">
                  <c:v>66.737507457764565</c:v>
                </c:pt>
                <c:pt idx="1199">
                  <c:v>66.745637971548206</c:v>
                </c:pt>
                <c:pt idx="1200">
                  <c:v>66.753767515905579</c:v>
                </c:pt>
                <c:pt idx="1201">
                  <c:v>66.761896097387449</c:v>
                </c:pt>
                <c:pt idx="1202">
                  <c:v>66.770023722537729</c:v>
                </c:pt>
                <c:pt idx="1203">
                  <c:v>66.778150397893498</c:v>
                </c:pt>
                <c:pt idx="1204">
                  <c:v>66.786276129985069</c:v>
                </c:pt>
                <c:pt idx="1205">
                  <c:v>66.794400925336049</c:v>
                </c:pt>
                <c:pt idx="1206">
                  <c:v>66.802524790463281</c:v>
                </c:pt>
                <c:pt idx="1207">
                  <c:v>66.810647731877012</c:v>
                </c:pt>
                <c:pt idx="1208">
                  <c:v>66.81876975608084</c:v>
                </c:pt>
                <c:pt idx="1209">
                  <c:v>66.826890869571798</c:v>
                </c:pt>
                <c:pt idx="1210">
                  <c:v>66.835011078840395</c:v>
                </c:pt>
                <c:pt idx="1211">
                  <c:v>66.843130390370632</c:v>
                </c:pt>
                <c:pt idx="1212">
                  <c:v>66.851248810640072</c:v>
                </c:pt>
                <c:pt idx="1213">
                  <c:v>66.859366346119828</c:v>
                </c:pt>
                <c:pt idx="1214">
                  <c:v>66.867483003274685</c:v>
                </c:pt>
                <c:pt idx="1215">
                  <c:v>66.875598788563039</c:v>
                </c:pt>
                <c:pt idx="1216">
                  <c:v>66.883713708437071</c:v>
                </c:pt>
                <c:pt idx="1217">
                  <c:v>66.891827769342626</c:v>
                </c:pt>
                <c:pt idx="1218">
                  <c:v>66.899940977719353</c:v>
                </c:pt>
                <c:pt idx="1219">
                  <c:v>66.908053340000748</c:v>
                </c:pt>
                <c:pt idx="1220">
                  <c:v>66.916164862614181</c:v>
                </c:pt>
                <c:pt idx="1221">
                  <c:v>66.92427555198087</c:v>
                </c:pt>
                <c:pt idx="1222">
                  <c:v>66.932385414516006</c:v>
                </c:pt>
                <c:pt idx="1223">
                  <c:v>66.940494456628755</c:v>
                </c:pt>
                <c:pt idx="1224">
                  <c:v>66.948602684722317</c:v>
                </c:pt>
                <c:pt idx="1225">
                  <c:v>66.95671010519392</c:v>
                </c:pt>
                <c:pt idx="1226">
                  <c:v>66.964816724434911</c:v>
                </c:pt>
                <c:pt idx="1227">
                  <c:v>66.972922548830766</c:v>
                </c:pt>
                <c:pt idx="1228">
                  <c:v>66.981027584761108</c:v>
                </c:pt>
                <c:pt idx="1229">
                  <c:v>66.989131838599832</c:v>
                </c:pt>
                <c:pt idx="1230">
                  <c:v>66.997235316715006</c:v>
                </c:pt>
                <c:pt idx="1231">
                  <c:v>67.005338025469044</c:v>
                </c:pt>
                <c:pt idx="1232">
                  <c:v>67.013439971218659</c:v>
                </c:pt>
                <c:pt idx="1233">
                  <c:v>67.021541160314939</c:v>
                </c:pt>
                <c:pt idx="1234">
                  <c:v>67.029641599103371</c:v>
                </c:pt>
                <c:pt idx="1235">
                  <c:v>67.037741293923858</c:v>
                </c:pt>
                <c:pt idx="1236">
                  <c:v>67.045840251110832</c:v>
                </c:pt>
                <c:pt idx="1237">
                  <c:v>67.053938476993196</c:v>
                </c:pt>
                <c:pt idx="1238">
                  <c:v>67.062035977894425</c:v>
                </c:pt>
                <c:pt idx="1239">
                  <c:v>67.070132760132566</c:v>
                </c:pt>
                <c:pt idx="1240">
                  <c:v>67.078228830020322</c:v>
                </c:pt>
                <c:pt idx="1241">
                  <c:v>67.086324193865025</c:v>
                </c:pt>
                <c:pt idx="1242">
                  <c:v>67.094418857968748</c:v>
                </c:pt>
                <c:pt idx="1243">
                  <c:v>67.102512828628264</c:v>
                </c:pt>
                <c:pt idx="1244">
                  <c:v>67.110606112135159</c:v>
                </c:pt>
                <c:pt idx="1245">
                  <c:v>67.118698714775803</c:v>
                </c:pt>
                <c:pt idx="1246">
                  <c:v>67.126790642831423</c:v>
                </c:pt>
                <c:pt idx="1247">
                  <c:v>67.134881902578158</c:v>
                </c:pt>
                <c:pt idx="1248">
                  <c:v>67.142972500287044</c:v>
                </c:pt>
                <c:pt idx="1249">
                  <c:v>67.15106244222406</c:v>
                </c:pt>
                <c:pt idx="1250">
                  <c:v>67.159151734650237</c:v>
                </c:pt>
                <c:pt idx="1251">
                  <c:v>67.167240383821593</c:v>
                </c:pt>
                <c:pt idx="1252">
                  <c:v>67.175328395989226</c:v>
                </c:pt>
                <c:pt idx="1253">
                  <c:v>67.183415777399347</c:v>
                </c:pt>
                <c:pt idx="1254">
                  <c:v>67.191502534293292</c:v>
                </c:pt>
                <c:pt idx="1255">
                  <c:v>67.199588672907623</c:v>
                </c:pt>
                <c:pt idx="1256">
                  <c:v>67.207674199474056</c:v>
                </c:pt>
                <c:pt idx="1257">
                  <c:v>67.215759120219587</c:v>
                </c:pt>
                <c:pt idx="1258">
                  <c:v>67.223843441366498</c:v>
                </c:pt>
                <c:pt idx="1259">
                  <c:v>67.231927169132419</c:v>
                </c:pt>
                <c:pt idx="1260">
                  <c:v>67.240010309730266</c:v>
                </c:pt>
                <c:pt idx="1261">
                  <c:v>67.248092869368421</c:v>
                </c:pt>
                <c:pt idx="1262">
                  <c:v>67.256174854250659</c:v>
                </c:pt>
                <c:pt idx="1263">
                  <c:v>67.26425627057624</c:v>
                </c:pt>
                <c:pt idx="1264">
                  <c:v>67.272337124539902</c:v>
                </c:pt>
                <c:pt idx="1265">
                  <c:v>67.280417422331936</c:v>
                </c:pt>
                <c:pt idx="1266">
                  <c:v>67.2884971701382</c:v>
                </c:pt>
                <c:pt idx="1267">
                  <c:v>67.296576374140145</c:v>
                </c:pt>
                <c:pt idx="1268">
                  <c:v>67.304655040514902</c:v>
                </c:pt>
                <c:pt idx="1269">
                  <c:v>67.312733175435241</c:v>
                </c:pt>
                <c:pt idx="1270">
                  <c:v>67.320810785069668</c:v>
                </c:pt>
                <c:pt idx="1271">
                  <c:v>67.32888787558241</c:v>
                </c:pt>
                <c:pt idx="1272">
                  <c:v>67.336964453133504</c:v>
                </c:pt>
                <c:pt idx="1273">
                  <c:v>67.345040523878794</c:v>
                </c:pt>
                <c:pt idx="1274">
                  <c:v>67.353116093969959</c:v>
                </c:pt>
                <c:pt idx="1275">
                  <c:v>67.361191169554601</c:v>
                </c:pt>
                <c:pt idx="1276">
                  <c:v>67.369265756776201</c:v>
                </c:pt>
                <c:pt idx="1277">
                  <c:v>67.377339861774232</c:v>
                </c:pt>
                <c:pt idx="1278">
                  <c:v>67.385413490684144</c:v>
                </c:pt>
                <c:pt idx="1279">
                  <c:v>67.39348664963741</c:v>
                </c:pt>
                <c:pt idx="1280">
                  <c:v>67.401559344761552</c:v>
                </c:pt>
                <c:pt idx="1281">
                  <c:v>67.409631582180211</c:v>
                </c:pt>
                <c:pt idx="1282">
                  <c:v>67.417703368013136</c:v>
                </c:pt>
                <c:pt idx="1283">
                  <c:v>67.425774708376252</c:v>
                </c:pt>
                <c:pt idx="1284">
                  <c:v>67.433845609381663</c:v>
                </c:pt>
                <c:pt idx="1285">
                  <c:v>67.441916077137734</c:v>
                </c:pt>
                <c:pt idx="1286">
                  <c:v>67.449986117749049</c:v>
                </c:pt>
                <c:pt idx="1287">
                  <c:v>67.458055737316528</c:v>
                </c:pt>
                <c:pt idx="1288">
                  <c:v>67.466124941937423</c:v>
                </c:pt>
                <c:pt idx="1289">
                  <c:v>67.47419373770532</c:v>
                </c:pt>
                <c:pt idx="1290">
                  <c:v>67.482262130710239</c:v>
                </c:pt>
                <c:pt idx="1291">
                  <c:v>67.490330127038632</c:v>
                </c:pt>
                <c:pt idx="1292">
                  <c:v>67.498397732773412</c:v>
                </c:pt>
                <c:pt idx="1293">
                  <c:v>67.506464953993969</c:v>
                </c:pt>
                <c:pt idx="1294">
                  <c:v>67.514531796776282</c:v>
                </c:pt>
                <c:pt idx="1295">
                  <c:v>67.522598267192848</c:v>
                </c:pt>
                <c:pt idx="1296">
                  <c:v>67.530664371312767</c:v>
                </c:pt>
                <c:pt idx="1297">
                  <c:v>67.53873011520183</c:v>
                </c:pt>
                <c:pt idx="1298">
                  <c:v>67.546795504922443</c:v>
                </c:pt>
                <c:pt idx="1299">
                  <c:v>67.554860546533732</c:v>
                </c:pt>
                <c:pt idx="1300">
                  <c:v>67.562925246091567</c:v>
                </c:pt>
                <c:pt idx="1301">
                  <c:v>67.570989609648564</c:v>
                </c:pt>
                <c:pt idx="1302">
                  <c:v>67.579053643254156</c:v>
                </c:pt>
                <c:pt idx="1303">
                  <c:v>67.587117352954621</c:v>
                </c:pt>
                <c:pt idx="1304">
                  <c:v>67.595180744793083</c:v>
                </c:pt>
                <c:pt idx="1305">
                  <c:v>67.60324382480961</c:v>
                </c:pt>
                <c:pt idx="1306">
                  <c:v>67.611306599041114</c:v>
                </c:pt>
                <c:pt idx="1307">
                  <c:v>67.619369073521597</c:v>
                </c:pt>
                <c:pt idx="1308">
                  <c:v>67.627431254281959</c:v>
                </c:pt>
                <c:pt idx="1309">
                  <c:v>67.635493147350175</c:v>
                </c:pt>
                <c:pt idx="1310">
                  <c:v>67.643554758751293</c:v>
                </c:pt>
                <c:pt idx="1311">
                  <c:v>67.65161609450746</c:v>
                </c:pt>
                <c:pt idx="1312">
                  <c:v>67.659677160637898</c:v>
                </c:pt>
                <c:pt idx="1313">
                  <c:v>67.66773796315907</c:v>
                </c:pt>
                <c:pt idx="1314">
                  <c:v>67.675798508084597</c:v>
                </c:pt>
                <c:pt idx="1315">
                  <c:v>67.683858801425316</c:v>
                </c:pt>
                <c:pt idx="1316">
                  <c:v>67.691918849189378</c:v>
                </c:pt>
                <c:pt idx="1317">
                  <c:v>67.699978657382161</c:v>
                </c:pt>
                <c:pt idx="1318">
                  <c:v>67.708038232006416</c:v>
                </c:pt>
                <c:pt idx="1319">
                  <c:v>67.716097579062222</c:v>
                </c:pt>
                <c:pt idx="1320">
                  <c:v>67.72415670454707</c:v>
                </c:pt>
                <c:pt idx="1321">
                  <c:v>67.732215614455882</c:v>
                </c:pt>
                <c:pt idx="1322">
                  <c:v>67.740274314781004</c:v>
                </c:pt>
                <c:pt idx="1323">
                  <c:v>67.748332811512299</c:v>
                </c:pt>
                <c:pt idx="1324">
                  <c:v>67.756391110637111</c:v>
                </c:pt>
                <c:pt idx="1325">
                  <c:v>67.764449218140385</c:v>
                </c:pt>
                <c:pt idx="1326">
                  <c:v>67.772507140004606</c:v>
                </c:pt>
                <c:pt idx="1327">
                  <c:v>67.78056488220993</c:v>
                </c:pt>
                <c:pt idx="1328">
                  <c:v>67.788622450734096</c:v>
                </c:pt>
                <c:pt idx="1329">
                  <c:v>67.796679851552554</c:v>
                </c:pt>
                <c:pt idx="1330">
                  <c:v>67.804737090638483</c:v>
                </c:pt>
                <c:pt idx="1331">
                  <c:v>67.812794173962757</c:v>
                </c:pt>
                <c:pt idx="1332">
                  <c:v>67.820851107494065</c:v>
                </c:pt>
                <c:pt idx="1333">
                  <c:v>67.828907897198917</c:v>
                </c:pt>
                <c:pt idx="1334">
                  <c:v>67.83696454904161</c:v>
                </c:pt>
                <c:pt idx="1335">
                  <c:v>67.845021068984337</c:v>
                </c:pt>
                <c:pt idx="1336">
                  <c:v>67.853077462987216</c:v>
                </c:pt>
                <c:pt idx="1337">
                  <c:v>67.861133737008245</c:v>
                </c:pt>
                <c:pt idx="1338">
                  <c:v>67.869189897003466</c:v>
                </c:pt>
                <c:pt idx="1339">
                  <c:v>67.877245948926827</c:v>
                </c:pt>
                <c:pt idx="1340">
                  <c:v>67.88530189873039</c:v>
                </c:pt>
                <c:pt idx="1341">
                  <c:v>67.89335775236421</c:v>
                </c:pt>
                <c:pt idx="1342">
                  <c:v>67.901413515776454</c:v>
                </c:pt>
                <c:pt idx="1343">
                  <c:v>67.909469194913441</c:v>
                </c:pt>
                <c:pt idx="1344">
                  <c:v>67.917524795719615</c:v>
                </c:pt>
                <c:pt idx="1345">
                  <c:v>67.925580324137613</c:v>
                </c:pt>
                <c:pt idx="1346">
                  <c:v>67.933635786108297</c:v>
                </c:pt>
                <c:pt idx="1347">
                  <c:v>67.94169118757074</c:v>
                </c:pt>
                <c:pt idx="1348">
                  <c:v>67.949746534462363</c:v>
                </c:pt>
                <c:pt idx="1349">
                  <c:v>67.957801832718829</c:v>
                </c:pt>
                <c:pt idx="1350">
                  <c:v>67.965857088274177</c:v>
                </c:pt>
                <c:pt idx="1351">
                  <c:v>67.973912307060829</c:v>
                </c:pt>
                <c:pt idx="1352">
                  <c:v>67.981967495009599</c:v>
                </c:pt>
                <c:pt idx="1353">
                  <c:v>67.99002265804971</c:v>
                </c:pt>
                <c:pt idx="1354">
                  <c:v>67.998077802108895</c:v>
                </c:pt>
                <c:pt idx="1355">
                  <c:v>68.006132933113392</c:v>
                </c:pt>
                <c:pt idx="1356">
                  <c:v>68.014188056987905</c:v>
                </c:pt>
                <c:pt idx="1357">
                  <c:v>68.022243179655746</c:v>
                </c:pt>
                <c:pt idx="1358">
                  <c:v>68.030298307038819</c:v>
                </c:pt>
                <c:pt idx="1359">
                  <c:v>68.038353445057638</c:v>
                </c:pt>
                <c:pt idx="1360">
                  <c:v>68.046408599631363</c:v>
                </c:pt>
                <c:pt idx="1361">
                  <c:v>68.054463776677849</c:v>
                </c:pt>
                <c:pt idx="1362">
                  <c:v>68.062518982113644</c:v>
                </c:pt>
                <c:pt idx="1363">
                  <c:v>68.070574221854102</c:v>
                </c:pt>
                <c:pt idx="1364">
                  <c:v>68.078629501813268</c:v>
                </c:pt>
                <c:pt idx="1365">
                  <c:v>68.086684827904065</c:v>
                </c:pt>
                <c:pt idx="1366">
                  <c:v>68.094740206038225</c:v>
                </c:pt>
                <c:pt idx="1367">
                  <c:v>68.102795642126324</c:v>
                </c:pt>
                <c:pt idx="1368">
                  <c:v>68.110851142077905</c:v>
                </c:pt>
                <c:pt idx="1369">
                  <c:v>68.118906711801358</c:v>
                </c:pt>
                <c:pt idx="1370">
                  <c:v>68.126962357204107</c:v>
                </c:pt>
                <c:pt idx="1371">
                  <c:v>68.135018084192509</c:v>
                </c:pt>
                <c:pt idx="1372">
                  <c:v>68.143073898672014</c:v>
                </c:pt>
                <c:pt idx="1373">
                  <c:v>68.151129806547033</c:v>
                </c:pt>
                <c:pt idx="1374">
                  <c:v>68.159185813721152</c:v>
                </c:pt>
                <c:pt idx="1375">
                  <c:v>68.167241926096978</c:v>
                </c:pt>
                <c:pt idx="1376">
                  <c:v>68.175298149576363</c:v>
                </c:pt>
                <c:pt idx="1377">
                  <c:v>68.183354490060267</c:v>
                </c:pt>
                <c:pt idx="1378">
                  <c:v>68.191410953448866</c:v>
                </c:pt>
                <c:pt idx="1379">
                  <c:v>68.199467545641596</c:v>
                </c:pt>
                <c:pt idx="1380">
                  <c:v>68.207524272537128</c:v>
                </c:pt>
                <c:pt idx="1381">
                  <c:v>68.21558114003345</c:v>
                </c:pt>
                <c:pt idx="1382">
                  <c:v>68.223638154027881</c:v>
                </c:pt>
                <c:pt idx="1383">
                  <c:v>68.231695320417103</c:v>
                </c:pt>
                <c:pt idx="1384">
                  <c:v>68.239752645097141</c:v>
                </c:pt>
                <c:pt idx="1385">
                  <c:v>68.247810133963497</c:v>
                </c:pt>
                <c:pt idx="1386">
                  <c:v>68.255867792911118</c:v>
                </c:pt>
                <c:pt idx="1387">
                  <c:v>68.263925627834382</c:v>
                </c:pt>
                <c:pt idx="1388">
                  <c:v>68.271983644627227</c:v>
                </c:pt>
                <c:pt idx="1389">
                  <c:v>68.280041849183107</c:v>
                </c:pt>
                <c:pt idx="1390">
                  <c:v>68.288100247395064</c:v>
                </c:pt>
                <c:pt idx="1391">
                  <c:v>68.296158845155702</c:v>
                </c:pt>
                <c:pt idx="1392">
                  <c:v>68.304217648357337</c:v>
                </c:pt>
                <c:pt idx="1393">
                  <c:v>68.312276662891861</c:v>
                </c:pt>
                <c:pt idx="1394">
                  <c:v>68.320335894650896</c:v>
                </c:pt>
                <c:pt idx="1395">
                  <c:v>68.328395349525792</c:v>
                </c:pt>
                <c:pt idx="1396">
                  <c:v>68.33645503340766</c:v>
                </c:pt>
                <c:pt idx="1397">
                  <c:v>68.344514952187353</c:v>
                </c:pt>
                <c:pt idx="1398">
                  <c:v>68.352575111755598</c:v>
                </c:pt>
                <c:pt idx="1399">
                  <c:v>68.360635518002908</c:v>
                </c:pt>
                <c:pt idx="1400">
                  <c:v>68.368696176819711</c:v>
                </c:pt>
                <c:pt idx="1401">
                  <c:v>68.37675709409632</c:v>
                </c:pt>
                <c:pt idx="1402">
                  <c:v>68.384818275722978</c:v>
                </c:pt>
                <c:pt idx="1403">
                  <c:v>68.392879727589929</c:v>
                </c:pt>
                <c:pt idx="1404">
                  <c:v>68.400941455587358</c:v>
                </c:pt>
                <c:pt idx="1405">
                  <c:v>68.409003465605522</c:v>
                </c:pt>
                <c:pt idx="1406">
                  <c:v>68.417065763534708</c:v>
                </c:pt>
                <c:pt idx="1407">
                  <c:v>68.425128355265301</c:v>
                </c:pt>
                <c:pt idx="1408">
                  <c:v>68.433191246687784</c:v>
                </c:pt>
                <c:pt idx="1409">
                  <c:v>68.441254443692827</c:v>
                </c:pt>
                <c:pt idx="1410">
                  <c:v>68.449317952171228</c:v>
                </c:pt>
                <c:pt idx="1411">
                  <c:v>68.45738177801401</c:v>
                </c:pt>
                <c:pt idx="1412">
                  <c:v>68.465445927112469</c:v>
                </c:pt>
                <c:pt idx="1413">
                  <c:v>68.473510405358098</c:v>
                </c:pt>
                <c:pt idx="1414">
                  <c:v>68.481575218642746</c:v>
                </c:pt>
                <c:pt idx="1415">
                  <c:v>68.48964037285856</c:v>
                </c:pt>
                <c:pt idx="1416">
                  <c:v>68.497705873898056</c:v>
                </c:pt>
                <c:pt idx="1417">
                  <c:v>68.505771727654135</c:v>
                </c:pt>
                <c:pt idx="1418">
                  <c:v>68.51383794002011</c:v>
                </c:pt>
                <c:pt idx="1419">
                  <c:v>68.521904516889776</c:v>
                </c:pt>
                <c:pt idx="1420">
                  <c:v>68.529971464157327</c:v>
                </c:pt>
                <c:pt idx="1421">
                  <c:v>68.538038787717568</c:v>
                </c:pt>
                <c:pt idx="1422">
                  <c:v>68.546106493465771</c:v>
                </c:pt>
                <c:pt idx="1423">
                  <c:v>68.55417458729778</c:v>
                </c:pt>
                <c:pt idx="1424">
                  <c:v>68.562243075110089</c:v>
                </c:pt>
                <c:pt idx="1425">
                  <c:v>68.570311962799764</c:v>
                </c:pt>
                <c:pt idx="1426">
                  <c:v>68.578381256264578</c:v>
                </c:pt>
                <c:pt idx="1427">
                  <c:v>68.586450961402932</c:v>
                </c:pt>
                <c:pt idx="1428">
                  <c:v>68.594521084114007</c:v>
                </c:pt>
                <c:pt idx="1429">
                  <c:v>68.602591630297695</c:v>
                </c:pt>
                <c:pt idx="1430">
                  <c:v>68.610662605854714</c:v>
                </c:pt>
                <c:pt idx="1431">
                  <c:v>68.618734016686545</c:v>
                </c:pt>
                <c:pt idx="1432">
                  <c:v>68.626805868695527</c:v>
                </c:pt>
                <c:pt idx="1433">
                  <c:v>68.634878167784862</c:v>
                </c:pt>
                <c:pt idx="1434">
                  <c:v>68.642950919858663</c:v>
                </c:pt>
                <c:pt idx="1435">
                  <c:v>68.65102413082198</c:v>
                </c:pt>
                <c:pt idx="1436">
                  <c:v>68.659097806580803</c:v>
                </c:pt>
                <c:pt idx="1437">
                  <c:v>68.667171953042129</c:v>
                </c:pt>
                <c:pt idx="1438">
                  <c:v>68.675246576113977</c:v>
                </c:pt>
                <c:pt idx="1439">
                  <c:v>68.683321681705408</c:v>
                </c:pt>
                <c:pt idx="1440">
                  <c:v>68.691397275726558</c:v>
                </c:pt>
                <c:pt idx="1441">
                  <c:v>68.699473364088718</c:v>
                </c:pt>
                <c:pt idx="1442">
                  <c:v>68.707549952704255</c:v>
                </c:pt>
                <c:pt idx="1443">
                  <c:v>68.715627047486777</c:v>
                </c:pt>
                <c:pt idx="1444">
                  <c:v>68.723704654351053</c:v>
                </c:pt>
                <c:pt idx="1445">
                  <c:v>68.731782779213091</c:v>
                </c:pt>
                <c:pt idx="1446">
                  <c:v>68.739861427990149</c:v>
                </c:pt>
                <c:pt idx="1447">
                  <c:v>68.747940606600835</c:v>
                </c:pt>
                <c:pt idx="1448">
                  <c:v>68.756020320965007</c:v>
                </c:pt>
                <c:pt idx="1449">
                  <c:v>68.76410057700393</c:v>
                </c:pt>
                <c:pt idx="1450">
                  <c:v>68.772181380640248</c:v>
                </c:pt>
                <c:pt idx="1451">
                  <c:v>68.780262737797983</c:v>
                </c:pt>
                <c:pt idx="1452">
                  <c:v>68.788344654402636</c:v>
                </c:pt>
                <c:pt idx="1453">
                  <c:v>68.796427136381183</c:v>
                </c:pt>
                <c:pt idx="1454">
                  <c:v>68.804510189662096</c:v>
                </c:pt>
                <c:pt idx="1455">
                  <c:v>68.81259382017538</c:v>
                </c:pt>
                <c:pt idx="1456">
                  <c:v>68.82067803385263</c:v>
                </c:pt>
                <c:pt idx="1457">
                  <c:v>68.828762836627007</c:v>
                </c:pt>
                <c:pt idx="1458">
                  <c:v>68.836848234433333</c:v>
                </c:pt>
                <c:pt idx="1459">
                  <c:v>68.844934233208036</c:v>
                </c:pt>
                <c:pt idx="1460">
                  <c:v>68.853020838889293</c:v>
                </c:pt>
                <c:pt idx="1461">
                  <c:v>68.861108057416956</c:v>
                </c:pt>
                <c:pt idx="1462">
                  <c:v>68.86919589473267</c:v>
                </c:pt>
                <c:pt idx="1463">
                  <c:v>68.877284356779825</c:v>
                </c:pt>
                <c:pt idx="1464">
                  <c:v>68.885373449503618</c:v>
                </c:pt>
                <c:pt idx="1465">
                  <c:v>68.893463178851093</c:v>
                </c:pt>
                <c:pt idx="1466">
                  <c:v>68.901553550771197</c:v>
                </c:pt>
                <c:pt idx="1467">
                  <c:v>68.909644571214756</c:v>
                </c:pt>
                <c:pt idx="1468">
                  <c:v>68.91773624613451</c:v>
                </c:pt>
                <c:pt idx="1469">
                  <c:v>68.925828581485177</c:v>
                </c:pt>
                <c:pt idx="1470">
                  <c:v>68.933921583223494</c:v>
                </c:pt>
                <c:pt idx="1471">
                  <c:v>68.942015257308185</c:v>
                </c:pt>
                <c:pt idx="1472">
                  <c:v>68.950109609700036</c:v>
                </c:pt>
                <c:pt idx="1473">
                  <c:v>68.958204646361949</c:v>
                </c:pt>
                <c:pt idx="1474">
                  <c:v>68.966300373258917</c:v>
                </c:pt>
                <c:pt idx="1475">
                  <c:v>68.974396796358093</c:v>
                </c:pt>
                <c:pt idx="1476">
                  <c:v>68.982493921628787</c:v>
                </c:pt>
                <c:pt idx="1477">
                  <c:v>68.99059175504253</c:v>
                </c:pt>
                <c:pt idx="1478">
                  <c:v>68.998690302573095</c:v>
                </c:pt>
                <c:pt idx="1479">
                  <c:v>69.00678957019656</c:v>
                </c:pt>
                <c:pt idx="1480">
                  <c:v>69.014889563891217</c:v>
                </c:pt>
                <c:pt idx="1481">
                  <c:v>69.022990289637775</c:v>
                </c:pt>
                <c:pt idx="1482">
                  <c:v>69.031091753419261</c:v>
                </c:pt>
                <c:pt idx="1483">
                  <c:v>69.039193961221116</c:v>
                </c:pt>
                <c:pt idx="1484">
                  <c:v>69.047296919031211</c:v>
                </c:pt>
                <c:pt idx="1485">
                  <c:v>69.055400632839849</c:v>
                </c:pt>
                <c:pt idx="1486">
                  <c:v>69.063505108639831</c:v>
                </c:pt>
                <c:pt idx="1487">
                  <c:v>69.071610352426475</c:v>
                </c:pt>
                <c:pt idx="1488">
                  <c:v>69.079716370197659</c:v>
                </c:pt>
                <c:pt idx="1489">
                  <c:v>69.087823167953843</c:v>
                </c:pt>
                <c:pt idx="1490">
                  <c:v>69.095930751698063</c:v>
                </c:pt>
                <c:pt idx="1491">
                  <c:v>69.104039127436039</c:v>
                </c:pt>
                <c:pt idx="1492">
                  <c:v>69.112148301176148</c:v>
                </c:pt>
                <c:pt idx="1493">
                  <c:v>69.120258278929455</c:v>
                </c:pt>
                <c:pt idx="1494">
                  <c:v>69.128369066709794</c:v>
                </c:pt>
                <c:pt idx="1495">
                  <c:v>69.136480670533743</c:v>
                </c:pt>
                <c:pt idx="1496">
                  <c:v>69.144593096420692</c:v>
                </c:pt>
                <c:pt idx="1497">
                  <c:v>69.152706350392847</c:v>
                </c:pt>
                <c:pt idx="1498">
                  <c:v>69.160820438475284</c:v>
                </c:pt>
                <c:pt idx="1499">
                  <c:v>69.168935366695976</c:v>
                </c:pt>
                <c:pt idx="1500">
                  <c:v>69.177051141085798</c:v>
                </c:pt>
                <c:pt idx="1501">
                  <c:v>69.185167767678607</c:v>
                </c:pt>
                <c:pt idx="1502">
                  <c:v>69.193285252511231</c:v>
                </c:pt>
                <c:pt idx="1503">
                  <c:v>69.201403601623511</c:v>
                </c:pt>
                <c:pt idx="1504">
                  <c:v>69.209522821058343</c:v>
                </c:pt>
                <c:pt idx="1505">
                  <c:v>69.217642916861735</c:v>
                </c:pt>
                <c:pt idx="1506">
                  <c:v>69.225763895082764</c:v>
                </c:pt>
                <c:pt idx="1507">
                  <c:v>69.233885761773664</c:v>
                </c:pt>
                <c:pt idx="1508">
                  <c:v>69.242008522989849</c:v>
                </c:pt>
                <c:pt idx="1509">
                  <c:v>69.250132184789933</c:v>
                </c:pt>
                <c:pt idx="1510">
                  <c:v>69.258256753235798</c:v>
                </c:pt>
                <c:pt idx="1511">
                  <c:v>69.266382234392552</c:v>
                </c:pt>
                <c:pt idx="1512">
                  <c:v>69.274508634328654</c:v>
                </c:pt>
                <c:pt idx="1513">
                  <c:v>69.282635959115865</c:v>
                </c:pt>
                <c:pt idx="1514">
                  <c:v>69.290764214829309</c:v>
                </c:pt>
                <c:pt idx="1515">
                  <c:v>69.298893407547538</c:v>
                </c:pt>
                <c:pt idx="1516">
                  <c:v>69.307023543352514</c:v>
                </c:pt>
                <c:pt idx="1517">
                  <c:v>69.315154628329665</c:v>
                </c:pt>
                <c:pt idx="1518">
                  <c:v>69.323286668567889</c:v>
                </c:pt>
                <c:pt idx="1519">
                  <c:v>69.331419670159676</c:v>
                </c:pt>
                <c:pt idx="1520">
                  <c:v>69.339553639201029</c:v>
                </c:pt>
                <c:pt idx="1521">
                  <c:v>69.34768858179153</c:v>
                </c:pt>
                <c:pt idx="1522">
                  <c:v>69.355824504034402</c:v>
                </c:pt>
                <c:pt idx="1523">
                  <c:v>69.363961412036531</c:v>
                </c:pt>
                <c:pt idx="1524">
                  <c:v>69.372099311908485</c:v>
                </c:pt>
                <c:pt idx="1525">
                  <c:v>69.380238209764556</c:v>
                </c:pt>
                <c:pt idx="1526">
                  <c:v>69.388378111722773</c:v>
                </c:pt>
                <c:pt idx="1527">
                  <c:v>69.396519023904958</c:v>
                </c:pt>
                <c:pt idx="1528">
                  <c:v>69.404660952436743</c:v>
                </c:pt>
                <c:pt idx="1529">
                  <c:v>69.412803903447639</c:v>
                </c:pt>
                <c:pt idx="1530">
                  <c:v>69.420947883071022</c:v>
                </c:pt>
                <c:pt idx="1531">
                  <c:v>69.42909289744415</c:v>
                </c:pt>
                <c:pt idx="1532">
                  <c:v>69.43723895270827</c:v>
                </c:pt>
                <c:pt idx="1533">
                  <c:v>69.445386055008598</c:v>
                </c:pt>
                <c:pt idx="1534">
                  <c:v>69.453534210494382</c:v>
                </c:pt>
                <c:pt idx="1535">
                  <c:v>69.461683425318853</c:v>
                </c:pt>
                <c:pt idx="1536">
                  <c:v>69.469833705639402</c:v>
                </c:pt>
                <c:pt idx="1537">
                  <c:v>69.477985057617488</c:v>
                </c:pt>
                <c:pt idx="1538">
                  <c:v>69.486137487418702</c:v>
                </c:pt>
                <c:pt idx="1539">
                  <c:v>69.494291001212815</c:v>
                </c:pt>
                <c:pt idx="1540">
                  <c:v>69.502445605173861</c:v>
                </c:pt>
                <c:pt idx="1541">
                  <c:v>69.510601305480051</c:v>
                </c:pt>
                <c:pt idx="1542">
                  <c:v>69.518758108313904</c:v>
                </c:pt>
                <c:pt idx="1543">
                  <c:v>69.526916019862242</c:v>
                </c:pt>
                <c:pt idx="1544">
                  <c:v>69.535075046316251</c:v>
                </c:pt>
                <c:pt idx="1545">
                  <c:v>69.543235193871439</c:v>
                </c:pt>
                <c:pt idx="1546">
                  <c:v>69.551396468727773</c:v>
                </c:pt>
                <c:pt idx="1547">
                  <c:v>69.559558877089671</c:v>
                </c:pt>
                <c:pt idx="1548">
                  <c:v>69.567722425165968</c:v>
                </c:pt>
                <c:pt idx="1549">
                  <c:v>69.575887119170062</c:v>
                </c:pt>
                <c:pt idx="1550">
                  <c:v>69.58405296531987</c:v>
                </c:pt>
                <c:pt idx="1551">
                  <c:v>69.592219969837913</c:v>
                </c:pt>
                <c:pt idx="1552">
                  <c:v>69.60038813895126</c:v>
                </c:pt>
                <c:pt idx="1553">
                  <c:v>69.608557478891697</c:v>
                </c:pt>
                <c:pt idx="1554">
                  <c:v>69.616727995895658</c:v>
                </c:pt>
                <c:pt idx="1555">
                  <c:v>69.624899696204253</c:v>
                </c:pt>
                <c:pt idx="1556">
                  <c:v>69.633072586063406</c:v>
                </c:pt>
                <c:pt idx="1557">
                  <c:v>69.641246671723778</c:v>
                </c:pt>
                <c:pt idx="1558">
                  <c:v>69.649421959440829</c:v>
                </c:pt>
                <c:pt idx="1559">
                  <c:v>69.657598455474911</c:v>
                </c:pt>
                <c:pt idx="1560">
                  <c:v>69.66577616609122</c:v>
                </c:pt>
                <c:pt idx="1561">
                  <c:v>69.673955097559897</c:v>
                </c:pt>
                <c:pt idx="1562">
                  <c:v>69.682135256156016</c:v>
                </c:pt>
                <c:pt idx="1563">
                  <c:v>69.690316648159609</c:v>
                </c:pt>
                <c:pt idx="1564">
                  <c:v>69.698499279855781</c:v>
                </c:pt>
                <c:pt idx="1565">
                  <c:v>69.70668315753467</c:v>
                </c:pt>
                <c:pt idx="1566">
                  <c:v>69.71486828749147</c:v>
                </c:pt>
                <c:pt idx="1567">
                  <c:v>69.723054676026521</c:v>
                </c:pt>
                <c:pt idx="1568">
                  <c:v>69.731242329445351</c:v>
                </c:pt>
                <c:pt idx="1569">
                  <c:v>69.739431254058601</c:v>
                </c:pt>
                <c:pt idx="1570">
                  <c:v>69.747621456182216</c:v>
                </c:pt>
                <c:pt idx="1571">
                  <c:v>69.755812942137368</c:v>
                </c:pt>
                <c:pt idx="1572">
                  <c:v>69.764005718250516</c:v>
                </c:pt>
                <c:pt idx="1573">
                  <c:v>69.772199790853449</c:v>
                </c:pt>
                <c:pt idx="1574">
                  <c:v>69.780395166283355</c:v>
                </c:pt>
                <c:pt idx="1575">
                  <c:v>69.788591850882767</c:v>
                </c:pt>
                <c:pt idx="1576">
                  <c:v>69.796789850999716</c:v>
                </c:pt>
                <c:pt idx="1577">
                  <c:v>69.804989172987661</c:v>
                </c:pt>
                <c:pt idx="1578">
                  <c:v>69.813189823205576</c:v>
                </c:pt>
                <c:pt idx="1579">
                  <c:v>69.821391808017964</c:v>
                </c:pt>
                <c:pt idx="1580">
                  <c:v>69.829595133794939</c:v>
                </c:pt>
                <c:pt idx="1581">
                  <c:v>69.837799806912187</c:v>
                </c:pt>
                <c:pt idx="1582">
                  <c:v>69.846005833751079</c:v>
                </c:pt>
                <c:pt idx="1583">
                  <c:v>69.854213220698639</c:v>
                </c:pt>
                <c:pt idx="1584">
                  <c:v>69.862421974147608</c:v>
                </c:pt>
                <c:pt idx="1585">
                  <c:v>69.870632100496508</c:v>
                </c:pt>
                <c:pt idx="1586">
                  <c:v>69.878843606149644</c:v>
                </c:pt>
                <c:pt idx="1587">
                  <c:v>69.887056497517136</c:v>
                </c:pt>
                <c:pt idx="1588">
                  <c:v>69.895270781014943</c:v>
                </c:pt>
                <c:pt idx="1589">
                  <c:v>69.903486463064993</c:v>
                </c:pt>
                <c:pt idx="1590">
                  <c:v>69.911703550095055</c:v>
                </c:pt>
                <c:pt idx="1591">
                  <c:v>69.91992204853895</c:v>
                </c:pt>
                <c:pt idx="1592">
                  <c:v>69.928141964836456</c:v>
                </c:pt>
                <c:pt idx="1593">
                  <c:v>69.936363305433417</c:v>
                </c:pt>
                <c:pt idx="1594">
                  <c:v>69.944586076781746</c:v>
                </c:pt>
                <c:pt idx="1595">
                  <c:v>69.952810285339481</c:v>
                </c:pt>
                <c:pt idx="1596">
                  <c:v>69.961035937570799</c:v>
                </c:pt>
                <c:pt idx="1597">
                  <c:v>69.969263039946057</c:v>
                </c:pt>
                <c:pt idx="1598">
                  <c:v>69.977491598941867</c:v>
                </c:pt>
                <c:pt idx="1599">
                  <c:v>69.985721621041094</c:v>
                </c:pt>
                <c:pt idx="1600">
                  <c:v>69.993953112732882</c:v>
                </c:pt>
                <c:pt idx="1601">
                  <c:v>70.002186080512729</c:v>
                </c:pt>
                <c:pt idx="1602">
                  <c:v>70.010420530882499</c:v>
                </c:pt>
                <c:pt idx="1603">
                  <c:v>70.018656470350479</c:v>
                </c:pt>
                <c:pt idx="1604">
                  <c:v>70.026893905431393</c:v>
                </c:pt>
                <c:pt idx="1605">
                  <c:v>70.035132842646448</c:v>
                </c:pt>
                <c:pt idx="1606">
                  <c:v>70.043373288523355</c:v>
                </c:pt>
                <c:pt idx="1607">
                  <c:v>70.051615249596423</c:v>
                </c:pt>
                <c:pt idx="1608">
                  <c:v>70.059858732406553</c:v>
                </c:pt>
                <c:pt idx="1609">
                  <c:v>70.06810374350124</c:v>
                </c:pt>
                <c:pt idx="1610">
                  <c:v>70.076350289434671</c:v>
                </c:pt>
                <c:pt idx="1611">
                  <c:v>70.084598376767772</c:v>
                </c:pt>
                <c:pt idx="1612">
                  <c:v>70.092848012068202</c:v>
                </c:pt>
                <c:pt idx="1613">
                  <c:v>70.101099201910358</c:v>
                </c:pt>
                <c:pt idx="1614">
                  <c:v>70.109351952875542</c:v>
                </c:pt>
                <c:pt idx="1615">
                  <c:v>70.11760627155185</c:v>
                </c:pt>
                <c:pt idx="1616">
                  <c:v>70.125862164534311</c:v>
                </c:pt>
                <c:pt idx="1617">
                  <c:v>70.134119638424878</c:v>
                </c:pt>
                <c:pt idx="1618">
                  <c:v>70.142378699832491</c:v>
                </c:pt>
                <c:pt idx="1619">
                  <c:v>70.15063935537313</c:v>
                </c:pt>
                <c:pt idx="1620">
                  <c:v>70.158901611669748</c:v>
                </c:pt>
                <c:pt idx="1621">
                  <c:v>70.16716547535249</c:v>
                </c:pt>
                <c:pt idx="1622">
                  <c:v>70.175430953058552</c:v>
                </c:pt>
                <c:pt idx="1623">
                  <c:v>70.183698051432344</c:v>
                </c:pt>
                <c:pt idx="1624">
                  <c:v>70.191966777125486</c:v>
                </c:pt>
                <c:pt idx="1625">
                  <c:v>70.200237136796815</c:v>
                </c:pt>
                <c:pt idx="1626">
                  <c:v>70.208509137112486</c:v>
                </c:pt>
                <c:pt idx="1627">
                  <c:v>70.216782784745959</c:v>
                </c:pt>
                <c:pt idx="1628">
                  <c:v>70.225058086378084</c:v>
                </c:pt>
                <c:pt idx="1629">
                  <c:v>70.233335048697086</c:v>
                </c:pt>
                <c:pt idx="1630">
                  <c:v>70.241613678398664</c:v>
                </c:pt>
                <c:pt idx="1631">
                  <c:v>70.249893982185952</c:v>
                </c:pt>
                <c:pt idx="1632">
                  <c:v>70.258175966769684</c:v>
                </c:pt>
                <c:pt idx="1633">
                  <c:v>70.266459638868099</c:v>
                </c:pt>
                <c:pt idx="1634">
                  <c:v>70.274745005207038</c:v>
                </c:pt>
                <c:pt idx="1635">
                  <c:v>70.283032072520029</c:v>
                </c:pt>
                <c:pt idx="1636">
                  <c:v>70.291320847548249</c:v>
                </c:pt>
                <c:pt idx="1637">
                  <c:v>70.299611337040602</c:v>
                </c:pt>
                <c:pt idx="1638">
                  <c:v>70.307903547753781</c:v>
                </c:pt>
                <c:pt idx="1639">
                  <c:v>70.316197486452239</c:v>
                </c:pt>
                <c:pt idx="1640">
                  <c:v>70.324493159908329</c:v>
                </c:pt>
                <c:pt idx="1641">
                  <c:v>70.332790574902248</c:v>
                </c:pt>
                <c:pt idx="1642">
                  <c:v>70.341089738222109</c:v>
                </c:pt>
                <c:pt idx="1643">
                  <c:v>70.349390656664042</c:v>
                </c:pt>
                <c:pt idx="1644">
                  <c:v>70.357693337032146</c:v>
                </c:pt>
                <c:pt idx="1645">
                  <c:v>70.365997786138593</c:v>
                </c:pt>
                <c:pt idx="1646">
                  <c:v>70.374304010803641</c:v>
                </c:pt>
                <c:pt idx="1647">
                  <c:v>70.382612017855635</c:v>
                </c:pt>
                <c:pt idx="1648">
                  <c:v>70.390921814131175</c:v>
                </c:pt>
                <c:pt idx="1649">
                  <c:v>70.399233406475005</c:v>
                </c:pt>
                <c:pt idx="1650">
                  <c:v>70.407546801740153</c:v>
                </c:pt>
                <c:pt idx="1651">
                  <c:v>70.415862006787947</c:v>
                </c:pt>
                <c:pt idx="1652">
                  <c:v>70.424179028488055</c:v>
                </c:pt>
                <c:pt idx="1653">
                  <c:v>70.432497873718518</c:v>
                </c:pt>
                <c:pt idx="1654">
                  <c:v>70.440818549365801</c:v>
                </c:pt>
                <c:pt idx="1655">
                  <c:v>70.449141062324841</c:v>
                </c:pt>
                <c:pt idx="1656">
                  <c:v>70.457465419499073</c:v>
                </c:pt>
                <c:pt idx="1657">
                  <c:v>70.465791627800513</c:v>
                </c:pt>
                <c:pt idx="1658">
                  <c:v>70.474119694149707</c:v>
                </c:pt>
                <c:pt idx="1659">
                  <c:v>70.482449625475908</c:v>
                </c:pt>
                <c:pt idx="1660">
                  <c:v>70.490781428717014</c:v>
                </c:pt>
                <c:pt idx="1661">
                  <c:v>70.499115110819616</c:v>
                </c:pt>
                <c:pt idx="1662">
                  <c:v>70.507450678739133</c:v>
                </c:pt>
                <c:pt idx="1663">
                  <c:v>70.515788139439721</c:v>
                </c:pt>
                <c:pt idx="1664">
                  <c:v>70.524127499894462</c:v>
                </c:pt>
                <c:pt idx="1665">
                  <c:v>70.532468767085248</c:v>
                </c:pt>
                <c:pt idx="1666">
                  <c:v>70.540811948002968</c:v>
                </c:pt>
                <c:pt idx="1667">
                  <c:v>70.549157049647476</c:v>
                </c:pt>
                <c:pt idx="1668">
                  <c:v>70.557504079027652</c:v>
                </c:pt>
                <c:pt idx="1669">
                  <c:v>70.565853043161425</c:v>
                </c:pt>
                <c:pt idx="1670">
                  <c:v>70.57420394907588</c:v>
                </c:pt>
                <c:pt idx="1671">
                  <c:v>70.582556803807179</c:v>
                </c:pt>
                <c:pt idx="1672">
                  <c:v>70.590911614400781</c:v>
                </c:pt>
                <c:pt idx="1673">
                  <c:v>70.599268387911323</c:v>
                </c:pt>
                <c:pt idx="1674">
                  <c:v>70.607627131402765</c:v>
                </c:pt>
                <c:pt idx="1675">
                  <c:v>70.615987851948361</c:v>
                </c:pt>
                <c:pt idx="1676">
                  <c:v>70.624350556630787</c:v>
                </c:pt>
                <c:pt idx="1677">
                  <c:v>70.632715252542113</c:v>
                </c:pt>
                <c:pt idx="1678">
                  <c:v>70.641081946783899</c:v>
                </c:pt>
                <c:pt idx="1679">
                  <c:v>70.649450646467201</c:v>
                </c:pt>
                <c:pt idx="1680">
                  <c:v>70.657821358712638</c:v>
                </c:pt>
                <c:pt idx="1681">
                  <c:v>70.666194090650436</c:v>
                </c:pt>
                <c:pt idx="1682">
                  <c:v>70.674568849420467</c:v>
                </c:pt>
                <c:pt idx="1683">
                  <c:v>70.682945642172299</c:v>
                </c:pt>
                <c:pt idx="1684">
                  <c:v>70.691324476065233</c:v>
                </c:pt>
                <c:pt idx="1685">
                  <c:v>70.699705358268361</c:v>
                </c:pt>
                <c:pt idx="1686">
                  <c:v>70.708088295960636</c:v>
                </c:pt>
                <c:pt idx="1687">
                  <c:v>70.716473296330847</c:v>
                </c:pt>
                <c:pt idx="1688">
                  <c:v>70.724860366577715</c:v>
                </c:pt>
                <c:pt idx="1689">
                  <c:v>70.733249513909954</c:v>
                </c:pt>
                <c:pt idx="1690">
                  <c:v>70.741640745546277</c:v>
                </c:pt>
                <c:pt idx="1691">
                  <c:v>70.750034068715479</c:v>
                </c:pt>
                <c:pt idx="1692">
                  <c:v>70.758429490656425</c:v>
                </c:pt>
                <c:pt idx="1693">
                  <c:v>70.766827018618216</c:v>
                </c:pt>
                <c:pt idx="1694">
                  <c:v>70.775226659860081</c:v>
                </c:pt>
                <c:pt idx="1695">
                  <c:v>70.783628421651542</c:v>
                </c:pt>
                <c:pt idx="1696">
                  <c:v>70.792032311272422</c:v>
                </c:pt>
                <c:pt idx="1697">
                  <c:v>70.80043833601286</c:v>
                </c:pt>
                <c:pt idx="1698">
                  <c:v>70.808846503173442</c:v>
                </c:pt>
                <c:pt idx="1699">
                  <c:v>70.81725682006514</c:v>
                </c:pt>
                <c:pt idx="1700">
                  <c:v>70.825669294009472</c:v>
                </c:pt>
                <c:pt idx="1701">
                  <c:v>70.834083932338444</c:v>
                </c:pt>
                <c:pt idx="1702">
                  <c:v>70.842500742394705</c:v>
                </c:pt>
                <c:pt idx="1703">
                  <c:v>70.850919731531505</c:v>
                </c:pt>
                <c:pt idx="1704">
                  <c:v>70.859340907112752</c:v>
                </c:pt>
                <c:pt idx="1705">
                  <c:v>70.867764276513171</c:v>
                </c:pt>
                <c:pt idx="1706">
                  <c:v>70.876189847118212</c:v>
                </c:pt>
                <c:pt idx="1707">
                  <c:v>70.884617626324129</c:v>
                </c:pt>
                <c:pt idx="1708">
                  <c:v>70.893047621538145</c:v>
                </c:pt>
                <c:pt idx="1709">
                  <c:v>70.901479840178325</c:v>
                </c:pt>
                <c:pt idx="1710">
                  <c:v>70.909914289673779</c:v>
                </c:pt>
                <c:pt idx="1711">
                  <c:v>70.918350977464598</c:v>
                </c:pt>
                <c:pt idx="1712">
                  <c:v>70.92678991100199</c:v>
                </c:pt>
                <c:pt idx="1713">
                  <c:v>70.935231097748286</c:v>
                </c:pt>
                <c:pt idx="1714">
                  <c:v>70.943674545176975</c:v>
                </c:pt>
                <c:pt idx="1715">
                  <c:v>70.952120260772787</c:v>
                </c:pt>
                <c:pt idx="1716">
                  <c:v>70.960568252031749</c:v>
                </c:pt>
                <c:pt idx="1717">
                  <c:v>70.969018526461213</c:v>
                </c:pt>
                <c:pt idx="1718">
                  <c:v>70.977471091579901</c:v>
                </c:pt>
                <c:pt idx="1719">
                  <c:v>70.985925954917946</c:v>
                </c:pt>
                <c:pt idx="1720">
                  <c:v>70.994383124017034</c:v>
                </c:pt>
                <c:pt idx="1721">
                  <c:v>71.002842606430349</c:v>
                </c:pt>
                <c:pt idx="1722">
                  <c:v>71.011304409722641</c:v>
                </c:pt>
                <c:pt idx="1723">
                  <c:v>71.019768541470313</c:v>
                </c:pt>
                <c:pt idx="1724">
                  <c:v>71.028235009261493</c:v>
                </c:pt>
                <c:pt idx="1725">
                  <c:v>71.036703820696005</c:v>
                </c:pt>
                <c:pt idx="1726">
                  <c:v>71.045174983385493</c:v>
                </c:pt>
                <c:pt idx="1727">
                  <c:v>71.053648504953443</c:v>
                </c:pt>
                <c:pt idx="1728">
                  <c:v>71.062124393035248</c:v>
                </c:pt>
                <c:pt idx="1729">
                  <c:v>71.070602655278236</c:v>
                </c:pt>
                <c:pt idx="1730">
                  <c:v>71.079083299341775</c:v>
                </c:pt>
                <c:pt idx="1731">
                  <c:v>71.087566332897239</c:v>
                </c:pt>
                <c:pt idx="1732">
                  <c:v>71.096051763628154</c:v>
                </c:pt>
                <c:pt idx="1733">
                  <c:v>71.104539599230208</c:v>
                </c:pt>
                <c:pt idx="1734">
                  <c:v>71.113029847411298</c:v>
                </c:pt>
                <c:pt idx="1735">
                  <c:v>71.121522515891613</c:v>
                </c:pt>
                <c:pt idx="1736">
                  <c:v>71.13001761240362</c:v>
                </c:pt>
                <c:pt idx="1737">
                  <c:v>71.138515144692221</c:v>
                </c:pt>
                <c:pt idx="1738">
                  <c:v>71.147015120514752</c:v>
                </c:pt>
                <c:pt idx="1739">
                  <c:v>71.155517547640983</c:v>
                </c:pt>
                <c:pt idx="1740">
                  <c:v>71.16402243385329</c:v>
                </c:pt>
                <c:pt idx="1741">
                  <c:v>71.172529786946598</c:v>
                </c:pt>
                <c:pt idx="1742">
                  <c:v>71.181039614728547</c:v>
                </c:pt>
                <c:pt idx="1743">
                  <c:v>71.18955192501943</c:v>
                </c:pt>
                <c:pt idx="1744">
                  <c:v>71.198066725652325</c:v>
                </c:pt>
                <c:pt idx="1745">
                  <c:v>71.206584024473145</c:v>
                </c:pt>
                <c:pt idx="1746">
                  <c:v>71.215103829340663</c:v>
                </c:pt>
                <c:pt idx="1747">
                  <c:v>71.223626148126584</c:v>
                </c:pt>
                <c:pt idx="1748">
                  <c:v>71.232150988715617</c:v>
                </c:pt>
                <c:pt idx="1749">
                  <c:v>71.240678359005486</c:v>
                </c:pt>
                <c:pt idx="1750">
                  <c:v>71.249208266907075</c:v>
                </c:pt>
                <c:pt idx="1751">
                  <c:v>71.257740720344358</c:v>
                </c:pt>
                <c:pt idx="1752">
                  <c:v>71.26627572725458</c:v>
                </c:pt>
                <c:pt idx="1753">
                  <c:v>71.274813295588217</c:v>
                </c:pt>
                <c:pt idx="1754">
                  <c:v>71.283353433309102</c:v>
                </c:pt>
                <c:pt idx="1755">
                  <c:v>71.291896148394457</c:v>
                </c:pt>
                <c:pt idx="1756">
                  <c:v>71.300441448834931</c:v>
                </c:pt>
                <c:pt idx="1757">
                  <c:v>71.308989342634689</c:v>
                </c:pt>
                <c:pt idx="1758">
                  <c:v>71.317539837811452</c:v>
                </c:pt>
                <c:pt idx="1759">
                  <c:v>71.326092942396599</c:v>
                </c:pt>
                <c:pt idx="1760">
                  <c:v>71.334648664435107</c:v>
                </c:pt>
                <c:pt idx="1761">
                  <c:v>71.343207011985783</c:v>
                </c:pt>
                <c:pt idx="1762">
                  <c:v>71.351767993121172</c:v>
                </c:pt>
                <c:pt idx="1763">
                  <c:v>71.360331615927691</c:v>
                </c:pt>
                <c:pt idx="1764">
                  <c:v>71.368897888505686</c:v>
                </c:pt>
                <c:pt idx="1765">
                  <c:v>71.377466818969452</c:v>
                </c:pt>
                <c:pt idx="1766">
                  <c:v>71.386038415447331</c:v>
                </c:pt>
                <c:pt idx="1767">
                  <c:v>71.3946126860818</c:v>
                </c:pt>
                <c:pt idx="1768">
                  <c:v>71.403189639029421</c:v>
                </c:pt>
                <c:pt idx="1769">
                  <c:v>71.411769282461023</c:v>
                </c:pt>
                <c:pt idx="1770">
                  <c:v>71.420351624561704</c:v>
                </c:pt>
                <c:pt idx="1771">
                  <c:v>71.428936673530899</c:v>
                </c:pt>
                <c:pt idx="1772">
                  <c:v>71.437524437582439</c:v>
                </c:pt>
                <c:pt idx="1773">
                  <c:v>71.446114924944595</c:v>
                </c:pt>
                <c:pt idx="1774">
                  <c:v>71.454708143860216</c:v>
                </c:pt>
                <c:pt idx="1775">
                  <c:v>71.46330410258669</c:v>
                </c:pt>
                <c:pt idx="1776">
                  <c:v>71.471902809396056</c:v>
                </c:pt>
                <c:pt idx="1777">
                  <c:v>71.480504272575075</c:v>
                </c:pt>
                <c:pt idx="1778">
                  <c:v>71.489108500425303</c:v>
                </c:pt>
                <c:pt idx="1779">
                  <c:v>71.497715501263073</c:v>
                </c:pt>
                <c:pt idx="1780">
                  <c:v>71.50632528341967</c:v>
                </c:pt>
                <c:pt idx="1781">
                  <c:v>71.514937855241314</c:v>
                </c:pt>
                <c:pt idx="1782">
                  <c:v>71.523553225089273</c:v>
                </c:pt>
                <c:pt idx="1783">
                  <c:v>71.532171401339852</c:v>
                </c:pt>
                <c:pt idx="1784">
                  <c:v>71.54079239238456</c:v>
                </c:pt>
                <c:pt idx="1785">
                  <c:v>71.549416206630099</c:v>
                </c:pt>
                <c:pt idx="1786">
                  <c:v>71.558042852498474</c:v>
                </c:pt>
                <c:pt idx="1787">
                  <c:v>71.566672338427026</c:v>
                </c:pt>
                <c:pt idx="1788">
                  <c:v>71.575304672868469</c:v>
                </c:pt>
                <c:pt idx="1789">
                  <c:v>71.583939864291068</c:v>
                </c:pt>
                <c:pt idx="1790">
                  <c:v>71.592577921178574</c:v>
                </c:pt>
                <c:pt idx="1791">
                  <c:v>71.601218852030357</c:v>
                </c:pt>
                <c:pt idx="1792">
                  <c:v>71.609862665361476</c:v>
                </c:pt>
                <c:pt idx="1793">
                  <c:v>71.618509369702707</c:v>
                </c:pt>
                <c:pt idx="1794">
                  <c:v>71.627158973600643</c:v>
                </c:pt>
                <c:pt idx="1795">
                  <c:v>71.635811485617765</c:v>
                </c:pt>
                <c:pt idx="1796">
                  <c:v>71.644466914332483</c:v>
                </c:pt>
                <c:pt idx="1797">
                  <c:v>71.65312526833921</c:v>
                </c:pt>
                <c:pt idx="1798">
                  <c:v>71.66178655624843</c:v>
                </c:pt>
                <c:pt idx="1799">
                  <c:v>71.670450786686771</c:v>
                </c:pt>
                <c:pt idx="1800">
                  <c:v>71.679117968297092</c:v>
                </c:pt>
                <c:pt idx="1801">
                  <c:v>71.687788109738506</c:v>
                </c:pt>
                <c:pt idx="1802">
                  <c:v>71.696461219686498</c:v>
                </c:pt>
                <c:pt idx="1803">
                  <c:v>71.705137306832924</c:v>
                </c:pt>
                <c:pt idx="1804">
                  <c:v>71.713816379886211</c:v>
                </c:pt>
                <c:pt idx="1805">
                  <c:v>71.722498447571226</c:v>
                </c:pt>
                <c:pt idx="1806">
                  <c:v>71.731183518629535</c:v>
                </c:pt>
                <c:pt idx="1807">
                  <c:v>71.739871601819431</c:v>
                </c:pt>
                <c:pt idx="1808">
                  <c:v>71.748562705915859</c:v>
                </c:pt>
                <c:pt idx="1809">
                  <c:v>71.757256839710706</c:v>
                </c:pt>
                <c:pt idx="1810">
                  <c:v>71.765954012012713</c:v>
                </c:pt>
                <c:pt idx="1811">
                  <c:v>71.774654231647617</c:v>
                </c:pt>
                <c:pt idx="1812">
                  <c:v>71.783357507458163</c:v>
                </c:pt>
                <c:pt idx="1813">
                  <c:v>71.792063848304267</c:v>
                </c:pt>
                <c:pt idx="1814">
                  <c:v>71.800773263063022</c:v>
                </c:pt>
                <c:pt idx="1815">
                  <c:v>71.809485760628775</c:v>
                </c:pt>
                <c:pt idx="1816">
                  <c:v>71.818201349913195</c:v>
                </c:pt>
                <c:pt idx="1817">
                  <c:v>71.82692003984539</c:v>
                </c:pt>
                <c:pt idx="1818">
                  <c:v>71.835641839371931</c:v>
                </c:pt>
                <c:pt idx="1819">
                  <c:v>71.844366757456953</c:v>
                </c:pt>
                <c:pt idx="1820">
                  <c:v>71.8530948030822</c:v>
                </c:pt>
                <c:pt idx="1821">
                  <c:v>71.861825985247151</c:v>
                </c:pt>
                <c:pt idx="1822">
                  <c:v>71.870560312969047</c:v>
                </c:pt>
                <c:pt idx="1823">
                  <c:v>71.879297795282937</c:v>
                </c:pt>
                <c:pt idx="1824">
                  <c:v>71.888038441241875</c:v>
                </c:pt>
                <c:pt idx="1825">
                  <c:v>71.896782259916861</c:v>
                </c:pt>
                <c:pt idx="1826">
                  <c:v>71.905529260396975</c:v>
                </c:pt>
                <c:pt idx="1827">
                  <c:v>71.914279451789469</c:v>
                </c:pt>
                <c:pt idx="1828">
                  <c:v>71.923032843219801</c:v>
                </c:pt>
                <c:pt idx="1829">
                  <c:v>71.931789443831761</c:v>
                </c:pt>
                <c:pt idx="1830">
                  <c:v>71.940549262787485</c:v>
                </c:pt>
                <c:pt idx="1831">
                  <c:v>71.949312309267597</c:v>
                </c:pt>
                <c:pt idx="1832">
                  <c:v>71.958078592471225</c:v>
                </c:pt>
                <c:pt idx="1833">
                  <c:v>71.966848121616124</c:v>
                </c:pt>
                <c:pt idx="1834">
                  <c:v>71.975620905938754</c:v>
                </c:pt>
                <c:pt idx="1835">
                  <c:v>71.984396954694333</c:v>
                </c:pt>
                <c:pt idx="1836">
                  <c:v>71.993176277156891</c:v>
                </c:pt>
                <c:pt idx="1837">
                  <c:v>72.001958882619448</c:v>
                </c:pt>
                <c:pt idx="1838">
                  <c:v>72.010744780393978</c:v>
                </c:pt>
                <c:pt idx="1839">
                  <c:v>72.019533979811541</c:v>
                </c:pt>
                <c:pt idx="1840">
                  <c:v>72.028326490222398</c:v>
                </c:pt>
                <c:pt idx="1841">
                  <c:v>72.037122320996005</c:v>
                </c:pt>
                <c:pt idx="1842">
                  <c:v>72.045921481521191</c:v>
                </c:pt>
                <c:pt idx="1843">
                  <c:v>72.054723981206124</c:v>
                </c:pt>
                <c:pt idx="1844">
                  <c:v>72.06352982947854</c:v>
                </c:pt>
                <c:pt idx="1845">
                  <c:v>72.072339035785689</c:v>
                </c:pt>
                <c:pt idx="1846">
                  <c:v>72.081151609594457</c:v>
                </c:pt>
                <c:pt idx="1847">
                  <c:v>72.089967560391528</c:v>
                </c:pt>
                <c:pt idx="1848">
                  <c:v>72.098786897683325</c:v>
                </c:pt>
                <c:pt idx="1849">
                  <c:v>72.107609630996194</c:v>
                </c:pt>
                <c:pt idx="1850">
                  <c:v>72.116435769876489</c:v>
                </c:pt>
                <c:pt idx="1851">
                  <c:v>72.125265323890588</c:v>
                </c:pt>
                <c:pt idx="1852">
                  <c:v>72.134098302625048</c:v>
                </c:pt>
                <c:pt idx="1853">
                  <c:v>72.142934715686607</c:v>
                </c:pt>
                <c:pt idx="1854">
                  <c:v>72.151774572702379</c:v>
                </c:pt>
                <c:pt idx="1855">
                  <c:v>72.160617883319844</c:v>
                </c:pt>
                <c:pt idx="1856">
                  <c:v>72.169464657206987</c:v>
                </c:pt>
                <c:pt idx="1857">
                  <c:v>72.178314904052314</c:v>
                </c:pt>
                <c:pt idx="1858">
                  <c:v>72.187168633565065</c:v>
                </c:pt>
                <c:pt idx="1859">
                  <c:v>72.196025855475156</c:v>
                </c:pt>
                <c:pt idx="1860">
                  <c:v>72.20488657953338</c:v>
                </c:pt>
                <c:pt idx="1861">
                  <c:v>72.213750815511418</c:v>
                </c:pt>
                <c:pt idx="1862">
                  <c:v>72.222618573201984</c:v>
                </c:pt>
                <c:pt idx="1863">
                  <c:v>72.23148986241884</c:v>
                </c:pt>
                <c:pt idx="1864">
                  <c:v>72.240364692996977</c:v>
                </c:pt>
                <c:pt idx="1865">
                  <c:v>72.249243074792616</c:v>
                </c:pt>
                <c:pt idx="1866">
                  <c:v>72.258125017683369</c:v>
                </c:pt>
                <c:pt idx="1867">
                  <c:v>72.267010531568289</c:v>
                </c:pt>
                <c:pt idx="1868">
                  <c:v>72.275899626367931</c:v>
                </c:pt>
                <c:pt idx="1869">
                  <c:v>72.284792312024521</c:v>
                </c:pt>
                <c:pt idx="1870">
                  <c:v>72.293688598501987</c:v>
                </c:pt>
                <c:pt idx="1871">
                  <c:v>72.302588495786068</c:v>
                </c:pt>
                <c:pt idx="1872">
                  <c:v>72.31149201388439</c:v>
                </c:pt>
                <c:pt idx="1873">
                  <c:v>72.32039916282659</c:v>
                </c:pt>
                <c:pt idx="1874">
                  <c:v>72.329309952664374</c:v>
                </c:pt>
                <c:pt idx="1875">
                  <c:v>72.338224393471648</c:v>
                </c:pt>
                <c:pt idx="1876">
                  <c:v>72.347142495344542</c:v>
                </c:pt>
                <c:pt idx="1877">
                  <c:v>72.356064268401596</c:v>
                </c:pt>
                <c:pt idx="1878">
                  <c:v>72.364989722783776</c:v>
                </c:pt>
                <c:pt idx="1879">
                  <c:v>72.373918868654627</c:v>
                </c:pt>
                <c:pt idx="1880">
                  <c:v>72.382851716200292</c:v>
                </c:pt>
                <c:pt idx="1881">
                  <c:v>72.391788275629708</c:v>
                </c:pt>
                <c:pt idx="1882">
                  <c:v>72.400728557174602</c:v>
                </c:pt>
                <c:pt idx="1883">
                  <c:v>72.409672571089658</c:v>
                </c:pt>
                <c:pt idx="1884">
                  <c:v>72.41862032765259</c:v>
                </c:pt>
                <c:pt idx="1885">
                  <c:v>72.427571837164209</c:v>
                </c:pt>
                <c:pt idx="1886">
                  <c:v>72.436527109948557</c:v>
                </c:pt>
                <c:pt idx="1887">
                  <c:v>72.445486156353027</c:v>
                </c:pt>
                <c:pt idx="1888">
                  <c:v>72.454448986748375</c:v>
                </c:pt>
                <c:pt idx="1889">
                  <c:v>72.463415611528902</c:v>
                </c:pt>
                <c:pt idx="1890">
                  <c:v>72.472386041112529</c:v>
                </c:pt>
                <c:pt idx="1891">
                  <c:v>72.481360285940866</c:v>
                </c:pt>
                <c:pt idx="1892">
                  <c:v>72.490338356479356</c:v>
                </c:pt>
                <c:pt idx="1893">
                  <c:v>72.499320263217328</c:v>
                </c:pt>
                <c:pt idx="1894">
                  <c:v>72.508306016668158</c:v>
                </c:pt>
                <c:pt idx="1895">
                  <c:v>72.517295627369293</c:v>
                </c:pt>
                <c:pt idx="1896">
                  <c:v>72.526289105882427</c:v>
                </c:pt>
                <c:pt idx="1897">
                  <c:v>72.535286462793579</c:v>
                </c:pt>
                <c:pt idx="1898">
                  <c:v>72.544287708713142</c:v>
                </c:pt>
                <c:pt idx="1899">
                  <c:v>72.55329285427608</c:v>
                </c:pt>
                <c:pt idx="1900">
                  <c:v>72.56230191014194</c:v>
                </c:pt>
                <c:pt idx="1901">
                  <c:v>72.57131488699504</c:v>
                </c:pt>
                <c:pt idx="1902">
                  <c:v>72.58033179554451</c:v>
                </c:pt>
                <c:pt idx="1903">
                  <c:v>72.589352646524404</c:v>
                </c:pt>
                <c:pt idx="1904">
                  <c:v>72.598377450693818</c:v>
                </c:pt>
                <c:pt idx="1905">
                  <c:v>72.607406218837042</c:v>
                </c:pt>
                <c:pt idx="1906">
                  <c:v>72.616438961763563</c:v>
                </c:pt>
                <c:pt idx="1907">
                  <c:v>72.625475690308292</c:v>
                </c:pt>
                <c:pt idx="1908">
                  <c:v>72.634516415331518</c:v>
                </c:pt>
                <c:pt idx="1909">
                  <c:v>72.643561147719211</c:v>
                </c:pt>
                <c:pt idx="1910">
                  <c:v>72.652609898382934</c:v>
                </c:pt>
                <c:pt idx="1911">
                  <c:v>72.6616626782601</c:v>
                </c:pt>
                <c:pt idx="1912">
                  <c:v>72.670719498313986</c:v>
                </c:pt>
                <c:pt idx="1913">
                  <c:v>72.67978036953393</c:v>
                </c:pt>
                <c:pt idx="1914">
                  <c:v>72.688845302935334</c:v>
                </c:pt>
                <c:pt idx="1915">
                  <c:v>72.697914309559863</c:v>
                </c:pt>
                <c:pt idx="1916">
                  <c:v>72.706987400475526</c:v>
                </c:pt>
                <c:pt idx="1917">
                  <c:v>72.716064586776767</c:v>
                </c:pt>
                <c:pt idx="1918">
                  <c:v>72.725145879584616</c:v>
                </c:pt>
                <c:pt idx="1919">
                  <c:v>72.734231290046765</c:v>
                </c:pt>
                <c:pt idx="1920">
                  <c:v>72.743320829337719</c:v>
                </c:pt>
                <c:pt idx="1921">
                  <c:v>72.752414508658873</c:v>
                </c:pt>
                <c:pt idx="1922">
                  <c:v>72.761512339238621</c:v>
                </c:pt>
                <c:pt idx="1923">
                  <c:v>72.770614332332556</c:v>
                </c:pt>
                <c:pt idx="1924">
                  <c:v>72.779720499223444</c:v>
                </c:pt>
                <c:pt idx="1925">
                  <c:v>72.788830851221462</c:v>
                </c:pt>
                <c:pt idx="1926">
                  <c:v>72.797945399664272</c:v>
                </c:pt>
                <c:pt idx="1927">
                  <c:v>72.807064155917104</c:v>
                </c:pt>
                <c:pt idx="1928">
                  <c:v>72.816187131372942</c:v>
                </c:pt>
                <c:pt idx="1929">
                  <c:v>72.825314337452554</c:v>
                </c:pt>
                <c:pt idx="1930">
                  <c:v>72.834445785604728</c:v>
                </c:pt>
                <c:pt idx="1931">
                  <c:v>72.843581487306253</c:v>
                </c:pt>
                <c:pt idx="1932">
                  <c:v>72.852721454062149</c:v>
                </c:pt>
                <c:pt idx="1933">
                  <c:v>72.861865697405747</c:v>
                </c:pt>
                <c:pt idx="1934">
                  <c:v>72.871014228898815</c:v>
                </c:pt>
                <c:pt idx="1935">
                  <c:v>72.880167060131626</c:v>
                </c:pt>
                <c:pt idx="1936">
                  <c:v>72.889324202723202</c:v>
                </c:pt>
                <c:pt idx="1937">
                  <c:v>72.898485668321314</c:v>
                </c:pt>
                <c:pt idx="1938">
                  <c:v>72.907651468602666</c:v>
                </c:pt>
                <c:pt idx="1939">
                  <c:v>72.91682161527298</c:v>
                </c:pt>
                <c:pt idx="1940">
                  <c:v>72.925996120067211</c:v>
                </c:pt>
                <c:pt idx="1941">
                  <c:v>72.935174994749559</c:v>
                </c:pt>
                <c:pt idx="1942">
                  <c:v>72.944358251113655</c:v>
                </c:pt>
                <c:pt idx="1943">
                  <c:v>72.953545900982661</c:v>
                </c:pt>
                <c:pt idx="1944">
                  <c:v>72.962737956209438</c:v>
                </c:pt>
                <c:pt idx="1945">
                  <c:v>72.971934428676605</c:v>
                </c:pt>
                <c:pt idx="1946">
                  <c:v>72.981135330296766</c:v>
                </c:pt>
                <c:pt idx="1947">
                  <c:v>72.990340673012554</c:v>
                </c:pt>
                <c:pt idx="1948">
                  <c:v>72.999550468796741</c:v>
                </c:pt>
                <c:pt idx="1949">
                  <c:v>73.008764729652484</c:v>
                </c:pt>
                <c:pt idx="1950">
                  <c:v>73.017983467613348</c:v>
                </c:pt>
                <c:pt idx="1951">
                  <c:v>73.027206694743455</c:v>
                </c:pt>
                <c:pt idx="1952">
                  <c:v>73.036434423137678</c:v>
                </c:pt>
                <c:pt idx="1953">
                  <c:v>73.045666664921711</c:v>
                </c:pt>
                <c:pt idx="1954">
                  <c:v>73.054903432252203</c:v>
                </c:pt>
                <c:pt idx="1955">
                  <c:v>73.064144737316937</c:v>
                </c:pt>
                <c:pt idx="1956">
                  <c:v>73.073390592334903</c:v>
                </c:pt>
                <c:pt idx="1957">
                  <c:v>73.082641009556497</c:v>
                </c:pt>
                <c:pt idx="1958">
                  <c:v>73.091896001263606</c:v>
                </c:pt>
                <c:pt idx="1959">
                  <c:v>73.101155579769767</c:v>
                </c:pt>
                <c:pt idx="1960">
                  <c:v>73.110419757420289</c:v>
                </c:pt>
                <c:pt idx="1961">
                  <c:v>73.119688546592414</c:v>
                </c:pt>
                <c:pt idx="1962">
                  <c:v>73.128961959695459</c:v>
                </c:pt>
                <c:pt idx="1963">
                  <c:v>73.138240009170914</c:v>
                </c:pt>
                <c:pt idx="1964">
                  <c:v>73.147522707492598</c:v>
                </c:pt>
                <c:pt idx="1965">
                  <c:v>73.15681006716683</c:v>
                </c:pt>
                <c:pt idx="1966">
                  <c:v>73.16610210073253</c:v>
                </c:pt>
                <c:pt idx="1967">
                  <c:v>73.175398820761373</c:v>
                </c:pt>
                <c:pt idx="1968">
                  <c:v>73.184700239857975</c:v>
                </c:pt>
                <c:pt idx="1969">
                  <c:v>73.194006370659949</c:v>
                </c:pt>
                <c:pt idx="1970">
                  <c:v>73.203317225838106</c:v>
                </c:pt>
                <c:pt idx="1971">
                  <c:v>73.212632818096608</c:v>
                </c:pt>
                <c:pt idx="1972">
                  <c:v>73.221953160173072</c:v>
                </c:pt>
                <c:pt idx="1973">
                  <c:v>73.231278264838764</c:v>
                </c:pt>
                <c:pt idx="1974">
                  <c:v>73.240608144898701</c:v>
                </c:pt>
                <c:pt idx="1975">
                  <c:v>73.249942813191808</c:v>
                </c:pt>
                <c:pt idx="1976">
                  <c:v>73.259282282591116</c:v>
                </c:pt>
                <c:pt idx="1977">
                  <c:v>73.268626566003817</c:v>
                </c:pt>
                <c:pt idx="1978">
                  <c:v>73.277975676371511</c:v>
                </c:pt>
                <c:pt idx="1979">
                  <c:v>73.287329626670271</c:v>
                </c:pt>
                <c:pt idx="1980">
                  <c:v>73.296688429910887</c:v>
                </c:pt>
                <c:pt idx="1981">
                  <c:v>73.306052099138881</c:v>
                </c:pt>
                <c:pt idx="1982">
                  <c:v>73.315420647434848</c:v>
                </c:pt>
                <c:pt idx="1983">
                  <c:v>73.324794087914441</c:v>
                </c:pt>
                <c:pt idx="1984">
                  <c:v>73.334172433728583</c:v>
                </c:pt>
                <c:pt idx="1985">
                  <c:v>73.343555698063668</c:v>
                </c:pt>
                <c:pt idx="1986">
                  <c:v>73.352943894141632</c:v>
                </c:pt>
                <c:pt idx="1987">
                  <c:v>73.362337035220193</c:v>
                </c:pt>
                <c:pt idx="1988">
                  <c:v>73.371735134592967</c:v>
                </c:pt>
                <c:pt idx="1989">
                  <c:v>73.381138205589593</c:v>
                </c:pt>
                <c:pt idx="1990">
                  <c:v>73.390546261575935</c:v>
                </c:pt>
                <c:pt idx="1991">
                  <c:v>73.399959315954277</c:v>
                </c:pt>
                <c:pt idx="1992">
                  <c:v>73.409377382163385</c:v>
                </c:pt>
                <c:pt idx="1993">
                  <c:v>73.418800473678772</c:v>
                </c:pt>
                <c:pt idx="1994">
                  <c:v>73.428228604012773</c:v>
                </c:pt>
                <c:pt idx="1995">
                  <c:v>73.437661786714742</c:v>
                </c:pt>
                <c:pt idx="1996">
                  <c:v>73.447100035371264</c:v>
                </c:pt>
                <c:pt idx="1997">
                  <c:v>73.456543363606229</c:v>
                </c:pt>
                <c:pt idx="1998">
                  <c:v>73.465991785081087</c:v>
                </c:pt>
                <c:pt idx="1999">
                  <c:v>73.475445313494916</c:v>
                </c:pt>
                <c:pt idx="2000" formatCode="General">
                  <c:v>73.484903962584681</c:v>
                </c:pt>
                <c:pt idx="2001" formatCode="General">
                  <c:v>73.494367746125391</c:v>
                </c:pt>
                <c:pt idx="2002" formatCode="General">
                  <c:v>73.503836677930167</c:v>
                </c:pt>
                <c:pt idx="2003" formatCode="General">
                  <c:v>73.513310771850541</c:v>
                </c:pt>
                <c:pt idx="2004" formatCode="General">
                  <c:v>73.522790041776574</c:v>
                </c:pt>
                <c:pt idx="2005" formatCode="General">
                  <c:v>73.532274501637005</c:v>
                </c:pt>
                <c:pt idx="2006" formatCode="General">
                  <c:v>73.541764165399442</c:v>
                </c:pt>
                <c:pt idx="2007" formatCode="General">
                  <c:v>73.551259047070559</c:v>
                </c:pt>
                <c:pt idx="2008" formatCode="General">
                  <c:v>73.560759160696222</c:v>
                </c:pt>
                <c:pt idx="2009" formatCode="General">
                  <c:v>73.57026452036169</c:v>
                </c:pt>
                <c:pt idx="2010" formatCode="General">
                  <c:v>73.579775140191828</c:v>
                </c:pt>
                <c:pt idx="2011" formatCode="General">
                  <c:v>73.58929103435122</c:v>
                </c:pt>
                <c:pt idx="2012" formatCode="General">
                  <c:v>73.598812217044355</c:v>
                </c:pt>
                <c:pt idx="2013" formatCode="General">
                  <c:v>73.608338702515866</c:v>
                </c:pt>
                <c:pt idx="2014" formatCode="General">
                  <c:v>73.617870505050661</c:v>
                </c:pt>
                <c:pt idx="2015" formatCode="General">
                  <c:v>73.627407638974049</c:v>
                </c:pt>
                <c:pt idx="2016" formatCode="General">
                  <c:v>73.636950118652095</c:v>
                </c:pt>
                <c:pt idx="2017" formatCode="General">
                  <c:v>73.646497958491565</c:v>
                </c:pt>
                <c:pt idx="2018" formatCode="General">
                  <c:v>73.656051172940366</c:v>
                </c:pt>
                <c:pt idx="2019" formatCode="General">
                  <c:v>73.665609776487472</c:v>
                </c:pt>
                <c:pt idx="2020" formatCode="General">
                  <c:v>73.67517378366334</c:v>
                </c:pt>
                <c:pt idx="2021" formatCode="General">
                  <c:v>73.684743209039922</c:v>
                </c:pt>
                <c:pt idx="2022" formatCode="General">
                  <c:v>73.694318067230981</c:v>
                </c:pt>
                <c:pt idx="2023" formatCode="General">
                  <c:v>73.703898372892183</c:v>
                </c:pt>
                <c:pt idx="2024" formatCode="General">
                  <c:v>73.71348414072132</c:v>
                </c:pt>
                <c:pt idx="2025" formatCode="General">
                  <c:v>73.723075385458557</c:v>
                </c:pt>
                <c:pt idx="2026" formatCode="General">
                  <c:v>73.732672121886509</c:v>
                </c:pt>
                <c:pt idx="2027" formatCode="General">
                  <c:v>73.74227436483055</c:v>
                </c:pt>
                <c:pt idx="2028" formatCode="General">
                  <c:v>73.751882129158943</c:v>
                </c:pt>
                <c:pt idx="2029" formatCode="General">
                  <c:v>73.761495429782997</c:v>
                </c:pt>
                <c:pt idx="2030" formatCode="General">
                  <c:v>73.771114281657361</c:v>
                </c:pt>
                <c:pt idx="2031" formatCode="General">
                  <c:v>73.780738699780144</c:v>
                </c:pt>
                <c:pt idx="2032" formatCode="General">
                  <c:v>73.790368699193181</c:v>
                </c:pt>
                <c:pt idx="2033" formatCode="General">
                  <c:v>73.800004294982131</c:v>
                </c:pt>
                <c:pt idx="2034" formatCode="General">
                  <c:v>73.80964550227678</c:v>
                </c:pt>
                <c:pt idx="2035" formatCode="General">
                  <c:v>73.819292336251166</c:v>
                </c:pt>
                <c:pt idx="2036" formatCode="General">
                  <c:v>73.828944812123822</c:v>
                </c:pt>
                <c:pt idx="2037" formatCode="General">
                  <c:v>73.838602945157987</c:v>
                </c:pt>
                <c:pt idx="2038" formatCode="General">
                  <c:v>73.848266750661764</c:v>
                </c:pt>
                <c:pt idx="2039" formatCode="General">
                  <c:v>73.857936243988362</c:v>
                </c:pt>
                <c:pt idx="2040" formatCode="General">
                  <c:v>73.867611440536294</c:v>
                </c:pt>
                <c:pt idx="2041" formatCode="General">
                  <c:v>73.877292355749603</c:v>
                </c:pt>
                <c:pt idx="2042" formatCode="General">
                  <c:v>73.886979005118008</c:v>
                </c:pt>
                <c:pt idx="2043" formatCode="General">
                  <c:v>73.896671404177212</c:v>
                </c:pt>
                <c:pt idx="2044" formatCode="General">
                  <c:v>73.906369568509007</c:v>
                </c:pt>
                <c:pt idx="2045" formatCode="General">
                  <c:v>73.916073513741566</c:v>
                </c:pt>
                <c:pt idx="2046" formatCode="General">
                  <c:v>73.925783255549618</c:v>
                </c:pt>
                <c:pt idx="2047" formatCode="General">
                  <c:v>73.935498809654646</c:v>
                </c:pt>
                <c:pt idx="2048" formatCode="General">
                  <c:v>73.9452201918252</c:v>
                </c:pt>
                <c:pt idx="2049" formatCode="General">
                  <c:v>73.954947417876966</c:v>
                </c:pt>
                <c:pt idx="2050" formatCode="General">
                  <c:v>73.96468050367308</c:v>
                </c:pt>
                <c:pt idx="2051" formatCode="General">
                  <c:v>73.974419465124342</c:v>
                </c:pt>
                <c:pt idx="2052" formatCode="General">
                  <c:v>73.984164318189414</c:v>
                </c:pt>
                <c:pt idx="2053" formatCode="General">
                  <c:v>73.993915078875048</c:v>
                </c:pt>
                <c:pt idx="2054" formatCode="General">
                  <c:v>74.003671763236284</c:v>
                </c:pt>
                <c:pt idx="2055" formatCode="General">
                  <c:v>74.013434387376762</c:v>
                </c:pt>
                <c:pt idx="2056" formatCode="General">
                  <c:v>74.023202967448796</c:v>
                </c:pt>
                <c:pt idx="2057" formatCode="General">
                  <c:v>74.032977519653727</c:v>
                </c:pt>
                <c:pt idx="2058" formatCode="General">
                  <c:v>74.042758060242164</c:v>
                </c:pt>
                <c:pt idx="2059" formatCode="General">
                  <c:v>74.052544605514086</c:v>
                </c:pt>
                <c:pt idx="2060" formatCode="General">
                  <c:v>74.062337171819152</c:v>
                </c:pt>
                <c:pt idx="2061" formatCode="General">
                  <c:v>74.072135775556987</c:v>
                </c:pt>
                <c:pt idx="2062" formatCode="General">
                  <c:v>74.081940433177266</c:v>
                </c:pt>
                <c:pt idx="2063" formatCode="General">
                  <c:v>74.091751161180142</c:v>
                </c:pt>
                <c:pt idx="2064" formatCode="General">
                  <c:v>74.101567976116272</c:v>
                </c:pt>
                <c:pt idx="2065" formatCode="General">
                  <c:v>74.111390894587231</c:v>
                </c:pt>
                <c:pt idx="2066" formatCode="General">
                  <c:v>74.121219933245641</c:v>
                </c:pt>
                <c:pt idx="2067" formatCode="General">
                  <c:v>74.131055108795465</c:v>
                </c:pt>
                <c:pt idx="2068" formatCode="General">
                  <c:v>74.140896437992197</c:v>
                </c:pt>
                <c:pt idx="2069" formatCode="General">
                  <c:v>74.150743937643185</c:v>
                </c:pt>
                <c:pt idx="2070" formatCode="General">
                  <c:v>74.16059762460776</c:v>
                </c:pt>
                <c:pt idx="2071" formatCode="General">
                  <c:v>74.170457515797622</c:v>
                </c:pt>
                <c:pt idx="2072" formatCode="General">
                  <c:v>74.18032362817695</c:v>
                </c:pt>
                <c:pt idx="2073" formatCode="General">
                  <c:v>74.190195978762716</c:v>
                </c:pt>
                <c:pt idx="2074" formatCode="General">
                  <c:v>74.200074584624986</c:v>
                </c:pt>
                <c:pt idx="2075" formatCode="General">
                  <c:v>74.209959462887014</c:v>
                </c:pt>
                <c:pt idx="2076" formatCode="General">
                  <c:v>74.219850630725674</c:v>
                </c:pt>
                <c:pt idx="2077" formatCode="General">
                  <c:v>74.22974810537157</c:v>
                </c:pt>
                <c:pt idx="2078" formatCode="General">
                  <c:v>74.239651904109408</c:v>
                </c:pt>
                <c:pt idx="2079" formatCode="General">
                  <c:v>74.249562044278164</c:v>
                </c:pt>
                <c:pt idx="2080" formatCode="General">
                  <c:v>74.259478543271371</c:v>
                </c:pt>
                <c:pt idx="2081" formatCode="General">
                  <c:v>74.26940141853737</c:v>
                </c:pt>
                <c:pt idx="2082" formatCode="General">
                  <c:v>74.27933068757963</c:v>
                </c:pt>
                <c:pt idx="2083" formatCode="General">
                  <c:v>74.289266367956884</c:v>
                </c:pt>
                <c:pt idx="2084" formatCode="General">
                  <c:v>74.299208477283543</c:v>
                </c:pt>
                <c:pt idx="2085" formatCode="General">
                  <c:v>74.309157033229823</c:v>
                </c:pt>
                <c:pt idx="2086" formatCode="General">
                  <c:v>74.319112053522133</c:v>
                </c:pt>
                <c:pt idx="2087" formatCode="General">
                  <c:v>74.329073555943225</c:v>
                </c:pt>
                <c:pt idx="2088" formatCode="General">
                  <c:v>74.339041558332582</c:v>
                </c:pt>
                <c:pt idx="2089" formatCode="General">
                  <c:v>74.349016078586587</c:v>
                </c:pt>
                <c:pt idx="2090" formatCode="General">
                  <c:v>74.358997134658864</c:v>
                </c:pt>
                <c:pt idx="2091" formatCode="General">
                  <c:v>74.368984744560493</c:v>
                </c:pt>
                <c:pt idx="2092" formatCode="General">
                  <c:v>74.378978926360389</c:v>
                </c:pt>
                <c:pt idx="2093" formatCode="General">
                  <c:v>74.388979698185452</c:v>
                </c:pt>
                <c:pt idx="2094" formatCode="General">
                  <c:v>74.398987078220898</c:v>
                </c:pt>
                <c:pt idx="2095" formatCode="General">
                  <c:v>74.409001084710596</c:v>
                </c:pt>
                <c:pt idx="2096" formatCode="General">
                  <c:v>74.419021735957287</c:v>
                </c:pt>
                <c:pt idx="2097" formatCode="General">
                  <c:v>74.429049050322831</c:v>
                </c:pt>
                <c:pt idx="2098" formatCode="General">
                  <c:v>74.439083046228603</c:v>
                </c:pt>
                <c:pt idx="2099" formatCode="General">
                  <c:v>74.449123742155706</c:v>
                </c:pt>
                <c:pt idx="2100" formatCode="General">
                  <c:v>74.459171156645283</c:v>
                </c:pt>
                <c:pt idx="2101" formatCode="General">
                  <c:v>74.469225308298746</c:v>
                </c:pt>
                <c:pt idx="2102" formatCode="General">
                  <c:v>74.479286215778188</c:v>
                </c:pt>
                <c:pt idx="2103" formatCode="General">
                  <c:v>74.489353897806595</c:v>
                </c:pt>
                <c:pt idx="2104" formatCode="General">
                  <c:v>74.499428373168129</c:v>
                </c:pt>
                <c:pt idx="2105" formatCode="General">
                  <c:v>74.509509660708474</c:v>
                </c:pt>
                <c:pt idx="2106" formatCode="General">
                  <c:v>74.519597779335129</c:v>
                </c:pt>
                <c:pt idx="2107" formatCode="General">
                  <c:v>74.529692748017666</c:v>
                </c:pt>
                <c:pt idx="2108" formatCode="General">
                  <c:v>74.539794585788101</c:v>
                </c:pt>
                <c:pt idx="2109" formatCode="General">
                  <c:v>74.549903311741105</c:v>
                </c:pt>
                <c:pt idx="2110" formatCode="General">
                  <c:v>74.560018945034443</c:v>
                </c:pt>
                <c:pt idx="2111" formatCode="General">
                  <c:v>74.570141504889122</c:v>
                </c:pt>
                <c:pt idx="2112" formatCode="General">
                  <c:v>74.58027101058984</c:v>
                </c:pt>
                <c:pt idx="2113" formatCode="General">
                  <c:v>74.590407481485229</c:v>
                </c:pt>
                <c:pt idx="2114" formatCode="General">
                  <c:v>74.600550936988171</c:v>
                </c:pt>
                <c:pt idx="2115" formatCode="General">
                  <c:v>74.610701396576147</c:v>
                </c:pt>
                <c:pt idx="2116" formatCode="General">
                  <c:v>74.620858879791513</c:v>
                </c:pt>
                <c:pt idx="2117" formatCode="General">
                  <c:v>74.631023406241837</c:v>
                </c:pt>
                <c:pt idx="2118" formatCode="General">
                  <c:v>74.641194995600216</c:v>
                </c:pt>
                <c:pt idx="2119" formatCode="General">
                  <c:v>74.651373667605654</c:v>
                </c:pt>
                <c:pt idx="2120" formatCode="General">
                  <c:v>74.661559442063279</c:v>
                </c:pt>
                <c:pt idx="2121" formatCode="General">
                  <c:v>74.671752338844755</c:v>
                </c:pt>
                <c:pt idx="2122" formatCode="General">
                  <c:v>74.681952377888592</c:v>
                </c:pt>
                <c:pt idx="2123" formatCode="General">
                  <c:v>74.692159579200478</c:v>
                </c:pt>
                <c:pt idx="2124" formatCode="General">
                  <c:v>74.702373962853571</c:v>
                </c:pt>
                <c:pt idx="2125" formatCode="General">
                  <c:v>74.712595548988915</c:v>
                </c:pt>
                <c:pt idx="2126" formatCode="General">
                  <c:v>74.722824357815682</c:v>
                </c:pt>
                <c:pt idx="2127" formatCode="General">
                  <c:v>74.73306040961161</c:v>
                </c:pt>
                <c:pt idx="2128" formatCode="General">
                  <c:v>74.743303724723248</c:v>
                </c:pt>
                <c:pt idx="2129" formatCode="General">
                  <c:v>74.753554323566377</c:v>
                </c:pt>
                <c:pt idx="2130" formatCode="General">
                  <c:v>74.763812226626314</c:v>
                </c:pt>
                <c:pt idx="2131" formatCode="General">
                  <c:v>74.774077454458279</c:v>
                </c:pt>
                <c:pt idx="2132" formatCode="General">
                  <c:v>74.784350027687736</c:v>
                </c:pt>
                <c:pt idx="2133" formatCode="General">
                  <c:v>74.794629967010721</c:v>
                </c:pt>
                <c:pt idx="2134" formatCode="General">
                  <c:v>74.804917293194251</c:v>
                </c:pt>
                <c:pt idx="2135" formatCode="General">
                  <c:v>74.815212027076626</c:v>
                </c:pt>
                <c:pt idx="2136" formatCode="General">
                  <c:v>74.825514189567812</c:v>
                </c:pt>
                <c:pt idx="2137" formatCode="General">
                  <c:v>74.835823801649838</c:v>
                </c:pt>
                <c:pt idx="2138" formatCode="General">
                  <c:v>74.84614088437705</c:v>
                </c:pt>
                <c:pt idx="2139" formatCode="General">
                  <c:v>74.856465458876613</c:v>
                </c:pt>
                <c:pt idx="2140" formatCode="General">
                  <c:v>74.866797546348778</c:v>
                </c:pt>
                <c:pt idx="2141" formatCode="General">
                  <c:v>74.877137168067293</c:v>
                </c:pt>
                <c:pt idx="2142" formatCode="General">
                  <c:v>74.887484345379775</c:v>
                </c:pt>
                <c:pt idx="2143" formatCode="General">
                  <c:v>74.897839099708065</c:v>
                </c:pt>
                <c:pt idx="2144" formatCode="General">
                  <c:v>74.90820145254861</c:v>
                </c:pt>
                <c:pt idx="2145" formatCode="General">
                  <c:v>74.918571425472862</c:v>
                </c:pt>
                <c:pt idx="2146" formatCode="General">
                  <c:v>74.928949040127677</c:v>
                </c:pt>
                <c:pt idx="2147" formatCode="General">
                  <c:v>74.939334318235566</c:v>
                </c:pt>
                <c:pt idx="2148" formatCode="General">
                  <c:v>74.949727281595301</c:v>
                </c:pt>
                <c:pt idx="2149" formatCode="General">
                  <c:v>74.960127952082118</c:v>
                </c:pt>
                <c:pt idx="2150" formatCode="General">
                  <c:v>74.970536351648164</c:v>
                </c:pt>
                <c:pt idx="2151" formatCode="General">
                  <c:v>74.980952502322921</c:v>
                </c:pt>
                <c:pt idx="2152" formatCode="General">
                  <c:v>74.991376426213606</c:v>
                </c:pt>
                <c:pt idx="2153" formatCode="General">
                  <c:v>75.001808145505507</c:v>
                </c:pt>
                <c:pt idx="2154" formatCode="General">
                  <c:v>75.012247682462416</c:v>
                </c:pt>
                <c:pt idx="2155" formatCode="General">
                  <c:v>75.022695059427079</c:v>
                </c:pt>
                <c:pt idx="2156" formatCode="General">
                  <c:v>75.033150298821496</c:v>
                </c:pt>
                <c:pt idx="2157" formatCode="General">
                  <c:v>75.043613423147448</c:v>
                </c:pt>
                <c:pt idx="2158" formatCode="General">
                  <c:v>75.054084454986835</c:v>
                </c:pt>
                <c:pt idx="2159" formatCode="General">
                  <c:v>75.064563417002091</c:v>
                </c:pt>
                <c:pt idx="2160" formatCode="General">
                  <c:v>75.075050331936652</c:v>
                </c:pt>
                <c:pt idx="2161" formatCode="General">
                  <c:v>75.085545222615281</c:v>
                </c:pt>
                <c:pt idx="2162" formatCode="General">
                  <c:v>75.096048111944611</c:v>
                </c:pt>
                <c:pt idx="2163" formatCode="General">
                  <c:v>75.106559022913444</c:v>
                </c:pt>
                <c:pt idx="2164" formatCode="General">
                  <c:v>75.117077978593301</c:v>
                </c:pt>
                <c:pt idx="2165" formatCode="General">
                  <c:v>75.12760500213875</c:v>
                </c:pt>
                <c:pt idx="2166" formatCode="General">
                  <c:v>75.138140116787866</c:v>
                </c:pt>
                <c:pt idx="2167" formatCode="General">
                  <c:v>75.148683345862722</c:v>
                </c:pt>
                <c:pt idx="2168" formatCode="General">
                  <c:v>75.159234712769731</c:v>
                </c:pt>
                <c:pt idx="2169" formatCode="General">
                  <c:v>75.16979424100019</c:v>
                </c:pt>
                <c:pt idx="2170" formatCode="General">
                  <c:v>75.180361954130632</c:v>
                </c:pt>
                <c:pt idx="2171" formatCode="General">
                  <c:v>75.190937875823323</c:v>
                </c:pt>
                <c:pt idx="2172" formatCode="General">
                  <c:v>75.201522029826705</c:v>
                </c:pt>
                <c:pt idx="2173" formatCode="General">
                  <c:v>75.212114439975849</c:v>
                </c:pt>
                <c:pt idx="2174" formatCode="General">
                  <c:v>75.222715130192881</c:v>
                </c:pt>
                <c:pt idx="2175" formatCode="General">
                  <c:v>75.233324124487467</c:v>
                </c:pt>
                <c:pt idx="2176" formatCode="General">
                  <c:v>75.243941446957308</c:v>
                </c:pt>
                <c:pt idx="2177" formatCode="General">
                  <c:v>75.254567121788511</c:v>
                </c:pt>
                <c:pt idx="2178" formatCode="General">
                  <c:v>75.265201173256159</c:v>
                </c:pt>
                <c:pt idx="2179" formatCode="General">
                  <c:v>75.27584362572469</c:v>
                </c:pt>
                <c:pt idx="2180" formatCode="General">
                  <c:v>75.286494503648427</c:v>
                </c:pt>
                <c:pt idx="2181" formatCode="General">
                  <c:v>75.297153831572061</c:v>
                </c:pt>
                <c:pt idx="2182" formatCode="General">
                  <c:v>75.307821634131088</c:v>
                </c:pt>
                <c:pt idx="2183" formatCode="General">
                  <c:v>75.318497936052296</c:v>
                </c:pt>
                <c:pt idx="2184" formatCode="General">
                  <c:v>75.329182762154318</c:v>
                </c:pt>
                <c:pt idx="2185" formatCode="General">
                  <c:v>75.339876137348014</c:v>
                </c:pt>
                <c:pt idx="2186" formatCode="General">
                  <c:v>75.350578086637057</c:v>
                </c:pt>
                <c:pt idx="2187" formatCode="General">
                  <c:v>75.361288635118356</c:v>
                </c:pt>
                <c:pt idx="2188" formatCode="General">
                  <c:v>75.372007807982612</c:v>
                </c:pt>
                <c:pt idx="2189" formatCode="General">
                  <c:v>75.382735630514802</c:v>
                </c:pt>
                <c:pt idx="2190" formatCode="General">
                  <c:v>75.393472128094643</c:v>
                </c:pt>
                <c:pt idx="2191" formatCode="General">
                  <c:v>75.404217326197156</c:v>
                </c:pt>
                <c:pt idx="2192" formatCode="General">
                  <c:v>75.414971250393165</c:v>
                </c:pt>
                <c:pt idx="2193" formatCode="General">
                  <c:v>75.425733926349793</c:v>
                </c:pt>
                <c:pt idx="2194" formatCode="General">
                  <c:v>75.436505379830976</c:v>
                </c:pt>
                <c:pt idx="2195" formatCode="General">
                  <c:v>75.447285636698055</c:v>
                </c:pt>
                <c:pt idx="2196" formatCode="General">
                  <c:v>75.458074722910141</c:v>
                </c:pt>
                <c:pt idx="2197" formatCode="General">
                  <c:v>75.468872664524881</c:v>
                </c:pt>
                <c:pt idx="2198" formatCode="General">
                  <c:v>75.479679487698746</c:v>
                </c:pt>
                <c:pt idx="2199" formatCode="General">
                  <c:v>75.490495218687755</c:v>
                </c:pt>
                <c:pt idx="2200" formatCode="General">
                  <c:v>75.501319883847884</c:v>
                </c:pt>
                <c:pt idx="2201" formatCode="General">
                  <c:v>75.512153509635709</c:v>
                </c:pt>
                <c:pt idx="2202" formatCode="General">
                  <c:v>75.522996122608888</c:v>
                </c:pt>
                <c:pt idx="2203" formatCode="General">
                  <c:v>75.533847749426727</c:v>
                </c:pt>
                <c:pt idx="2204" formatCode="General">
                  <c:v>75.544708416850753</c:v>
                </c:pt>
                <c:pt idx="2205" formatCode="General">
                  <c:v>75.555578151745252</c:v>
                </c:pt>
                <c:pt idx="2206" formatCode="General">
                  <c:v>75.566456981077835</c:v>
                </c:pt>
                <c:pt idx="2207" formatCode="General">
                  <c:v>75.577344931919995</c:v>
                </c:pt>
                <c:pt idx="2208" formatCode="General">
                  <c:v>75.588242031447734</c:v>
                </c:pt>
                <c:pt idx="2209" formatCode="General">
                  <c:v>75.599148306942041</c:v>
                </c:pt>
                <c:pt idx="2210" formatCode="General">
                  <c:v>75.610063785789521</c:v>
                </c:pt>
                <c:pt idx="2211" formatCode="General">
                  <c:v>75.62098849548299</c:v>
                </c:pt>
                <c:pt idx="2212" formatCode="General">
                  <c:v>75.631922463622047</c:v>
                </c:pt>
                <c:pt idx="2213" formatCode="General">
                  <c:v>75.642865717913651</c:v>
                </c:pt>
                <c:pt idx="2214" formatCode="General">
                  <c:v>75.653818286172708</c:v>
                </c:pt>
                <c:pt idx="2215" formatCode="General">
                  <c:v>75.66478019632271</c:v>
                </c:pt>
                <c:pt idx="2216" formatCode="General">
                  <c:v>75.6757514763963</c:v>
                </c:pt>
                <c:pt idx="2217" formatCode="General">
                  <c:v>75.686732154535875</c:v>
                </c:pt>
                <c:pt idx="2218" formatCode="General">
                  <c:v>75.69772225899419</c:v>
                </c:pt>
                <c:pt idx="2219" formatCode="General">
                  <c:v>75.708721818135061</c:v>
                </c:pt>
                <c:pt idx="2220" formatCode="General">
                  <c:v>75.719730860433828</c:v>
                </c:pt>
                <c:pt idx="2221" formatCode="General">
                  <c:v>75.730749414478112</c:v>
                </c:pt>
                <c:pt idx="2222" formatCode="General">
                  <c:v>75.74177750896834</c:v>
                </c:pt>
                <c:pt idx="2223" formatCode="General">
                  <c:v>75.752815172718499</c:v>
                </c:pt>
                <c:pt idx="2224" formatCode="General">
                  <c:v>75.76386243465663</c:v>
                </c:pt>
                <c:pt idx="2225" formatCode="General">
                  <c:v>75.774919323825543</c:v>
                </c:pt>
                <c:pt idx="2226" formatCode="General">
                  <c:v>75.785985869383509</c:v>
                </c:pt>
                <c:pt idx="2227" formatCode="General">
                  <c:v>75.797062100604805</c:v>
                </c:pt>
                <c:pt idx="2228" formatCode="General">
                  <c:v>75.808148046880419</c:v>
                </c:pt>
                <c:pt idx="2229" formatCode="General">
                  <c:v>75.819243737718708</c:v>
                </c:pt>
                <c:pt idx="2230" formatCode="General">
                  <c:v>75.830349202746063</c:v>
                </c:pt>
                <c:pt idx="2231" formatCode="General">
                  <c:v>75.841464471707567</c:v>
                </c:pt>
                <c:pt idx="2232" formatCode="General">
                  <c:v>75.852589574467672</c:v>
                </c:pt>
                <c:pt idx="2233" formatCode="General">
                  <c:v>75.863724541010853</c:v>
                </c:pt>
                <c:pt idx="2234" formatCode="General">
                  <c:v>75.874869401442339</c:v>
                </c:pt>
                <c:pt idx="2235" formatCode="General">
                  <c:v>75.886024185988759</c:v>
                </c:pt>
                <c:pt idx="2236" formatCode="General">
                  <c:v>75.897188924998815</c:v>
                </c:pt>
                <c:pt idx="2237" formatCode="General">
                  <c:v>75.908363648944047</c:v>
                </c:pt>
                <c:pt idx="2238" formatCode="General">
                  <c:v>75.919548388419457</c:v>
                </c:pt>
                <c:pt idx="2239" formatCode="General">
                  <c:v>75.930743174144283</c:v>
                </c:pt>
                <c:pt idx="2240" formatCode="General">
                  <c:v>75.941948036962629</c:v>
                </c:pt>
                <c:pt idx="2241" formatCode="General">
                  <c:v>75.953163007844282</c:v>
                </c:pt>
                <c:pt idx="2242" formatCode="General">
                  <c:v>75.964388117885321</c:v>
                </c:pt>
                <c:pt idx="2243" formatCode="General">
                  <c:v>75.975623398308969</c:v>
                </c:pt>
                <c:pt idx="2244" formatCode="General">
                  <c:v>75.98686888046619</c:v>
                </c:pt>
                <c:pt idx="2245" formatCode="General">
                  <c:v>75.998124595836515</c:v>
                </c:pt>
                <c:pt idx="2246" formatCode="General">
                  <c:v>76.009390576028764</c:v>
                </c:pt>
                <c:pt idx="2247" formatCode="General">
                  <c:v>76.020666852781801</c:v>
                </c:pt>
                <c:pt idx="2248" formatCode="General">
                  <c:v>76.031953457965244</c:v>
                </c:pt>
                <c:pt idx="2249" formatCode="General">
                  <c:v>76.043250423580247</c:v>
                </c:pt>
                <c:pt idx="2250" formatCode="General">
                  <c:v>76.054557781760323</c:v>
                </c:pt>
                <c:pt idx="2251" formatCode="General">
                  <c:v>76.065875564771986</c:v>
                </c:pt>
                <c:pt idx="2252" formatCode="General">
                  <c:v>76.077203805015657</c:v>
                </c:pt>
                <c:pt idx="2253" formatCode="General">
                  <c:v>76.08854253502632</c:v>
                </c:pt>
                <c:pt idx="2254" formatCode="General">
                  <c:v>76.099891787474448</c:v>
                </c:pt>
                <c:pt idx="2255" formatCode="General">
                  <c:v>76.111251595166664</c:v>
                </c:pt>
                <c:pt idx="2256" formatCode="General">
                  <c:v>76.122621991046586</c:v>
                </c:pt>
                <c:pt idx="2257" formatCode="General">
                  <c:v>76.134003008195663</c:v>
                </c:pt>
                <c:pt idx="2258" formatCode="General">
                  <c:v>76.14539467983397</c:v>
                </c:pt>
                <c:pt idx="2259" formatCode="General">
                  <c:v>76.156797039320963</c:v>
                </c:pt>
                <c:pt idx="2260" formatCode="General">
                  <c:v>76.16821012015636</c:v>
                </c:pt>
                <c:pt idx="2261" formatCode="General">
                  <c:v>76.179633955980961</c:v>
                </c:pt>
                <c:pt idx="2262" formatCode="General">
                  <c:v>76.191068580577465</c:v>
                </c:pt>
                <c:pt idx="2263" formatCode="General">
                  <c:v>76.202514027871331</c:v>
                </c:pt>
                <c:pt idx="2264" formatCode="General">
                  <c:v>76.213970331931577</c:v>
                </c:pt>
                <c:pt idx="2265" formatCode="General">
                  <c:v>76.225437526971689</c:v>
                </c:pt>
                <c:pt idx="2266" formatCode="General">
                  <c:v>76.236915647350429</c:v>
                </c:pt>
                <c:pt idx="2267" formatCode="General">
                  <c:v>76.248404727572748</c:v>
                </c:pt>
                <c:pt idx="2268" formatCode="General">
                  <c:v>76.259904802290578</c:v>
                </c:pt>
                <c:pt idx="2269" formatCode="General">
                  <c:v>76.27141590630383</c:v>
                </c:pt>
                <c:pt idx="2270" formatCode="General">
                  <c:v>76.282938074561145</c:v>
                </c:pt>
                <c:pt idx="2271" formatCode="General">
                  <c:v>76.294471342160861</c:v>
                </c:pt>
                <c:pt idx="2272" formatCode="General">
                  <c:v>76.306015744351896</c:v>
                </c:pt>
                <c:pt idx="2273" formatCode="General">
                  <c:v>76.317571316534682</c:v>
                </c:pt>
                <c:pt idx="2274" formatCode="General">
                  <c:v>76.329138094261978</c:v>
                </c:pt>
                <c:pt idx="2275" formatCode="General">
                  <c:v>76.340716113239878</c:v>
                </c:pt>
                <c:pt idx="2276" formatCode="General">
                  <c:v>76.352305409328721</c:v>
                </c:pt>
                <c:pt idx="2277" formatCode="General">
                  <c:v>76.363906018543986</c:v>
                </c:pt>
                <c:pt idx="2278" formatCode="General">
                  <c:v>76.375517977057257</c:v>
                </c:pt>
                <c:pt idx="2279" formatCode="General">
                  <c:v>76.387141321197149</c:v>
                </c:pt>
                <c:pt idx="2280" formatCode="General">
                  <c:v>76.398776087450301</c:v>
                </c:pt>
                <c:pt idx="2281" formatCode="General">
                  <c:v>76.410422312462245</c:v>
                </c:pt>
                <c:pt idx="2282" formatCode="General">
                  <c:v>76.422080033038512</c:v>
                </c:pt>
                <c:pt idx="2283" formatCode="General">
                  <c:v>76.433749286145442</c:v>
                </c:pt>
                <c:pt idx="2284" formatCode="General">
                  <c:v>76.445430108911296</c:v>
                </c:pt>
                <c:pt idx="2285" formatCode="General">
                  <c:v>76.457122538627203</c:v>
                </c:pt>
                <c:pt idx="2286" formatCode="General">
                  <c:v>76.468826612748103</c:v>
                </c:pt>
                <c:pt idx="2287" formatCode="General">
                  <c:v>76.48054236889385</c:v>
                </c:pt>
                <c:pt idx="2288" formatCode="General">
                  <c:v>76.4922698448501</c:v>
                </c:pt>
                <c:pt idx="2289" formatCode="General">
                  <c:v>76.504009078569453</c:v>
                </c:pt>
                <c:pt idx="2290" formatCode="General">
                  <c:v>76.515760108172444</c:v>
                </c:pt>
                <c:pt idx="2291" formatCode="General">
                  <c:v>76.527522971948471</c:v>
                </c:pt>
                <c:pt idx="2292" formatCode="General">
                  <c:v>76.539297708357026</c:v>
                </c:pt>
                <c:pt idx="2293" formatCode="General">
                  <c:v>76.551084356028554</c:v>
                </c:pt>
                <c:pt idx="2294" formatCode="General">
                  <c:v>76.56288295376568</c:v>
                </c:pt>
                <c:pt idx="2295" formatCode="General">
                  <c:v>76.574693540544118</c:v>
                </c:pt>
                <c:pt idx="2296" formatCode="General">
                  <c:v>76.586516155513891</c:v>
                </c:pt>
                <c:pt idx="2297" formatCode="General">
                  <c:v>76.598350838000329</c:v>
                </c:pt>
                <c:pt idx="2298" formatCode="General">
                  <c:v>76.610197627505158</c:v>
                </c:pt>
                <c:pt idx="2299" formatCode="General">
                  <c:v>76.622056563707659</c:v>
                </c:pt>
                <c:pt idx="2300" formatCode="General">
                  <c:v>76.633927686465725</c:v>
                </c:pt>
                <c:pt idx="2301" formatCode="General">
                  <c:v>76.645811035816962</c:v>
                </c:pt>
                <c:pt idx="2302" formatCode="General">
                  <c:v>76.657706651979893</c:v>
                </c:pt>
                <c:pt idx="2303" formatCode="General">
                  <c:v>76.669614575355027</c:v>
                </c:pt>
                <c:pt idx="2304" formatCode="General">
                  <c:v>76.681534846526034</c:v>
                </c:pt>
                <c:pt idx="2305" formatCode="General">
                  <c:v>76.693467506260859</c:v>
                </c:pt>
                <c:pt idx="2306" formatCode="General">
                  <c:v>76.705412595512939</c:v>
                </c:pt>
                <c:pt idx="2307" formatCode="General">
                  <c:v>76.717370155422358</c:v>
                </c:pt>
                <c:pt idx="2308" formatCode="General">
                  <c:v>76.729340227316982</c:v>
                </c:pt>
                <c:pt idx="2309" formatCode="General">
                  <c:v>76.741322852713694</c:v>
                </c:pt>
                <c:pt idx="2310" formatCode="General">
                  <c:v>76.753318073319605</c:v>
                </c:pt>
                <c:pt idx="2311" formatCode="General">
                  <c:v>76.765325931033203</c:v>
                </c:pt>
                <c:pt idx="2312" formatCode="General">
                  <c:v>76.77734646794562</c:v>
                </c:pt>
                <c:pt idx="2313" formatCode="General">
                  <c:v>76.789379726341892</c:v>
                </c:pt>
                <c:pt idx="2314" formatCode="General">
                  <c:v>76.801425748702087</c:v>
                </c:pt>
                <c:pt idx="2315" formatCode="General">
                  <c:v>76.813484577702653</c:v>
                </c:pt>
                <c:pt idx="2316" formatCode="General">
                  <c:v>76.825556256217652</c:v>
                </c:pt>
                <c:pt idx="2317" formatCode="General">
                  <c:v>76.837640827319987</c:v>
                </c:pt>
                <c:pt idx="2318" formatCode="General">
                  <c:v>76.849738334282733</c:v>
                </c:pt>
                <c:pt idx="2319" formatCode="General">
                  <c:v>76.861848820580391</c:v>
                </c:pt>
                <c:pt idx="2320" formatCode="General">
                  <c:v>76.873972329890194</c:v>
                </c:pt>
                <c:pt idx="2321" formatCode="General">
                  <c:v>76.886108906093455</c:v>
                </c:pt>
                <c:pt idx="2322" formatCode="General">
                  <c:v>76.898258593276779</c:v>
                </c:pt>
                <c:pt idx="2323" formatCode="General">
                  <c:v>76.910421435733554</c:v>
                </c:pt>
                <c:pt idx="2324" formatCode="General">
                  <c:v>76.922597477965141</c:v>
                </c:pt>
                <c:pt idx="2325" formatCode="General">
                  <c:v>76.9347867646823</c:v>
                </c:pt>
                <c:pt idx="2326" formatCode="General">
                  <c:v>76.946989340806553</c:v>
                </c:pt>
                <c:pt idx="2327" formatCode="General">
                  <c:v>76.959205251471545</c:v>
                </c:pt>
                <c:pt idx="2328" formatCode="General">
                  <c:v>76.971434542024454</c:v>
                </c:pt>
                <c:pt idx="2329" formatCode="General">
                  <c:v>76.983677258027299</c:v>
                </c:pt>
                <c:pt idx="2330" formatCode="General">
                  <c:v>76.995933445258459</c:v>
                </c:pt>
                <c:pt idx="2331" formatCode="General">
                  <c:v>77.008203149714078</c:v>
                </c:pt>
                <c:pt idx="2332" formatCode="General">
                  <c:v>77.020486417609376</c:v>
                </c:pt>
                <c:pt idx="2333" formatCode="General">
                  <c:v>77.032783295380284</c:v>
                </c:pt>
                <c:pt idx="2334" formatCode="General">
                  <c:v>77.045093829684731</c:v>
                </c:pt>
                <c:pt idx="2335" formatCode="General">
                  <c:v>77.057418067404171</c:v>
                </c:pt>
                <c:pt idx="2336" formatCode="General">
                  <c:v>77.069756055645115</c:v>
                </c:pt>
                <c:pt idx="2337" formatCode="General">
                  <c:v>77.082107841740552</c:v>
                </c:pt>
                <c:pt idx="2338" formatCode="General">
                  <c:v>77.094473473251455</c:v>
                </c:pt>
                <c:pt idx="2339" formatCode="General">
                  <c:v>77.106852997968332</c:v>
                </c:pt>
                <c:pt idx="2340" formatCode="General">
                  <c:v>77.119246463912773</c:v>
                </c:pt>
                <c:pt idx="2341" formatCode="General">
                  <c:v>77.131653919338902</c:v>
                </c:pt>
                <c:pt idx="2342" formatCode="General">
                  <c:v>77.144075412735035</c:v>
                </c:pt>
                <c:pt idx="2343" formatCode="General">
                  <c:v>77.156510992825176</c:v>
                </c:pt>
                <c:pt idx="2344" formatCode="General">
                  <c:v>77.168960708570623</c:v>
                </c:pt>
                <c:pt idx="2345" formatCode="General">
                  <c:v>77.181424609171586</c:v>
                </c:pt>
                <c:pt idx="2346" formatCode="General">
                  <c:v>77.193902744068737</c:v>
                </c:pt>
                <c:pt idx="2347" formatCode="General">
                  <c:v>77.206395162944901</c:v>
                </c:pt>
                <c:pt idx="2348" formatCode="General">
                  <c:v>77.218901915726619</c:v>
                </c:pt>
                <c:pt idx="2349" formatCode="General">
                  <c:v>77.231423052585868</c:v>
                </c:pt>
                <c:pt idx="2350" formatCode="General">
                  <c:v>77.243958623941623</c:v>
                </c:pt>
                <c:pt idx="2351" formatCode="General">
                  <c:v>77.256508680461693</c:v>
                </c:pt>
                <c:pt idx="2352" formatCode="General">
                  <c:v>77.269073273064222</c:v>
                </c:pt>
                <c:pt idx="2353" formatCode="General">
                  <c:v>77.281652452919559</c:v>
                </c:pt>
                <c:pt idx="2354" formatCode="General">
                  <c:v>77.29424627145184</c:v>
                </c:pt>
                <c:pt idx="2355" formatCode="General">
                  <c:v>77.306854780340871</c:v>
                </c:pt>
                <c:pt idx="2356" formatCode="General">
                  <c:v>77.319478031523715</c:v>
                </c:pt>
                <c:pt idx="2357" formatCode="General">
                  <c:v>77.332116077196616</c:v>
                </c:pt>
                <c:pt idx="2358" formatCode="General">
                  <c:v>77.344768969816613</c:v>
                </c:pt>
                <c:pt idx="2359" formatCode="General">
                  <c:v>77.357436762103504</c:v>
                </c:pt>
                <c:pt idx="2360" formatCode="General">
                  <c:v>77.370119507041508</c:v>
                </c:pt>
                <c:pt idx="2361" formatCode="General">
                  <c:v>77.3828172578812</c:v>
                </c:pt>
                <c:pt idx="2362" formatCode="General">
                  <c:v>77.395530068141312</c:v>
                </c:pt>
                <c:pt idx="2363" formatCode="General">
                  <c:v>77.40825799161054</c:v>
                </c:pt>
                <c:pt idx="2364" formatCode="General">
                  <c:v>77.421001082349534</c:v>
                </c:pt>
                <c:pt idx="2365" formatCode="General">
                  <c:v>77.433759394692657</c:v>
                </c:pt>
                <c:pt idx="2366" formatCode="General">
                  <c:v>77.44653298324998</c:v>
                </c:pt>
                <c:pt idx="2367" formatCode="General">
                  <c:v>77.459321902909224</c:v>
                </c:pt>
                <c:pt idx="2368" formatCode="General">
                  <c:v>77.472126208837565</c:v>
                </c:pt>
                <c:pt idx="2369" formatCode="General">
                  <c:v>77.484945956483784</c:v>
                </c:pt>
                <c:pt idx="2370" formatCode="General">
                  <c:v>77.497781201580054</c:v>
                </c:pt>
                <c:pt idx="2371" formatCode="General">
                  <c:v>77.510632000144057</c:v>
                </c:pt>
                <c:pt idx="2372" formatCode="General">
                  <c:v>77.523498408480975</c:v>
                </c:pt>
                <c:pt idx="2373" formatCode="General">
                  <c:v>77.536380483185468</c:v>
                </c:pt>
                <c:pt idx="2374" formatCode="General">
                  <c:v>77.549278281143728</c:v>
                </c:pt>
                <c:pt idx="2375" formatCode="General">
                  <c:v>77.562191859535616</c:v>
                </c:pt>
                <c:pt idx="2376" formatCode="General">
                  <c:v>77.575121275836651</c:v>
                </c:pt>
                <c:pt idx="2377" formatCode="General">
                  <c:v>77.588066587820151</c:v>
                </c:pt>
                <c:pt idx="2378" formatCode="General">
                  <c:v>77.601027853559359</c:v>
                </c:pt>
                <c:pt idx="2379" formatCode="General">
                  <c:v>77.61400513142955</c:v>
                </c:pt>
                <c:pt idx="2380" formatCode="General">
                  <c:v>77.626998480110245</c:v>
                </c:pt>
                <c:pt idx="2381" formatCode="General">
                  <c:v>77.640007958587304</c:v>
                </c:pt>
                <c:pt idx="2382" formatCode="General">
                  <c:v>77.653033626155221</c:v>
                </c:pt>
                <c:pt idx="2383" formatCode="General">
                  <c:v>77.666075542419222</c:v>
                </c:pt>
                <c:pt idx="2384" formatCode="General">
                  <c:v>77.6791337672976</c:v>
                </c:pt>
                <c:pt idx="2385" formatCode="General">
                  <c:v>77.692208361023958</c:v>
                </c:pt>
                <c:pt idx="2386" formatCode="General">
                  <c:v>77.705299384149399</c:v>
                </c:pt>
                <c:pt idx="2387" formatCode="General">
                  <c:v>77.718406897544924</c:v>
                </c:pt>
                <c:pt idx="2388" formatCode="General">
                  <c:v>77.731530962403724</c:v>
                </c:pt>
                <c:pt idx="2389" formatCode="General">
                  <c:v>77.744671640243467</c:v>
                </c:pt>
                <c:pt idx="2390" formatCode="General">
                  <c:v>77.757828992908728</c:v>
                </c:pt>
                <c:pt idx="2391" formatCode="General">
                  <c:v>77.771003082573316</c:v>
                </c:pt>
                <c:pt idx="2392" formatCode="General">
                  <c:v>77.784193971742681</c:v>
                </c:pt>
                <c:pt idx="2393" formatCode="General">
                  <c:v>77.797401723256399</c:v>
                </c:pt>
                <c:pt idx="2394" formatCode="General">
                  <c:v>77.810626400290545</c:v>
                </c:pt>
                <c:pt idx="2395" formatCode="General">
                  <c:v>77.82386806636022</c:v>
                </c:pt>
                <c:pt idx="2396" formatCode="General">
                  <c:v>77.837126785321985</c:v>
                </c:pt>
                <c:pt idx="2397" formatCode="General">
                  <c:v>77.850402621376432</c:v>
                </c:pt>
                <c:pt idx="2398" formatCode="General">
                  <c:v>77.863695639070698</c:v>
                </c:pt>
                <c:pt idx="2399" formatCode="General">
                  <c:v>77.877005903300997</c:v>
                </c:pt>
                <c:pt idx="2400" formatCode="General">
                  <c:v>77.890333479315302</c:v>
                </c:pt>
                <c:pt idx="2401" formatCode="General">
                  <c:v>77.903678432715836</c:v>
                </c:pt>
                <c:pt idx="2402" formatCode="General">
                  <c:v>77.917040829461797</c:v>
                </c:pt>
                <c:pt idx="2403" formatCode="General">
                  <c:v>77.930420735871934</c:v>
                </c:pt>
                <c:pt idx="2404" formatCode="General">
                  <c:v>77.943818218627356</c:v>
                </c:pt>
                <c:pt idx="2405" formatCode="General">
                  <c:v>77.957233344774096</c:v>
                </c:pt>
                <c:pt idx="2406" formatCode="General">
                  <c:v>77.970666181725932</c:v>
                </c:pt>
                <c:pt idx="2407" formatCode="General">
                  <c:v>77.984116797267163</c:v>
                </c:pt>
                <c:pt idx="2408" formatCode="General">
                  <c:v>77.997585259555322</c:v>
                </c:pt>
                <c:pt idx="2409" formatCode="General">
                  <c:v>78.011071637124033</c:v>
                </c:pt>
                <c:pt idx="2410" formatCode="General">
                  <c:v>78.024575998885851</c:v>
                </c:pt>
                <c:pt idx="2411" formatCode="General">
                  <c:v>78.038098414135149</c:v>
                </c:pt>
                <c:pt idx="2412" formatCode="General">
                  <c:v>78.05163895255096</c:v>
                </c:pt>
                <c:pt idx="2413" formatCode="General">
                  <c:v>78.065197684199916</c:v>
                </c:pt>
                <c:pt idx="2414" formatCode="General">
                  <c:v>78.078774679539222</c:v>
                </c:pt>
                <c:pt idx="2415" formatCode="General">
                  <c:v>78.092370009419625</c:v>
                </c:pt>
                <c:pt idx="2416" formatCode="General">
                  <c:v>78.105983745088366</c:v>
                </c:pt>
                <c:pt idx="2417" formatCode="General">
                  <c:v>78.119615958192313</c:v>
                </c:pt>
                <c:pt idx="2418" formatCode="General">
                  <c:v>78.133266720780952</c:v>
                </c:pt>
                <c:pt idx="2419" formatCode="General">
                  <c:v>78.146936105309479</c:v>
                </c:pt>
                <c:pt idx="2420" formatCode="General">
                  <c:v>78.160624184641961</c:v>
                </c:pt>
                <c:pt idx="2421" formatCode="General">
                  <c:v>78.174331032054468</c:v>
                </c:pt>
                <c:pt idx="2422" formatCode="General">
                  <c:v>78.188056721238269</c:v>
                </c:pt>
                <c:pt idx="2423" formatCode="General">
                  <c:v>78.201801326303027</c:v>
                </c:pt>
                <c:pt idx="2424" formatCode="General">
                  <c:v>78.215564921780043</c:v>
                </c:pt>
                <c:pt idx="2425" formatCode="General">
                  <c:v>78.229347582625593</c:v>
                </c:pt>
                <c:pt idx="2426" formatCode="General">
                  <c:v>78.243149384224125</c:v>
                </c:pt>
                <c:pt idx="2427" formatCode="General">
                  <c:v>78.256970402391715</c:v>
                </c:pt>
                <c:pt idx="2428" formatCode="General">
                  <c:v>78.27081071337939</c:v>
                </c:pt>
                <c:pt idx="2429" formatCode="General">
                  <c:v>78.284670393876524</c:v>
                </c:pt>
                <c:pt idx="2430" formatCode="General">
                  <c:v>78.298549521014294</c:v>
                </c:pt>
                <c:pt idx="2431" formatCode="General">
                  <c:v>78.312448172369187</c:v>
                </c:pt>
                <c:pt idx="2432" formatCode="General">
                  <c:v>78.326366425966427</c:v>
                </c:pt>
                <c:pt idx="2433" formatCode="General">
                  <c:v>78.340304360283639</c:v>
                </c:pt>
                <c:pt idx="2434" formatCode="General">
                  <c:v>78.35426205425432</c:v>
                </c:pt>
                <c:pt idx="2435" formatCode="General">
                  <c:v>78.368239587271475</c:v>
                </c:pt>
                <c:pt idx="2436" formatCode="General">
                  <c:v>78.382237039191352</c:v>
                </c:pt>
                <c:pt idx="2437" formatCode="General">
                  <c:v>78.396254490337043</c:v>
                </c:pt>
                <c:pt idx="2438" formatCode="General">
                  <c:v>78.410292021502229</c:v>
                </c:pt>
                <c:pt idx="2439" formatCode="General">
                  <c:v>78.424349713954925</c:v>
                </c:pt>
                <c:pt idx="2440" formatCode="General">
                  <c:v>78.438427649441351</c:v>
                </c:pt>
                <c:pt idx="2441" formatCode="General">
                  <c:v>78.452525910189692</c:v>
                </c:pt>
                <c:pt idx="2442" formatCode="General">
                  <c:v>78.466644578914014</c:v>
                </c:pt>
                <c:pt idx="2443" formatCode="General">
                  <c:v>78.480783738818175</c:v>
                </c:pt>
                <c:pt idx="2444" formatCode="General">
                  <c:v>78.494943473599776</c:v>
                </c:pt>
                <c:pt idx="2445" formatCode="General">
                  <c:v>78.509123867454164</c:v>
                </c:pt>
                <c:pt idx="2446" formatCode="General">
                  <c:v>78.523325005078448</c:v>
                </c:pt>
                <c:pt idx="2447" formatCode="General">
                  <c:v>78.537546971675596</c:v>
                </c:pt>
                <c:pt idx="2448" formatCode="General">
                  <c:v>78.551789852958592</c:v>
                </c:pt>
                <c:pt idx="2449" formatCode="General">
                  <c:v>78.566053735154512</c:v>
                </c:pt>
                <c:pt idx="2450" formatCode="General">
                  <c:v>78.580338705008799</c:v>
                </c:pt>
                <c:pt idx="2451" formatCode="General">
                  <c:v>78.594644849789461</c:v>
                </c:pt>
                <c:pt idx="2452" formatCode="General">
                  <c:v>78.608972257291413</c:v>
                </c:pt>
                <c:pt idx="2453" formatCode="General">
                  <c:v>78.623321015840801</c:v>
                </c:pt>
                <c:pt idx="2454" formatCode="General">
                  <c:v>78.637691214299338</c:v>
                </c:pt>
                <c:pt idx="2455" formatCode="General">
                  <c:v>78.652082942068759</c:v>
                </c:pt>
                <c:pt idx="2456" formatCode="General">
                  <c:v>78.666496289095349</c:v>
                </c:pt>
                <c:pt idx="2457" formatCode="General">
                  <c:v>78.68093134587437</c:v>
                </c:pt>
                <c:pt idx="2458" formatCode="General">
                  <c:v>78.695388203454641</c:v>
                </c:pt>
                <c:pt idx="2459" formatCode="General">
                  <c:v>78.709866953443239</c:v>
                </c:pt>
                <c:pt idx="2460" formatCode="General">
                  <c:v>78.724367688010062</c:v>
                </c:pt>
                <c:pt idx="2461" formatCode="General">
                  <c:v>78.738890499892605</c:v>
                </c:pt>
                <c:pt idx="2462" formatCode="General">
                  <c:v>78.753435482400661</c:v>
                </c:pt>
                <c:pt idx="2463" formatCode="General">
                  <c:v>78.76800272942117</c:v>
                </c:pt>
                <c:pt idx="2464" formatCode="General">
                  <c:v>78.782592335423132</c:v>
                </c:pt>
                <c:pt idx="2465" formatCode="General">
                  <c:v>78.797204395462373</c:v>
                </c:pt>
                <c:pt idx="2466" formatCode="General">
                  <c:v>78.811839005186684</c:v>
                </c:pt>
                <c:pt idx="2467" formatCode="General">
                  <c:v>78.826496260840713</c:v>
                </c:pt>
                <c:pt idx="2468" formatCode="General">
                  <c:v>78.841176259271094</c:v>
                </c:pt>
                <c:pt idx="2469" formatCode="General">
                  <c:v>78.855879097931563</c:v>
                </c:pt>
                <c:pt idx="2470" formatCode="General">
                  <c:v>78.870604874888116</c:v>
                </c:pt>
                <c:pt idx="2471" formatCode="General">
                  <c:v>78.88535368882431</c:v>
                </c:pt>
                <c:pt idx="2472" formatCode="General">
                  <c:v>78.900125639046493</c:v>
                </c:pt>
                <c:pt idx="2473" formatCode="General">
                  <c:v>78.914920825489148</c:v>
                </c:pt>
                <c:pt idx="2474" formatCode="General">
                  <c:v>78.929739348720375</c:v>
                </c:pt>
                <c:pt idx="2475" formatCode="General">
                  <c:v>78.944581309947253</c:v>
                </c:pt>
                <c:pt idx="2476" formatCode="General">
                  <c:v>78.959446811021493</c:v>
                </c:pt>
                <c:pt idx="2477" formatCode="General">
                  <c:v>78.974335954444882</c:v>
                </c:pt>
                <c:pt idx="2478" formatCode="General">
                  <c:v>78.989248843375066</c:v>
                </c:pt>
                <c:pt idx="2479" formatCode="General">
                  <c:v>79.004185581631134</c:v>
                </c:pt>
                <c:pt idx="2480" formatCode="General">
                  <c:v>79.019146273699505</c:v>
                </c:pt>
                <c:pt idx="2481" formatCode="General">
                  <c:v>79.034131024739679</c:v>
                </c:pt>
                <c:pt idx="2482" formatCode="General">
                  <c:v>79.049139940590152</c:v>
                </c:pt>
                <c:pt idx="2483" formatCode="General">
                  <c:v>79.064173127774438</c:v>
                </c:pt>
                <c:pt idx="2484" formatCode="General">
                  <c:v>79.079230693507</c:v>
                </c:pt>
                <c:pt idx="2485" formatCode="General">
                  <c:v>79.09431274569944</c:v>
                </c:pt>
                <c:pt idx="2486" formatCode="General">
                  <c:v>79.109419392966601</c:v>
                </c:pt>
                <c:pt idx="2487" formatCode="General">
                  <c:v>79.124550744632813</c:v>
                </c:pt>
                <c:pt idx="2488" formatCode="General">
                  <c:v>79.139706910738255</c:v>
                </c:pt>
                <c:pt idx="2489" formatCode="General">
                  <c:v>79.154888002045197</c:v>
                </c:pt>
                <c:pt idx="2490" formatCode="General">
                  <c:v>79.170094130044575</c:v>
                </c:pt>
                <c:pt idx="2491" formatCode="General">
                  <c:v>79.185325406962491</c:v>
                </c:pt>
                <c:pt idx="2492" formatCode="General">
                  <c:v>79.2005819457667</c:v>
                </c:pt>
                <c:pt idx="2493" formatCode="General">
                  <c:v>79.215863860173357</c:v>
                </c:pt>
                <c:pt idx="2494" formatCode="General">
                  <c:v>79.231171264653753</c:v>
                </c:pt>
                <c:pt idx="2495" formatCode="General">
                  <c:v>79.246504274441151</c:v>
                </c:pt>
                <c:pt idx="2496" formatCode="General">
                  <c:v>79.261863005537606</c:v>
                </c:pt>
                <c:pt idx="2497" formatCode="General">
                  <c:v>79.277247574720988</c:v>
                </c:pt>
                <c:pt idx="2498" formatCode="General">
                  <c:v>79.292658099552057</c:v>
                </c:pt>
                <c:pt idx="2499" formatCode="General">
                  <c:v>79.30809469838151</c:v>
                </c:pt>
                <c:pt idx="2500" formatCode="General">
                  <c:v>79.323557490357302</c:v>
                </c:pt>
                <c:pt idx="2501" formatCode="General">
                  <c:v>79.339046595431867</c:v>
                </c:pt>
                <c:pt idx="2502" formatCode="General">
                  <c:v>79.354562134369502</c:v>
                </c:pt>
                <c:pt idx="2503" formatCode="General">
                  <c:v>79.370104228753902</c:v>
                </c:pt>
                <c:pt idx="2504" formatCode="General">
                  <c:v>79.38567300099561</c:v>
                </c:pt>
                <c:pt idx="2505" formatCode="General">
                  <c:v>79.401268574339767</c:v>
                </c:pt>
                <c:pt idx="2506" formatCode="General">
                  <c:v>79.416891072873725</c:v>
                </c:pt>
                <c:pt idx="2507" formatCode="General">
                  <c:v>79.432540621534969</c:v>
                </c:pt>
                <c:pt idx="2508" formatCode="General">
                  <c:v>79.44821734611898</c:v>
                </c:pt>
                <c:pt idx="2509" formatCode="General">
                  <c:v>79.463921373287235</c:v>
                </c:pt>
                <c:pt idx="2510" formatCode="General">
                  <c:v>79.479652830575318</c:v>
                </c:pt>
                <c:pt idx="2511" formatCode="General">
                  <c:v>79.495411846401112</c:v>
                </c:pt>
                <c:pt idx="2512" formatCode="General">
                  <c:v>79.511198550073075</c:v>
                </c:pt>
                <c:pt idx="2513" formatCode="General">
                  <c:v>79.527013071798635</c:v>
                </c:pt>
                <c:pt idx="2514" formatCode="General">
                  <c:v>79.542855542692692</c:v>
                </c:pt>
                <c:pt idx="2515" formatCode="General">
                  <c:v>79.558726094786195</c:v>
                </c:pt>
                <c:pt idx="2516" formatCode="General">
                  <c:v>79.574624861034806</c:v>
                </c:pt>
                <c:pt idx="2517" formatCode="General">
                  <c:v>79.590551975327742</c:v>
                </c:pt>
                <c:pt idx="2518" formatCode="General">
                  <c:v>79.606507572496639</c:v>
                </c:pt>
                <c:pt idx="2519" formatCode="General">
                  <c:v>79.622491788324567</c:v>
                </c:pt>
                <c:pt idx="2520" formatCode="General">
                  <c:v>79.638504759555147</c:v>
                </c:pt>
                <c:pt idx="2521" formatCode="General">
                  <c:v>79.65454662390178</c:v>
                </c:pt>
                <c:pt idx="2522" formatCode="General">
                  <c:v>79.670617520056965</c:v>
                </c:pt>
                <c:pt idx="2523" formatCode="General">
                  <c:v>79.686717587701779</c:v>
                </c:pt>
                <c:pt idx="2524" formatCode="General">
                  <c:v>79.702846967515384</c:v>
                </c:pt>
                <c:pt idx="2525" formatCode="General">
                  <c:v>79.719005801184807</c:v>
                </c:pt>
                <c:pt idx="2526" formatCode="General">
                  <c:v>79.735194231414638</c:v>
                </c:pt>
                <c:pt idx="2527" formatCode="General">
                  <c:v>79.751412401936946</c:v>
                </c:pt>
                <c:pt idx="2528" formatCode="General">
                  <c:v>79.767660457521444</c:v>
                </c:pt>
                <c:pt idx="2529" formatCode="General">
                  <c:v>79.783938543985528</c:v>
                </c:pt>
                <c:pt idx="2530" formatCode="General">
                  <c:v>79.800246808204577</c:v>
                </c:pt>
                <c:pt idx="2531" formatCode="General">
                  <c:v>79.816585398122456</c:v>
                </c:pt>
                <c:pt idx="2532" formatCode="General">
                  <c:v>79.832954462761975</c:v>
                </c:pt>
                <c:pt idx="2533" formatCode="General">
                  <c:v>79.849354152235605</c:v>
                </c:pt>
                <c:pt idx="2534" formatCode="General">
                  <c:v>79.865784617756248</c:v>
                </c:pt>
                <c:pt idx="2535" formatCode="General">
                  <c:v>79.882246011648263</c:v>
                </c:pt>
                <c:pt idx="2536" formatCode="General">
                  <c:v>79.898738487358457</c:v>
                </c:pt>
                <c:pt idx="2537" formatCode="General">
                  <c:v>79.91526219946735</c:v>
                </c:pt>
                <c:pt idx="2538" formatCode="General">
                  <c:v>79.931817303700555</c:v>
                </c:pt>
                <c:pt idx="2539" formatCode="General">
                  <c:v>79.948403956940226</c:v>
                </c:pt>
                <c:pt idx="2540" formatCode="General">
                  <c:v>79.965022317236787</c:v>
                </c:pt>
                <c:pt idx="2541" formatCode="General">
                  <c:v>79.98167254382065</c:v>
                </c:pt>
                <c:pt idx="2542" formatCode="General">
                  <c:v>79.998354797114246</c:v>
                </c:pt>
                <c:pt idx="2543" formatCode="General">
                  <c:v>80.015069238744019</c:v>
                </c:pt>
                <c:pt idx="2544" formatCode="General">
                  <c:v>80.031816031552793</c:v>
                </c:pt>
                <c:pt idx="2545" formatCode="General">
                  <c:v>80.048595339612149</c:v>
                </c:pt>
                <c:pt idx="2546" formatCode="General">
                  <c:v>80.065407328234926</c:v>
                </c:pt>
                <c:pt idx="2547" formatCode="General">
                  <c:v>80.082252163988116</c:v>
                </c:pt>
                <c:pt idx="2548" formatCode="General">
                  <c:v>80.099130014705551</c:v>
                </c:pt>
                <c:pt idx="2549" formatCode="General">
                  <c:v>80.116041049501177</c:v>
                </c:pt>
                <c:pt idx="2550" formatCode="General">
                  <c:v>80.132985438782143</c:v>
                </c:pt>
                <c:pt idx="2551" formatCode="General">
                  <c:v>80.149963354262283</c:v>
                </c:pt>
                <c:pt idx="2552" formatCode="General">
                  <c:v>80.16697496897568</c:v>
                </c:pt>
                <c:pt idx="2553" formatCode="General">
                  <c:v>80.184020457290416</c:v>
                </c:pt>
                <c:pt idx="2554" formatCode="General">
                  <c:v>80.201099994922558</c:v>
                </c:pt>
                <c:pt idx="2555" formatCode="General">
                  <c:v>80.218213758950228</c:v>
                </c:pt>
                <c:pt idx="2556" formatCode="General">
                  <c:v>80.235361927827924</c:v>
                </c:pt>
                <c:pt idx="2557" formatCode="General">
                  <c:v>80.252544681401105</c:v>
                </c:pt>
                <c:pt idx="2558" formatCode="General">
                  <c:v>80.269762200920738</c:v>
                </c:pt>
                <c:pt idx="2559" formatCode="General">
                  <c:v>80.287014669058323</c:v>
                </c:pt>
                <c:pt idx="2560" formatCode="General">
                  <c:v>80.304302269920896</c:v>
                </c:pt>
                <c:pt idx="2561" formatCode="General">
                  <c:v>80.321625189066395</c:v>
                </c:pt>
                <c:pt idx="2562" formatCode="General">
                  <c:v>80.338983613519062</c:v>
                </c:pt>
                <c:pt idx="2563" formatCode="General">
                  <c:v>80.356377731785244</c:v>
                </c:pt>
                <c:pt idx="2564" formatCode="General">
                  <c:v>80.373807733869228</c:v>
                </c:pt>
                <c:pt idx="2565" formatCode="General">
                  <c:v>80.391273811289409</c:v>
                </c:pt>
                <c:pt idx="2566" formatCode="General">
                  <c:v>80.408776157094664</c:v>
                </c:pt>
                <c:pt idx="2567" formatCode="General">
                  <c:v>80.426314965880877</c:v>
                </c:pt>
                <c:pt idx="2568" formatCode="General">
                  <c:v>80.44389043380778</c:v>
                </c:pt>
                <c:pt idx="2569" formatCode="General">
                  <c:v>80.461502758615964</c:v>
                </c:pt>
                <c:pt idx="2570" formatCode="General">
                  <c:v>80.4791521396441</c:v>
                </c:pt>
                <c:pt idx="2571" formatCode="General">
                  <c:v>80.496838777846548</c:v>
                </c:pt>
                <c:pt idx="2572" formatCode="General">
                  <c:v>80.514562875810938</c:v>
                </c:pt>
                <c:pt idx="2573" formatCode="General">
                  <c:v>80.532324637776341</c:v>
                </c:pt>
                <c:pt idx="2574" formatCode="General">
                  <c:v>80.550124269651363</c:v>
                </c:pt>
                <c:pt idx="2575" formatCode="General">
                  <c:v>80.567961979032688</c:v>
                </c:pt>
                <c:pt idx="2576" formatCode="General">
                  <c:v>80.585837975223811</c:v>
                </c:pt>
                <c:pt idx="2577" formatCode="General">
                  <c:v>80.603752469254133</c:v>
                </c:pt>
                <c:pt idx="2578" formatCode="General">
                  <c:v>80.621705673898035</c:v>
                </c:pt>
                <c:pt idx="2579" formatCode="General">
                  <c:v>80.639697803694688</c:v>
                </c:pt>
                <c:pt idx="2580" formatCode="General">
                  <c:v>80.657729074967648</c:v>
                </c:pt>
                <c:pt idx="2581" formatCode="General">
                  <c:v>80.675799705845137</c:v>
                </c:pt>
                <c:pt idx="2582" formatCode="General">
                  <c:v>80.693909916280305</c:v>
                </c:pt>
                <c:pt idx="2583" formatCode="General">
                  <c:v>80.712059928071952</c:v>
                </c:pt>
                <c:pt idx="2584" formatCode="General">
                  <c:v>80.730249964885587</c:v>
                </c:pt>
                <c:pt idx="2585" formatCode="General">
                  <c:v>80.748480252274547</c:v>
                </c:pt>
                <c:pt idx="2586" formatCode="General">
                  <c:v>80.766751017701708</c:v>
                </c:pt>
                <c:pt idx="2587" formatCode="General">
                  <c:v>80.785062490561316</c:v>
                </c:pt>
                <c:pt idx="2588" formatCode="General">
                  <c:v>80.803414902201226</c:v>
                </c:pt>
                <c:pt idx="2589" formatCode="General">
                  <c:v>80.821808485945425</c:v>
                </c:pt>
                <c:pt idx="2590" formatCode="General">
                  <c:v>80.840243477116871</c:v>
                </c:pt>
                <c:pt idx="2591" formatCode="General">
                  <c:v>80.858720113060727</c:v>
                </c:pt>
                <c:pt idx="2592" formatCode="General">
                  <c:v>80.877238633167806</c:v>
                </c:pt>
                <c:pt idx="2593" formatCode="General">
                  <c:v>80.895799278898579</c:v>
                </c:pt>
                <c:pt idx="2594" formatCode="General">
                  <c:v>80.914402293807299</c:v>
                </c:pt>
                <c:pt idx="2595" formatCode="General">
                  <c:v>80.933047923566605</c:v>
                </c:pt>
                <c:pt idx="2596" formatCode="General">
                  <c:v>80.951736415992471</c:v>
                </c:pt>
                <c:pt idx="2597" formatCode="General">
                  <c:v>80.970468021069564</c:v>
                </c:pt>
                <c:pt idx="2598" formatCode="General">
                  <c:v>80.989242990976933</c:v>
                </c:pt>
                <c:pt idx="2599" formatCode="General">
                  <c:v>81.008061580113974</c:v>
                </c:pt>
                <c:pt idx="2600" formatCode="General">
                  <c:v>81.026924045127089</c:v>
                </c:pt>
                <c:pt idx="2601" formatCode="General">
                  <c:v>81.04583064493643</c:v>
                </c:pt>
                <c:pt idx="2602" formatCode="General">
                  <c:v>81.064781640763144</c:v>
                </c:pt>
                <c:pt idx="2603" formatCode="General">
                  <c:v>81.083777296157194</c:v>
                </c:pt>
                <c:pt idx="2604" formatCode="General">
                  <c:v>81.102817877025302</c:v>
                </c:pt>
                <c:pt idx="2605" formatCode="General">
                  <c:v>81.121903651659593</c:v>
                </c:pt>
                <c:pt idx="2606" formatCode="General">
                  <c:v>81.141034890766576</c:v>
                </c:pt>
                <c:pt idx="2607" formatCode="General">
                  <c:v>81.160211867496415</c:v>
                </c:pt>
                <c:pt idx="2608" formatCode="General">
                  <c:v>81.17943485747297</c:v>
                </c:pt>
                <c:pt idx="2609" formatCode="General">
                  <c:v>81.198704138823985</c:v>
                </c:pt>
                <c:pt idx="2610" formatCode="General">
                  <c:v>81.218019992211921</c:v>
                </c:pt>
                <c:pt idx="2611" formatCode="General">
                  <c:v>81.237382700865254</c:v>
                </c:pt>
                <c:pt idx="2612" formatCode="General">
                  <c:v>81.256792550610214</c:v>
                </c:pt>
                <c:pt idx="2613" formatCode="General">
                  <c:v>81.276249829902994</c:v>
                </c:pt>
                <c:pt idx="2614" formatCode="General">
                  <c:v>81.295754829862588</c:v>
                </c:pt>
                <c:pt idx="2615" formatCode="General">
                  <c:v>81.315307844303902</c:v>
                </c:pt>
                <c:pt idx="2616" formatCode="General">
                  <c:v>81.334909169771777</c:v>
                </c:pt>
                <c:pt idx="2617" formatCode="General">
                  <c:v>81.354559105575106</c:v>
                </c:pt>
                <c:pt idx="2618" formatCode="General">
                  <c:v>81.374257953821839</c:v>
                </c:pt>
                <c:pt idx="2619" formatCode="General">
                  <c:v>81.394006019454309</c:v>
                </c:pt>
                <c:pt idx="2620" formatCode="General">
                  <c:v>81.413803610285299</c:v>
                </c:pt>
                <c:pt idx="2621" formatCode="General">
                  <c:v>81.433651037034565</c:v>
                </c:pt>
                <c:pt idx="2622" formatCode="General">
                  <c:v>81.453548613366038</c:v>
                </c:pt>
                <c:pt idx="2623" formatCode="General">
                  <c:v>81.473496655925487</c:v>
                </c:pt>
                <c:pt idx="2624" formatCode="General">
                  <c:v>81.493495484378968</c:v>
                </c:pt>
                <c:pt idx="2625" formatCode="General">
                  <c:v>81.513545421451767</c:v>
                </c:pt>
                <c:pt idx="2626" formatCode="General">
                  <c:v>81.533646792968028</c:v>
                </c:pt>
                <c:pt idx="2627" formatCode="General">
                  <c:v>81.553799927891006</c:v>
                </c:pt>
                <c:pt idx="2628" formatCode="General">
                  <c:v>81.574005158364031</c:v>
                </c:pt>
                <c:pt idx="2629" formatCode="General">
                  <c:v>81.594262819752032</c:v>
                </c:pt>
                <c:pt idx="2630" formatCode="General">
                  <c:v>81.614573250683904</c:v>
                </c:pt>
                <c:pt idx="2631" formatCode="General">
                  <c:v>81.634936793095449</c:v>
                </c:pt>
                <c:pt idx="2632" formatCode="General">
                  <c:v>81.655353792273047</c:v>
                </c:pt>
                <c:pt idx="2633" formatCode="General">
                  <c:v>81.675824596898153</c:v>
                </c:pt>
                <c:pt idx="2634" formatCode="General">
                  <c:v>81.696349559092383</c:v>
                </c:pt>
                <c:pt idx="2635" formatCode="General">
                  <c:v>81.716929034463519</c:v>
                </c:pt>
                <c:pt idx="2636" formatCode="General">
                  <c:v>81.737563382152118</c:v>
                </c:pt>
                <c:pt idx="2637" formatCode="General">
                  <c:v>81.758252964879077</c:v>
                </c:pt>
                <c:pt idx="2638" formatCode="General">
                  <c:v>81.778998148993892</c:v>
                </c:pt>
                <c:pt idx="2639" formatCode="General">
                  <c:v>81.799799304523773</c:v>
                </c:pt>
                <c:pt idx="2640" formatCode="General">
                  <c:v>81.820656805223592</c:v>
                </c:pt>
                <c:pt idx="2641" formatCode="General">
                  <c:v>81.841571028626689</c:v>
                </c:pt>
                <c:pt idx="2642" formatCode="General">
                  <c:v>81.86254235609654</c:v>
                </c:pt>
                <c:pt idx="2643" formatCode="General">
                  <c:v>81.8835711728794</c:v>
                </c:pt>
                <c:pt idx="2644" formatCode="General">
                  <c:v>81.904657868157642</c:v>
                </c:pt>
                <c:pt idx="2645" formatCode="General">
                  <c:v>81.925802835104321</c:v>
                </c:pt>
                <c:pt idx="2646" formatCode="General">
                  <c:v>81.947006470938405</c:v>
                </c:pt>
                <c:pt idx="2647" formatCode="General">
                  <c:v>81.968269176981224</c:v>
                </c:pt>
                <c:pt idx="2648" formatCode="General">
                  <c:v>81.989591358713653</c:v>
                </c:pt>
                <c:pt idx="2649" formatCode="General">
                  <c:v>82.010973425834507</c:v>
                </c:pt>
                <c:pt idx="2650" formatCode="General">
                  <c:v>82.032415792319938</c:v>
                </c:pt>
                <c:pt idx="2651" formatCode="General">
                  <c:v>82.053918876483749</c:v>
                </c:pt>
                <c:pt idx="2652" formatCode="General">
                  <c:v>82.075483101038955</c:v>
                </c:pt>
                <c:pt idx="2653" formatCode="General">
                  <c:v>82.097108893160311</c:v>
                </c:pt>
                <c:pt idx="2654" formatCode="General">
                  <c:v>82.118796684548059</c:v>
                </c:pt>
                <c:pt idx="2655" formatCode="General">
                  <c:v>82.140546911492777</c:v>
                </c:pt>
                <c:pt idx="2656" formatCode="General">
                  <c:v>82.162360014941413</c:v>
                </c:pt>
                <c:pt idx="2657" formatCode="General">
                  <c:v>82.184236440564419</c:v>
                </c:pt>
                <c:pt idx="2658" formatCode="General">
                  <c:v>82.206176638824374</c:v>
                </c:pt>
                <c:pt idx="2659" formatCode="General">
                  <c:v>82.228181065045476</c:v>
                </c:pt>
                <c:pt idx="2660" formatCode="General">
                  <c:v>82.250250179484709</c:v>
                </c:pt>
                <c:pt idx="2661" formatCode="General">
                  <c:v>82.272384447403994</c:v>
                </c:pt>
                <c:pt idx="2662" formatCode="General">
                  <c:v>82.294584339143839</c:v>
                </c:pt>
                <c:pt idx="2663" formatCode="General">
                  <c:v>82.316850330198392</c:v>
                </c:pt>
                <c:pt idx="2664" formatCode="General">
                  <c:v>82.339182901291721</c:v>
                </c:pt>
                <c:pt idx="2665" formatCode="General">
                  <c:v>82.361582538455707</c:v>
                </c:pt>
                <c:pt idx="2666" formatCode="General">
                  <c:v>82.384049733109251</c:v>
                </c:pt>
                <c:pt idx="2667" formatCode="General">
                  <c:v>82.406584982139094</c:v>
                </c:pt>
                <c:pt idx="2668" formatCode="General">
                  <c:v>82.429188787982042</c:v>
                </c:pt>
                <c:pt idx="2669" formatCode="General">
                  <c:v>82.451861658708864</c:v>
                </c:pt>
                <c:pt idx="2670" formatCode="General">
                  <c:v>82.474604108109773</c:v>
                </c:pt>
                <c:pt idx="2671" formatCode="General">
                  <c:v>82.497416655781379</c:v>
                </c:pt>
                <c:pt idx="2672" formatCode="General">
                  <c:v>82.520299827215624</c:v>
                </c:pt>
                <c:pt idx="2673" formatCode="General">
                  <c:v>82.543254153890089</c:v>
                </c:pt>
                <c:pt idx="2674" formatCode="General">
                  <c:v>82.56628017336034</c:v>
                </c:pt>
                <c:pt idx="2675" formatCode="General">
                  <c:v>82.589378429353843</c:v>
                </c:pt>
                <c:pt idx="2676" formatCode="General">
                  <c:v>82.612549471865876</c:v>
                </c:pt>
                <c:pt idx="2677" formatCode="General">
                  <c:v>82.635793857257212</c:v>
                </c:pt>
                <c:pt idx="2678" formatCode="General">
                  <c:v>82.659112148353785</c:v>
                </c:pt>
                <c:pt idx="2679" formatCode="General">
                  <c:v>82.682504914548304</c:v>
                </c:pt>
                <c:pt idx="2680" formatCode="General">
                  <c:v>82.705972731903842</c:v>
                </c:pt>
                <c:pt idx="2681" formatCode="General">
                  <c:v>82.729516183259619</c:v>
                </c:pt>
                <c:pt idx="2682" formatCode="General">
                  <c:v>82.75313585833868</c:v>
                </c:pt>
                <c:pt idx="2683" formatCode="General">
                  <c:v>82.776832353857941</c:v>
                </c:pt>
                <c:pt idx="2684" formatCode="General">
                  <c:v>82.800606273640398</c:v>
                </c:pt>
                <c:pt idx="2685" formatCode="General">
                  <c:v>82.824458228729483</c:v>
                </c:pt>
                <c:pt idx="2686" formatCode="General">
                  <c:v>82.848388837505937</c:v>
                </c:pt>
                <c:pt idx="2687" formatCode="General">
                  <c:v>82.872398725806917</c:v>
                </c:pt>
                <c:pt idx="2688" formatCode="General">
                  <c:v>82.896488527047609</c:v>
                </c:pt>
                <c:pt idx="2689" formatCode="General">
                  <c:v>82.92065888234535</c:v>
                </c:pt>
                <c:pt idx="2690" formatCode="General">
                  <c:v>82.944910440646296</c:v>
                </c:pt>
                <c:pt idx="2691" formatCode="General">
                  <c:v>82.969243858854668</c:v>
                </c:pt>
                <c:pt idx="2692" formatCode="General">
                  <c:v>82.993659801964839</c:v>
                </c:pt>
                <c:pt idx="2693" formatCode="General">
                  <c:v>83.018158943196013</c:v>
                </c:pt>
                <c:pt idx="2694" formatCode="General">
                  <c:v>83.042741964129803</c:v>
                </c:pt>
                <c:pt idx="2695" formatCode="General">
                  <c:v>83.067409554850798</c:v>
                </c:pt>
                <c:pt idx="2696" formatCode="General">
                  <c:v>83.09216241408997</c:v>
                </c:pt>
                <c:pt idx="2697" formatCode="General">
                  <c:v>83.117001249371185</c:v>
                </c:pt>
                <c:pt idx="2698" formatCode="General">
                  <c:v>83.141926777160933</c:v>
                </c:pt>
                <c:pt idx="2699" formatCode="General">
                  <c:v>83.166939723021116</c:v>
                </c:pt>
                <c:pt idx="2700" formatCode="General">
                  <c:v>83.192040821765275</c:v>
                </c:pt>
                <c:pt idx="2701" formatCode="General">
                  <c:v>83.217230817618088</c:v>
                </c:pt>
                <c:pt idx="2702" formatCode="General">
                  <c:v>83.242510464378427</c:v>
                </c:pt>
                <c:pt idx="2703" formatCode="General">
                  <c:v>83.26788052558598</c:v>
                </c:pt>
                <c:pt idx="2704" formatCode="General">
                  <c:v>83.293341774691413</c:v>
                </c:pt>
                <c:pt idx="2705" formatCode="General">
                  <c:v>83.318894995230409</c:v>
                </c:pt>
                <c:pt idx="2706" formatCode="General">
                  <c:v>83.344540981001572</c:v>
                </c:pt>
                <c:pt idx="2707" formatCode="General">
                  <c:v>83.37028053624816</c:v>
                </c:pt>
                <c:pt idx="2708" formatCode="General">
                  <c:v>83.396114475844016</c:v>
                </c:pt>
                <c:pt idx="2709" formatCode="General">
                  <c:v>83.422043625483582</c:v>
                </c:pt>
                <c:pt idx="2710" formatCode="General">
                  <c:v>83.448068821876291</c:v>
                </c:pt>
                <c:pt idx="2711" formatCode="General">
                  <c:v>83.474190912945275</c:v>
                </c:pt>
                <c:pt idx="2712" formatCode="General">
                  <c:v>83.500410758030625</c:v>
                </c:pt>
                <c:pt idx="2713" formatCode="General">
                  <c:v>83.526729228097381</c:v>
                </c:pt>
                <c:pt idx="2714" formatCode="General">
                  <c:v>83.553147205948179</c:v>
                </c:pt>
                <c:pt idx="2715" formatCode="General">
                  <c:v>83.579665586440868</c:v>
                </c:pt>
                <c:pt idx="2716" formatCode="General">
                  <c:v>83.606285276711162</c:v>
                </c:pt>
                <c:pt idx="2717" formatCode="General">
                  <c:v>83.63300719640057</c:v>
                </c:pt>
                <c:pt idx="2718" formatCode="General">
                  <c:v>83.659832277889521</c:v>
                </c:pt>
                <c:pt idx="2719" formatCode="General">
                  <c:v>83.686761466536069</c:v>
                </c:pt>
                <c:pt idx="2720" formatCode="General">
                  <c:v>83.713795720920174</c:v>
                </c:pt>
                <c:pt idx="2721" formatCode="General">
                  <c:v>83.740936013093958</c:v>
                </c:pt>
                <c:pt idx="2722" formatCode="General">
                  <c:v>83.768183328837665</c:v>
                </c:pt>
                <c:pt idx="2723" formatCode="General">
                  <c:v>83.795538667922031</c:v>
                </c:pt>
                <c:pt idx="2724" formatCode="General">
                  <c:v>83.823003044376762</c:v>
                </c:pt>
                <c:pt idx="2725" formatCode="General">
                  <c:v>83.8505774867658</c:v>
                </c:pt>
                <c:pt idx="2726" formatCode="General">
                  <c:v>83.878263038468802</c:v>
                </c:pt>
                <c:pt idx="2727" formatCode="General">
                  <c:v>83.906060757970153</c:v>
                </c:pt>
                <c:pt idx="2728" formatCode="General">
                  <c:v>83.93397171915457</c:v>
                </c:pt>
                <c:pt idx="2729" formatCode="General">
                  <c:v>83.961997011610208</c:v>
                </c:pt>
                <c:pt idx="2730" formatCode="General">
                  <c:v>83.990137740939403</c:v>
                </c:pt>
                <c:pt idx="2731" formatCode="General">
                  <c:v>84.018395029076913</c:v>
                </c:pt>
                <c:pt idx="2732" formatCode="General">
                  <c:v>84.046770014616385</c:v>
                </c:pt>
                <c:pt idx="2733" formatCode="General">
                  <c:v>84.075263853145032</c:v>
                </c:pt>
                <c:pt idx="2734" formatCode="General">
                  <c:v>84.103877717586528</c:v>
                </c:pt>
                <c:pt idx="2735" formatCode="General">
                  <c:v>84.132612798553168</c:v>
                </c:pt>
                <c:pt idx="2736" formatCode="General">
                  <c:v>84.161470304706441</c:v>
                </c:pt>
                <c:pt idx="2737" formatCode="General">
                  <c:v>84.190451463127374</c:v>
                </c:pt>
                <c:pt idx="2738" formatCode="General">
                  <c:v>84.219557519696238</c:v>
                </c:pt>
                <c:pt idx="2739" formatCode="General">
                  <c:v>84.248789739482177</c:v>
                </c:pt>
                <c:pt idx="2740" formatCode="General">
                  <c:v>84.27814940714309</c:v>
                </c:pt>
                <c:pt idx="2741" formatCode="General">
                  <c:v>84.307637827335867</c:v>
                </c:pt>
                <c:pt idx="2742" formatCode="General">
                  <c:v>84.33725632513783</c:v>
                </c:pt>
                <c:pt idx="2743" formatCode="General">
                  <c:v>84.367006246478908</c:v>
                </c:pt>
                <c:pt idx="2744" formatCode="General">
                  <c:v>84.396888958585819</c:v>
                </c:pt>
                <c:pt idx="2745" formatCode="General">
                  <c:v>84.426905850437848</c:v>
                </c:pt>
                <c:pt idx="2746" formatCode="General">
                  <c:v>84.457058333235253</c:v>
                </c:pt>
                <c:pt idx="2747" formatCode="General">
                  <c:v>84.487347840880062</c:v>
                </c:pt>
                <c:pt idx="2748" formatCode="General">
                  <c:v>84.517775830470441</c:v>
                </c:pt>
                <c:pt idx="2749" formatCode="General">
                  <c:v>84.548343782808232</c:v>
                </c:pt>
                <c:pt idx="2750" formatCode="General">
                  <c:v>84.579053202920761</c:v>
                </c:pt>
                <c:pt idx="2751" formatCode="General">
                  <c:v>84.609905620597118</c:v>
                </c:pt>
                <c:pt idx="2752" formatCode="General">
                  <c:v>84.640902590939533</c:v>
                </c:pt>
                <c:pt idx="2753" formatCode="General">
                  <c:v>84.672045694929892</c:v>
                </c:pt>
                <c:pt idx="2754" formatCode="General">
                  <c:v>84.703336540012799</c:v>
                </c:pt>
                <c:pt idx="2755" formatCode="General">
                  <c:v>84.734776760694771</c:v>
                </c:pt>
                <c:pt idx="2756" formatCode="General">
                  <c:v>84.766368019160893</c:v>
                </c:pt>
                <c:pt idx="2757" formatCode="General">
                  <c:v>84.798112005909061</c:v>
                </c:pt>
                <c:pt idx="2758" formatCode="General">
                  <c:v>84.830010440402603</c:v>
                </c:pt>
                <c:pt idx="2759" formatCode="General">
                  <c:v>84.862065071741895</c:v>
                </c:pt>
                <c:pt idx="2760" formatCode="General">
                  <c:v>84.894277679355881</c:v>
                </c:pt>
                <c:pt idx="2761" formatCode="General">
                  <c:v>84.926650073713517</c:v>
                </c:pt>
                <c:pt idx="2762" formatCode="General">
                  <c:v>84.959184097056806</c:v>
                </c:pt>
                <c:pt idx="2763" formatCode="General">
                  <c:v>84.991881624155326</c:v>
                </c:pt>
                <c:pt idx="2764" formatCode="General">
                  <c:v>85.024744563083658</c:v>
                </c:pt>
                <c:pt idx="2765" formatCode="General">
                  <c:v>85.057774856022178</c:v>
                </c:pt>
                <c:pt idx="2766" formatCode="General">
                  <c:v>85.090974480082096</c:v>
                </c:pt>
                <c:pt idx="2767" formatCode="General">
                  <c:v>85.124345448155964</c:v>
                </c:pt>
                <c:pt idx="2768" formatCode="General">
                  <c:v>85.157889809794128</c:v>
                </c:pt>
                <c:pt idx="2769" formatCode="General">
                  <c:v>85.191609652108426</c:v>
                </c:pt>
                <c:pt idx="2770" formatCode="General">
                  <c:v>85.225507100703979</c:v>
                </c:pt>
                <c:pt idx="2771" formatCode="General">
                  <c:v>85.259584320640272</c:v>
                </c:pt>
                <c:pt idx="2772" formatCode="General">
                  <c:v>85.293843517422602</c:v>
                </c:pt>
                <c:pt idx="2773" formatCode="General">
                  <c:v>85.328286938024789</c:v>
                </c:pt>
                <c:pt idx="2774" formatCode="General">
                  <c:v>85.362916871944819</c:v>
                </c:pt>
                <c:pt idx="2775" formatCode="General">
                  <c:v>85.3977356522945</c:v>
                </c:pt>
                <c:pt idx="2776" formatCode="General">
                  <c:v>85.432745656924112</c:v>
                </c:pt>
                <c:pt idx="2777" formatCode="General">
                  <c:v>85.467949309583972</c:v>
                </c:pt>
                <c:pt idx="2778" formatCode="General">
                  <c:v>85.503349081124085</c:v>
                </c:pt>
                <c:pt idx="2779" formatCode="General">
                  <c:v>85.538947490733477</c:v>
                </c:pt>
                <c:pt idx="2780" formatCode="General">
                  <c:v>85.574747107220531</c:v>
                </c:pt>
                <c:pt idx="2781" formatCode="General">
                  <c:v>85.610750550336576</c:v>
                </c:pt>
                <c:pt idx="2782" formatCode="General">
                  <c:v>85.646960492143734</c:v>
                </c:pt>
                <c:pt idx="2783" formatCode="General">
                  <c:v>85.683379658429558</c:v>
                </c:pt>
                <c:pt idx="2784" formatCode="General">
                  <c:v>85.720010830169898</c:v>
                </c:pt>
                <c:pt idx="2785" formatCode="General">
                  <c:v>85.756856845041867</c:v>
                </c:pt>
                <c:pt idx="2786" formatCode="General">
                  <c:v>85.793920598989885</c:v>
                </c:pt>
                <c:pt idx="2787" formatCode="General">
                  <c:v>85.831205047845913</c:v>
                </c:pt>
                <c:pt idx="2788" formatCode="General">
                  <c:v>85.868713209006827</c:v>
                </c:pt>
                <c:pt idx="2789" formatCode="General">
                  <c:v>85.90644816317122</c:v>
                </c:pt>
                <c:pt idx="2790" formatCode="General">
                  <c:v>85.944413056138302</c:v>
                </c:pt>
                <c:pt idx="2791" formatCode="General">
                  <c:v>85.982611100671249</c:v>
                </c:pt>
                <c:pt idx="2792" formatCode="General">
                  <c:v>86.021045578428186</c:v>
                </c:pt>
                <c:pt idx="2793" formatCode="General">
                  <c:v>86.059719841963528</c:v>
                </c:pt>
                <c:pt idx="2794" formatCode="General">
                  <c:v>86.098637316803021</c:v>
                </c:pt>
                <c:pt idx="2795" formatCode="General">
                  <c:v>86.137801503595412</c:v>
                </c:pt>
                <c:pt idx="2796" formatCode="General">
                  <c:v>86.177215980344556</c:v>
                </c:pt>
                <c:pt idx="2797" formatCode="General">
                  <c:v>86.216884404725391</c:v>
                </c:pt>
                <c:pt idx="2798" formatCode="General">
                  <c:v>86.256810516487647</c:v>
                </c:pt>
                <c:pt idx="2799" formatCode="General">
                  <c:v>86.296998139951469</c:v>
                </c:pt>
                <c:pt idx="2800" formatCode="General">
                  <c:v>86.337451186598841</c:v>
                </c:pt>
                <c:pt idx="2801" formatCode="General">
                  <c:v>86.378173657765629</c:v>
                </c:pt>
                <c:pt idx="2802" formatCode="General">
                  <c:v>86.419169647439048</c:v>
                </c:pt>
                <c:pt idx="2803" formatCode="General">
                  <c:v>86.460443345164975</c:v>
                </c:pt>
                <c:pt idx="2804" formatCode="General">
                  <c:v>86.501999039071123</c:v>
                </c:pt>
                <c:pt idx="2805" formatCode="General">
                  <c:v>86.543841119011148</c:v>
                </c:pt>
                <c:pt idx="2806" formatCode="General">
                  <c:v>86.585974079835651</c:v>
                </c:pt>
                <c:pt idx="2807" formatCode="General">
                  <c:v>86.628402524796343</c:v>
                </c:pt>
                <c:pt idx="2808" formatCode="General">
                  <c:v>86.671131169090287</c:v>
                </c:pt>
                <c:pt idx="2809" formatCode="General">
                  <c:v>86.714164843550265</c:v>
                </c:pt>
                <c:pt idx="2810" formatCode="General">
                  <c:v>86.757508498489869</c:v>
                </c:pt>
                <c:pt idx="2811" formatCode="General">
                  <c:v>86.801167207709994</c:v>
                </c:pt>
                <c:pt idx="2812" formatCode="General">
                  <c:v>86.845146172675754</c:v>
                </c:pt>
                <c:pt idx="2813" formatCode="General">
                  <c:v>86.889450726872312</c:v>
                </c:pt>
                <c:pt idx="2814" formatCode="General">
                  <c:v>86.934086340348983</c:v>
                </c:pt>
                <c:pt idx="2815" formatCode="General">
                  <c:v>86.979058624461203</c:v>
                </c:pt>
                <c:pt idx="2816" formatCode="General">
                  <c:v>87.024373336821668</c:v>
                </c:pt>
                <c:pt idx="2817" formatCode="General">
                  <c:v>87.07003638647052</c:v>
                </c:pt>
                <c:pt idx="2818" formatCode="General">
                  <c:v>87.116053839277953</c:v>
                </c:pt>
                <c:pt idx="2819" formatCode="General">
                  <c:v>87.162431923590262</c:v>
                </c:pt>
                <c:pt idx="2820" formatCode="General">
                  <c:v>87.209177036133909</c:v>
                </c:pt>
                <c:pt idx="2821" formatCode="General">
                  <c:v>87.256295748191661</c:v>
                </c:pt>
                <c:pt idx="2822" formatCode="General">
                  <c:v>87.303794812065348</c:v>
                </c:pt>
                <c:pt idx="2823" formatCode="General">
                  <c:v>87.351681167842244</c:v>
                </c:pt>
                <c:pt idx="2824" formatCode="General">
                  <c:v>87.399961950482108</c:v>
                </c:pt>
                <c:pt idx="2825" formatCode="General">
                  <c:v>87.44864449724318</c:v>
                </c:pt>
                <c:pt idx="2826" formatCode="General">
                  <c:v>87.497736355466898</c:v>
                </c:pt>
                <c:pt idx="2827" formatCode="General">
                  <c:v>87.547245290742822</c:v>
                </c:pt>
                <c:pt idx="2828" formatCode="General">
                  <c:v>87.597179295475371</c:v>
                </c:pt>
                <c:pt idx="2829" formatCode="General">
                  <c:v>87.64754659787765</c:v>
                </c:pt>
                <c:pt idx="2830" formatCode="General">
                  <c:v>87.698355671417204</c:v>
                </c:pt>
                <c:pt idx="2831" formatCode="General">
                  <c:v>87.749615244741875</c:v>
                </c:pt>
                <c:pt idx="2832" formatCode="General">
                  <c:v>87.801334312115131</c:v>
                </c:pt>
                <c:pt idx="2833" formatCode="General">
                  <c:v>87.853522144393125</c:v>
                </c:pt>
                <c:pt idx="2834" formatCode="General">
                  <c:v>87.906188300576957</c:v>
                </c:pt>
                <c:pt idx="2835" formatCode="General">
                  <c:v>87.959342639977535</c:v>
                </c:pt>
                <c:pt idx="2836" formatCode="General">
                  <c:v>88.012995335032045</c:v>
                </c:pt>
                <c:pt idx="2837" formatCode="General">
                  <c:v>88.067156884814835</c:v>
                </c:pt>
                <c:pt idx="2838" formatCode="General">
                  <c:v>88.121838129288165</c:v>
                </c:pt>
                <c:pt idx="2839" formatCode="General">
                  <c:v>88.17705026434227</c:v>
                </c:pt>
                <c:pt idx="2840" formatCode="General">
                  <c:v>88.232804857678289</c:v>
                </c:pt>
                <c:pt idx="2841" formatCode="General">
                  <c:v>88.289113865590821</c:v>
                </c:pt>
                <c:pt idx="2842" formatCode="General">
                  <c:v>88.34598965071261</c:v>
                </c:pt>
                <c:pt idx="2843" formatCode="General">
                  <c:v>88.403445000788736</c:v>
                </c:pt>
                <c:pt idx="2844" formatCode="General">
                  <c:v>88.461493148552506</c:v>
                </c:pt>
                <c:pt idx="2845" formatCode="General">
                  <c:v>88.520147792781785</c:v>
                </c:pt>
                <c:pt idx="2846" formatCode="General">
                  <c:v>88.579423120621968</c:v>
                </c:pt>
                <c:pt idx="2847" formatCode="General">
                  <c:v>88.639333831267351</c:v>
                </c:pt>
                <c:pt idx="2848" formatCode="General">
                  <c:v>88.69989516110212</c:v>
                </c:pt>
                <c:pt idx="2849" formatCode="General">
                  <c:v>88.761122910410748</c:v>
                </c:pt>
                <c:pt idx="2850" formatCode="General">
                  <c:v>88.823033471776796</c:v>
                </c:pt>
                <c:pt idx="2851" formatCode="General">
                  <c:v>88.885643860300448</c:v>
                </c:pt>
                <c:pt idx="2852" formatCode="General">
                  <c:v>88.948971745776717</c:v>
                </c:pt>
                <c:pt idx="2853" formatCode="General">
                  <c:v>89.013035486989409</c:v>
                </c:pt>
                <c:pt idx="2854" formatCode="General">
                  <c:v>89.077854168290585</c:v>
                </c:pt>
                <c:pt idx="2855" formatCode="General">
                  <c:v>89.143447638651068</c:v>
                </c:pt>
                <c:pt idx="2856" formatCode="General">
                  <c:v>89.209836553385955</c:v>
                </c:pt>
                <c:pt idx="2857" formatCode="General">
                  <c:v>89.277042418778535</c:v>
                </c:pt>
                <c:pt idx="2858" formatCode="General">
                  <c:v>89.345087639848145</c:v>
                </c:pt>
                <c:pt idx="2859" formatCode="General">
                  <c:v>89.41399557153288</c:v>
                </c:pt>
                <c:pt idx="2860" formatCode="General">
                  <c:v>89.483790573584415</c:v>
                </c:pt>
                <c:pt idx="2861" formatCode="General">
                  <c:v>89.554498069504604</c:v>
                </c:pt>
                <c:pt idx="2862" formatCode="General">
                  <c:v>89.62614460988641</c:v>
                </c:pt>
                <c:pt idx="2863" formatCode="General">
                  <c:v>89.69875794056199</c:v>
                </c:pt>
                <c:pt idx="2864" formatCode="General">
                  <c:v>89.772367076003391</c:v>
                </c:pt>
                <c:pt idx="2865" formatCode="General">
                  <c:v>89.847002378470805</c:v>
                </c:pt>
                <c:pt idx="2866" formatCode="General">
                  <c:v>89.922695643458326</c:v>
                </c:pt>
                <c:pt idx="2867" formatCode="General">
                  <c:v>89.999480192050584</c:v>
                </c:pt>
                <c:pt idx="2868" formatCode="General">
                  <c:v>90.077390970872898</c:v>
                </c:pt>
                <c:pt idx="2869" formatCode="General">
                  <c:v>90.156464660400232</c:v>
                </c:pt>
                <c:pt idx="2870" formatCode="General">
                  <c:v>90.23673979247917</c:v>
                </c:pt>
                <c:pt idx="2871" formatCode="General">
                  <c:v>90.318256878022751</c:v>
                </c:pt>
                <c:pt idx="2872" formatCode="General">
                  <c:v>90.401058545957156</c:v>
                </c:pt>
                <c:pt idx="2873" formatCode="General">
                  <c:v>90.485189694633831</c:v>
                </c:pt>
                <c:pt idx="2874" formatCode="General">
                  <c:v>90.57069765707746</c:v>
                </c:pt>
                <c:pt idx="2875" formatCode="General">
                  <c:v>90.657632381620346</c:v>
                </c:pt>
                <c:pt idx="2876" formatCode="General">
                  <c:v>90.746046629679128</c:v>
                </c:pt>
                <c:pt idx="2877" formatCode="General">
                  <c:v>90.835996192669484</c:v>
                </c:pt>
                <c:pt idx="2878" formatCode="General">
                  <c:v>90.927540130331622</c:v>
                </c:pt>
                <c:pt idx="2879" formatCode="General">
                  <c:v>91.020741033060602</c:v>
                </c:pt>
                <c:pt idx="2880" formatCode="General">
                  <c:v>91.115665311211131</c:v>
                </c:pt>
                <c:pt idx="2881" formatCode="General">
                  <c:v>91.212383514784179</c:v>
                </c:pt>
                <c:pt idx="2882" formatCode="General">
                  <c:v>91.310970687417537</c:v>
                </c:pt>
                <c:pt idx="2883" formatCode="General">
                  <c:v>91.411506759207214</c:v>
                </c:pt>
                <c:pt idx="2884" formatCode="General">
                  <c:v>91.514076983599637</c:v>
                </c:pt>
                <c:pt idx="2885" formatCode="General">
                  <c:v>91.618772424441531</c:v>
                </c:pt>
                <c:pt idx="2886" formatCode="General">
                  <c:v>91.725690500279597</c:v>
                </c:pt>
                <c:pt idx="2887" formatCode="General">
                  <c:v>91.834935594202605</c:v>
                </c:pt>
                <c:pt idx="2888" formatCode="General">
                  <c:v>91.946619738957239</c:v>
                </c:pt>
                <c:pt idx="2889" formatCode="General">
                  <c:v>92.060863388802233</c:v>
                </c:pt>
                <c:pt idx="2890" formatCode="General">
                  <c:v>92.177796291656676</c:v>
                </c:pt>
                <c:pt idx="2891" formatCode="General">
                  <c:v>92.297558477645467</c:v>
                </c:pt>
                <c:pt idx="2892" formatCode="General">
                  <c:v>92.420301383246297</c:v>
                </c:pt>
                <c:pt idx="2893" formatCode="General">
                  <c:v>92.546189134053165</c:v>
                </c:pt>
                <c:pt idx="2894" formatCode="General">
                  <c:v>92.675400013871808</c:v>
                </c:pt>
                <c:pt idx="2895" formatCode="General">
                  <c:v>92.808128153690518</c:v>
                </c:pt>
                <c:pt idx="2896" formatCode="General">
                  <c:v>92.944585481350316</c:v>
                </c:pt>
                <c:pt idx="2897" formatCode="General">
                  <c:v>93.085003981880448</c:v>
                </c:pt>
                <c:pt idx="2898" formatCode="General">
                  <c:v>93.229638330029815</c:v>
                </c:pt>
                <c:pt idx="2899" formatCode="General">
                  <c:v>93.378768971260513</c:v>
                </c:pt>
                <c:pt idx="2900" formatCode="General">
                  <c:v>93.532705746381254</c:v>
                </c:pt>
                <c:pt idx="2901" formatCode="General">
                  <c:v>93.691792179483002</c:v>
                </c:pt>
                <c:pt idx="2902" formatCode="General">
                  <c:v>93.856410580803058</c:v>
                </c:pt>
                <c:pt idx="2903" formatCode="General">
                  <c:v>94.026988158270271</c:v>
                </c:pt>
                <c:pt idx="2904" formatCode="General">
                  <c:v>94.204004387564765</c:v>
                </c:pt>
                <c:pt idx="2905" formatCode="General">
                  <c:v>94.387999965983695</c:v>
                </c:pt>
                <c:pt idx="2906" formatCode="General">
                  <c:v>94.579587778137011</c:v>
                </c:pt>
                <c:pt idx="2907" formatCode="General">
                  <c:v>94.779466443120825</c:v>
                </c:pt>
                <c:pt idx="2908" formatCode="General">
                  <c:v>94.988437210749325</c:v>
                </c:pt>
                <c:pt idx="2909" formatCode="General">
                  <c:v>95.207425255214886</c:v>
                </c:pt>
                <c:pt idx="2910" formatCode="General">
                  <c:v>95.43750681941556</c:v>
                </c:pt>
                <c:pt idx="2911" formatCode="General">
                  <c:v>95.679944257535652</c:v>
                </c:pt>
                <c:pt idx="2912" formatCode="General">
                  <c:v>95.936231913420968</c:v>
                </c:pt>
                <c:pt idx="2913" formatCode="General">
                  <c:v>96.208157134502827</c:v>
                </c:pt>
                <c:pt idx="2914" formatCode="General">
                  <c:v>96.497882857984706</c:v>
                </c:pt>
                <c:pt idx="2915" formatCode="General">
                  <c:v>96.808061652344279</c:v>
                </c:pt>
                <c:pt idx="2916" formatCode="General">
                  <c:v>97.141996832249831</c:v>
                </c:pt>
                <c:pt idx="2917" formatCode="General">
                  <c:v>97.50387615741181</c:v>
                </c:pt>
                <c:pt idx="2918" formatCode="General">
                  <c:v>97.899121412463771</c:v>
                </c:pt>
                <c:pt idx="2919" formatCode="General">
                  <c:v>98.334930738105314</c:v>
                </c:pt>
                <c:pt idx="2920" formatCode="General">
                  <c:v>98.821157724918322</c:v>
                </c:pt>
                <c:pt idx="2921" formatCode="General">
                  <c:v>99.371815289277592</c:v>
                </c:pt>
                <c:pt idx="2922" formatCode="General">
                  <c:v>100.00782924259636</c:v>
                </c:pt>
                <c:pt idx="2923" formatCode="General">
                  <c:v>100.76254720779076</c:v>
                </c:pt>
                <c:pt idx="2924" formatCode="General">
                  <c:v>101.69417986809228</c:v>
                </c:pt>
                <c:pt idx="2925" formatCode="General">
                  <c:v>102.91937083875349</c:v>
                </c:pt>
                <c:pt idx="2926" formatCode="General">
                  <c:v>104.73498210842</c:v>
                </c:pt>
                <c:pt idx="2927" formatCode="General">
                  <c:v>108.4817763196057</c:v>
                </c:pt>
              </c:numCache>
            </c:numRef>
          </c:yVal>
          <c:smooth val="0"/>
          <c:extLst>
            <c:ext xmlns:c16="http://schemas.microsoft.com/office/drawing/2014/chart" uri="{C3380CC4-5D6E-409C-BE32-E72D297353CC}">
              <c16:uniqueId val="{00000002-ADDE-4761-90A3-5BD477987CC0}"/>
            </c:ext>
          </c:extLst>
        </c:ser>
        <c:dLbls>
          <c:showLegendKey val="0"/>
          <c:showVal val="0"/>
          <c:showCatName val="0"/>
          <c:showSerName val="0"/>
          <c:showPercent val="0"/>
          <c:showBubbleSize val="0"/>
        </c:dLbls>
        <c:axId val="277871488"/>
        <c:axId val="107036144"/>
      </c:scatterChart>
      <c:valAx>
        <c:axId val="277871488"/>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07036144"/>
        <c:crosses val="autoZero"/>
        <c:crossBetween val="midCat"/>
      </c:valAx>
      <c:valAx>
        <c:axId val="107036144"/>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7787148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Triangular Q-Q Plot</a:t>
            </a:r>
          </a:p>
        </c:rich>
      </c:tx>
      <c:overlay val="0"/>
    </c:title>
    <c:autoTitleDeleted val="0"/>
    <c:plotArea>
      <c:layout/>
      <c:scatterChart>
        <c:scatterStyle val="lineMarker"/>
        <c:varyColors val="0"/>
        <c:ser>
          <c:idx val="0"/>
          <c:order val="0"/>
          <c:tx>
            <c:v>Triangular</c:v>
          </c:tx>
          <c:spPr>
            <a:ln w="38100">
              <a:noFill/>
            </a:ln>
          </c:spPr>
          <c:marker>
            <c:symbol val="diamond"/>
            <c:size val="4"/>
          </c:marker>
          <c:x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A6A0-4DE6-9E9B-4A4CC74202E8}"/>
            </c:ext>
          </c:extLst>
        </c:ser>
        <c:ser>
          <c:idx val="1"/>
          <c:order val="1"/>
          <c:tx>
            <c:v>Identity</c:v>
          </c:tx>
          <c:spPr>
            <a:ln w="15875" cap="rnd">
              <a:solidFill>
                <a:srgbClr val="787878"/>
              </a:solidFill>
              <a:prstDash val="dot"/>
            </a:ln>
          </c:spPr>
          <c:marker>
            <c:symbol val="none"/>
          </c:marker>
          <c:x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xVal>
          <c:y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yVal>
          <c:smooth val="0"/>
          <c:extLst>
            <c:ext xmlns:c16="http://schemas.microsoft.com/office/drawing/2014/chart" uri="{C3380CC4-5D6E-409C-BE32-E72D297353CC}">
              <c16:uniqueId val="{00000002-A6A0-4DE6-9E9B-4A4CC74202E8}"/>
            </c:ext>
          </c:extLst>
        </c:ser>
        <c:dLbls>
          <c:showLegendKey val="0"/>
          <c:showVal val="0"/>
          <c:showCatName val="0"/>
          <c:showSerName val="0"/>
          <c:showPercent val="0"/>
          <c:showBubbleSize val="0"/>
        </c:dLbls>
        <c:axId val="277871488"/>
        <c:axId val="107047664"/>
      </c:scatterChart>
      <c:valAx>
        <c:axId val="277871488"/>
        <c:scaling>
          <c:orientation val="minMax"/>
          <c:max val="89"/>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07047664"/>
        <c:crosses val="autoZero"/>
        <c:crossBetween val="midCat"/>
      </c:valAx>
      <c:valAx>
        <c:axId val="107047664"/>
        <c:scaling>
          <c:orientation val="minMax"/>
          <c:max val="89"/>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7787148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Beta Q-Q Plot</a:t>
            </a:r>
          </a:p>
        </c:rich>
      </c:tx>
      <c:overlay val="0"/>
    </c:title>
    <c:autoTitleDeleted val="0"/>
    <c:plotArea>
      <c:layout/>
      <c:scatterChart>
        <c:scatterStyle val="lineMarker"/>
        <c:varyColors val="0"/>
        <c:ser>
          <c:idx val="0"/>
          <c:order val="0"/>
          <c:tx>
            <c:v>Beta</c:v>
          </c:tx>
          <c:spPr>
            <a:ln w="38100">
              <a:noFill/>
            </a:ln>
          </c:spPr>
          <c:marker>
            <c:symbol val="diamond"/>
            <c:size val="4"/>
          </c:marker>
          <c:xVal>
            <c:numRef>
              <c:f>Univariate!UV_QQ_Beta</c:f>
              <c:numCache>
                <c:formatCode>0.0</c:formatCode>
                <c:ptCount val="2928"/>
                <c:pt idx="0">
                  <c:v>39.724935498961095</c:v>
                </c:pt>
                <c:pt idx="1">
                  <c:v>40.878993994238556</c:v>
                </c:pt>
                <c:pt idx="2">
                  <c:v>41.543349070709397</c:v>
                </c:pt>
                <c:pt idx="3">
                  <c:v>42.03414525210642</c:v>
                </c:pt>
                <c:pt idx="4">
                  <c:v>42.431395240991215</c:v>
                </c:pt>
                <c:pt idx="5">
                  <c:v>42.768952057579561</c:v>
                </c:pt>
                <c:pt idx="6">
                  <c:v>43.06463260414062</c:v>
                </c:pt>
                <c:pt idx="7">
                  <c:v>43.329080510973299</c:v>
                </c:pt>
                <c:pt idx="8">
                  <c:v>43.56921044012168</c:v>
                </c:pt>
                <c:pt idx="9">
                  <c:v>43.789792058356596</c:v>
                </c:pt>
                <c:pt idx="10">
                  <c:v>43.994267255366701</c:v>
                </c:pt>
                <c:pt idx="11">
                  <c:v>44.185208833621203</c:v>
                </c:pt>
                <c:pt idx="12">
                  <c:v>44.364595163652041</c:v>
                </c:pt>
                <c:pt idx="13">
                  <c:v>44.533983307325343</c:v>
                </c:pt>
                <c:pt idx="14">
                  <c:v>44.694622802882222</c:v>
                </c:pt>
                <c:pt idx="15">
                  <c:v>44.847533095159619</c:v>
                </c:pt>
                <c:pt idx="16">
                  <c:v>44.993557796952508</c:v>
                </c:pt>
                <c:pt idx="17">
                  <c:v>45.133403682869798</c:v>
                </c:pt>
                <c:pt idx="18">
                  <c:v>45.267669329034071</c:v>
                </c:pt>
                <c:pt idx="19">
                  <c:v>45.396866553106292</c:v>
                </c:pt>
                <c:pt idx="20">
                  <c:v>45.521436737080144</c:v>
                </c:pt>
                <c:pt idx="21">
                  <c:v>45.641763441687857</c:v>
                </c:pt>
                <c:pt idx="22">
                  <c:v>45.758182286491213</c:v>
                </c:pt>
                <c:pt idx="23">
                  <c:v>45.870988782338827</c:v>
                </c:pt>
                <c:pt idx="24">
                  <c:v>45.980444608795885</c:v>
                </c:pt>
                <c:pt idx="25">
                  <c:v>46.086782695548834</c:v>
                </c:pt>
                <c:pt idx="26">
                  <c:v>46.190211373197492</c:v>
                </c:pt>
                <c:pt idx="27">
                  <c:v>46.290917792239014</c:v>
                </c:pt>
                <c:pt idx="28">
                  <c:v>46.389070760952649</c:v>
                </c:pt>
                <c:pt idx="29">
                  <c:v>46.484823117700145</c:v>
                </c:pt>
                <c:pt idx="30">
                  <c:v>46.578313727087526</c:v>
                </c:pt>
                <c:pt idx="31">
                  <c:v>46.669669169903401</c:v>
                </c:pt>
                <c:pt idx="32">
                  <c:v>46.759005181963097</c:v>
                </c:pt>
                <c:pt idx="33">
                  <c:v>46.846427885684804</c:v>
                </c:pt>
                <c:pt idx="34">
                  <c:v>46.93203484950395</c:v>
                </c:pt>
                <c:pt idx="35">
                  <c:v>47.015916003447934</c:v>
                </c:pt>
                <c:pt idx="36">
                  <c:v>47.098154433873084</c:v>
                </c:pt>
                <c:pt idx="37">
                  <c:v>47.178827076162264</c:v>
                </c:pt>
                <c:pt idx="38">
                  <c:v>47.258005320837327</c:v>
                </c:pt>
                <c:pt idx="39">
                  <c:v>47.33575554586178</c:v>
                </c:pt>
                <c:pt idx="40">
                  <c:v>47.412139585750715</c:v>
                </c:pt>
                <c:pt idx="41">
                  <c:v>47.487215146354899</c:v>
                </c:pt>
                <c:pt idx="42">
                  <c:v>47.561036172759451</c:v>
                </c:pt>
                <c:pt idx="43">
                  <c:v>47.633653176568501</c:v>
                </c:pt>
                <c:pt idx="44">
                  <c:v>47.705113527884329</c:v>
                </c:pt>
                <c:pt idx="45">
                  <c:v>47.775461716492501</c:v>
                </c:pt>
                <c:pt idx="46">
                  <c:v>47.844739586102378</c:v>
                </c:pt>
                <c:pt idx="47">
                  <c:v>47.912986544938889</c:v>
                </c:pt>
                <c:pt idx="48">
                  <c:v>47.980239755518035</c:v>
                </c:pt>
                <c:pt idx="49">
                  <c:v>48.046534306048159</c:v>
                </c:pt>
                <c:pt idx="50">
                  <c:v>48.111903365569184</c:v>
                </c:pt>
                <c:pt idx="51">
                  <c:v>48.176378324662558</c:v>
                </c:pt>
                <c:pt idx="52">
                  <c:v>48.239988923326607</c:v>
                </c:pt>
                <c:pt idx="53">
                  <c:v>48.302763367408872</c:v>
                </c:pt>
                <c:pt idx="54">
                  <c:v>48.364728434813131</c:v>
                </c:pt>
                <c:pt idx="55">
                  <c:v>48.425909572549337</c:v>
                </c:pt>
                <c:pt idx="56">
                  <c:v>48.486330985565971</c:v>
                </c:pt>
                <c:pt idx="57">
                  <c:v>48.546015718193004</c:v>
                </c:pt>
                <c:pt idx="58">
                  <c:v>48.604985728927524</c:v>
                </c:pt>
                <c:pt idx="59">
                  <c:v>48.663261959209962</c:v>
                </c:pt>
                <c:pt idx="60">
                  <c:v>48.720864396766451</c:v>
                </c:pt>
                <c:pt idx="61">
                  <c:v>48.777812134028892</c:v>
                </c:pt>
                <c:pt idx="62">
                  <c:v>48.834123422088609</c:v>
                </c:pt>
                <c:pt idx="63">
                  <c:v>48.889815720590896</c:v>
                </c:pt>
                <c:pt idx="64">
                  <c:v>48.944905743934676</c:v>
                </c:pt>
                <c:pt idx="65">
                  <c:v>48.999409504103554</c:v>
                </c:pt>
                <c:pt idx="66">
                  <c:v>49.053342350421559</c:v>
                </c:pt>
                <c:pt idx="67">
                  <c:v>49.106719006496938</c:v>
                </c:pt>
                <c:pt idx="68">
                  <c:v>49.159553604591636</c:v>
                </c:pt>
                <c:pt idx="69">
                  <c:v>49.211859717630446</c:v>
                </c:pt>
                <c:pt idx="70">
                  <c:v>49.26365038904364</c:v>
                </c:pt>
                <c:pt idx="71">
                  <c:v>49.31493816061807</c:v>
                </c:pt>
                <c:pt idx="72">
                  <c:v>49.365735098515707</c:v>
                </c:pt>
                <c:pt idx="73">
                  <c:v>49.416052817603564</c:v>
                </c:pt>
                <c:pt idx="74">
                  <c:v>49.465902504226136</c:v>
                </c:pt>
                <c:pt idx="75">
                  <c:v>49.515294937539423</c:v>
                </c:pt>
                <c:pt idx="76">
                  <c:v>49.564240509515287</c:v>
                </c:pt>
                <c:pt idx="77">
                  <c:v>49.612749243715193</c:v>
                </c:pt>
                <c:pt idx="78">
                  <c:v>49.660830812923926</c:v>
                </c:pt>
                <c:pt idx="79">
                  <c:v>49.708494555726077</c:v>
                </c:pt>
                <c:pt idx="80">
                  <c:v>49.755749492101074</c:v>
                </c:pt>
                <c:pt idx="81">
                  <c:v>49.802604338106534</c:v>
                </c:pt>
                <c:pt idx="82">
                  <c:v>49.849067519713401</c:v>
                </c:pt>
                <c:pt idx="83">
                  <c:v>49.89514718585184</c:v>
                </c:pt>
                <c:pt idx="84">
                  <c:v>49.940851220721513</c:v>
                </c:pt>
                <c:pt idx="85">
                  <c:v>49.986187255416148</c:v>
                </c:pt>
                <c:pt idx="86">
                  <c:v>50.031162678908011</c:v>
                </c:pt>
                <c:pt idx="87">
                  <c:v>50.075784648434471</c:v>
                </c:pt>
                <c:pt idx="88">
                  <c:v>50.120060099325769</c:v>
                </c:pt>
                <c:pt idx="89">
                  <c:v>50.163995754309937</c:v>
                </c:pt>
                <c:pt idx="90">
                  <c:v>50.207598132328144</c:v>
                </c:pt>
                <c:pt idx="91">
                  <c:v>50.250873556891449</c:v>
                </c:pt>
                <c:pt idx="92">
                  <c:v>50.2938281640075</c:v>
                </c:pt>
                <c:pt idx="93">
                  <c:v>50.336467909703714</c:v>
                </c:pt>
                <c:pt idx="94">
                  <c:v>50.378798577171494</c:v>
                </c:pt>
                <c:pt idx="95">
                  <c:v>50.420825783554598</c:v>
                </c:pt>
                <c:pt idx="96">
                  <c:v>50.46255498640253</c:v>
                </c:pt>
                <c:pt idx="97">
                  <c:v>50.503991489809209</c:v>
                </c:pt>
                <c:pt idx="98">
                  <c:v>50.545140450255026</c:v>
                </c:pt>
                <c:pt idx="99">
                  <c:v>50.586006882169521</c:v>
                </c:pt>
                <c:pt idx="100">
                  <c:v>50.626595663230873</c:v>
                </c:pt>
                <c:pt idx="101">
                  <c:v>50.666911539416944</c:v>
                </c:pt>
                <c:pt idx="102">
                  <c:v>50.706959129821968</c:v>
                </c:pt>
                <c:pt idx="103">
                  <c:v>50.746742931251909</c:v>
                </c:pt>
                <c:pt idx="104">
                  <c:v>50.786267322610612</c:v>
                </c:pt>
                <c:pt idx="105">
                  <c:v>50.825536569088399</c:v>
                </c:pt>
                <c:pt idx="106">
                  <c:v>50.864554826163491</c:v>
                </c:pt>
                <c:pt idx="107">
                  <c:v>50.903326143426568</c:v>
                </c:pt>
                <c:pt idx="108">
                  <c:v>50.941854468237636</c:v>
                </c:pt>
                <c:pt idx="109">
                  <c:v>50.980143649224203</c:v>
                </c:pt>
                <c:pt idx="110">
                  <c:v>51.018197439628906</c:v>
                </c:pt>
                <c:pt idx="111">
                  <c:v>51.056019500514502</c:v>
                </c:pt>
                <c:pt idx="112">
                  <c:v>51.093613403833288</c:v>
                </c:pt>
                <c:pt idx="113">
                  <c:v>51.130982635368149</c:v>
                </c:pt>
                <c:pt idx="114">
                  <c:v>51.16813059755146</c:v>
                </c:pt>
                <c:pt idx="115">
                  <c:v>51.205060612167948</c:v>
                </c:pt>
                <c:pt idx="116">
                  <c:v>51.241775922947419</c:v>
                </c:pt>
                <c:pt idx="117">
                  <c:v>51.278279698052522</c:v>
                </c:pt>
                <c:pt idx="118">
                  <c:v>51.314575032466806</c:v>
                </c:pt>
                <c:pt idx="119">
                  <c:v>51.350664950287843</c:v>
                </c:pt>
                <c:pt idx="120">
                  <c:v>51.386552406929894</c:v>
                </c:pt>
                <c:pt idx="121">
                  <c:v>51.422240291240485</c:v>
                </c:pt>
                <c:pt idx="122">
                  <c:v>51.457731427534888</c:v>
                </c:pt>
                <c:pt idx="123">
                  <c:v>51.49302857755233</c:v>
                </c:pt>
                <c:pt idx="124">
                  <c:v>51.528134442337574</c:v>
                </c:pt>
                <c:pt idx="125">
                  <c:v>51.563051664051351</c:v>
                </c:pt>
                <c:pt idx="126">
                  <c:v>51.597782827712678</c:v>
                </c:pt>
                <c:pt idx="127">
                  <c:v>51.632330462876411</c:v>
                </c:pt>
                <c:pt idx="128">
                  <c:v>51.666697045248711</c:v>
                </c:pt>
                <c:pt idx="129">
                  <c:v>51.700884998243339</c:v>
                </c:pt>
                <c:pt idx="130">
                  <c:v>51.734896694481215</c:v>
                </c:pt>
                <c:pt idx="131">
                  <c:v>51.768734457235951</c:v>
                </c:pt>
                <c:pt idx="132">
                  <c:v>51.802400561827497</c:v>
                </c:pt>
                <c:pt idx="133">
                  <c:v>51.835897236966233</c:v>
                </c:pt>
                <c:pt idx="134">
                  <c:v>51.869226666049656</c:v>
                </c:pt>
                <c:pt idx="135">
                  <c:v>51.902390988413572</c:v>
                </c:pt>
                <c:pt idx="136">
                  <c:v>51.935392300539817</c:v>
                </c:pt>
                <c:pt idx="137">
                  <c:v>51.968232657222281</c:v>
                </c:pt>
                <c:pt idx="138">
                  <c:v>52.000914072692929</c:v>
                </c:pt>
                <c:pt idx="139">
                  <c:v>52.033438521709535</c:v>
                </c:pt>
                <c:pt idx="140">
                  <c:v>52.065807940606646</c:v>
                </c:pt>
                <c:pt idx="141">
                  <c:v>52.098024228311367</c:v>
                </c:pt>
                <c:pt idx="142">
                  <c:v>52.130089247325166</c:v>
                </c:pt>
                <c:pt idx="143">
                  <c:v>52.162004824673353</c:v>
                </c:pt>
                <c:pt idx="144">
                  <c:v>52.193772752823321</c:v>
                </c:pt>
                <c:pt idx="145">
                  <c:v>52.225394790572793</c:v>
                </c:pt>
                <c:pt idx="146">
                  <c:v>52.256872663909334</c:v>
                </c:pt>
                <c:pt idx="147">
                  <c:v>52.288208066842273</c:v>
                </c:pt>
                <c:pt idx="148">
                  <c:v>52.319402662207906</c:v>
                </c:pt>
                <c:pt idx="149">
                  <c:v>52.350458082449236</c:v>
                </c:pt>
                <c:pt idx="150">
                  <c:v>52.381375930371135</c:v>
                </c:pt>
                <c:pt idx="151">
                  <c:v>52.412157779871805</c:v>
                </c:pt>
                <c:pt idx="152">
                  <c:v>52.442805176651504</c:v>
                </c:pt>
                <c:pt idx="153">
                  <c:v>52.473319638899419</c:v>
                </c:pt>
                <c:pt idx="154">
                  <c:v>52.503702657959295</c:v>
                </c:pt>
                <c:pt idx="155">
                  <c:v>52.533955698974964</c:v>
                </c:pt>
                <c:pt idx="156">
                  <c:v>52.564080201516134</c:v>
                </c:pt>
                <c:pt idx="157">
                  <c:v>52.594077580185434</c:v>
                </c:pt>
                <c:pt idx="158">
                  <c:v>52.623949225207241</c:v>
                </c:pt>
                <c:pt idx="159">
                  <c:v>52.653696502998997</c:v>
                </c:pt>
                <c:pt idx="160">
                  <c:v>52.683320756725678</c:v>
                </c:pt>
                <c:pt idx="161">
                  <c:v>52.712823306837947</c:v>
                </c:pt>
                <c:pt idx="162">
                  <c:v>52.742205451594579</c:v>
                </c:pt>
                <c:pt idx="163">
                  <c:v>52.771468467569804</c:v>
                </c:pt>
                <c:pt idx="164">
                  <c:v>52.800613610145959</c:v>
                </c:pt>
                <c:pt idx="165">
                  <c:v>52.829642113992008</c:v>
                </c:pt>
                <c:pt idx="166">
                  <c:v>52.858555193528545</c:v>
                </c:pt>
                <c:pt idx="167">
                  <c:v>52.887354043379474</c:v>
                </c:pt>
                <c:pt idx="168">
                  <c:v>52.916039838811088</c:v>
                </c:pt>
                <c:pt idx="169">
                  <c:v>52.944613736158857</c:v>
                </c:pt>
                <c:pt idx="170">
                  <c:v>52.973076873242263</c:v>
                </c:pt>
                <c:pt idx="171">
                  <c:v>53.001430369768286</c:v>
                </c:pt>
                <c:pt idx="172">
                  <c:v>53.029675327723695</c:v>
                </c:pt>
                <c:pt idx="173">
                  <c:v>53.057812831756692</c:v>
                </c:pt>
                <c:pt idx="174">
                  <c:v>53.085843949548106</c:v>
                </c:pt>
                <c:pt idx="175">
                  <c:v>53.113769732172671</c:v>
                </c:pt>
                <c:pt idx="176">
                  <c:v>53.141591214450514</c:v>
                </c:pt>
                <c:pt idx="177">
                  <c:v>53.16930941528922</c:v>
                </c:pt>
                <c:pt idx="178">
                  <c:v>53.196925338016982</c:v>
                </c:pt>
                <c:pt idx="179">
                  <c:v>53.224439970706719</c:v>
                </c:pt>
                <c:pt idx="180">
                  <c:v>53.25185428649192</c:v>
                </c:pt>
                <c:pt idx="181">
                  <c:v>53.279169243874009</c:v>
                </c:pt>
                <c:pt idx="182">
                  <c:v>53.306385787021938</c:v>
                </c:pt>
                <c:pt idx="183">
                  <c:v>53.333504846063846</c:v>
                </c:pt>
                <c:pt idx="184">
                  <c:v>53.360527337371423</c:v>
                </c:pt>
                <c:pt idx="185">
                  <c:v>53.387454163836807</c:v>
                </c:pt>
                <c:pt idx="186">
                  <c:v>53.41428621514261</c:v>
                </c:pt>
                <c:pt idx="187">
                  <c:v>53.44102436802504</c:v>
                </c:pt>
                <c:pt idx="188">
                  <c:v>53.467669486530369</c:v>
                </c:pt>
                <c:pt idx="189">
                  <c:v>53.494222422265082</c:v>
                </c:pt>
                <c:pt idx="190">
                  <c:v>53.520684014639762</c:v>
                </c:pt>
                <c:pt idx="191">
                  <c:v>53.547055091106913</c:v>
                </c:pt>
                <c:pt idx="192">
                  <c:v>53.573336467392906</c:v>
                </c:pt>
                <c:pt idx="193">
                  <c:v>53.59952894772438</c:v>
                </c:pt>
                <c:pt idx="194">
                  <c:v>53.625633325048952</c:v>
                </c:pt>
                <c:pt idx="195">
                  <c:v>53.651650381250704</c:v>
                </c:pt>
                <c:pt idx="196">
                  <c:v>53.677580887360378</c:v>
                </c:pt>
                <c:pt idx="197">
                  <c:v>53.703425603760664</c:v>
                </c:pt>
                <c:pt idx="198">
                  <c:v>53.729185280386396</c:v>
                </c:pt>
                <c:pt idx="199">
                  <c:v>53.754860656920172</c:v>
                </c:pt>
                <c:pt idx="200">
                  <c:v>53.780452462983249</c:v>
                </c:pt>
                <c:pt idx="201">
                  <c:v>53.805961418321957</c:v>
                </c:pt>
                <c:pt idx="202">
                  <c:v>53.831388232989845</c:v>
                </c:pt>
                <c:pt idx="203">
                  <c:v>53.856733607525399</c:v>
                </c:pt>
                <c:pt idx="204">
                  <c:v>53.88199823312587</c:v>
                </c:pt>
                <c:pt idx="205">
                  <c:v>53.907182791816894</c:v>
                </c:pt>
                <c:pt idx="206">
                  <c:v>53.932287956618339</c:v>
                </c:pt>
                <c:pt idx="207">
                  <c:v>53.957314391706362</c:v>
                </c:pt>
                <c:pt idx="208">
                  <c:v>53.9822627525717</c:v>
                </c:pt>
                <c:pt idx="209">
                  <c:v>54.00713368617447</c:v>
                </c:pt>
                <c:pt idx="210">
                  <c:v>54.031927831095452</c:v>
                </c:pt>
                <c:pt idx="211">
                  <c:v>54.056645817683957</c:v>
                </c:pt>
                <c:pt idx="212">
                  <c:v>54.081288268202471</c:v>
                </c:pt>
                <c:pt idx="213">
                  <c:v>54.105855796967973</c:v>
                </c:pt>
                <c:pt idx="214">
                  <c:v>54.130349010490292</c:v>
                </c:pt>
                <c:pt idx="215">
                  <c:v>54.154768507607244</c:v>
                </c:pt>
                <c:pt idx="216">
                  <c:v>54.179114879616961</c:v>
                </c:pt>
                <c:pt idx="217">
                  <c:v>54.203388710407268</c:v>
                </c:pt>
                <c:pt idx="218">
                  <c:v>54.227590576582251</c:v>
                </c:pt>
                <c:pt idx="219">
                  <c:v>54.251721047586102</c:v>
                </c:pt>
                <c:pt idx="220">
                  <c:v>54.275780685824351</c:v>
                </c:pt>
                <c:pt idx="221">
                  <c:v>54.299770046782427</c:v>
                </c:pt>
                <c:pt idx="222">
                  <c:v>54.323689679141737</c:v>
                </c:pt>
                <c:pt idx="223">
                  <c:v>54.347540124893314</c:v>
                </c:pt>
                <c:pt idx="224">
                  <c:v>54.371321919448988</c:v>
                </c:pt>
                <c:pt idx="225">
                  <c:v>54.395035591750315</c:v>
                </c:pt>
                <c:pt idx="226">
                  <c:v>54.41868166437515</c:v>
                </c:pt>
                <c:pt idx="227">
                  <c:v>54.442260653642052</c:v>
                </c:pt>
                <c:pt idx="228">
                  <c:v>54.465773069712483</c:v>
                </c:pt>
                <c:pt idx="229">
                  <c:v>54.489219416690986</c:v>
                </c:pt>
                <c:pt idx="230">
                  <c:v>54.512600192723134</c:v>
                </c:pt>
                <c:pt idx="231">
                  <c:v>54.535915890091701</c:v>
                </c:pt>
                <c:pt idx="232">
                  <c:v>54.559166995310676</c:v>
                </c:pt>
                <c:pt idx="233">
                  <c:v>54.582353989217481</c:v>
                </c:pt>
                <c:pt idx="234">
                  <c:v>54.605477347063285</c:v>
                </c:pt>
                <c:pt idx="235">
                  <c:v>54.62853753860152</c:v>
                </c:pt>
                <c:pt idx="236">
                  <c:v>54.651535028174628</c:v>
                </c:pt>
                <c:pt idx="237">
                  <c:v>54.674470274799049</c:v>
                </c:pt>
                <c:pt idx="238">
                  <c:v>54.697343732248548</c:v>
                </c:pt>
                <c:pt idx="239">
                  <c:v>54.720155849135899</c:v>
                </c:pt>
                <c:pt idx="240">
                  <c:v>54.742907068992935</c:v>
                </c:pt>
                <c:pt idx="241">
                  <c:v>54.765597830349058</c:v>
                </c:pt>
                <c:pt idx="242">
                  <c:v>54.788228566808201</c:v>
                </c:pt>
                <c:pt idx="243">
                  <c:v>54.810799707124261</c:v>
                </c:pt>
                <c:pt idx="244">
                  <c:v>54.833311675275155</c:v>
                </c:pt>
                <c:pt idx="245">
                  <c:v>54.855764890535355</c:v>
                </c:pt>
                <c:pt idx="246">
                  <c:v>54.878159767547118</c:v>
                </c:pt>
                <c:pt idx="247">
                  <c:v>54.900496716390236</c:v>
                </c:pt>
                <c:pt idx="248">
                  <c:v>54.922776142650619</c:v>
                </c:pt>
                <c:pt idx="249">
                  <c:v>54.944998447487436</c:v>
                </c:pt>
                <c:pt idx="250">
                  <c:v>54.967164027699013</c:v>
                </c:pt>
                <c:pt idx="251">
                  <c:v>54.989273275787554</c:v>
                </c:pt>
                <c:pt idx="252">
                  <c:v>55.011326580022619</c:v>
                </c:pt>
                <c:pt idx="253">
                  <c:v>55.033324324503383</c:v>
                </c:pt>
                <c:pt idx="254">
                  <c:v>55.055266889219752</c:v>
                </c:pt>
                <c:pt idx="255">
                  <c:v>55.077154650112405</c:v>
                </c:pt>
                <c:pt idx="256">
                  <c:v>55.098987979131607</c:v>
                </c:pt>
                <c:pt idx="257">
                  <c:v>55.120767244295081</c:v>
                </c:pt>
                <c:pt idx="258">
                  <c:v>55.142492809744709</c:v>
                </c:pt>
                <c:pt idx="259">
                  <c:v>55.164165035802277</c:v>
                </c:pt>
                <c:pt idx="260">
                  <c:v>55.185784279024119</c:v>
                </c:pt>
                <c:pt idx="261">
                  <c:v>55.207350892254887</c:v>
                </c:pt>
                <c:pt idx="262">
                  <c:v>55.228865224680249</c:v>
                </c:pt>
                <c:pt idx="263">
                  <c:v>55.250327621878682</c:v>
                </c:pt>
                <c:pt idx="264">
                  <c:v>55.271738425872371</c:v>
                </c:pt>
                <c:pt idx="265">
                  <c:v>55.293097975177133</c:v>
                </c:pt>
                <c:pt idx="266">
                  <c:v>55.314406604851484</c:v>
                </c:pt>
                <c:pt idx="267">
                  <c:v>55.33566464654487</c:v>
                </c:pt>
                <c:pt idx="268">
                  <c:v>55.356872428545003</c:v>
                </c:pt>
                <c:pt idx="269">
                  <c:v>55.378030275824386</c:v>
                </c:pt>
                <c:pt idx="270">
                  <c:v>55.399138510086011</c:v>
                </c:pt>
                <c:pt idx="271">
                  <c:v>55.420197449808299</c:v>
                </c:pt>
                <c:pt idx="272">
                  <c:v>55.441207410289181</c:v>
                </c:pt>
                <c:pt idx="273">
                  <c:v>55.4621687036895</c:v>
                </c:pt>
                <c:pt idx="274">
                  <c:v>55.48308163907565</c:v>
                </c:pt>
                <c:pt idx="275">
                  <c:v>55.503946522461419</c:v>
                </c:pt>
                <c:pt idx="276">
                  <c:v>55.52476365684916</c:v>
                </c:pt>
                <c:pt idx="277">
                  <c:v>55.545533342270318</c:v>
                </c:pt>
                <c:pt idx="278">
                  <c:v>55.566255875825121</c:v>
                </c:pt>
                <c:pt idx="279">
                  <c:v>55.58693155172179</c:v>
                </c:pt>
                <c:pt idx="280">
                  <c:v>55.607560661314878</c:v>
                </c:pt>
                <c:pt idx="281">
                  <c:v>55.62814349314317</c:v>
                </c:pt>
                <c:pt idx="282">
                  <c:v>55.648680332966777</c:v>
                </c:pt>
                <c:pt idx="283">
                  <c:v>55.669171463803721</c:v>
                </c:pt>
                <c:pt idx="284">
                  <c:v>55.689617165965878</c:v>
                </c:pt>
                <c:pt idx="285">
                  <c:v>55.710017717094289</c:v>
                </c:pt>
                <c:pt idx="286">
                  <c:v>55.730373392193954</c:v>
                </c:pt>
                <c:pt idx="287">
                  <c:v>55.750684463668009</c:v>
                </c:pt>
                <c:pt idx="288">
                  <c:v>55.770951201351352</c:v>
                </c:pt>
                <c:pt idx="289">
                  <c:v>55.791173872543716</c:v>
                </c:pt>
                <c:pt idx="290">
                  <c:v>55.811352742042217</c:v>
                </c:pt>
                <c:pt idx="291">
                  <c:v>55.831488072173343</c:v>
                </c:pt>
                <c:pt idx="292">
                  <c:v>55.851580122824508</c:v>
                </c:pt>
                <c:pt idx="293">
                  <c:v>55.871629151474949</c:v>
                </c:pt>
                <c:pt idx="294">
                  <c:v>55.891635413226275</c:v>
                </c:pt>
                <c:pt idx="295">
                  <c:v>55.911599160832459</c:v>
                </c:pt>
                <c:pt idx="296">
                  <c:v>55.931520644729346</c:v>
                </c:pt>
                <c:pt idx="297">
                  <c:v>55.951400113063698</c:v>
                </c:pt>
                <c:pt idx="298">
                  <c:v>55.971237811721814</c:v>
                </c:pt>
                <c:pt idx="299">
                  <c:v>55.991033984357628</c:v>
                </c:pt>
                <c:pt idx="300">
                  <c:v>56.010788872420449</c:v>
                </c:pt>
                <c:pt idx="301">
                  <c:v>56.030502715182173</c:v>
                </c:pt>
                <c:pt idx="302">
                  <c:v>56.050175749764193</c:v>
                </c:pt>
                <c:pt idx="303">
                  <c:v>56.069808211163718</c:v>
                </c:pt>
                <c:pt idx="304">
                  <c:v>56.089400332279865</c:v>
                </c:pt>
                <c:pt idx="305">
                  <c:v>56.108952343939222</c:v>
                </c:pt>
                <c:pt idx="306">
                  <c:v>56.128464474921053</c:v>
                </c:pt>
                <c:pt idx="307">
                  <c:v>56.147936951982132</c:v>
                </c:pt>
                <c:pt idx="308">
                  <c:v>56.167369999881188</c:v>
                </c:pt>
                <c:pt idx="309">
                  <c:v>56.186763841402971</c:v>
                </c:pt>
                <c:pt idx="310">
                  <c:v>56.206118697381925</c:v>
                </c:pt>
                <c:pt idx="311">
                  <c:v>56.225434786725543</c:v>
                </c:pt>
                <c:pt idx="312">
                  <c:v>56.244712326437401</c:v>
                </c:pt>
                <c:pt idx="313">
                  <c:v>56.263951531639705</c:v>
                </c:pt>
                <c:pt idx="314">
                  <c:v>56.283152615595682</c:v>
                </c:pt>
                <c:pt idx="315">
                  <c:v>56.30231578973148</c:v>
                </c:pt>
                <c:pt idx="316">
                  <c:v>56.321441263657832</c:v>
                </c:pt>
                <c:pt idx="317">
                  <c:v>56.340529245191362</c:v>
                </c:pt>
                <c:pt idx="318">
                  <c:v>56.359579940375625</c:v>
                </c:pt>
                <c:pt idx="319">
                  <c:v>56.378593553501702</c:v>
                </c:pt>
                <c:pt idx="320">
                  <c:v>56.397570287128687</c:v>
                </c:pt>
                <c:pt idx="321">
                  <c:v>56.416510342103678</c:v>
                </c:pt>
                <c:pt idx="322">
                  <c:v>56.435413917581641</c:v>
                </c:pt>
                <c:pt idx="323">
                  <c:v>56.454281211044858</c:v>
                </c:pt>
                <c:pt idx="324">
                  <c:v>56.473112418322138</c:v>
                </c:pt>
                <c:pt idx="325">
                  <c:v>56.491907733607789</c:v>
                </c:pt>
                <c:pt idx="326">
                  <c:v>56.510667349480265</c:v>
                </c:pt>
                <c:pt idx="327">
                  <c:v>56.529391456920536</c:v>
                </c:pt>
                <c:pt idx="328">
                  <c:v>56.548080245330233</c:v>
                </c:pt>
                <c:pt idx="329">
                  <c:v>56.566733902549501</c:v>
                </c:pt>
                <c:pt idx="330">
                  <c:v>56.585352614874637</c:v>
                </c:pt>
                <c:pt idx="331">
                  <c:v>56.603936567075401</c:v>
                </c:pt>
                <c:pt idx="332">
                  <c:v>56.62248594241219</c:v>
                </c:pt>
                <c:pt idx="333">
                  <c:v>56.64100092265285</c:v>
                </c:pt>
                <c:pt idx="334">
                  <c:v>56.659481688089343</c:v>
                </c:pt>
                <c:pt idx="335">
                  <c:v>56.677928417554121</c:v>
                </c:pt>
                <c:pt idx="336">
                  <c:v>56.696341288436322</c:v>
                </c:pt>
                <c:pt idx="337">
                  <c:v>56.714720476697664</c:v>
                </c:pt>
                <c:pt idx="338">
                  <c:v>56.733066156888199</c:v>
                </c:pt>
                <c:pt idx="339">
                  <c:v>56.751378502161813</c:v>
                </c:pt>
                <c:pt idx="340">
                  <c:v>56.769657684291488</c:v>
                </c:pt>
                <c:pt idx="341">
                  <c:v>56.787903873684357</c:v>
                </c:pt>
                <c:pt idx="342">
                  <c:v>56.806117239396642</c:v>
                </c:pt>
                <c:pt idx="343">
                  <c:v>56.824297949148203</c:v>
                </c:pt>
                <c:pt idx="344">
                  <c:v>56.842446169337087</c:v>
                </c:pt>
                <c:pt idx="345">
                  <c:v>56.860562065053756</c:v>
                </c:pt>
                <c:pt idx="346">
                  <c:v>56.878645800095121</c:v>
                </c:pt>
                <c:pt idx="347">
                  <c:v>56.896697536978479</c:v>
                </c:pt>
                <c:pt idx="348">
                  <c:v>56.914717436955144</c:v>
                </c:pt>
                <c:pt idx="349">
                  <c:v>56.932705660023949</c:v>
                </c:pt>
                <c:pt idx="350">
                  <c:v>56.950662364944606</c:v>
                </c:pt>
                <c:pt idx="351">
                  <c:v>56.968587709250812</c:v>
                </c:pt>
                <c:pt idx="352">
                  <c:v>56.986481849263214</c:v>
                </c:pt>
                <c:pt idx="353">
                  <c:v>57.004344940102186</c:v>
                </c:pt>
                <c:pt idx="354">
                  <c:v>57.022177135700503</c:v>
                </c:pt>
                <c:pt idx="355">
                  <c:v>57.039978588815714</c:v>
                </c:pt>
                <c:pt idx="356">
                  <c:v>57.057749451042483</c:v>
                </c:pt>
                <c:pt idx="357">
                  <c:v>57.075489872824676</c:v>
                </c:pt>
                <c:pt idx="358">
                  <c:v>57.093200003467373</c:v>
                </c:pt>
                <c:pt idx="359">
                  <c:v>57.110879991148614</c:v>
                </c:pt>
                <c:pt idx="360">
                  <c:v>57.128529982931092</c:v>
                </c:pt>
                <c:pt idx="361">
                  <c:v>57.146150124773627</c:v>
                </c:pt>
                <c:pt idx="362">
                  <c:v>57.163740561542546</c:v>
                </c:pt>
                <c:pt idx="363">
                  <c:v>57.181301437022839</c:v>
                </c:pt>
                <c:pt idx="364">
                  <c:v>57.19883289392925</c:v>
                </c:pt>
                <c:pt idx="365">
                  <c:v>57.216335073917179</c:v>
                </c:pt>
                <c:pt idx="366">
                  <c:v>57.233808117593455</c:v>
                </c:pt>
                <c:pt idx="367">
                  <c:v>57.251252164526953</c:v>
                </c:pt>
                <c:pt idx="368">
                  <c:v>57.268667353259126</c:v>
                </c:pt>
                <c:pt idx="369">
                  <c:v>57.28605382131434</c:v>
                </c:pt>
                <c:pt idx="370">
                  <c:v>57.303411705210095</c:v>
                </c:pt>
                <c:pt idx="371">
                  <c:v>57.320741140467149</c:v>
                </c:pt>
                <c:pt idx="372">
                  <c:v>57.338042261619506</c:v>
                </c:pt>
                <c:pt idx="373">
                  <c:v>57.355315202224205</c:v>
                </c:pt>
                <c:pt idx="374">
                  <c:v>57.372560094871076</c:v>
                </c:pt>
                <c:pt idx="375">
                  <c:v>57.389777071192356</c:v>
                </c:pt>
                <c:pt idx="376">
                  <c:v>57.406966261872142</c:v>
                </c:pt>
                <c:pt idx="377">
                  <c:v>57.424127796655753</c:v>
                </c:pt>
                <c:pt idx="378">
                  <c:v>57.441261804358959</c:v>
                </c:pt>
                <c:pt idx="379">
                  <c:v>57.458368412877164</c:v>
                </c:pt>
                <c:pt idx="380">
                  <c:v>57.475447749194345</c:v>
                </c:pt>
                <c:pt idx="381">
                  <c:v>57.492499939392033</c:v>
                </c:pt>
                <c:pt idx="382">
                  <c:v>57.509525108658025</c:v>
                </c:pt>
                <c:pt idx="383">
                  <c:v>57.526523381295121</c:v>
                </c:pt>
                <c:pt idx="384">
                  <c:v>57.54349488072971</c:v>
                </c:pt>
                <c:pt idx="385">
                  <c:v>57.560439729520184</c:v>
                </c:pt>
                <c:pt idx="386">
                  <c:v>57.57735804936538</c:v>
                </c:pt>
                <c:pt idx="387">
                  <c:v>57.594249961112773</c:v>
                </c:pt>
                <c:pt idx="388">
                  <c:v>57.611115584766708</c:v>
                </c:pt>
                <c:pt idx="389">
                  <c:v>57.627955039496428</c:v>
                </c:pt>
                <c:pt idx="390">
                  <c:v>57.644768443644054</c:v>
                </c:pt>
                <c:pt idx="391">
                  <c:v>57.661555914732432</c:v>
                </c:pt>
                <c:pt idx="392">
                  <c:v>57.678317569472995</c:v>
                </c:pt>
                <c:pt idx="393">
                  <c:v>57.695053523773325</c:v>
                </c:pt>
                <c:pt idx="394">
                  <c:v>57.711763892744841</c:v>
                </c:pt>
                <c:pt idx="395">
                  <c:v>57.728448790710281</c:v>
                </c:pt>
                <c:pt idx="396">
                  <c:v>57.745108331211064</c:v>
                </c:pt>
                <c:pt idx="397">
                  <c:v>57.761742627014698</c:v>
                </c:pt>
                <c:pt idx="398">
                  <c:v>57.778351790121924</c:v>
                </c:pt>
                <c:pt idx="399">
                  <c:v>57.794935931773971</c:v>
                </c:pt>
                <c:pt idx="400">
                  <c:v>57.811495162459522</c:v>
                </c:pt>
                <c:pt idx="401">
                  <c:v>57.828029591921762</c:v>
                </c:pt>
                <c:pt idx="402">
                  <c:v>57.844539329165286</c:v>
                </c:pt>
                <c:pt idx="403">
                  <c:v>57.861024482462838</c:v>
                </c:pt>
                <c:pt idx="404">
                  <c:v>57.877485159362195</c:v>
                </c:pt>
                <c:pt idx="405">
                  <c:v>57.89392146669266</c:v>
                </c:pt>
                <c:pt idx="406">
                  <c:v>57.910333510571817</c:v>
                </c:pt>
                <c:pt idx="407">
                  <c:v>57.926721396411892</c:v>
                </c:pt>
                <c:pt idx="408">
                  <c:v>57.943085228926286</c:v>
                </c:pt>
                <c:pt idx="409">
                  <c:v>57.959425112135897</c:v>
                </c:pt>
                <c:pt idx="410">
                  <c:v>57.975741149375402</c:v>
                </c:pt>
                <c:pt idx="411">
                  <c:v>57.992033443299505</c:v>
                </c:pt>
                <c:pt idx="412">
                  <c:v>58.008302095889029</c:v>
                </c:pt>
                <c:pt idx="413">
                  <c:v>58.02454720845703</c:v>
                </c:pt>
                <c:pt idx="414">
                  <c:v>58.04076888165477</c:v>
                </c:pt>
                <c:pt idx="415">
                  <c:v>58.056967215477684</c:v>
                </c:pt>
                <c:pt idx="416">
                  <c:v>58.073142309271233</c:v>
                </c:pt>
                <c:pt idx="417">
                  <c:v>58.089294261736697</c:v>
                </c:pt>
                <c:pt idx="418">
                  <c:v>58.105423170936916</c:v>
                </c:pt>
                <c:pt idx="419">
                  <c:v>58.121529134301966</c:v>
                </c:pt>
                <c:pt idx="420">
                  <c:v>58.137612248634781</c:v>
                </c:pt>
                <c:pt idx="421">
                  <c:v>58.153672610116644</c:v>
                </c:pt>
                <c:pt idx="422">
                  <c:v>58.169710314312766</c:v>
                </c:pt>
                <c:pt idx="423">
                  <c:v>58.185725456177586</c:v>
                </c:pt>
                <c:pt idx="424">
                  <c:v>58.201718130060229</c:v>
                </c:pt>
                <c:pt idx="425">
                  <c:v>58.217688429709781</c:v>
                </c:pt>
                <c:pt idx="426">
                  <c:v>58.2336364482805</c:v>
                </c:pt>
                <c:pt idx="427">
                  <c:v>58.249562278337038</c:v>
                </c:pt>
                <c:pt idx="428">
                  <c:v>58.265466011859559</c:v>
                </c:pt>
                <c:pt idx="429">
                  <c:v>58.281347740248805</c:v>
                </c:pt>
                <c:pt idx="430">
                  <c:v>58.297207554331123</c:v>
                </c:pt>
                <c:pt idx="431">
                  <c:v>58.313045544363398</c:v>
                </c:pt>
                <c:pt idx="432">
                  <c:v>58.328861800037998</c:v>
                </c:pt>
                <c:pt idx="433">
                  <c:v>58.344656410487602</c:v>
                </c:pt>
                <c:pt idx="434">
                  <c:v>58.360429464289993</c:v>
                </c:pt>
                <c:pt idx="435">
                  <c:v>58.376181049472848</c:v>
                </c:pt>
                <c:pt idx="436">
                  <c:v>58.391911253518387</c:v>
                </c:pt>
                <c:pt idx="437">
                  <c:v>58.407620163368051</c:v>
                </c:pt>
                <c:pt idx="438">
                  <c:v>58.423307865427063</c:v>
                </c:pt>
                <c:pt idx="439">
                  <c:v>58.438974445569016</c:v>
                </c:pt>
                <c:pt idx="440">
                  <c:v>58.454619989140362</c:v>
                </c:pt>
                <c:pt idx="441">
                  <c:v>58.470244580964831</c:v>
                </c:pt>
                <c:pt idx="442">
                  <c:v>58.485848305347858</c:v>
                </c:pt>
                <c:pt idx="443">
                  <c:v>58.501431246080941</c:v>
                </c:pt>
                <c:pt idx="444">
                  <c:v>58.516993486445955</c:v>
                </c:pt>
                <c:pt idx="445">
                  <c:v>58.532535109219381</c:v>
                </c:pt>
                <c:pt idx="446">
                  <c:v>58.548056196676562</c:v>
                </c:pt>
                <c:pt idx="447">
                  <c:v>58.563556830595857</c:v>
                </c:pt>
                <c:pt idx="448">
                  <c:v>58.579037092262773</c:v>
                </c:pt>
                <c:pt idx="449">
                  <c:v>58.594497062474062</c:v>
                </c:pt>
                <c:pt idx="450">
                  <c:v>58.609936821541766</c:v>
                </c:pt>
                <c:pt idx="451">
                  <c:v>58.625356449297158</c:v>
                </c:pt>
                <c:pt idx="452">
                  <c:v>58.640756025094831</c:v>
                </c:pt>
                <c:pt idx="453">
                  <c:v>58.656135627816468</c:v>
                </c:pt>
                <c:pt idx="454">
                  <c:v>58.67149533587483</c:v>
                </c:pt>
                <c:pt idx="455">
                  <c:v>58.686835227217529</c:v>
                </c:pt>
                <c:pt idx="456">
                  <c:v>58.702155379330861</c:v>
                </c:pt>
                <c:pt idx="457">
                  <c:v>58.717455869243551</c:v>
                </c:pt>
                <c:pt idx="458">
                  <c:v>58.732736773530448</c:v>
                </c:pt>
                <c:pt idx="459">
                  <c:v>58.747998168316286</c:v>
                </c:pt>
                <c:pt idx="460">
                  <c:v>58.763240129279211</c:v>
                </c:pt>
                <c:pt idx="461">
                  <c:v>58.778462731654493</c:v>
                </c:pt>
                <c:pt idx="462">
                  <c:v>58.793666050238031</c:v>
                </c:pt>
                <c:pt idx="463">
                  <c:v>58.808850159389905</c:v>
                </c:pt>
                <c:pt idx="464">
                  <c:v>58.824015133037889</c:v>
                </c:pt>
                <c:pt idx="465">
                  <c:v>58.839161044680878</c:v>
                </c:pt>
                <c:pt idx="466">
                  <c:v>58.854287967392352</c:v>
                </c:pt>
                <c:pt idx="467">
                  <c:v>58.869395973823742</c:v>
                </c:pt>
                <c:pt idx="468">
                  <c:v>58.884485136207786</c:v>
                </c:pt>
                <c:pt idx="469">
                  <c:v>58.899555526361901</c:v>
                </c:pt>
                <c:pt idx="470">
                  <c:v>58.91460721569139</c:v>
                </c:pt>
                <c:pt idx="471">
                  <c:v>58.929640275192774</c:v>
                </c:pt>
                <c:pt idx="472">
                  <c:v>58.944654775456968</c:v>
                </c:pt>
                <c:pt idx="473">
                  <c:v>58.959650786672512</c:v>
                </c:pt>
                <c:pt idx="474">
                  <c:v>58.974628378628694</c:v>
                </c:pt>
                <c:pt idx="475">
                  <c:v>58.989587620718723</c:v>
                </c:pt>
                <c:pt idx="476">
                  <c:v>59.004528581942793</c:v>
                </c:pt>
                <c:pt idx="477">
                  <c:v>59.019451330911167</c:v>
                </c:pt>
                <c:pt idx="478">
                  <c:v>59.034355935847188</c:v>
                </c:pt>
                <c:pt idx="479">
                  <c:v>59.049242464590336</c:v>
                </c:pt>
                <c:pt idx="480">
                  <c:v>59.064110984599168</c:v>
                </c:pt>
                <c:pt idx="481">
                  <c:v>59.078961562954277</c:v>
                </c:pt>
                <c:pt idx="482">
                  <c:v>59.093794266361215</c:v>
                </c:pt>
                <c:pt idx="483">
                  <c:v>59.108609161153382</c:v>
                </c:pt>
                <c:pt idx="484">
                  <c:v>59.123406313294886</c:v>
                </c:pt>
                <c:pt idx="485">
                  <c:v>59.138185788383396</c:v>
                </c:pt>
                <c:pt idx="486">
                  <c:v>59.152947651652902</c:v>
                </c:pt>
                <c:pt idx="487">
                  <c:v>59.16769196797658</c:v>
                </c:pt>
                <c:pt idx="488">
                  <c:v>59.18241880186946</c:v>
                </c:pt>
                <c:pt idx="489">
                  <c:v>59.197128217491205</c:v>
                </c:pt>
                <c:pt idx="490">
                  <c:v>59.211820278648787</c:v>
                </c:pt>
                <c:pt idx="491">
                  <c:v>59.226495048799165</c:v>
                </c:pt>
                <c:pt idx="492">
                  <c:v>59.241152591051964</c:v>
                </c:pt>
                <c:pt idx="493">
                  <c:v>59.255792968172059</c:v>
                </c:pt>
                <c:pt idx="494">
                  <c:v>59.270416242582208</c:v>
                </c:pt>
                <c:pt idx="495">
                  <c:v>59.28502247636559</c:v>
                </c:pt>
                <c:pt idx="496">
                  <c:v>59.299611731268385</c:v>
                </c:pt>
                <c:pt idx="497">
                  <c:v>59.314184068702275</c:v>
                </c:pt>
                <c:pt idx="498">
                  <c:v>59.328739549746984</c:v>
                </c:pt>
                <c:pt idx="499">
                  <c:v>59.343278235152709</c:v>
                </c:pt>
                <c:pt idx="500">
                  <c:v>59.357800185342612</c:v>
                </c:pt>
                <c:pt idx="501">
                  <c:v>59.372305460415234</c:v>
                </c:pt>
                <c:pt idx="502">
                  <c:v>59.386794120146888</c:v>
                </c:pt>
                <c:pt idx="503">
                  <c:v>59.401266223994099</c:v>
                </c:pt>
                <c:pt idx="504">
                  <c:v>59.415721831095894</c:v>
                </c:pt>
                <c:pt idx="505">
                  <c:v>59.430161000276208</c:v>
                </c:pt>
                <c:pt idx="506">
                  <c:v>59.444583790046167</c:v>
                </c:pt>
                <c:pt idx="507">
                  <c:v>59.458990258606406</c:v>
                </c:pt>
                <c:pt idx="508">
                  <c:v>59.473380463849317</c:v>
                </c:pt>
                <c:pt idx="509">
                  <c:v>59.487754463361341</c:v>
                </c:pt>
                <c:pt idx="510">
                  <c:v>59.502112314425183</c:v>
                </c:pt>
                <c:pt idx="511">
                  <c:v>59.516454074022029</c:v>
                </c:pt>
                <c:pt idx="512">
                  <c:v>59.530779798833741</c:v>
                </c:pt>
                <c:pt idx="513">
                  <c:v>59.545089545245034</c:v>
                </c:pt>
                <c:pt idx="514">
                  <c:v>59.559383369345611</c:v>
                </c:pt>
                <c:pt idx="515">
                  <c:v>59.573661326932324</c:v>
                </c:pt>
                <c:pt idx="516">
                  <c:v>59.587923473511275</c:v>
                </c:pt>
                <c:pt idx="517">
                  <c:v>59.602169864299917</c:v>
                </c:pt>
                <c:pt idx="518">
                  <c:v>59.616400554229116</c:v>
                </c:pt>
                <c:pt idx="519">
                  <c:v>59.63061559794523</c:v>
                </c:pt>
                <c:pt idx="520">
                  <c:v>59.644815049812124</c:v>
                </c:pt>
                <c:pt idx="521">
                  <c:v>59.658998963913206</c:v>
                </c:pt>
                <c:pt idx="522">
                  <c:v>59.673167394053436</c:v>
                </c:pt>
                <c:pt idx="523">
                  <c:v>59.687320393761262</c:v>
                </c:pt>
                <c:pt idx="524">
                  <c:v>59.701458016290673</c:v>
                </c:pt>
                <c:pt idx="525">
                  <c:v>59.715580314623054</c:v>
                </c:pt>
                <c:pt idx="526">
                  <c:v>59.729687341469202</c:v>
                </c:pt>
                <c:pt idx="527">
                  <c:v>59.743779149271163</c:v>
                </c:pt>
                <c:pt idx="528">
                  <c:v>59.757855790204154</c:v>
                </c:pt>
                <c:pt idx="529">
                  <c:v>59.771917316178488</c:v>
                </c:pt>
                <c:pt idx="530">
                  <c:v>59.785963778841385</c:v>
                </c:pt>
                <c:pt idx="531">
                  <c:v>59.799995229578826</c:v>
                </c:pt>
                <c:pt idx="532">
                  <c:v>59.814011719517389</c:v>
                </c:pt>
                <c:pt idx="533">
                  <c:v>59.828013299526077</c:v>
                </c:pt>
                <c:pt idx="534">
                  <c:v>59.842000020218094</c:v>
                </c:pt>
                <c:pt idx="535">
                  <c:v>59.855971931952638</c:v>
                </c:pt>
                <c:pt idx="536">
                  <c:v>59.869929084836656</c:v>
                </c:pt>
                <c:pt idx="537">
                  <c:v>59.883871528726615</c:v>
                </c:pt>
                <c:pt idx="538">
                  <c:v>59.897799313230237</c:v>
                </c:pt>
                <c:pt idx="539">
                  <c:v>59.911712487708165</c:v>
                </c:pt>
                <c:pt idx="540">
                  <c:v>59.925611101275763</c:v>
                </c:pt>
                <c:pt idx="541">
                  <c:v>59.939495202804707</c:v>
                </c:pt>
                <c:pt idx="542">
                  <c:v>59.953364840924749</c:v>
                </c:pt>
                <c:pt idx="543">
                  <c:v>59.967220064025305</c:v>
                </c:pt>
                <c:pt idx="544">
                  <c:v>59.98106092025715</c:v>
                </c:pt>
                <c:pt idx="545">
                  <c:v>59.994887457534034</c:v>
                </c:pt>
                <c:pt idx="546">
                  <c:v>60.008699723534278</c:v>
                </c:pt>
                <c:pt idx="547">
                  <c:v>60.022497765702433</c:v>
                </c:pt>
                <c:pt idx="548">
                  <c:v>60.036281631250816</c:v>
                </c:pt>
                <c:pt idx="549">
                  <c:v>60.050051367161117</c:v>
                </c:pt>
                <c:pt idx="550">
                  <c:v>60.063807020185941</c:v>
                </c:pt>
                <c:pt idx="551">
                  <c:v>60.077548636850388</c:v>
                </c:pt>
                <c:pt idx="552">
                  <c:v>60.091276263453558</c:v>
                </c:pt>
                <c:pt idx="553">
                  <c:v>60.104989946070091</c:v>
                </c:pt>
                <c:pt idx="554">
                  <c:v>60.118689730551694</c:v>
                </c:pt>
                <c:pt idx="555">
                  <c:v>60.132375662528574</c:v>
                </c:pt>
                <c:pt idx="556">
                  <c:v>60.146047787411021</c:v>
                </c:pt>
                <c:pt idx="557">
                  <c:v>60.159706150390804</c:v>
                </c:pt>
                <c:pt idx="558">
                  <c:v>60.173350796442648</c:v>
                </c:pt>
                <c:pt idx="559">
                  <c:v>60.186981770325716</c:v>
                </c:pt>
                <c:pt idx="560">
                  <c:v>60.200599116584982</c:v>
                </c:pt>
                <c:pt idx="561">
                  <c:v>60.214202879552715</c:v>
                </c:pt>
                <c:pt idx="562">
                  <c:v>60.227793103349867</c:v>
                </c:pt>
                <c:pt idx="563">
                  <c:v>60.241369831887454</c:v>
                </c:pt>
                <c:pt idx="564">
                  <c:v>60.254933108867974</c:v>
                </c:pt>
                <c:pt idx="565">
                  <c:v>60.268482977786761</c:v>
                </c:pt>
                <c:pt idx="566">
                  <c:v>60.282019481933382</c:v>
                </c:pt>
                <c:pt idx="567">
                  <c:v>60.295542664392933</c:v>
                </c:pt>
                <c:pt idx="568">
                  <c:v>60.309052568047456</c:v>
                </c:pt>
                <c:pt idx="569">
                  <c:v>60.322549235577199</c:v>
                </c:pt>
                <c:pt idx="570">
                  <c:v>60.336032709461975</c:v>
                </c:pt>
                <c:pt idx="571">
                  <c:v>60.349503031982479</c:v>
                </c:pt>
                <c:pt idx="572">
                  <c:v>60.362960245221558</c:v>
                </c:pt>
                <c:pt idx="573">
                  <c:v>60.37640439106552</c:v>
                </c:pt>
                <c:pt idx="574">
                  <c:v>60.389835511205405</c:v>
                </c:pt>
                <c:pt idx="575">
                  <c:v>60.403253647138229</c:v>
                </c:pt>
                <c:pt idx="576">
                  <c:v>60.416658840168296</c:v>
                </c:pt>
                <c:pt idx="577">
                  <c:v>60.430051131408391</c:v>
                </c:pt>
                <c:pt idx="578">
                  <c:v>60.443430561781021</c:v>
                </c:pt>
                <c:pt idx="579">
                  <c:v>60.456797172019698</c:v>
                </c:pt>
                <c:pt idx="580">
                  <c:v>60.470151002670065</c:v>
                </c:pt>
                <c:pt idx="581">
                  <c:v>60.48349209409119</c:v>
                </c:pt>
                <c:pt idx="582">
                  <c:v>60.496820486456699</c:v>
                </c:pt>
                <c:pt idx="583">
                  <c:v>60.510136219755964</c:v>
                </c:pt>
                <c:pt idx="584">
                  <c:v>60.523439333795338</c:v>
                </c:pt>
                <c:pt idx="585">
                  <c:v>60.536729868199288</c:v>
                </c:pt>
                <c:pt idx="586">
                  <c:v>60.550007862411533</c:v>
                </c:pt>
                <c:pt idx="587">
                  <c:v>60.56327335569619</c:v>
                </c:pt>
                <c:pt idx="588">
                  <c:v>60.576526387138983</c:v>
                </c:pt>
                <c:pt idx="589">
                  <c:v>60.58976699564829</c:v>
                </c:pt>
                <c:pt idx="590">
                  <c:v>60.602995219956306</c:v>
                </c:pt>
                <c:pt idx="591">
                  <c:v>60.616211098620155</c:v>
                </c:pt>
                <c:pt idx="592">
                  <c:v>60.629414670022996</c:v>
                </c:pt>
                <c:pt idx="593">
                  <c:v>60.642605972375094</c:v>
                </c:pt>
                <c:pt idx="594">
                  <c:v>60.655785043714928</c:v>
                </c:pt>
                <c:pt idx="595">
                  <c:v>60.668951921910264</c:v>
                </c:pt>
                <c:pt idx="596">
                  <c:v>60.682106644659214</c:v>
                </c:pt>
                <c:pt idx="597">
                  <c:v>60.695249249491312</c:v>
                </c:pt>
                <c:pt idx="598">
                  <c:v>60.70837977376857</c:v>
                </c:pt>
                <c:pt idx="599">
                  <c:v>60.72149825468648</c:v>
                </c:pt>
                <c:pt idx="600">
                  <c:v>60.734604729275148</c:v>
                </c:pt>
                <c:pt idx="601">
                  <c:v>60.747699234400166</c:v>
                </c:pt>
                <c:pt idx="602">
                  <c:v>60.760781806763788</c:v>
                </c:pt>
                <c:pt idx="603">
                  <c:v>60.773852482905859</c:v>
                </c:pt>
                <c:pt idx="604">
                  <c:v>60.786911299204803</c:v>
                </c:pt>
                <c:pt idx="605">
                  <c:v>60.799958291878703</c:v>
                </c:pt>
                <c:pt idx="606">
                  <c:v>60.812993496986195</c:v>
                </c:pt>
                <c:pt idx="607">
                  <c:v>60.826016950427508</c:v>
                </c:pt>
                <c:pt idx="608">
                  <c:v>60.839028687945415</c:v>
                </c:pt>
                <c:pt idx="609">
                  <c:v>60.852028745126212</c:v>
                </c:pt>
                <c:pt idx="610">
                  <c:v>60.865017157400644</c:v>
                </c:pt>
                <c:pt idx="611">
                  <c:v>60.877993960044904</c:v>
                </c:pt>
                <c:pt idx="612">
                  <c:v>60.890959188181526</c:v>
                </c:pt>
                <c:pt idx="613">
                  <c:v>60.903912876780382</c:v>
                </c:pt>
                <c:pt idx="614">
                  <c:v>60.916855060659529</c:v>
                </c:pt>
                <c:pt idx="615">
                  <c:v>60.929785774486206</c:v>
                </c:pt>
                <c:pt idx="616">
                  <c:v>60.942705052777711</c:v>
                </c:pt>
                <c:pt idx="617">
                  <c:v>60.95561292990233</c:v>
                </c:pt>
                <c:pt idx="618">
                  <c:v>60.968509440080176</c:v>
                </c:pt>
                <c:pt idx="619">
                  <c:v>60.981394617384197</c:v>
                </c:pt>
                <c:pt idx="620">
                  <c:v>60.99426849574094</c:v>
                </c:pt>
                <c:pt idx="621">
                  <c:v>61.007131108931546</c:v>
                </c:pt>
                <c:pt idx="622">
                  <c:v>61.019982490592511</c:v>
                </c:pt>
                <c:pt idx="623">
                  <c:v>61.032822674216632</c:v>
                </c:pt>
                <c:pt idx="624">
                  <c:v>61.045651693153843</c:v>
                </c:pt>
                <c:pt idx="625">
                  <c:v>61.058469580612076</c:v>
                </c:pt>
                <c:pt idx="626">
                  <c:v>61.071276369658094</c:v>
                </c:pt>
                <c:pt idx="627">
                  <c:v>61.084072093218339</c:v>
                </c:pt>
                <c:pt idx="628">
                  <c:v>61.09685678407979</c:v>
                </c:pt>
                <c:pt idx="629">
                  <c:v>61.109630474890722</c:v>
                </c:pt>
                <c:pt idx="630">
                  <c:v>61.122393198161646</c:v>
                </c:pt>
                <c:pt idx="631">
                  <c:v>61.135144986265985</c:v>
                </c:pt>
                <c:pt idx="632">
                  <c:v>61.147885871441005</c:v>
                </c:pt>
                <c:pt idx="633">
                  <c:v>61.160615885788559</c:v>
                </c:pt>
                <c:pt idx="634">
                  <c:v>61.173335061275871</c:v>
                </c:pt>
                <c:pt idx="635">
                  <c:v>61.186043429736394</c:v>
                </c:pt>
                <c:pt idx="636">
                  <c:v>61.198741022870514</c:v>
                </c:pt>
                <c:pt idx="637">
                  <c:v>61.211427872246418</c:v>
                </c:pt>
                <c:pt idx="638">
                  <c:v>61.224104009300774</c:v>
                </c:pt>
                <c:pt idx="639">
                  <c:v>61.236769465339592</c:v>
                </c:pt>
                <c:pt idx="640">
                  <c:v>61.249424271538928</c:v>
                </c:pt>
                <c:pt idx="641">
                  <c:v>61.262068458945635</c:v>
                </c:pt>
                <c:pt idx="642">
                  <c:v>61.274702058478198</c:v>
                </c:pt>
                <c:pt idx="643">
                  <c:v>61.287325100927347</c:v>
                </c:pt>
                <c:pt idx="644">
                  <c:v>61.299937616956953</c:v>
                </c:pt>
                <c:pt idx="645">
                  <c:v>61.312539637104614</c:v>
                </c:pt>
                <c:pt idx="646">
                  <c:v>61.325131191782496</c:v>
                </c:pt>
                <c:pt idx="647">
                  <c:v>61.337712311278025</c:v>
                </c:pt>
                <c:pt idx="648">
                  <c:v>61.350283025754564</c:v>
                </c:pt>
                <c:pt idx="649">
                  <c:v>61.362843365252189</c:v>
                </c:pt>
                <c:pt idx="650">
                  <c:v>61.375393359688374</c:v>
                </c:pt>
                <c:pt idx="651">
                  <c:v>61.387933038858684</c:v>
                </c:pt>
                <c:pt idx="652">
                  <c:v>61.400462432437507</c:v>
                </c:pt>
                <c:pt idx="653">
                  <c:v>61.412981569978697</c:v>
                </c:pt>
                <c:pt idx="654">
                  <c:v>61.425490480916309</c:v>
                </c:pt>
                <c:pt idx="655">
                  <c:v>61.437989194565276</c:v>
                </c:pt>
                <c:pt idx="656">
                  <c:v>61.450477740122061</c:v>
                </c:pt>
                <c:pt idx="657">
                  <c:v>61.462956146665363</c:v>
                </c:pt>
                <c:pt idx="658">
                  <c:v>61.475424443156783</c:v>
                </c:pt>
                <c:pt idx="659">
                  <c:v>61.48788265844145</c:v>
                </c:pt>
                <c:pt idx="660">
                  <c:v>61.500330821248745</c:v>
                </c:pt>
                <c:pt idx="661">
                  <c:v>61.512768960192901</c:v>
                </c:pt>
                <c:pt idx="662">
                  <c:v>61.525197103773699</c:v>
                </c:pt>
                <c:pt idx="663">
                  <c:v>61.537615280377061</c:v>
                </c:pt>
                <c:pt idx="664">
                  <c:v>61.550023518275736</c:v>
                </c:pt>
                <c:pt idx="665">
                  <c:v>61.562421845629942</c:v>
                </c:pt>
                <c:pt idx="666">
                  <c:v>61.574810290487946</c:v>
                </c:pt>
                <c:pt idx="667">
                  <c:v>61.587188880786741</c:v>
                </c:pt>
                <c:pt idx="668">
                  <c:v>61.599557644352672</c:v>
                </c:pt>
                <c:pt idx="669">
                  <c:v>61.611916608902</c:v>
                </c:pt>
                <c:pt idx="670">
                  <c:v>61.624265802041592</c:v>
                </c:pt>
                <c:pt idx="671">
                  <c:v>61.636605251269465</c:v>
                </c:pt>
                <c:pt idx="672">
                  <c:v>61.648934983975451</c:v>
                </c:pt>
                <c:pt idx="673">
                  <c:v>61.66125502744174</c:v>
                </c:pt>
                <c:pt idx="674">
                  <c:v>61.673565408843544</c:v>
                </c:pt>
                <c:pt idx="675">
                  <c:v>61.685866155249613</c:v>
                </c:pt>
                <c:pt idx="676">
                  <c:v>61.698157293622891</c:v>
                </c:pt>
                <c:pt idx="677">
                  <c:v>61.710438850821077</c:v>
                </c:pt>
                <c:pt idx="678">
                  <c:v>61.722710853597206</c:v>
                </c:pt>
                <c:pt idx="679">
                  <c:v>61.734973328600205</c:v>
                </c:pt>
                <c:pt idx="680">
                  <c:v>61.747226302375523</c:v>
                </c:pt>
                <c:pt idx="681">
                  <c:v>61.759469801365654</c:v>
                </c:pt>
                <c:pt idx="682">
                  <c:v>61.771703851910701</c:v>
                </c:pt>
                <c:pt idx="683">
                  <c:v>61.78392848024896</c:v>
                </c:pt>
                <c:pt idx="684">
                  <c:v>61.79614371251747</c:v>
                </c:pt>
                <c:pt idx="685">
                  <c:v>61.808349574752555</c:v>
                </c:pt>
                <c:pt idx="686">
                  <c:v>61.82054609289041</c:v>
                </c:pt>
                <c:pt idx="687">
                  <c:v>61.8327332927676</c:v>
                </c:pt>
                <c:pt idx="688">
                  <c:v>61.844911200121622</c:v>
                </c:pt>
                <c:pt idx="689">
                  <c:v>61.857079840591474</c:v>
                </c:pt>
                <c:pt idx="690">
                  <c:v>61.869239239718127</c:v>
                </c:pt>
                <c:pt idx="691">
                  <c:v>61.881389422945126</c:v>
                </c:pt>
                <c:pt idx="692">
                  <c:v>61.893530415619068</c:v>
                </c:pt>
                <c:pt idx="693">
                  <c:v>61.90566224299014</c:v>
                </c:pt>
                <c:pt idx="694">
                  <c:v>61.917784930212648</c:v>
                </c:pt>
                <c:pt idx="695">
                  <c:v>61.929898502345537</c:v>
                </c:pt>
                <c:pt idx="696">
                  <c:v>61.942002984352882</c:v>
                </c:pt>
                <c:pt idx="697">
                  <c:v>61.954098401104432</c:v>
                </c:pt>
                <c:pt idx="698">
                  <c:v>61.966184777376078</c:v>
                </c:pt>
                <c:pt idx="699">
                  <c:v>61.9782621378504</c:v>
                </c:pt>
                <c:pt idx="700">
                  <c:v>61.990330507117122</c:v>
                </c:pt>
                <c:pt idx="701">
                  <c:v>62.002389909673639</c:v>
                </c:pt>
                <c:pt idx="702">
                  <c:v>62.014440369925509</c:v>
                </c:pt>
                <c:pt idx="703">
                  <c:v>62.026481912186938</c:v>
                </c:pt>
                <c:pt idx="704">
                  <c:v>62.038514560681264</c:v>
                </c:pt>
                <c:pt idx="705">
                  <c:v>62.050538339541419</c:v>
                </c:pt>
                <c:pt idx="706">
                  <c:v>62.062553272810462</c:v>
                </c:pt>
                <c:pt idx="707">
                  <c:v>62.074559384442026</c:v>
                </c:pt>
                <c:pt idx="708">
                  <c:v>62.086556698300761</c:v>
                </c:pt>
                <c:pt idx="709">
                  <c:v>62.098545238162885</c:v>
                </c:pt>
                <c:pt idx="710">
                  <c:v>62.110525027716562</c:v>
                </c:pt>
                <c:pt idx="711">
                  <c:v>62.122496090562422</c:v>
                </c:pt>
                <c:pt idx="712">
                  <c:v>62.134458450214026</c:v>
                </c:pt>
                <c:pt idx="713">
                  <c:v>62.14641213009827</c:v>
                </c:pt>
                <c:pt idx="714">
                  <c:v>62.158357153555926</c:v>
                </c:pt>
                <c:pt idx="715">
                  <c:v>62.170293543842007</c:v>
                </c:pt>
                <c:pt idx="716">
                  <c:v>62.182221324126267</c:v>
                </c:pt>
                <c:pt idx="717">
                  <c:v>62.194140517493651</c:v>
                </c:pt>
                <c:pt idx="718">
                  <c:v>62.206051146944709</c:v>
                </c:pt>
                <c:pt idx="719">
                  <c:v>62.217953235396038</c:v>
                </c:pt>
                <c:pt idx="720">
                  <c:v>62.229846805680786</c:v>
                </c:pt>
                <c:pt idx="721">
                  <c:v>62.241731880548983</c:v>
                </c:pt>
                <c:pt idx="722">
                  <c:v>62.253608482668049</c:v>
                </c:pt>
                <c:pt idx="723">
                  <c:v>62.265476634623184</c:v>
                </c:pt>
                <c:pt idx="724">
                  <c:v>62.277336358917836</c:v>
                </c:pt>
                <c:pt idx="725">
                  <c:v>62.289187677974084</c:v>
                </c:pt>
                <c:pt idx="726">
                  <c:v>62.301030614133069</c:v>
                </c:pt>
                <c:pt idx="727">
                  <c:v>62.31286518965544</c:v>
                </c:pt>
                <c:pt idx="728">
                  <c:v>62.324691426721721</c:v>
                </c:pt>
                <c:pt idx="729">
                  <c:v>62.336509347432767</c:v>
                </c:pt>
                <c:pt idx="730">
                  <c:v>62.348318973810144</c:v>
                </c:pt>
                <c:pt idx="731">
                  <c:v>62.360120327796579</c:v>
                </c:pt>
                <c:pt idx="732">
                  <c:v>62.371913431256303</c:v>
                </c:pt>
                <c:pt idx="733">
                  <c:v>62.383698305975514</c:v>
                </c:pt>
                <c:pt idx="734">
                  <c:v>62.395474973662743</c:v>
                </c:pt>
                <c:pt idx="735">
                  <c:v>62.407243455949242</c:v>
                </c:pt>
                <c:pt idx="736">
                  <c:v>62.419003774389417</c:v>
                </c:pt>
                <c:pt idx="737">
                  <c:v>62.43075595046119</c:v>
                </c:pt>
                <c:pt idx="738">
                  <c:v>62.442500005566401</c:v>
                </c:pt>
                <c:pt idx="739">
                  <c:v>62.454235961031188</c:v>
                </c:pt>
                <c:pt idx="740">
                  <c:v>62.465963838106383</c:v>
                </c:pt>
                <c:pt idx="741">
                  <c:v>62.477683657967887</c:v>
                </c:pt>
                <c:pt idx="742">
                  <c:v>62.489395441717036</c:v>
                </c:pt>
                <c:pt idx="743">
                  <c:v>62.501099210381</c:v>
                </c:pt>
                <c:pt idx="744">
                  <c:v>62.512794984913164</c:v>
                </c:pt>
                <c:pt idx="745">
                  <c:v>62.524482786193488</c:v>
                </c:pt>
                <c:pt idx="746">
                  <c:v>62.536162635028845</c:v>
                </c:pt>
                <c:pt idx="747">
                  <c:v>62.547834552153475</c:v>
                </c:pt>
                <c:pt idx="748">
                  <c:v>62.559498558229251</c:v>
                </c:pt>
                <c:pt idx="749">
                  <c:v>62.57115467384611</c:v>
                </c:pt>
                <c:pt idx="750">
                  <c:v>62.5828029195224</c:v>
                </c:pt>
                <c:pt idx="751">
                  <c:v>62.594443315705213</c:v>
                </c:pt>
                <c:pt idx="752">
                  <c:v>62.606075882770782</c:v>
                </c:pt>
                <c:pt idx="753">
                  <c:v>62.617700641024811</c:v>
                </c:pt>
                <c:pt idx="754">
                  <c:v>62.629317610702813</c:v>
                </c:pt>
                <c:pt idx="755">
                  <c:v>62.640926811970502</c:v>
                </c:pt>
                <c:pt idx="756">
                  <c:v>62.652528264924115</c:v>
                </c:pt>
                <c:pt idx="757">
                  <c:v>62.66412198959074</c:v>
                </c:pt>
                <c:pt idx="758">
                  <c:v>62.675708005928712</c:v>
                </c:pt>
                <c:pt idx="759">
                  <c:v>62.687286333827885</c:v>
                </c:pt>
                <c:pt idx="760">
                  <c:v>62.698856993110056</c:v>
                </c:pt>
                <c:pt idx="761">
                  <c:v>62.710420003529215</c:v>
                </c:pt>
                <c:pt idx="762">
                  <c:v>62.721975384771937</c:v>
                </c:pt>
                <c:pt idx="763">
                  <c:v>62.7335231564577</c:v>
                </c:pt>
                <c:pt idx="764">
                  <c:v>62.745063338139225</c:v>
                </c:pt>
                <c:pt idx="765">
                  <c:v>62.756595949302778</c:v>
                </c:pt>
                <c:pt idx="766">
                  <c:v>62.768121009368528</c:v>
                </c:pt>
                <c:pt idx="767">
                  <c:v>62.77963853769085</c:v>
                </c:pt>
                <c:pt idx="768">
                  <c:v>62.791148553558664</c:v>
                </c:pt>
                <c:pt idx="769">
                  <c:v>62.802651076195744</c:v>
                </c:pt>
                <c:pt idx="770">
                  <c:v>62.814146124761045</c:v>
                </c:pt>
                <c:pt idx="771">
                  <c:v>62.825633718349025</c:v>
                </c:pt>
                <c:pt idx="772">
                  <c:v>62.837113875989942</c:v>
                </c:pt>
                <c:pt idx="773">
                  <c:v>62.848586616650188</c:v>
                </c:pt>
                <c:pt idx="774">
                  <c:v>62.860051959232578</c:v>
                </c:pt>
                <c:pt idx="775">
                  <c:v>62.871509922576692</c:v>
                </c:pt>
                <c:pt idx="776">
                  <c:v>62.882960525459147</c:v>
                </c:pt>
                <c:pt idx="777">
                  <c:v>62.894403786593941</c:v>
                </c:pt>
                <c:pt idx="778">
                  <c:v>62.905839724632699</c:v>
                </c:pt>
                <c:pt idx="779">
                  <c:v>62.917268358165053</c:v>
                </c:pt>
                <c:pt idx="780">
                  <c:v>62.928689705718874</c:v>
                </c:pt>
                <c:pt idx="781">
                  <c:v>62.940103785760613</c:v>
                </c:pt>
                <c:pt idx="782">
                  <c:v>62.951510616695572</c:v>
                </c:pt>
                <c:pt idx="783">
                  <c:v>62.96291021686821</c:v>
                </c:pt>
                <c:pt idx="784">
                  <c:v>62.974302604562467</c:v>
                </c:pt>
                <c:pt idx="785">
                  <c:v>62.985687798001976</c:v>
                </c:pt>
                <c:pt idx="786">
                  <c:v>62.997065815350425</c:v>
                </c:pt>
                <c:pt idx="787">
                  <c:v>63.008436674711831</c:v>
                </c:pt>
                <c:pt idx="788">
                  <c:v>63.019800394130797</c:v>
                </c:pt>
                <c:pt idx="789">
                  <c:v>63.031156991592852</c:v>
                </c:pt>
                <c:pt idx="790">
                  <c:v>63.04250648502466</c:v>
                </c:pt>
                <c:pt idx="791">
                  <c:v>63.05384889229434</c:v>
                </c:pt>
                <c:pt idx="792">
                  <c:v>63.065184231211788</c:v>
                </c:pt>
                <c:pt idx="793">
                  <c:v>63.076512519528862</c:v>
                </c:pt>
                <c:pt idx="794">
                  <c:v>63.087833774939753</c:v>
                </c:pt>
                <c:pt idx="795">
                  <c:v>63.099148015081177</c:v>
                </c:pt>
                <c:pt idx="796">
                  <c:v>63.110455257532713</c:v>
                </c:pt>
                <c:pt idx="797">
                  <c:v>63.12175551981705</c:v>
                </c:pt>
                <c:pt idx="798">
                  <c:v>63.13304881940023</c:v>
                </c:pt>
                <c:pt idx="799">
                  <c:v>63.144335173691971</c:v>
                </c:pt>
                <c:pt idx="800">
                  <c:v>63.15561460004588</c:v>
                </c:pt>
                <c:pt idx="801">
                  <c:v>63.166887115759749</c:v>
                </c:pt>
                <c:pt idx="802">
                  <c:v>63.178152738075838</c:v>
                </c:pt>
                <c:pt idx="803">
                  <c:v>63.189411484181065</c:v>
                </c:pt>
                <c:pt idx="804">
                  <c:v>63.200663371207355</c:v>
                </c:pt>
                <c:pt idx="805">
                  <c:v>63.211908416231836</c:v>
                </c:pt>
                <c:pt idx="806">
                  <c:v>63.223146636277122</c:v>
                </c:pt>
                <c:pt idx="807">
                  <c:v>63.234378048311541</c:v>
                </c:pt>
                <c:pt idx="808">
                  <c:v>63.245602669249472</c:v>
                </c:pt>
                <c:pt idx="809">
                  <c:v>63.256820515951475</c:v>
                </c:pt>
                <c:pt idx="810">
                  <c:v>63.26803160522465</c:v>
                </c:pt>
                <c:pt idx="811">
                  <c:v>63.279235953822806</c:v>
                </c:pt>
                <c:pt idx="812">
                  <c:v>63.290433578446795</c:v>
                </c:pt>
                <c:pt idx="813">
                  <c:v>63.301624495744676</c:v>
                </c:pt>
                <c:pt idx="814">
                  <c:v>63.312808722312013</c:v>
                </c:pt>
                <c:pt idx="815">
                  <c:v>63.323986274692089</c:v>
                </c:pt>
                <c:pt idx="816">
                  <c:v>63.335157169376174</c:v>
                </c:pt>
                <c:pt idx="817">
                  <c:v>63.346321422803769</c:v>
                </c:pt>
                <c:pt idx="818">
                  <c:v>63.357479051362802</c:v>
                </c:pt>
                <c:pt idx="819">
                  <c:v>63.368630071389923</c:v>
                </c:pt>
                <c:pt idx="820">
                  <c:v>63.379774499170708</c:v>
                </c:pt>
                <c:pt idx="821">
                  <c:v>63.3909123509399</c:v>
                </c:pt>
                <c:pt idx="822">
                  <c:v>63.402043642881665</c:v>
                </c:pt>
                <c:pt idx="823">
                  <c:v>63.413168391129794</c:v>
                </c:pt>
                <c:pt idx="824">
                  <c:v>63.42428661176794</c:v>
                </c:pt>
                <c:pt idx="825">
                  <c:v>63.43539832082989</c:v>
                </c:pt>
                <c:pt idx="826">
                  <c:v>63.44650353429973</c:v>
                </c:pt>
                <c:pt idx="827">
                  <c:v>63.45760226811214</c:v>
                </c:pt>
                <c:pt idx="828">
                  <c:v>63.468694538152533</c:v>
                </c:pt>
                <c:pt idx="829">
                  <c:v>63.479780360257408</c:v>
                </c:pt>
                <c:pt idx="830">
                  <c:v>63.49085975021444</c:v>
                </c:pt>
                <c:pt idx="831">
                  <c:v>63.501932723762806</c:v>
                </c:pt>
                <c:pt idx="832">
                  <c:v>63.512999296593321</c:v>
                </c:pt>
                <c:pt idx="833">
                  <c:v>63.524059484348768</c:v>
                </c:pt>
                <c:pt idx="834">
                  <c:v>63.535113302623984</c:v>
                </c:pt>
                <c:pt idx="835">
                  <c:v>63.546160766966203</c:v>
                </c:pt>
                <c:pt idx="836">
                  <c:v>63.55720189287517</c:v>
                </c:pt>
                <c:pt idx="837">
                  <c:v>63.568236695803449</c:v>
                </c:pt>
                <c:pt idx="838">
                  <c:v>63.579265191156551</c:v>
                </c:pt>
                <c:pt idx="839">
                  <c:v>63.590287394293213</c:v>
                </c:pt>
                <c:pt idx="840">
                  <c:v>63.601303320525588</c:v>
                </c:pt>
                <c:pt idx="841">
                  <c:v>63.612312985119431</c:v>
                </c:pt>
                <c:pt idx="842">
                  <c:v>63.623316403294368</c:v>
                </c:pt>
                <c:pt idx="843">
                  <c:v>63.634313590224032</c:v>
                </c:pt>
                <c:pt idx="844">
                  <c:v>63.645304561036333</c:v>
                </c:pt>
                <c:pt idx="845">
                  <c:v>63.656289330813621</c:v>
                </c:pt>
                <c:pt idx="846">
                  <c:v>63.667267914592912</c:v>
                </c:pt>
                <c:pt idx="847">
                  <c:v>63.678240327366098</c:v>
                </c:pt>
                <c:pt idx="848">
                  <c:v>63.689206584080139</c:v>
                </c:pt>
                <c:pt idx="849">
                  <c:v>63.700166699637265</c:v>
                </c:pt>
                <c:pt idx="850">
                  <c:v>63.711120688895164</c:v>
                </c:pt>
                <c:pt idx="851">
                  <c:v>63.722068566667218</c:v>
                </c:pt>
                <c:pt idx="852">
                  <c:v>63.733010347722669</c:v>
                </c:pt>
                <c:pt idx="853">
                  <c:v>63.743946046786832</c:v>
                </c:pt>
                <c:pt idx="854">
                  <c:v>63.754875678541261</c:v>
                </c:pt>
                <c:pt idx="855">
                  <c:v>63.765799257624018</c:v>
                </c:pt>
                <c:pt idx="856">
                  <c:v>63.776716798629778</c:v>
                </c:pt>
                <c:pt idx="857">
                  <c:v>63.787628316110087</c:v>
                </c:pt>
                <c:pt idx="858">
                  <c:v>63.798533824573525</c:v>
                </c:pt>
                <c:pt idx="859">
                  <c:v>63.809433338485874</c:v>
                </c:pt>
                <c:pt idx="860">
                  <c:v>63.820326872270385</c:v>
                </c:pt>
                <c:pt idx="861">
                  <c:v>63.831214440307889</c:v>
                </c:pt>
                <c:pt idx="862">
                  <c:v>63.842096056937017</c:v>
                </c:pt>
                <c:pt idx="863">
                  <c:v>63.8529717364544</c:v>
                </c:pt>
                <c:pt idx="864">
                  <c:v>63.863841493114819</c:v>
                </c:pt>
                <c:pt idx="865">
                  <c:v>63.874705341131417</c:v>
                </c:pt>
                <c:pt idx="866">
                  <c:v>63.88556329467589</c:v>
                </c:pt>
                <c:pt idx="867">
                  <c:v>63.896415367878646</c:v>
                </c:pt>
                <c:pt idx="868">
                  <c:v>63.907261574828993</c:v>
                </c:pt>
                <c:pt idx="869">
                  <c:v>63.918101929575322</c:v>
                </c:pt>
                <c:pt idx="870">
                  <c:v>63.92893644612532</c:v>
                </c:pt>
                <c:pt idx="871">
                  <c:v>63.939765138446091</c:v>
                </c:pt>
                <c:pt idx="872">
                  <c:v>63.950588020464352</c:v>
                </c:pt>
                <c:pt idx="873">
                  <c:v>63.961405106066664</c:v>
                </c:pt>
                <c:pt idx="874">
                  <c:v>63.972216409099516</c:v>
                </c:pt>
                <c:pt idx="875">
                  <c:v>63.983021943369579</c:v>
                </c:pt>
                <c:pt idx="876">
                  <c:v>63.99382172264383</c:v>
                </c:pt>
                <c:pt idx="877">
                  <c:v>64.004615760649784</c:v>
                </c:pt>
                <c:pt idx="878">
                  <c:v>64.015404071075594</c:v>
                </c:pt>
                <c:pt idx="879">
                  <c:v>64.026186667570258</c:v>
                </c:pt>
                <c:pt idx="880">
                  <c:v>64.036963563743811</c:v>
                </c:pt>
                <c:pt idx="881">
                  <c:v>64.047734773167434</c:v>
                </c:pt>
                <c:pt idx="882">
                  <c:v>64.058500309373713</c:v>
                </c:pt>
                <c:pt idx="883">
                  <c:v>64.069260185856706</c:v>
                </c:pt>
                <c:pt idx="884">
                  <c:v>64.080014416072189</c:v>
                </c:pt>
                <c:pt idx="885">
                  <c:v>64.090763013437808</c:v>
                </c:pt>
                <c:pt idx="886">
                  <c:v>64.101505991333184</c:v>
                </c:pt>
                <c:pt idx="887">
                  <c:v>64.112243363100163</c:v>
                </c:pt>
                <c:pt idx="888">
                  <c:v>64.122975142042904</c:v>
                </c:pt>
                <c:pt idx="889">
                  <c:v>64.133701341428136</c:v>
                </c:pt>
                <c:pt idx="890">
                  <c:v>64.144421974485184</c:v>
                </c:pt>
                <c:pt idx="891">
                  <c:v>64.155137054406268</c:v>
                </c:pt>
                <c:pt idx="892">
                  <c:v>64.165846594346576</c:v>
                </c:pt>
                <c:pt idx="893">
                  <c:v>64.17655060742446</c:v>
                </c:pt>
                <c:pt idx="894">
                  <c:v>64.18724910672158</c:v>
                </c:pt>
                <c:pt idx="895">
                  <c:v>64.197942105283062</c:v>
                </c:pt>
                <c:pt idx="896">
                  <c:v>64.208629616117676</c:v>
                </c:pt>
                <c:pt idx="897">
                  <c:v>64.219311652197973</c:v>
                </c:pt>
                <c:pt idx="898">
                  <c:v>64.229988226460421</c:v>
                </c:pt>
                <c:pt idx="899">
                  <c:v>64.240659351805604</c:v>
                </c:pt>
                <c:pt idx="900">
                  <c:v>64.251325041098355</c:v>
                </c:pt>
                <c:pt idx="901">
                  <c:v>64.261985307167876</c:v>
                </c:pt>
                <c:pt idx="902">
                  <c:v>64.272640162807988</c:v>
                </c:pt>
                <c:pt idx="903">
                  <c:v>64.283289620777126</c:v>
                </c:pt>
                <c:pt idx="904">
                  <c:v>64.293933693798678</c:v>
                </c:pt>
                <c:pt idx="905">
                  <c:v>64.30457239456095</c:v>
                </c:pt>
                <c:pt idx="906">
                  <c:v>64.315205735717456</c:v>
                </c:pt>
                <c:pt idx="907">
                  <c:v>64.32583372988698</c:v>
                </c:pt>
                <c:pt idx="908">
                  <c:v>64.336456389653804</c:v>
                </c:pt>
                <c:pt idx="909">
                  <c:v>64.347073727567732</c:v>
                </c:pt>
                <c:pt idx="910">
                  <c:v>64.357685756144392</c:v>
                </c:pt>
                <c:pt idx="911">
                  <c:v>64.368292487865219</c:v>
                </c:pt>
                <c:pt idx="912">
                  <c:v>64.378893935177757</c:v>
                </c:pt>
                <c:pt idx="913">
                  <c:v>64.389490110495672</c:v>
                </c:pt>
                <c:pt idx="914">
                  <c:v>64.400081026198976</c:v>
                </c:pt>
                <c:pt idx="915">
                  <c:v>64.410666694634116</c:v>
                </c:pt>
                <c:pt idx="916">
                  <c:v>64.421247128114203</c:v>
                </c:pt>
                <c:pt idx="917">
                  <c:v>64.431822338919019</c:v>
                </c:pt>
                <c:pt idx="918">
                  <c:v>64.442392339295282</c:v>
                </c:pt>
                <c:pt idx="919">
                  <c:v>64.452957141456679</c:v>
                </c:pt>
                <c:pt idx="920">
                  <c:v>64.463516757584145</c:v>
                </c:pt>
                <c:pt idx="921">
                  <c:v>64.474071199825843</c:v>
                </c:pt>
                <c:pt idx="922">
                  <c:v>64.484620480297394</c:v>
                </c:pt>
                <c:pt idx="923">
                  <c:v>64.495164611082018</c:v>
                </c:pt>
                <c:pt idx="924">
                  <c:v>64.505703604230618</c:v>
                </c:pt>
                <c:pt idx="925">
                  <c:v>64.51623747176194</c:v>
                </c:pt>
                <c:pt idx="926">
                  <c:v>64.526766225662755</c:v>
                </c:pt>
                <c:pt idx="927">
                  <c:v>64.537289877887915</c:v>
                </c:pt>
                <c:pt idx="928">
                  <c:v>64.547808440360498</c:v>
                </c:pt>
                <c:pt idx="929">
                  <c:v>64.558321924972034</c:v>
                </c:pt>
                <c:pt idx="930">
                  <c:v>64.568830343582491</c:v>
                </c:pt>
                <c:pt idx="931">
                  <c:v>64.579333708020542</c:v>
                </c:pt>
                <c:pt idx="932">
                  <c:v>64.589832030083613</c:v>
                </c:pt>
                <c:pt idx="933">
                  <c:v>64.600325321538008</c:v>
                </c:pt>
                <c:pt idx="934">
                  <c:v>64.610813594119108</c:v>
                </c:pt>
                <c:pt idx="935">
                  <c:v>64.621296859531427</c:v>
                </c:pt>
                <c:pt idx="936">
                  <c:v>64.631775129448826</c:v>
                </c:pt>
                <c:pt idx="937">
                  <c:v>64.642248415514516</c:v>
                </c:pt>
                <c:pt idx="938">
                  <c:v>64.652716729341279</c:v>
                </c:pt>
                <c:pt idx="939">
                  <c:v>64.663180082511602</c:v>
                </c:pt>
                <c:pt idx="940">
                  <c:v>64.67363848657773</c:v>
                </c:pt>
                <c:pt idx="941">
                  <c:v>64.684091953061852</c:v>
                </c:pt>
                <c:pt idx="942">
                  <c:v>64.694540493456202</c:v>
                </c:pt>
                <c:pt idx="943">
                  <c:v>64.704984119223198</c:v>
                </c:pt>
                <c:pt idx="944">
                  <c:v>64.715422841795515</c:v>
                </c:pt>
                <c:pt idx="945">
                  <c:v>64.725856672576285</c:v>
                </c:pt>
                <c:pt idx="946">
                  <c:v>64.736285622939178</c:v>
                </c:pt>
                <c:pt idx="947">
                  <c:v>64.746709704228508</c:v>
                </c:pt>
                <c:pt idx="948">
                  <c:v>64.757128927759382</c:v>
                </c:pt>
                <c:pt idx="949">
                  <c:v>64.767543304817806</c:v>
                </c:pt>
                <c:pt idx="950">
                  <c:v>64.777952846660796</c:v>
                </c:pt>
                <c:pt idx="951">
                  <c:v>64.788357564516517</c:v>
                </c:pt>
                <c:pt idx="952">
                  <c:v>64.79875746958443</c:v>
                </c:pt>
                <c:pt idx="953">
                  <c:v>64.80915257303532</c:v>
                </c:pt>
                <c:pt idx="954">
                  <c:v>64.819542886011504</c:v>
                </c:pt>
                <c:pt idx="955">
                  <c:v>64.829928419626881</c:v>
                </c:pt>
                <c:pt idx="956">
                  <c:v>64.840309184967097</c:v>
                </c:pt>
                <c:pt idx="957">
                  <c:v>64.85068519308966</c:v>
                </c:pt>
                <c:pt idx="958">
                  <c:v>64.861056455023984</c:v>
                </c:pt>
                <c:pt idx="959">
                  <c:v>64.871422981771616</c:v>
                </c:pt>
                <c:pt idx="960">
                  <c:v>64.881784784306248</c:v>
                </c:pt>
                <c:pt idx="961">
                  <c:v>64.892141873573905</c:v>
                </c:pt>
                <c:pt idx="962">
                  <c:v>64.902494260492986</c:v>
                </c:pt>
                <c:pt idx="963">
                  <c:v>64.912841955954477</c:v>
                </c:pt>
                <c:pt idx="964">
                  <c:v>64.923184970821936</c:v>
                </c:pt>
                <c:pt idx="965">
                  <c:v>64.933523315931708</c:v>
                </c:pt>
                <c:pt idx="966">
                  <c:v>64.943857002092983</c:v>
                </c:pt>
                <c:pt idx="967">
                  <c:v>64.954186040087961</c:v>
                </c:pt>
                <c:pt idx="968">
                  <c:v>64.964510440671873</c:v>
                </c:pt>
                <c:pt idx="969">
                  <c:v>64.97483021457316</c:v>
                </c:pt>
                <c:pt idx="970">
                  <c:v>64.985145372493562</c:v>
                </c:pt>
                <c:pt idx="971">
                  <c:v>64.995455925108232</c:v>
                </c:pt>
                <c:pt idx="972">
                  <c:v>65.005761883065801</c:v>
                </c:pt>
                <c:pt idx="973">
                  <c:v>65.016063256988588</c:v>
                </c:pt>
                <c:pt idx="974">
                  <c:v>65.026360057472587</c:v>
                </c:pt>
                <c:pt idx="975">
                  <c:v>65.036652295087634</c:v>
                </c:pt>
                <c:pt idx="976">
                  <c:v>65.04693998037753</c:v>
                </c:pt>
                <c:pt idx="977">
                  <c:v>65.057223123860112</c:v>
                </c:pt>
                <c:pt idx="978">
                  <c:v>65.067501736027324</c:v>
                </c:pt>
                <c:pt idx="979">
                  <c:v>65.077775827345434</c:v>
                </c:pt>
                <c:pt idx="980">
                  <c:v>65.088045408255027</c:v>
                </c:pt>
                <c:pt idx="981">
                  <c:v>65.098310489171141</c:v>
                </c:pt>
                <c:pt idx="982">
                  <c:v>65.108571080483429</c:v>
                </c:pt>
                <c:pt idx="983">
                  <c:v>65.118827192556139</c:v>
                </c:pt>
                <c:pt idx="984">
                  <c:v>65.129078835728336</c:v>
                </c:pt>
                <c:pt idx="985">
                  <c:v>65.139326020313945</c:v>
                </c:pt>
                <c:pt idx="986">
                  <c:v>65.149568756601852</c:v>
                </c:pt>
                <c:pt idx="987">
                  <c:v>65.159807054856032</c:v>
                </c:pt>
                <c:pt idx="988">
                  <c:v>65.170040925315604</c:v>
                </c:pt>
                <c:pt idx="989">
                  <c:v>65.180270378194962</c:v>
                </c:pt>
                <c:pt idx="990">
                  <c:v>65.190495423683899</c:v>
                </c:pt>
                <c:pt idx="991">
                  <c:v>65.200716071947667</c:v>
                </c:pt>
                <c:pt idx="992">
                  <c:v>65.210932333127033</c:v>
                </c:pt>
                <c:pt idx="993">
                  <c:v>65.221144217338477</c:v>
                </c:pt>
                <c:pt idx="994">
                  <c:v>65.231351734674234</c:v>
                </c:pt>
                <c:pt idx="995">
                  <c:v>65.241554895202412</c:v>
                </c:pt>
                <c:pt idx="996">
                  <c:v>65.251753708967001</c:v>
                </c:pt>
                <c:pt idx="997">
                  <c:v>65.261948185988132</c:v>
                </c:pt>
                <c:pt idx="998">
                  <c:v>65.272138336262017</c:v>
                </c:pt>
                <c:pt idx="999">
                  <c:v>65.282324169761139</c:v>
                </c:pt>
                <c:pt idx="1000">
                  <c:v>65.292505696434304</c:v>
                </c:pt>
                <c:pt idx="1001">
                  <c:v>65.302682926206742</c:v>
                </c:pt>
                <c:pt idx="1002">
                  <c:v>65.312855868980208</c:v>
                </c:pt>
                <c:pt idx="1003">
                  <c:v>65.323024534633092</c:v>
                </c:pt>
                <c:pt idx="1004">
                  <c:v>65.333188933020466</c:v>
                </c:pt>
                <c:pt idx="1005">
                  <c:v>65.34334907397421</c:v>
                </c:pt>
                <c:pt idx="1006">
                  <c:v>65.353504967303095</c:v>
                </c:pt>
                <c:pt idx="1007">
                  <c:v>65.363656622792902</c:v>
                </c:pt>
                <c:pt idx="1008">
                  <c:v>65.373804050206431</c:v>
                </c:pt>
                <c:pt idx="1009">
                  <c:v>65.383947259283715</c:v>
                </c:pt>
                <c:pt idx="1010">
                  <c:v>65.394086259741997</c:v>
                </c:pt>
                <c:pt idx="1011">
                  <c:v>65.404221061275891</c:v>
                </c:pt>
                <c:pt idx="1012">
                  <c:v>65.41435167355742</c:v>
                </c:pt>
                <c:pt idx="1013">
                  <c:v>65.424478106236151</c:v>
                </c:pt>
                <c:pt idx="1014">
                  <c:v>65.434600368939286</c:v>
                </c:pt>
                <c:pt idx="1015">
                  <c:v>65.444718471271685</c:v>
                </c:pt>
                <c:pt idx="1016">
                  <c:v>65.45483242281604</c:v>
                </c:pt>
                <c:pt idx="1017">
                  <c:v>65.464942233132859</c:v>
                </c:pt>
                <c:pt idx="1018">
                  <c:v>65.475047911760697</c:v>
                </c:pt>
                <c:pt idx="1019">
                  <c:v>65.485149468216107</c:v>
                </c:pt>
                <c:pt idx="1020">
                  <c:v>65.495246911993803</c:v>
                </c:pt>
                <c:pt idx="1021">
                  <c:v>65.505340252566711</c:v>
                </c:pt>
                <c:pt idx="1022">
                  <c:v>65.515429499386045</c:v>
                </c:pt>
                <c:pt idx="1023">
                  <c:v>65.525514661881473</c:v>
                </c:pt>
                <c:pt idx="1024">
                  <c:v>65.535595749461081</c:v>
                </c:pt>
                <c:pt idx="1025">
                  <c:v>65.545672771511576</c:v>
                </c:pt>
                <c:pt idx="1026">
                  <c:v>65.555745737398254</c:v>
                </c:pt>
                <c:pt idx="1027">
                  <c:v>65.565814656465179</c:v>
                </c:pt>
                <c:pt idx="1028">
                  <c:v>65.575879538035252</c:v>
                </c:pt>
                <c:pt idx="1029">
                  <c:v>65.585940391410233</c:v>
                </c:pt>
                <c:pt idx="1030">
                  <c:v>65.59599722587086</c:v>
                </c:pt>
                <c:pt idx="1031">
                  <c:v>65.606050050676984</c:v>
                </c:pt>
                <c:pt idx="1032">
                  <c:v>65.616098875067536</c:v>
                </c:pt>
                <c:pt idx="1033">
                  <c:v>65.626143708260727</c:v>
                </c:pt>
                <c:pt idx="1034">
                  <c:v>65.636184559454065</c:v>
                </c:pt>
                <c:pt idx="1035">
                  <c:v>65.646221437824408</c:v>
                </c:pt>
                <c:pt idx="1036">
                  <c:v>65.656254352528137</c:v>
                </c:pt>
                <c:pt idx="1037">
                  <c:v>65.666283312701168</c:v>
                </c:pt>
                <c:pt idx="1038">
                  <c:v>65.67630832745904</c:v>
                </c:pt>
                <c:pt idx="1039">
                  <c:v>65.686329405896984</c:v>
                </c:pt>
                <c:pt idx="1040">
                  <c:v>65.696346557090052</c:v>
                </c:pt>
                <c:pt idx="1041">
                  <c:v>65.706359790093131</c:v>
                </c:pt>
                <c:pt idx="1042">
                  <c:v>65.716369113941099</c:v>
                </c:pt>
                <c:pt idx="1043">
                  <c:v>65.726374537648795</c:v>
                </c:pt>
                <c:pt idx="1044">
                  <c:v>65.736376070211222</c:v>
                </c:pt>
                <c:pt idx="1045">
                  <c:v>65.746373720603529</c:v>
                </c:pt>
                <c:pt idx="1046">
                  <c:v>65.756367497781113</c:v>
                </c:pt>
                <c:pt idx="1047">
                  <c:v>65.766357410679745</c:v>
                </c:pt>
                <c:pt idx="1048">
                  <c:v>65.776343468215543</c:v>
                </c:pt>
                <c:pt idx="1049">
                  <c:v>65.78632567928517</c:v>
                </c:pt>
                <c:pt idx="1050">
                  <c:v>65.796304052765819</c:v>
                </c:pt>
                <c:pt idx="1051">
                  <c:v>65.806278597515316</c:v>
                </c:pt>
                <c:pt idx="1052">
                  <c:v>65.816249322372201</c:v>
                </c:pt>
                <c:pt idx="1053">
                  <c:v>65.826216236155858</c:v>
                </c:pt>
                <c:pt idx="1054">
                  <c:v>65.83617934766643</c:v>
                </c:pt>
                <c:pt idx="1055">
                  <c:v>65.846138665685046</c:v>
                </c:pt>
                <c:pt idx="1056">
                  <c:v>65.856094198973892</c:v>
                </c:pt>
                <c:pt idx="1057">
                  <c:v>65.866045956276167</c:v>
                </c:pt>
                <c:pt idx="1058">
                  <c:v>65.875993946316228</c:v>
                </c:pt>
                <c:pt idx="1059">
                  <c:v>65.88593817779973</c:v>
                </c:pt>
                <c:pt idx="1060">
                  <c:v>65.89587865941354</c:v>
                </c:pt>
                <c:pt idx="1061">
                  <c:v>65.905815399825954</c:v>
                </c:pt>
                <c:pt idx="1062">
                  <c:v>65.915748407686706</c:v>
                </c:pt>
                <c:pt idx="1063">
                  <c:v>65.925677691627044</c:v>
                </c:pt>
                <c:pt idx="1064">
                  <c:v>65.935603260259811</c:v>
                </c:pt>
                <c:pt idx="1065">
                  <c:v>65.94552512217949</c:v>
                </c:pt>
                <c:pt idx="1066">
                  <c:v>65.955443285962303</c:v>
                </c:pt>
                <c:pt idx="1067">
                  <c:v>65.965357760166299</c:v>
                </c:pt>
                <c:pt idx="1068">
                  <c:v>65.975268553331361</c:v>
                </c:pt>
                <c:pt idx="1069">
                  <c:v>65.985175673979342</c:v>
                </c:pt>
                <c:pt idx="1070">
                  <c:v>65.995079130614116</c:v>
                </c:pt>
                <c:pt idx="1071">
                  <c:v>66.004978931721567</c:v>
                </c:pt>
                <c:pt idx="1072">
                  <c:v>66.014875085769816</c:v>
                </c:pt>
                <c:pt idx="1073">
                  <c:v>66.024767601209177</c:v>
                </c:pt>
                <c:pt idx="1074">
                  <c:v>66.034656486472201</c:v>
                </c:pt>
                <c:pt idx="1075">
                  <c:v>66.044541749973874</c:v>
                </c:pt>
                <c:pt idx="1076">
                  <c:v>66.054423400111531</c:v>
                </c:pt>
                <c:pt idx="1077">
                  <c:v>66.064301445265059</c:v>
                </c:pt>
                <c:pt idx="1078">
                  <c:v>66.074175893796863</c:v>
                </c:pt>
                <c:pt idx="1079">
                  <c:v>66.084046754051982</c:v>
                </c:pt>
                <c:pt idx="1080">
                  <c:v>66.093914034358178</c:v>
                </c:pt>
                <c:pt idx="1081">
                  <c:v>66.103777743025901</c:v>
                </c:pt>
                <c:pt idx="1082">
                  <c:v>66.113637888348521</c:v>
                </c:pt>
                <c:pt idx="1083">
                  <c:v>66.123494478602211</c:v>
                </c:pt>
                <c:pt idx="1084">
                  <c:v>66.133347522046165</c:v>
                </c:pt>
                <c:pt idx="1085">
                  <c:v>66.14319702692255</c:v>
                </c:pt>
                <c:pt idx="1086">
                  <c:v>66.153043001456666</c:v>
                </c:pt>
                <c:pt idx="1087">
                  <c:v>66.16288545385693</c:v>
                </c:pt>
                <c:pt idx="1088">
                  <c:v>66.172724392314976</c:v>
                </c:pt>
                <c:pt idx="1089">
                  <c:v>66.182559825005768</c:v>
                </c:pt>
                <c:pt idx="1090">
                  <c:v>66.192391760087546</c:v>
                </c:pt>
                <c:pt idx="1091">
                  <c:v>66.202220205702019</c:v>
                </c:pt>
                <c:pt idx="1092">
                  <c:v>66.212045169974317</c:v>
                </c:pt>
                <c:pt idx="1093">
                  <c:v>66.221866661013152</c:v>
                </c:pt>
                <c:pt idx="1094">
                  <c:v>66.231684686910839</c:v>
                </c:pt>
                <c:pt idx="1095">
                  <c:v>66.241499255743278</c:v>
                </c:pt>
                <c:pt idx="1096">
                  <c:v>66.251310375570213</c:v>
                </c:pt>
                <c:pt idx="1097">
                  <c:v>66.261118054435045</c:v>
                </c:pt>
                <c:pt idx="1098">
                  <c:v>66.270922300365157</c:v>
                </c:pt>
                <c:pt idx="1099">
                  <c:v>66.280723121371736</c:v>
                </c:pt>
                <c:pt idx="1100">
                  <c:v>66.290520525449992</c:v>
                </c:pt>
                <c:pt idx="1101">
                  <c:v>66.300314520579192</c:v>
                </c:pt>
                <c:pt idx="1102">
                  <c:v>66.310105114722617</c:v>
                </c:pt>
                <c:pt idx="1103">
                  <c:v>66.319892315827815</c:v>
                </c:pt>
                <c:pt idx="1104">
                  <c:v>66.329676131826446</c:v>
                </c:pt>
                <c:pt idx="1105">
                  <c:v>66.339456570634511</c:v>
                </c:pt>
                <c:pt idx="1106">
                  <c:v>66.349233640152335</c:v>
                </c:pt>
                <c:pt idx="1107">
                  <c:v>66.35900734826464</c:v>
                </c:pt>
                <c:pt idx="1108">
                  <c:v>66.368777702840589</c:v>
                </c:pt>
                <c:pt idx="1109">
                  <c:v>66.378544711733895</c:v>
                </c:pt>
                <c:pt idx="1110">
                  <c:v>66.388308382782796</c:v>
                </c:pt>
                <c:pt idx="1111">
                  <c:v>66.39806872381024</c:v>
                </c:pt>
                <c:pt idx="1112">
                  <c:v>66.4078257426238</c:v>
                </c:pt>
                <c:pt idx="1113">
                  <c:v>66.417579447015825</c:v>
                </c:pt>
                <c:pt idx="1114">
                  <c:v>66.427329844763477</c:v>
                </c:pt>
                <c:pt idx="1115">
                  <c:v>66.43707694362881</c:v>
                </c:pt>
                <c:pt idx="1116">
                  <c:v>66.446820751358743</c:v>
                </c:pt>
                <c:pt idx="1117">
                  <c:v>66.456561275685246</c:v>
                </c:pt>
                <c:pt idx="1118">
                  <c:v>66.466298524325296</c:v>
                </c:pt>
                <c:pt idx="1119">
                  <c:v>66.47603250498095</c:v>
                </c:pt>
                <c:pt idx="1120">
                  <c:v>66.485763225339483</c:v>
                </c:pt>
                <c:pt idx="1121">
                  <c:v>66.495490693073322</c:v>
                </c:pt>
                <c:pt idx="1122">
                  <c:v>66.505214915840185</c:v>
                </c:pt>
                <c:pt idx="1123">
                  <c:v>66.514935901283124</c:v>
                </c:pt>
                <c:pt idx="1124">
                  <c:v>66.524653657030555</c:v>
                </c:pt>
                <c:pt idx="1125">
                  <c:v>66.534368190696341</c:v>
                </c:pt>
                <c:pt idx="1126">
                  <c:v>66.544079509879836</c:v>
                </c:pt>
                <c:pt idx="1127">
                  <c:v>66.553787622165956</c:v>
                </c:pt>
                <c:pt idx="1128">
                  <c:v>66.563492535125178</c:v>
                </c:pt>
                <c:pt idx="1129">
                  <c:v>66.573194256313698</c:v>
                </c:pt>
                <c:pt idx="1130">
                  <c:v>66.582892793273373</c:v>
                </c:pt>
                <c:pt idx="1131">
                  <c:v>66.592588153531864</c:v>
                </c:pt>
                <c:pt idx="1132">
                  <c:v>66.602280344602619</c:v>
                </c:pt>
                <c:pt idx="1133">
                  <c:v>66.611969373985005</c:v>
                </c:pt>
                <c:pt idx="1134">
                  <c:v>66.621655249164277</c:v>
                </c:pt>
                <c:pt idx="1135">
                  <c:v>66.631337977611707</c:v>
                </c:pt>
                <c:pt idx="1136">
                  <c:v>66.641017566784583</c:v>
                </c:pt>
                <c:pt idx="1137">
                  <c:v>66.650694024126295</c:v>
                </c:pt>
                <c:pt idx="1138">
                  <c:v>66.660367357066363</c:v>
                </c:pt>
                <c:pt idx="1139">
                  <c:v>66.670037573020537</c:v>
                </c:pt>
                <c:pt idx="1140">
                  <c:v>66.679704679390781</c:v>
                </c:pt>
                <c:pt idx="1141">
                  <c:v>66.689368683565391</c:v>
                </c:pt>
                <c:pt idx="1142">
                  <c:v>66.699029592918976</c:v>
                </c:pt>
                <c:pt idx="1143">
                  <c:v>66.708687414812601</c:v>
                </c:pt>
                <c:pt idx="1144">
                  <c:v>66.718342156593764</c:v>
                </c:pt>
                <c:pt idx="1145">
                  <c:v>66.727993825596471</c:v>
                </c:pt>
                <c:pt idx="1146">
                  <c:v>66.737642429141289</c:v>
                </c:pt>
                <c:pt idx="1147">
                  <c:v>66.747287974535425</c:v>
                </c:pt>
                <c:pt idx="1148">
                  <c:v>66.756930469072714</c:v>
                </c:pt>
                <c:pt idx="1149">
                  <c:v>66.766569920033746</c:v>
                </c:pt>
                <c:pt idx="1150">
                  <c:v>66.776206334685838</c:v>
                </c:pt>
                <c:pt idx="1151">
                  <c:v>66.78583972028315</c:v>
                </c:pt>
                <c:pt idx="1152">
                  <c:v>66.795470084066707</c:v>
                </c:pt>
                <c:pt idx="1153">
                  <c:v>66.80509743326445</c:v>
                </c:pt>
                <c:pt idx="1154">
                  <c:v>66.814721775091272</c:v>
                </c:pt>
                <c:pt idx="1155">
                  <c:v>66.824343116749105</c:v>
                </c:pt>
                <c:pt idx="1156">
                  <c:v>66.833961465426952</c:v>
                </c:pt>
                <c:pt idx="1157">
                  <c:v>66.843576828300911</c:v>
                </c:pt>
                <c:pt idx="1158">
                  <c:v>66.853189212534261</c:v>
                </c:pt>
                <c:pt idx="1159">
                  <c:v>66.862798625277506</c:v>
                </c:pt>
                <c:pt idx="1160">
                  <c:v>66.872405073668389</c:v>
                </c:pt>
                <c:pt idx="1161">
                  <c:v>66.882008564831992</c:v>
                </c:pt>
                <c:pt idx="1162">
                  <c:v>66.891609105880732</c:v>
                </c:pt>
                <c:pt idx="1163">
                  <c:v>66.901206703914468</c:v>
                </c:pt>
                <c:pt idx="1164">
                  <c:v>66.910801366020507</c:v>
                </c:pt>
                <c:pt idx="1165">
                  <c:v>66.920393099273653</c:v>
                </c:pt>
                <c:pt idx="1166">
                  <c:v>66.929981910736259</c:v>
                </c:pt>
                <c:pt idx="1167">
                  <c:v>66.939567807458317</c:v>
                </c:pt>
                <c:pt idx="1168">
                  <c:v>66.949150796477412</c:v>
                </c:pt>
                <c:pt idx="1169">
                  <c:v>66.958730884818905</c:v>
                </c:pt>
                <c:pt idx="1170">
                  <c:v>66.968308079495813</c:v>
                </c:pt>
                <c:pt idx="1171">
                  <c:v>66.977882387509013</c:v>
                </c:pt>
                <c:pt idx="1172">
                  <c:v>66.987453815847203</c:v>
                </c:pt>
                <c:pt idx="1173">
                  <c:v>66.997022371486935</c:v>
                </c:pt>
                <c:pt idx="1174">
                  <c:v>67.006588061392748</c:v>
                </c:pt>
                <c:pt idx="1175">
                  <c:v>67.016150892517118</c:v>
                </c:pt>
                <c:pt idx="1176">
                  <c:v>67.025710871800555</c:v>
                </c:pt>
                <c:pt idx="1177">
                  <c:v>67.035268006171648</c:v>
                </c:pt>
                <c:pt idx="1178">
                  <c:v>67.044822302547118</c:v>
                </c:pt>
                <c:pt idx="1179">
                  <c:v>67.054373767831805</c:v>
                </c:pt>
                <c:pt idx="1180">
                  <c:v>67.063922408918785</c:v>
                </c:pt>
                <c:pt idx="1181">
                  <c:v>67.073468232689393</c:v>
                </c:pt>
                <c:pt idx="1182">
                  <c:v>67.083011246013243</c:v>
                </c:pt>
                <c:pt idx="1183">
                  <c:v>67.092551455748335</c:v>
                </c:pt>
                <c:pt idx="1184">
                  <c:v>67.102088868740992</c:v>
                </c:pt>
                <c:pt idx="1185">
                  <c:v>67.111623491826037</c:v>
                </c:pt>
                <c:pt idx="1186">
                  <c:v>67.121155331826728</c:v>
                </c:pt>
                <c:pt idx="1187">
                  <c:v>67.130684395554866</c:v>
                </c:pt>
                <c:pt idx="1188">
                  <c:v>67.1402106898108</c:v>
                </c:pt>
                <c:pt idx="1189">
                  <c:v>67.149734221383525</c:v>
                </c:pt>
                <c:pt idx="1190">
                  <c:v>67.159254997050667</c:v>
                </c:pt>
                <c:pt idx="1191">
                  <c:v>67.168773023578552</c:v>
                </c:pt>
                <c:pt idx="1192">
                  <c:v>67.178288307722241</c:v>
                </c:pt>
                <c:pt idx="1193">
                  <c:v>67.187800856225621</c:v>
                </c:pt>
                <c:pt idx="1194">
                  <c:v>67.19731067582137</c:v>
                </c:pt>
                <c:pt idx="1195">
                  <c:v>67.206817773231037</c:v>
                </c:pt>
                <c:pt idx="1196">
                  <c:v>67.216322155165116</c:v>
                </c:pt>
                <c:pt idx="1197">
                  <c:v>67.225823828323058</c:v>
                </c:pt>
                <c:pt idx="1198">
                  <c:v>67.235322799393302</c:v>
                </c:pt>
                <c:pt idx="1199">
                  <c:v>67.2448190750533</c:v>
                </c:pt>
                <c:pt idx="1200">
                  <c:v>67.254312661969692</c:v>
                </c:pt>
                <c:pt idx="1201">
                  <c:v>67.263803566798131</c:v>
                </c:pt>
                <c:pt idx="1202">
                  <c:v>67.273291796183528</c:v>
                </c:pt>
                <c:pt idx="1203">
                  <c:v>67.282777356759951</c:v>
                </c:pt>
                <c:pt idx="1204">
                  <c:v>67.292260255150765</c:v>
                </c:pt>
                <c:pt idx="1205">
                  <c:v>67.301740497968638</c:v>
                </c:pt>
                <c:pt idx="1206">
                  <c:v>67.311218091815519</c:v>
                </c:pt>
                <c:pt idx="1207">
                  <c:v>67.320693043282802</c:v>
                </c:pt>
                <c:pt idx="1208">
                  <c:v>67.330165358951277</c:v>
                </c:pt>
                <c:pt idx="1209">
                  <c:v>67.339635045391205</c:v>
                </c:pt>
                <c:pt idx="1210">
                  <c:v>67.349102109162331</c:v>
                </c:pt>
                <c:pt idx="1211">
                  <c:v>67.358566556813983</c:v>
                </c:pt>
                <c:pt idx="1212">
                  <c:v>67.368028394885059</c:v>
                </c:pt>
                <c:pt idx="1213">
                  <c:v>67.377487629904081</c:v>
                </c:pt>
                <c:pt idx="1214">
                  <c:v>67.386944268389229</c:v>
                </c:pt>
                <c:pt idx="1215">
                  <c:v>67.396398316848433</c:v>
                </c:pt>
                <c:pt idx="1216">
                  <c:v>67.405849781779324</c:v>
                </c:pt>
                <c:pt idx="1217">
                  <c:v>67.415298669669355</c:v>
                </c:pt>
                <c:pt idx="1218">
                  <c:v>67.42474498699579</c:v>
                </c:pt>
                <c:pt idx="1219">
                  <c:v>67.434188740225778</c:v>
                </c:pt>
                <c:pt idx="1220">
                  <c:v>67.443629935816361</c:v>
                </c:pt>
                <c:pt idx="1221">
                  <c:v>67.453068580214563</c:v>
                </c:pt>
                <c:pt idx="1222">
                  <c:v>67.462504679857346</c:v>
                </c:pt>
                <c:pt idx="1223">
                  <c:v>67.471938241171742</c:v>
                </c:pt>
                <c:pt idx="1224">
                  <c:v>67.481369270574831</c:v>
                </c:pt>
                <c:pt idx="1225">
                  <c:v>67.490797774473791</c:v>
                </c:pt>
                <c:pt idx="1226">
                  <c:v>67.500223759265992</c:v>
                </c:pt>
                <c:pt idx="1227">
                  <c:v>67.509647231338931</c:v>
                </c:pt>
                <c:pt idx="1228">
                  <c:v>67.519068197070354</c:v>
                </c:pt>
                <c:pt idx="1229">
                  <c:v>67.528486662828286</c:v>
                </c:pt>
                <c:pt idx="1230">
                  <c:v>67.537902634971019</c:v>
                </c:pt>
                <c:pt idx="1231">
                  <c:v>67.54731611984721</c:v>
                </c:pt>
                <c:pt idx="1232">
                  <c:v>67.556727123795866</c:v>
                </c:pt>
                <c:pt idx="1233">
                  <c:v>67.566135653146446</c:v>
                </c:pt>
                <c:pt idx="1234">
                  <c:v>67.575541714218829</c:v>
                </c:pt>
                <c:pt idx="1235">
                  <c:v>67.584945313323402</c:v>
                </c:pt>
                <c:pt idx="1236">
                  <c:v>67.594346456761087</c:v>
                </c:pt>
                <c:pt idx="1237">
                  <c:v>67.603745150823343</c:v>
                </c:pt>
                <c:pt idx="1238">
                  <c:v>67.613141401792291</c:v>
                </c:pt>
                <c:pt idx="1239">
                  <c:v>67.62253521594063</c:v>
                </c:pt>
                <c:pt idx="1240">
                  <c:v>67.631926599531766</c:v>
                </c:pt>
                <c:pt idx="1241">
                  <c:v>67.641315558819841</c:v>
                </c:pt>
                <c:pt idx="1242">
                  <c:v>67.650702100049713</c:v>
                </c:pt>
                <c:pt idx="1243">
                  <c:v>67.660086229457065</c:v>
                </c:pt>
                <c:pt idx="1244">
                  <c:v>67.669467953268381</c:v>
                </c:pt>
                <c:pt idx="1245">
                  <c:v>67.67884727770101</c:v>
                </c:pt>
                <c:pt idx="1246">
                  <c:v>67.688224208963234</c:v>
                </c:pt>
                <c:pt idx="1247">
                  <c:v>67.697598753254226</c:v>
                </c:pt>
                <c:pt idx="1248">
                  <c:v>67.706970916764178</c:v>
                </c:pt>
                <c:pt idx="1249">
                  <c:v>67.71634070567427</c:v>
                </c:pt>
                <c:pt idx="1250">
                  <c:v>67.725708126156718</c:v>
                </c:pt>
                <c:pt idx="1251">
                  <c:v>67.735073184374826</c:v>
                </c:pt>
                <c:pt idx="1252">
                  <c:v>67.744435886483046</c:v>
                </c:pt>
                <c:pt idx="1253">
                  <c:v>67.753796238626947</c:v>
                </c:pt>
                <c:pt idx="1254">
                  <c:v>67.763154246943301</c:v>
                </c:pt>
                <c:pt idx="1255">
                  <c:v>67.7725099175601</c:v>
                </c:pt>
                <c:pt idx="1256">
                  <c:v>67.781863256596623</c:v>
                </c:pt>
                <c:pt idx="1257">
                  <c:v>67.791214270163394</c:v>
                </c:pt>
                <c:pt idx="1258">
                  <c:v>67.800562964362342</c:v>
                </c:pt>
                <c:pt idx="1259">
                  <c:v>67.809909345286698</c:v>
                </c:pt>
                <c:pt idx="1260">
                  <c:v>67.819253419021138</c:v>
                </c:pt>
                <c:pt idx="1261">
                  <c:v>67.828595191641725</c:v>
                </c:pt>
                <c:pt idx="1262">
                  <c:v>67.83793466921604</c:v>
                </c:pt>
                <c:pt idx="1263">
                  <c:v>67.847271857803179</c:v>
                </c:pt>
                <c:pt idx="1264">
                  <c:v>67.85660676345374</c:v>
                </c:pt>
                <c:pt idx="1265">
                  <c:v>67.865939392209924</c:v>
                </c:pt>
                <c:pt idx="1266">
                  <c:v>67.875269750105531</c:v>
                </c:pt>
                <c:pt idx="1267">
                  <c:v>67.884597843166006</c:v>
                </c:pt>
                <c:pt idx="1268">
                  <c:v>67.89392367740848</c:v>
                </c:pt>
                <c:pt idx="1269">
                  <c:v>67.903247258841802</c:v>
                </c:pt>
                <c:pt idx="1270">
                  <c:v>67.91256859346656</c:v>
                </c:pt>
                <c:pt idx="1271">
                  <c:v>67.921887687275117</c:v>
                </c:pt>
                <c:pt idx="1272">
                  <c:v>67.931204546251678</c:v>
                </c:pt>
                <c:pt idx="1273">
                  <c:v>67.940519176372263</c:v>
                </c:pt>
                <c:pt idx="1274">
                  <c:v>67.949831583604791</c:v>
                </c:pt>
                <c:pt idx="1275">
                  <c:v>67.959141773909138</c:v>
                </c:pt>
                <c:pt idx="1276">
                  <c:v>67.968449753237053</c:v>
                </c:pt>
                <c:pt idx="1277">
                  <c:v>67.977755527532324</c:v>
                </c:pt>
                <c:pt idx="1278">
                  <c:v>67.987059102730726</c:v>
                </c:pt>
                <c:pt idx="1279">
                  <c:v>67.996360484760132</c:v>
                </c:pt>
                <c:pt idx="1280">
                  <c:v>68.005659679540415</c:v>
                </c:pt>
                <c:pt idx="1281">
                  <c:v>68.014956692983674</c:v>
                </c:pt>
                <c:pt idx="1282">
                  <c:v>68.02425153099405</c:v>
                </c:pt>
                <c:pt idx="1283">
                  <c:v>68.033544199467926</c:v>
                </c:pt>
                <c:pt idx="1284">
                  <c:v>68.042834704293909</c:v>
                </c:pt>
                <c:pt idx="1285">
                  <c:v>68.052123051352808</c:v>
                </c:pt>
                <c:pt idx="1286">
                  <c:v>68.061409246517755</c:v>
                </c:pt>
                <c:pt idx="1287">
                  <c:v>68.070693295654181</c:v>
                </c:pt>
                <c:pt idx="1288">
                  <c:v>68.079975204619856</c:v>
                </c:pt>
                <c:pt idx="1289">
                  <c:v>68.089254979264908</c:v>
                </c:pt>
                <c:pt idx="1290">
                  <c:v>68.098532625431901</c:v>
                </c:pt>
                <c:pt idx="1291">
                  <c:v>68.107808148955868</c:v>
                </c:pt>
                <c:pt idx="1292">
                  <c:v>68.117081555664271</c:v>
                </c:pt>
                <c:pt idx="1293">
                  <c:v>68.126352851377064</c:v>
                </c:pt>
                <c:pt idx="1294">
                  <c:v>68.135622041906799</c:v>
                </c:pt>
                <c:pt idx="1295">
                  <c:v>68.144889133058555</c:v>
                </c:pt>
                <c:pt idx="1296">
                  <c:v>68.154154130630033</c:v>
                </c:pt>
                <c:pt idx="1297">
                  <c:v>68.163417040411517</c:v>
                </c:pt>
                <c:pt idx="1298">
                  <c:v>68.172677868186028</c:v>
                </c:pt>
                <c:pt idx="1299">
                  <c:v>68.181936619729228</c:v>
                </c:pt>
                <c:pt idx="1300">
                  <c:v>68.191193300809559</c:v>
                </c:pt>
                <c:pt idx="1301">
                  <c:v>68.200447917188143</c:v>
                </c:pt>
                <c:pt idx="1302">
                  <c:v>68.209700474618984</c:v>
                </c:pt>
                <c:pt idx="1303">
                  <c:v>68.21895097884881</c:v>
                </c:pt>
                <c:pt idx="1304">
                  <c:v>68.228199435617285</c:v>
                </c:pt>
                <c:pt idx="1305">
                  <c:v>68.237445850656911</c:v>
                </c:pt>
                <c:pt idx="1306">
                  <c:v>68.246690229693115</c:v>
                </c:pt>
                <c:pt idx="1307">
                  <c:v>68.255932578444245</c:v>
                </c:pt>
                <c:pt idx="1308">
                  <c:v>68.265172902621686</c:v>
                </c:pt>
                <c:pt idx="1309">
                  <c:v>68.274411207929745</c:v>
                </c:pt>
                <c:pt idx="1310">
                  <c:v>68.283647500065825</c:v>
                </c:pt>
                <c:pt idx="1311">
                  <c:v>68.292881784720379</c:v>
                </c:pt>
                <c:pt idx="1312">
                  <c:v>68.302114067576937</c:v>
                </c:pt>
                <c:pt idx="1313">
                  <c:v>68.311344354312197</c:v>
                </c:pt>
                <c:pt idx="1314">
                  <c:v>68.320572650595992</c:v>
                </c:pt>
                <c:pt idx="1315">
                  <c:v>68.329798962091317</c:v>
                </c:pt>
                <c:pt idx="1316">
                  <c:v>68.339023294454407</c:v>
                </c:pt>
                <c:pt idx="1317">
                  <c:v>68.348245653334786</c:v>
                </c:pt>
                <c:pt idx="1318">
                  <c:v>68.357466044375158</c:v>
                </c:pt>
                <c:pt idx="1319">
                  <c:v>68.366684473211635</c:v>
                </c:pt>
                <c:pt idx="1320">
                  <c:v>68.375900945473617</c:v>
                </c:pt>
                <c:pt idx="1321">
                  <c:v>68.385115466783844</c:v>
                </c:pt>
                <c:pt idx="1322">
                  <c:v>68.394328042758517</c:v>
                </c:pt>
                <c:pt idx="1323">
                  <c:v>68.403538679007212</c:v>
                </c:pt>
                <c:pt idx="1324">
                  <c:v>68.412747381132974</c:v>
                </c:pt>
                <c:pt idx="1325">
                  <c:v>68.421954154732347</c:v>
                </c:pt>
                <c:pt idx="1326">
                  <c:v>68.431159005395358</c:v>
                </c:pt>
                <c:pt idx="1327">
                  <c:v>68.440361938705607</c:v>
                </c:pt>
                <c:pt idx="1328">
                  <c:v>68.449562960240272</c:v>
                </c:pt>
                <c:pt idx="1329">
                  <c:v>68.458762075570078</c:v>
                </c:pt>
                <c:pt idx="1330">
                  <c:v>68.467959290259458</c:v>
                </c:pt>
                <c:pt idx="1331">
                  <c:v>68.477154609866432</c:v>
                </c:pt>
                <c:pt idx="1332">
                  <c:v>68.48634803994274</c:v>
                </c:pt>
                <c:pt idx="1333">
                  <c:v>68.495539586033843</c:v>
                </c:pt>
                <c:pt idx="1334">
                  <c:v>68.504729253678974</c:v>
                </c:pt>
                <c:pt idx="1335">
                  <c:v>68.513917048411059</c:v>
                </c:pt>
                <c:pt idx="1336">
                  <c:v>68.523102975756899</c:v>
                </c:pt>
                <c:pt idx="1337">
                  <c:v>68.532287041237097</c:v>
                </c:pt>
                <c:pt idx="1338">
                  <c:v>68.541469250366148</c:v>
                </c:pt>
                <c:pt idx="1339">
                  <c:v>68.550649608652364</c:v>
                </c:pt>
                <c:pt idx="1340">
                  <c:v>68.559828121598073</c:v>
                </c:pt>
                <c:pt idx="1341">
                  <c:v>68.569004794699438</c:v>
                </c:pt>
                <c:pt idx="1342">
                  <c:v>68.578179633446695</c:v>
                </c:pt>
                <c:pt idx="1343">
                  <c:v>68.58735264332401</c:v>
                </c:pt>
                <c:pt idx="1344">
                  <c:v>68.596523829809612</c:v>
                </c:pt>
                <c:pt idx="1345">
                  <c:v>68.605693198375803</c:v>
                </c:pt>
                <c:pt idx="1346">
                  <c:v>68.61486075448893</c:v>
                </c:pt>
                <c:pt idx="1347">
                  <c:v>68.624026503609443</c:v>
                </c:pt>
                <c:pt idx="1348">
                  <c:v>68.633190451191993</c:v>
                </c:pt>
                <c:pt idx="1349">
                  <c:v>68.642352602685364</c:v>
                </c:pt>
                <c:pt idx="1350">
                  <c:v>68.651512963532539</c:v>
                </c:pt>
                <c:pt idx="1351">
                  <c:v>68.660671539170707</c:v>
                </c:pt>
                <c:pt idx="1352">
                  <c:v>68.66982833503134</c:v>
                </c:pt>
                <c:pt idx="1353">
                  <c:v>68.678983356540158</c:v>
                </c:pt>
                <c:pt idx="1354">
                  <c:v>68.688136609117223</c:v>
                </c:pt>
                <c:pt idx="1355">
                  <c:v>68.697288098176912</c:v>
                </c:pt>
                <c:pt idx="1356">
                  <c:v>68.706437829127935</c:v>
                </c:pt>
                <c:pt idx="1357">
                  <c:v>68.715585807373444</c:v>
                </c:pt>
                <c:pt idx="1358">
                  <c:v>68.724732038310961</c:v>
                </c:pt>
                <c:pt idx="1359">
                  <c:v>68.733876527332498</c:v>
                </c:pt>
                <c:pt idx="1360">
                  <c:v>68.74301927982448</c:v>
                </c:pt>
                <c:pt idx="1361">
                  <c:v>68.752160301167848</c:v>
                </c:pt>
                <c:pt idx="1362">
                  <c:v>68.761299596738098</c:v>
                </c:pt>
                <c:pt idx="1363">
                  <c:v>68.770437171905243</c:v>
                </c:pt>
                <c:pt idx="1364">
                  <c:v>68.779573032033881</c:v>
                </c:pt>
                <c:pt idx="1365">
                  <c:v>68.788707182483208</c:v>
                </c:pt>
                <c:pt idx="1366">
                  <c:v>68.797839628607065</c:v>
                </c:pt>
                <c:pt idx="1367">
                  <c:v>68.806970375753949</c:v>
                </c:pt>
                <c:pt idx="1368">
                  <c:v>68.816099429267027</c:v>
                </c:pt>
                <c:pt idx="1369">
                  <c:v>68.82522679448418</c:v>
                </c:pt>
                <c:pt idx="1370">
                  <c:v>68.834352476738061</c:v>
                </c:pt>
                <c:pt idx="1371">
                  <c:v>68.843476481356007</c:v>
                </c:pt>
                <c:pt idx="1372">
                  <c:v>68.852598813660236</c:v>
                </c:pt>
                <c:pt idx="1373">
                  <c:v>68.861719478967714</c:v>
                </c:pt>
                <c:pt idx="1374">
                  <c:v>68.870838482590258</c:v>
                </c:pt>
                <c:pt idx="1375">
                  <c:v>68.879955829834628</c:v>
                </c:pt>
                <c:pt idx="1376">
                  <c:v>68.889071526002382</c:v>
                </c:pt>
                <c:pt idx="1377">
                  <c:v>68.898185576390034</c:v>
                </c:pt>
                <c:pt idx="1378">
                  <c:v>68.907297986289066</c:v>
                </c:pt>
                <c:pt idx="1379">
                  <c:v>68.916408760985888</c:v>
                </c:pt>
                <c:pt idx="1380">
                  <c:v>68.925517905761964</c:v>
                </c:pt>
                <c:pt idx="1381">
                  <c:v>68.934625425893742</c:v>
                </c:pt>
                <c:pt idx="1382">
                  <c:v>68.943731326652753</c:v>
                </c:pt>
                <c:pt idx="1383">
                  <c:v>68.952835613305538</c:v>
                </c:pt>
                <c:pt idx="1384">
                  <c:v>68.961938291113839</c:v>
                </c:pt>
                <c:pt idx="1385">
                  <c:v>68.971039365334448</c:v>
                </c:pt>
                <c:pt idx="1386">
                  <c:v>68.980138841219343</c:v>
                </c:pt>
                <c:pt idx="1387">
                  <c:v>68.989236724015669</c:v>
                </c:pt>
                <c:pt idx="1388">
                  <c:v>68.998333018965766</c:v>
                </c:pt>
                <c:pt idx="1389">
                  <c:v>69.00742773130726</c:v>
                </c:pt>
                <c:pt idx="1390">
                  <c:v>69.016520866272927</c:v>
                </c:pt>
                <c:pt idx="1391">
                  <c:v>69.025612429090955</c:v>
                </c:pt>
                <c:pt idx="1392">
                  <c:v>69.034702424984729</c:v>
                </c:pt>
                <c:pt idx="1393">
                  <c:v>69.043790859173029</c:v>
                </c:pt>
                <c:pt idx="1394">
                  <c:v>69.052877736869959</c:v>
                </c:pt>
                <c:pt idx="1395">
                  <c:v>69.06196306328502</c:v>
                </c:pt>
                <c:pt idx="1396">
                  <c:v>69.071046843623108</c:v>
                </c:pt>
                <c:pt idx="1397">
                  <c:v>69.080129083084572</c:v>
                </c:pt>
                <c:pt idx="1398">
                  <c:v>69.089209786865197</c:v>
                </c:pt>
                <c:pt idx="1399">
                  <c:v>69.098288960156268</c:v>
                </c:pt>
                <c:pt idx="1400">
                  <c:v>69.107366608144559</c:v>
                </c:pt>
                <c:pt idx="1401">
                  <c:v>69.116442736012388</c:v>
                </c:pt>
                <c:pt idx="1402">
                  <c:v>69.125517348937635</c:v>
                </c:pt>
                <c:pt idx="1403">
                  <c:v>69.134590452093761</c:v>
                </c:pt>
                <c:pt idx="1404">
                  <c:v>69.143662050649809</c:v>
                </c:pt>
                <c:pt idx="1405">
                  <c:v>69.152732149770486</c:v>
                </c:pt>
                <c:pt idx="1406">
                  <c:v>69.161800754616138</c:v>
                </c:pt>
                <c:pt idx="1407">
                  <c:v>69.170867870342789</c:v>
                </c:pt>
                <c:pt idx="1408">
                  <c:v>69.179933502102188</c:v>
                </c:pt>
                <c:pt idx="1409">
                  <c:v>69.188997655041788</c:v>
                </c:pt>
                <c:pt idx="1410">
                  <c:v>69.198060334304827</c:v>
                </c:pt>
                <c:pt idx="1411">
                  <c:v>69.20712154503029</c:v>
                </c:pt>
                <c:pt idx="1412">
                  <c:v>69.216181292352999</c:v>
                </c:pt>
                <c:pt idx="1413">
                  <c:v>69.225239581403542</c:v>
                </c:pt>
                <c:pt idx="1414">
                  <c:v>69.234296417308443</c:v>
                </c:pt>
                <c:pt idx="1415">
                  <c:v>69.243351805190073</c:v>
                </c:pt>
                <c:pt idx="1416">
                  <c:v>69.252405750166659</c:v>
                </c:pt>
                <c:pt idx="1417">
                  <c:v>69.261458257352402</c:v>
                </c:pt>
                <c:pt idx="1418">
                  <c:v>69.270509331857454</c:v>
                </c:pt>
                <c:pt idx="1419">
                  <c:v>69.279558978787904</c:v>
                </c:pt>
                <c:pt idx="1420">
                  <c:v>69.28860720324586</c:v>
                </c:pt>
                <c:pt idx="1421">
                  <c:v>69.297654010329481</c:v>
                </c:pt>
                <c:pt idx="1422">
                  <c:v>69.306699405132903</c:v>
                </c:pt>
                <c:pt idx="1423">
                  <c:v>69.315743392746398</c:v>
                </c:pt>
                <c:pt idx="1424">
                  <c:v>69.324785978256301</c:v>
                </c:pt>
                <c:pt idx="1425">
                  <c:v>69.333827166745053</c:v>
                </c:pt>
                <c:pt idx="1426">
                  <c:v>69.342866963291286</c:v>
                </c:pt>
                <c:pt idx="1427">
                  <c:v>69.351905372969739</c:v>
                </c:pt>
                <c:pt idx="1428">
                  <c:v>69.360942400851386</c:v>
                </c:pt>
                <c:pt idx="1429">
                  <c:v>69.369978052003361</c:v>
                </c:pt>
                <c:pt idx="1430">
                  <c:v>69.379012331489108</c:v>
                </c:pt>
                <c:pt idx="1431">
                  <c:v>69.388045244368271</c:v>
                </c:pt>
                <c:pt idx="1432">
                  <c:v>69.397076795696819</c:v>
                </c:pt>
                <c:pt idx="1433">
                  <c:v>69.406106990526993</c:v>
                </c:pt>
                <c:pt idx="1434">
                  <c:v>69.415135833907371</c:v>
                </c:pt>
                <c:pt idx="1435">
                  <c:v>69.424163330882934</c:v>
                </c:pt>
                <c:pt idx="1436">
                  <c:v>69.433189486494967</c:v>
                </c:pt>
                <c:pt idx="1437">
                  <c:v>69.442214305781221</c:v>
                </c:pt>
                <c:pt idx="1438">
                  <c:v>69.45123779377586</c:v>
                </c:pt>
                <c:pt idx="1439">
                  <c:v>69.460259955509457</c:v>
                </c:pt>
                <c:pt idx="1440">
                  <c:v>69.469280796009102</c:v>
                </c:pt>
                <c:pt idx="1441">
                  <c:v>69.478300320298345</c:v>
                </c:pt>
                <c:pt idx="1442">
                  <c:v>69.487318533397328</c:v>
                </c:pt>
                <c:pt idx="1443">
                  <c:v>69.496335440322625</c:v>
                </c:pt>
                <c:pt idx="1444">
                  <c:v>69.505351046087455</c:v>
                </c:pt>
                <c:pt idx="1445">
                  <c:v>69.514365355701628</c:v>
                </c:pt>
                <c:pt idx="1446">
                  <c:v>69.523378374171514</c:v>
                </c:pt>
                <c:pt idx="1447">
                  <c:v>69.532390106500173</c:v>
                </c:pt>
                <c:pt idx="1448">
                  <c:v>69.541400557687282</c:v>
                </c:pt>
                <c:pt idx="1449">
                  <c:v>69.550409732729221</c:v>
                </c:pt>
                <c:pt idx="1450">
                  <c:v>69.559417636619074</c:v>
                </c:pt>
                <c:pt idx="1451">
                  <c:v>69.568424274346668</c:v>
                </c:pt>
                <c:pt idx="1452">
                  <c:v>69.577429650898537</c:v>
                </c:pt>
                <c:pt idx="1453">
                  <c:v>69.586433771258058</c:v>
                </c:pt>
                <c:pt idx="1454">
                  <c:v>69.59543664040531</c:v>
                </c:pt>
                <c:pt idx="1455">
                  <c:v>69.604438263317277</c:v>
                </c:pt>
                <c:pt idx="1456">
                  <c:v>69.613438644967758</c:v>
                </c:pt>
                <c:pt idx="1457">
                  <c:v>69.622437790327396</c:v>
                </c:pt>
                <c:pt idx="1458">
                  <c:v>69.631435704363767</c:v>
                </c:pt>
                <c:pt idx="1459">
                  <c:v>69.640432392041319</c:v>
                </c:pt>
                <c:pt idx="1460">
                  <c:v>69.649427858321431</c:v>
                </c:pt>
                <c:pt idx="1461">
                  <c:v>69.658422108162512</c:v>
                </c:pt>
                <c:pt idx="1462">
                  <c:v>69.667415146519843</c:v>
                </c:pt>
                <c:pt idx="1463">
                  <c:v>69.676406978345796</c:v>
                </c:pt>
                <c:pt idx="1464">
                  <c:v>69.685397608589724</c:v>
                </c:pt>
                <c:pt idx="1465">
                  <c:v>69.694387042198017</c:v>
                </c:pt>
                <c:pt idx="1466">
                  <c:v>69.703375284114173</c:v>
                </c:pt>
                <c:pt idx="1467">
                  <c:v>69.712362339278783</c:v>
                </c:pt>
                <c:pt idx="1468">
                  <c:v>69.721348212629522</c:v>
                </c:pt>
                <c:pt idx="1469">
                  <c:v>69.730332909101222</c:v>
                </c:pt>
                <c:pt idx="1470">
                  <c:v>69.739316433625859</c:v>
                </c:pt>
                <c:pt idx="1471">
                  <c:v>69.74829879113264</c:v>
                </c:pt>
                <c:pt idx="1472">
                  <c:v>69.757279986547914</c:v>
                </c:pt>
                <c:pt idx="1473">
                  <c:v>69.766260024795329</c:v>
                </c:pt>
                <c:pt idx="1474">
                  <c:v>69.775238910795721</c:v>
                </c:pt>
                <c:pt idx="1475">
                  <c:v>69.784216649467211</c:v>
                </c:pt>
                <c:pt idx="1476">
                  <c:v>69.793193245725263</c:v>
                </c:pt>
                <c:pt idx="1477">
                  <c:v>69.802168704482611</c:v>
                </c:pt>
                <c:pt idx="1478">
                  <c:v>69.811143030649319</c:v>
                </c:pt>
                <c:pt idx="1479">
                  <c:v>69.820116229132893</c:v>
                </c:pt>
                <c:pt idx="1480">
                  <c:v>69.829088304838152</c:v>
                </c:pt>
                <c:pt idx="1481">
                  <c:v>69.838059262667301</c:v>
                </c:pt>
                <c:pt idx="1482">
                  <c:v>69.847029107520072</c:v>
                </c:pt>
                <c:pt idx="1483">
                  <c:v>69.855997844293583</c:v>
                </c:pt>
                <c:pt idx="1484">
                  <c:v>69.864965477882421</c:v>
                </c:pt>
                <c:pt idx="1485">
                  <c:v>69.873932013178674</c:v>
                </c:pt>
                <c:pt idx="1486">
                  <c:v>69.882897455072012</c:v>
                </c:pt>
                <c:pt idx="1487">
                  <c:v>69.891861808449548</c:v>
                </c:pt>
                <c:pt idx="1488">
                  <c:v>69.900825078196021</c:v>
                </c:pt>
                <c:pt idx="1489">
                  <c:v>69.909787269193728</c:v>
                </c:pt>
                <c:pt idx="1490">
                  <c:v>69.918748386322633</c:v>
                </c:pt>
                <c:pt idx="1491">
                  <c:v>69.927708434460229</c:v>
                </c:pt>
                <c:pt idx="1492">
                  <c:v>69.936667418481719</c:v>
                </c:pt>
                <c:pt idx="1493">
                  <c:v>69.945625343260005</c:v>
                </c:pt>
                <c:pt idx="1494">
                  <c:v>69.954582213665645</c:v>
                </c:pt>
                <c:pt idx="1495">
                  <c:v>69.963538034566923</c:v>
                </c:pt>
                <c:pt idx="1496">
                  <c:v>69.972492810829849</c:v>
                </c:pt>
                <c:pt idx="1497">
                  <c:v>69.981446547318228</c:v>
                </c:pt>
                <c:pt idx="1498">
                  <c:v>69.990399248893638</c:v>
                </c:pt>
                <c:pt idx="1499">
                  <c:v>69.999350920415438</c:v>
                </c:pt>
                <c:pt idx="1500">
                  <c:v>70.008301566740855</c:v>
                </c:pt>
                <c:pt idx="1501">
                  <c:v>70.017251192724913</c:v>
                </c:pt>
                <c:pt idx="1502">
                  <c:v>70.026199803220578</c:v>
                </c:pt>
                <c:pt idx="1503">
                  <c:v>70.035147403078653</c:v>
                </c:pt>
                <c:pt idx="1504">
                  <c:v>70.044093997147854</c:v>
                </c:pt>
                <c:pt idx="1505">
                  <c:v>70.053039590274892</c:v>
                </c:pt>
                <c:pt idx="1506">
                  <c:v>70.061984187304375</c:v>
                </c:pt>
                <c:pt idx="1507">
                  <c:v>70.070927793078937</c:v>
                </c:pt>
                <c:pt idx="1508">
                  <c:v>70.079870412439178</c:v>
                </c:pt>
                <c:pt idx="1509">
                  <c:v>70.088812050223723</c:v>
                </c:pt>
                <c:pt idx="1510">
                  <c:v>70.097752711269308</c:v>
                </c:pt>
                <c:pt idx="1511">
                  <c:v>70.106692400410651</c:v>
                </c:pt>
                <c:pt idx="1512">
                  <c:v>70.115631122480622</c:v>
                </c:pt>
                <c:pt idx="1513">
                  <c:v>70.124568882310157</c:v>
                </c:pt>
                <c:pt idx="1514">
                  <c:v>70.133505684728348</c:v>
                </c:pt>
                <c:pt idx="1515">
                  <c:v>70.142441534562479</c:v>
                </c:pt>
                <c:pt idx="1516">
                  <c:v>70.151376436637932</c:v>
                </c:pt>
                <c:pt idx="1517">
                  <c:v>70.160310395778353</c:v>
                </c:pt>
                <c:pt idx="1518">
                  <c:v>70.169243416805571</c:v>
                </c:pt>
                <c:pt idx="1519">
                  <c:v>70.178175504539681</c:v>
                </c:pt>
                <c:pt idx="1520">
                  <c:v>70.187106663799042</c:v>
                </c:pt>
                <c:pt idx="1521">
                  <c:v>70.196036899400269</c:v>
                </c:pt>
                <c:pt idx="1522">
                  <c:v>70.204966216158326</c:v>
                </c:pt>
                <c:pt idx="1523">
                  <c:v>70.213894618886442</c:v>
                </c:pt>
                <c:pt idx="1524">
                  <c:v>70.222822112396287</c:v>
                </c:pt>
                <c:pt idx="1525">
                  <c:v>70.231748701497821</c:v>
                </c:pt>
                <c:pt idx="1526">
                  <c:v>70.240674390999445</c:v>
                </c:pt>
                <c:pt idx="1527">
                  <c:v>70.249599185707979</c:v>
                </c:pt>
                <c:pt idx="1528">
                  <c:v>70.258523090428625</c:v>
                </c:pt>
                <c:pt idx="1529">
                  <c:v>70.267446109965093</c:v>
                </c:pt>
                <c:pt idx="1530">
                  <c:v>70.276368249119585</c:v>
                </c:pt>
                <c:pt idx="1531">
                  <c:v>70.285289512692756</c:v>
                </c:pt>
                <c:pt idx="1532">
                  <c:v>70.294209905483811</c:v>
                </c:pt>
                <c:pt idx="1533">
                  <c:v>70.303129432290504</c:v>
                </c:pt>
                <c:pt idx="1534">
                  <c:v>70.312048097909141</c:v>
                </c:pt>
                <c:pt idx="1535">
                  <c:v>70.320965907134635</c:v>
                </c:pt>
                <c:pt idx="1536">
                  <c:v>70.329882864760478</c:v>
                </c:pt>
                <c:pt idx="1537">
                  <c:v>70.338798975578825</c:v>
                </c:pt>
                <c:pt idx="1538">
                  <c:v>70.347714244380469</c:v>
                </c:pt>
                <c:pt idx="1539">
                  <c:v>70.356628675954866</c:v>
                </c:pt>
                <c:pt idx="1540">
                  <c:v>70.365542275090192</c:v>
                </c:pt>
                <c:pt idx="1541">
                  <c:v>70.374455046573345</c:v>
                </c:pt>
                <c:pt idx="1542">
                  <c:v>70.383366995189917</c:v>
                </c:pt>
                <c:pt idx="1543">
                  <c:v>70.392278125724275</c:v>
                </c:pt>
                <c:pt idx="1544">
                  <c:v>70.401188442959622</c:v>
                </c:pt>
                <c:pt idx="1545">
                  <c:v>70.410097951677869</c:v>
                </c:pt>
                <c:pt idx="1546">
                  <c:v>70.419006656659846</c:v>
                </c:pt>
                <c:pt idx="1547">
                  <c:v>70.427914562685174</c:v>
                </c:pt>
                <c:pt idx="1548">
                  <c:v>70.436821674532339</c:v>
                </c:pt>
                <c:pt idx="1549">
                  <c:v>70.445727996978761</c:v>
                </c:pt>
                <c:pt idx="1550">
                  <c:v>70.45463353480072</c:v>
                </c:pt>
                <c:pt idx="1551">
                  <c:v>70.463538292773464</c:v>
                </c:pt>
                <c:pt idx="1552">
                  <c:v>70.472442275671156</c:v>
                </c:pt>
                <c:pt idx="1553">
                  <c:v>70.481345488266967</c:v>
                </c:pt>
                <c:pt idx="1554">
                  <c:v>70.490247935333045</c:v>
                </c:pt>
                <c:pt idx="1555">
                  <c:v>70.499149621640584</c:v>
                </c:pt>
                <c:pt idx="1556">
                  <c:v>70.508050551959784</c:v>
                </c:pt>
                <c:pt idx="1557">
                  <c:v>70.516950731059907</c:v>
                </c:pt>
                <c:pt idx="1558">
                  <c:v>70.525850163709336</c:v>
                </c:pt>
                <c:pt idx="1559">
                  <c:v>70.534748854675499</c:v>
                </c:pt>
                <c:pt idx="1560">
                  <c:v>70.543646808725001</c:v>
                </c:pt>
                <c:pt idx="1561">
                  <c:v>70.552544030623579</c:v>
                </c:pt>
                <c:pt idx="1562">
                  <c:v>70.561440525136106</c:v>
                </c:pt>
                <c:pt idx="1563">
                  <c:v>70.570336297026685</c:v>
                </c:pt>
                <c:pt idx="1564">
                  <c:v>70.579231351058624</c:v>
                </c:pt>
                <c:pt idx="1565">
                  <c:v>70.588125691994435</c:v>
                </c:pt>
                <c:pt idx="1566">
                  <c:v>70.597019324595905</c:v>
                </c:pt>
                <c:pt idx="1567">
                  <c:v>70.605912253624112</c:v>
                </c:pt>
                <c:pt idx="1568">
                  <c:v>70.614804483839393</c:v>
                </c:pt>
                <c:pt idx="1569">
                  <c:v>70.623696020001418</c:v>
                </c:pt>
                <c:pt idx="1570">
                  <c:v>70.632586866869204</c:v>
                </c:pt>
                <c:pt idx="1571">
                  <c:v>70.641477029201141</c:v>
                </c:pt>
                <c:pt idx="1572">
                  <c:v>70.650366511754967</c:v>
                </c:pt>
                <c:pt idx="1573">
                  <c:v>70.659255319287865</c:v>
                </c:pt>
                <c:pt idx="1574">
                  <c:v>70.668143456556393</c:v>
                </c:pt>
                <c:pt idx="1575">
                  <c:v>70.677030928316611</c:v>
                </c:pt>
                <c:pt idx="1576">
                  <c:v>70.685917739323997</c:v>
                </c:pt>
                <c:pt idx="1577">
                  <c:v>70.694803894333546</c:v>
                </c:pt>
                <c:pt idx="1578">
                  <c:v>70.703689398099769</c:v>
                </c:pt>
                <c:pt idx="1579">
                  <c:v>70.712574255376708</c:v>
                </c:pt>
                <c:pt idx="1580">
                  <c:v>70.721458470917938</c:v>
                </c:pt>
                <c:pt idx="1581">
                  <c:v>70.730342049476633</c:v>
                </c:pt>
                <c:pt idx="1582">
                  <c:v>70.739224995805543</c:v>
                </c:pt>
                <c:pt idx="1583">
                  <c:v>70.748107314657048</c:v>
                </c:pt>
                <c:pt idx="1584">
                  <c:v>70.756989010783201</c:v>
                </c:pt>
                <c:pt idx="1585">
                  <c:v>70.765870088935657</c:v>
                </c:pt>
                <c:pt idx="1586">
                  <c:v>70.774750553865786</c:v>
                </c:pt>
                <c:pt idx="1587">
                  <c:v>70.783630410324676</c:v>
                </c:pt>
                <c:pt idx="1588">
                  <c:v>70.792509663063115</c:v>
                </c:pt>
                <c:pt idx="1589">
                  <c:v>70.801388316831634</c:v>
                </c:pt>
                <c:pt idx="1590">
                  <c:v>70.810266376380568</c:v>
                </c:pt>
                <c:pt idx="1591">
                  <c:v>70.819143846460022</c:v>
                </c:pt>
                <c:pt idx="1592">
                  <c:v>70.828020731819919</c:v>
                </c:pt>
                <c:pt idx="1593">
                  <c:v>70.836897037210008</c:v>
                </c:pt>
                <c:pt idx="1594">
                  <c:v>70.845772767379898</c:v>
                </c:pt>
                <c:pt idx="1595">
                  <c:v>70.854647927079085</c:v>
                </c:pt>
                <c:pt idx="1596">
                  <c:v>70.863522521056936</c:v>
                </c:pt>
                <c:pt idx="1597">
                  <c:v>70.872396554062774</c:v>
                </c:pt>
                <c:pt idx="1598">
                  <c:v>70.881270030845869</c:v>
                </c:pt>
                <c:pt idx="1599">
                  <c:v>70.890142956155401</c:v>
                </c:pt>
                <c:pt idx="1600">
                  <c:v>70.899015334740596</c:v>
                </c:pt>
                <c:pt idx="1601">
                  <c:v>70.907887171350637</c:v>
                </c:pt>
                <c:pt idx="1602">
                  <c:v>70.916758470734791</c:v>
                </c:pt>
                <c:pt idx="1603">
                  <c:v>70.925629237642312</c:v>
                </c:pt>
                <c:pt idx="1604">
                  <c:v>70.93449947682258</c:v>
                </c:pt>
                <c:pt idx="1605">
                  <c:v>70.943369193025049</c:v>
                </c:pt>
                <c:pt idx="1606">
                  <c:v>70.952238390999284</c:v>
                </c:pt>
                <c:pt idx="1607">
                  <c:v>70.961107075494994</c:v>
                </c:pt>
                <c:pt idx="1608">
                  <c:v>70.969975251262056</c:v>
                </c:pt>
                <c:pt idx="1609">
                  <c:v>70.978842923050493</c:v>
                </c:pt>
                <c:pt idx="1610">
                  <c:v>70.987710095610581</c:v>
                </c:pt>
                <c:pt idx="1611">
                  <c:v>70.996576773692766</c:v>
                </c:pt>
                <c:pt idx="1612">
                  <c:v>71.005442962047809</c:v>
                </c:pt>
                <c:pt idx="1613">
                  <c:v>71.014308665426654</c:v>
                </c:pt>
                <c:pt idx="1614">
                  <c:v>71.023173888580629</c:v>
                </c:pt>
                <c:pt idx="1615">
                  <c:v>71.032038636261277</c:v>
                </c:pt>
                <c:pt idx="1616">
                  <c:v>71.040902913220592</c:v>
                </c:pt>
                <c:pt idx="1617">
                  <c:v>71.049766724210784</c:v>
                </c:pt>
                <c:pt idx="1618">
                  <c:v>71.058630073984531</c:v>
                </c:pt>
                <c:pt idx="1619">
                  <c:v>71.067492967294925</c:v>
                </c:pt>
                <c:pt idx="1620">
                  <c:v>71.076355408895424</c:v>
                </c:pt>
                <c:pt idx="1621">
                  <c:v>71.085217403539943</c:v>
                </c:pt>
                <c:pt idx="1622">
                  <c:v>71.094078955982866</c:v>
                </c:pt>
                <c:pt idx="1623">
                  <c:v>71.102940070979088</c:v>
                </c:pt>
                <c:pt idx="1624">
                  <c:v>71.111800753283987</c:v>
                </c:pt>
                <c:pt idx="1625">
                  <c:v>71.120661007653482</c:v>
                </c:pt>
                <c:pt idx="1626">
                  <c:v>71.129520838844016</c:v>
                </c:pt>
                <c:pt idx="1627">
                  <c:v>71.138380251612674</c:v>
                </c:pt>
                <c:pt idx="1628">
                  <c:v>71.14723925071705</c:v>
                </c:pt>
                <c:pt idx="1629">
                  <c:v>71.15609784091545</c:v>
                </c:pt>
                <c:pt idx="1630">
                  <c:v>71.164956026966777</c:v>
                </c:pt>
                <c:pt idx="1631">
                  <c:v>71.173813813630531</c:v>
                </c:pt>
                <c:pt idx="1632">
                  <c:v>71.182671205667049</c:v>
                </c:pt>
                <c:pt idx="1633">
                  <c:v>71.191528207837237</c:v>
                </c:pt>
                <c:pt idx="1634">
                  <c:v>71.200384824902798</c:v>
                </c:pt>
                <c:pt idx="1635">
                  <c:v>71.209241061626173</c:v>
                </c:pt>
                <c:pt idx="1636">
                  <c:v>71.218096922770584</c:v>
                </c:pt>
                <c:pt idx="1637">
                  <c:v>71.226952413100022</c:v>
                </c:pt>
                <c:pt idx="1638">
                  <c:v>71.23580753737933</c:v>
                </c:pt>
                <c:pt idx="1639">
                  <c:v>71.244662300374188</c:v>
                </c:pt>
                <c:pt idx="1640">
                  <c:v>71.25351670685113</c:v>
                </c:pt>
                <c:pt idx="1641">
                  <c:v>71.262370761577571</c:v>
                </c:pt>
                <c:pt idx="1642">
                  <c:v>71.271224469321837</c:v>
                </c:pt>
                <c:pt idx="1643">
                  <c:v>71.280077834853202</c:v>
                </c:pt>
                <c:pt idx="1644">
                  <c:v>71.288930862941854</c:v>
                </c:pt>
                <c:pt idx="1645">
                  <c:v>71.297783558359015</c:v>
                </c:pt>
                <c:pt idx="1646">
                  <c:v>71.306635925876833</c:v>
                </c:pt>
                <c:pt idx="1647">
                  <c:v>71.315487970268535</c:v>
                </c:pt>
                <c:pt idx="1648">
                  <c:v>71.324339696308371</c:v>
                </c:pt>
                <c:pt idx="1649">
                  <c:v>71.333191108771643</c:v>
                </c:pt>
                <c:pt idx="1650">
                  <c:v>71.342042212434748</c:v>
                </c:pt>
                <c:pt idx="1651">
                  <c:v>71.350893012075218</c:v>
                </c:pt>
                <c:pt idx="1652">
                  <c:v>71.359743512471667</c:v>
                </c:pt>
                <c:pt idx="1653">
                  <c:v>71.368593718403915</c:v>
                </c:pt>
                <c:pt idx="1654">
                  <c:v>71.377443634652948</c:v>
                </c:pt>
                <c:pt idx="1655">
                  <c:v>71.386293266000891</c:v>
                </c:pt>
                <c:pt idx="1656">
                  <c:v>71.395142617231201</c:v>
                </c:pt>
                <c:pt idx="1657">
                  <c:v>71.403991693128503</c:v>
                </c:pt>
                <c:pt idx="1658">
                  <c:v>71.412840498478701</c:v>
                </c:pt>
                <c:pt idx="1659">
                  <c:v>71.421689038069033</c:v>
                </c:pt>
                <c:pt idx="1660">
                  <c:v>71.430537316687989</c:v>
                </c:pt>
                <c:pt idx="1661">
                  <c:v>71.439385339125408</c:v>
                </c:pt>
                <c:pt idx="1662">
                  <c:v>71.448233110172552</c:v>
                </c:pt>
                <c:pt idx="1663">
                  <c:v>71.457080634621988</c:v>
                </c:pt>
                <c:pt idx="1664">
                  <c:v>71.465927917267763</c:v>
                </c:pt>
                <c:pt idx="1665">
                  <c:v>71.474774962905272</c:v>
                </c:pt>
                <c:pt idx="1666">
                  <c:v>71.48362177633139</c:v>
                </c:pt>
                <c:pt idx="1667">
                  <c:v>71.492468362344525</c:v>
                </c:pt>
                <c:pt idx="1668">
                  <c:v>71.501314725744493</c:v>
                </c:pt>
                <c:pt idx="1669">
                  <c:v>71.510160871332687</c:v>
                </c:pt>
                <c:pt idx="1670">
                  <c:v>71.519006803912035</c:v>
                </c:pt>
                <c:pt idx="1671">
                  <c:v>71.527852528286999</c:v>
                </c:pt>
                <c:pt idx="1672">
                  <c:v>71.536698049263705</c:v>
                </c:pt>
                <c:pt idx="1673">
                  <c:v>71.545543371649799</c:v>
                </c:pt>
                <c:pt idx="1674">
                  <c:v>71.554388500254632</c:v>
                </c:pt>
                <c:pt idx="1675">
                  <c:v>71.563233439889174</c:v>
                </c:pt>
                <c:pt idx="1676">
                  <c:v>71.572078195366132</c:v>
                </c:pt>
                <c:pt idx="1677">
                  <c:v>71.580922771499829</c:v>
                </c:pt>
                <c:pt idx="1678">
                  <c:v>71.589767173106409</c:v>
                </c:pt>
                <c:pt idx="1679">
                  <c:v>71.598611405003695</c:v>
                </c:pt>
                <c:pt idx="1680">
                  <c:v>71.607455472011367</c:v>
                </c:pt>
                <c:pt idx="1681">
                  <c:v>71.616299378950842</c:v>
                </c:pt>
                <c:pt idx="1682">
                  <c:v>71.625143130645355</c:v>
                </c:pt>
                <c:pt idx="1683">
                  <c:v>71.633986731920018</c:v>
                </c:pt>
                <c:pt idx="1684">
                  <c:v>71.642830187601831</c:v>
                </c:pt>
                <c:pt idx="1685">
                  <c:v>71.651673502519628</c:v>
                </c:pt>
                <c:pt idx="1686">
                  <c:v>71.660516681504205</c:v>
                </c:pt>
                <c:pt idx="1687">
                  <c:v>71.669359729388304</c:v>
                </c:pt>
                <c:pt idx="1688">
                  <c:v>71.6782026510066</c:v>
                </c:pt>
                <c:pt idx="1689">
                  <c:v>71.687045451195772</c:v>
                </c:pt>
                <c:pt idx="1690">
                  <c:v>71.695888134794515</c:v>
                </c:pt>
                <c:pt idx="1691">
                  <c:v>71.704730706643545</c:v>
                </c:pt>
                <c:pt idx="1692">
                  <c:v>71.713573171585651</c:v>
                </c:pt>
                <c:pt idx="1693">
                  <c:v>71.722415534465725</c:v>
                </c:pt>
                <c:pt idx="1694">
                  <c:v>71.73125780013072</c:v>
                </c:pt>
                <c:pt idx="1695">
                  <c:v>71.74009997342975</c:v>
                </c:pt>
                <c:pt idx="1696">
                  <c:v>71.748942059214087</c:v>
                </c:pt>
                <c:pt idx="1697">
                  <c:v>71.757784062337194</c:v>
                </c:pt>
                <c:pt idx="1698">
                  <c:v>71.766625987654663</c:v>
                </c:pt>
                <c:pt idx="1699">
                  <c:v>71.775467840024433</c:v>
                </c:pt>
                <c:pt idx="1700">
                  <c:v>71.784309624306573</c:v>
                </c:pt>
                <c:pt idx="1701">
                  <c:v>71.79315134536354</c:v>
                </c:pt>
                <c:pt idx="1702">
                  <c:v>71.801993008060023</c:v>
                </c:pt>
                <c:pt idx="1703">
                  <c:v>71.810834617263012</c:v>
                </c:pt>
                <c:pt idx="1704">
                  <c:v>71.819676177841941</c:v>
                </c:pt>
                <c:pt idx="1705">
                  <c:v>71.82851769466852</c:v>
                </c:pt>
                <c:pt idx="1706">
                  <c:v>71.837359172616928</c:v>
                </c:pt>
                <c:pt idx="1707">
                  <c:v>71.846200616563706</c:v>
                </c:pt>
                <c:pt idx="1708">
                  <c:v>71.855042031387896</c:v>
                </c:pt>
                <c:pt idx="1709">
                  <c:v>71.863883421970968</c:v>
                </c:pt>
                <c:pt idx="1710">
                  <c:v>71.872724793196923</c:v>
                </c:pt>
                <c:pt idx="1711">
                  <c:v>71.881566149952249</c:v>
                </c:pt>
                <c:pt idx="1712">
                  <c:v>71.890407497126006</c:v>
                </c:pt>
                <c:pt idx="1713">
                  <c:v>71.899248839609811</c:v>
                </c:pt>
                <c:pt idx="1714">
                  <c:v>71.908090182297897</c:v>
                </c:pt>
                <c:pt idx="1715">
                  <c:v>71.916931530087041</c:v>
                </c:pt>
                <c:pt idx="1716">
                  <c:v>71.925772887876789</c:v>
                </c:pt>
                <c:pt idx="1717">
                  <c:v>71.934614260569248</c:v>
                </c:pt>
                <c:pt idx="1718">
                  <c:v>71.943455653069279</c:v>
                </c:pt>
                <c:pt idx="1719">
                  <c:v>71.952297070284416</c:v>
                </c:pt>
                <c:pt idx="1720">
                  <c:v>71.961138517124979</c:v>
                </c:pt>
                <c:pt idx="1721">
                  <c:v>71.96997999850403</c:v>
                </c:pt>
                <c:pt idx="1722">
                  <c:v>71.978821519337458</c:v>
                </c:pt>
                <c:pt idx="1723">
                  <c:v>71.987663084543939</c:v>
                </c:pt>
                <c:pt idx="1724">
                  <c:v>71.996504699044991</c:v>
                </c:pt>
                <c:pt idx="1725">
                  <c:v>72.005346367765029</c:v>
                </c:pt>
                <c:pt idx="1726">
                  <c:v>72.014188095631354</c:v>
                </c:pt>
                <c:pt idx="1727">
                  <c:v>72.023029887574168</c:v>
                </c:pt>
                <c:pt idx="1728">
                  <c:v>72.03187174852664</c:v>
                </c:pt>
                <c:pt idx="1729">
                  <c:v>72.040713683424926</c:v>
                </c:pt>
                <c:pt idx="1730">
                  <c:v>72.04955569720812</c:v>
                </c:pt>
                <c:pt idx="1731">
                  <c:v>72.058397794818404</c:v>
                </c:pt>
                <c:pt idx="1732">
                  <c:v>72.067239981200998</c:v>
                </c:pt>
                <c:pt idx="1733">
                  <c:v>72.076082261304137</c:v>
                </c:pt>
                <c:pt idx="1734">
                  <c:v>72.084924640079223</c:v>
                </c:pt>
                <c:pt idx="1735">
                  <c:v>72.09376712248077</c:v>
                </c:pt>
                <c:pt idx="1736">
                  <c:v>72.102609713466407</c:v>
                </c:pt>
                <c:pt idx="1737">
                  <c:v>72.111452417996986</c:v>
                </c:pt>
                <c:pt idx="1738">
                  <c:v>72.120295241036544</c:v>
                </c:pt>
                <c:pt idx="1739">
                  <c:v>72.129138187552329</c:v>
                </c:pt>
                <c:pt idx="1740">
                  <c:v>72.137981262514884</c:v>
                </c:pt>
                <c:pt idx="1741">
                  <c:v>72.146824470898011</c:v>
                </c:pt>
                <c:pt idx="1742">
                  <c:v>72.155667817678804</c:v>
                </c:pt>
                <c:pt idx="1743">
                  <c:v>72.164511307837714</c:v>
                </c:pt>
                <c:pt idx="1744">
                  <c:v>72.173354946358572</c:v>
                </c:pt>
                <c:pt idx="1745">
                  <c:v>72.182198738228536</c:v>
                </c:pt>
                <c:pt idx="1746">
                  <c:v>72.19104268843823</c:v>
                </c:pt>
                <c:pt idx="1747">
                  <c:v>72.199886801981691</c:v>
                </c:pt>
                <c:pt idx="1748">
                  <c:v>72.208731083856449</c:v>
                </c:pt>
                <c:pt idx="1749">
                  <c:v>72.217575539063503</c:v>
                </c:pt>
                <c:pt idx="1750">
                  <c:v>72.226420172607376</c:v>
                </c:pt>
                <c:pt idx="1751">
                  <c:v>72.235264989496144</c:v>
                </c:pt>
                <c:pt idx="1752">
                  <c:v>72.244109994741436</c:v>
                </c:pt>
                <c:pt idx="1753">
                  <c:v>72.252955193358503</c:v>
                </c:pt>
                <c:pt idx="1754">
                  <c:v>72.261800590366235</c:v>
                </c:pt>
                <c:pt idx="1755">
                  <c:v>72.270646190787133</c:v>
                </c:pt>
                <c:pt idx="1756">
                  <c:v>72.279491999647419</c:v>
                </c:pt>
                <c:pt idx="1757">
                  <c:v>72.288338021977012</c:v>
                </c:pt>
                <c:pt idx="1758">
                  <c:v>72.297184262809537</c:v>
                </c:pt>
                <c:pt idx="1759">
                  <c:v>72.306030727182431</c:v>
                </c:pt>
                <c:pt idx="1760">
                  <c:v>72.314877420136909</c:v>
                </c:pt>
                <c:pt idx="1761">
                  <c:v>72.323724346717952</c:v>
                </c:pt>
                <c:pt idx="1762">
                  <c:v>72.332571511974436</c:v>
                </c:pt>
                <c:pt idx="1763">
                  <c:v>72.341418920959114</c:v>
                </c:pt>
                <c:pt idx="1764">
                  <c:v>72.350266578728608</c:v>
                </c:pt>
                <c:pt idx="1765">
                  <c:v>72.359114490343472</c:v>
                </c:pt>
                <c:pt idx="1766">
                  <c:v>72.367962660868244</c:v>
                </c:pt>
                <c:pt idx="1767">
                  <c:v>72.376811095371423</c:v>
                </c:pt>
                <c:pt idx="1768">
                  <c:v>72.385659798925502</c:v>
                </c:pt>
                <c:pt idx="1769">
                  <c:v>72.394508776607026</c:v>
                </c:pt>
                <c:pt idx="1770">
                  <c:v>72.403358033496644</c:v>
                </c:pt>
                <c:pt idx="1771">
                  <c:v>72.412207574679044</c:v>
                </c:pt>
                <c:pt idx="1772">
                  <c:v>72.421057405243047</c:v>
                </c:pt>
                <c:pt idx="1773">
                  <c:v>72.429907530281639</c:v>
                </c:pt>
                <c:pt idx="1774">
                  <c:v>72.438757954892012</c:v>
                </c:pt>
                <c:pt idx="1775">
                  <c:v>72.447608684175506</c:v>
                </c:pt>
                <c:pt idx="1776">
                  <c:v>72.456459723237714</c:v>
                </c:pt>
                <c:pt idx="1777">
                  <c:v>72.465311077188531</c:v>
                </c:pt>
                <c:pt idx="1778">
                  <c:v>72.474162751142117</c:v>
                </c:pt>
                <c:pt idx="1779">
                  <c:v>72.483014750216924</c:v>
                </c:pt>
                <c:pt idx="1780">
                  <c:v>72.491867079535822</c:v>
                </c:pt>
                <c:pt idx="1781">
                  <c:v>72.500719744226004</c:v>
                </c:pt>
                <c:pt idx="1782">
                  <c:v>72.509572749419064</c:v>
                </c:pt>
                <c:pt idx="1783">
                  <c:v>72.518426100251091</c:v>
                </c:pt>
                <c:pt idx="1784">
                  <c:v>72.527279801862605</c:v>
                </c:pt>
                <c:pt idx="1785">
                  <c:v>72.536133859398589</c:v>
                </c:pt>
                <c:pt idx="1786">
                  <c:v>72.544988278008603</c:v>
                </c:pt>
                <c:pt idx="1787">
                  <c:v>72.553843062846724</c:v>
                </c:pt>
                <c:pt idx="1788">
                  <c:v>72.562698219071635</c:v>
                </c:pt>
                <c:pt idx="1789">
                  <c:v>72.571553751846622</c:v>
                </c:pt>
                <c:pt idx="1790">
                  <c:v>72.580409666339577</c:v>
                </c:pt>
                <c:pt idx="1791">
                  <c:v>72.589265967723136</c:v>
                </c:pt>
                <c:pt idx="1792">
                  <c:v>72.598122661174571</c:v>
                </c:pt>
                <c:pt idx="1793">
                  <c:v>72.606979751875897</c:v>
                </c:pt>
                <c:pt idx="1794">
                  <c:v>72.615837245013921</c:v>
                </c:pt>
                <c:pt idx="1795">
                  <c:v>72.62469514578018</c:v>
                </c:pt>
                <c:pt idx="1796">
                  <c:v>72.6335534593711</c:v>
                </c:pt>
                <c:pt idx="1797">
                  <c:v>72.642412190987912</c:v>
                </c:pt>
                <c:pt idx="1798">
                  <c:v>72.651271345836719</c:v>
                </c:pt>
                <c:pt idx="1799">
                  <c:v>72.660130929128556</c:v>
                </c:pt>
                <c:pt idx="1800">
                  <c:v>72.668990946079404</c:v>
                </c:pt>
                <c:pt idx="1801">
                  <c:v>72.677851401910189</c:v>
                </c:pt>
                <c:pt idx="1802">
                  <c:v>72.686712301846853</c:v>
                </c:pt>
                <c:pt idx="1803">
                  <c:v>72.69557365112037</c:v>
                </c:pt>
                <c:pt idx="1804">
                  <c:v>72.704435454966742</c:v>
                </c:pt>
                <c:pt idx="1805">
                  <c:v>72.713297718627132</c:v>
                </c:pt>
                <c:pt idx="1806">
                  <c:v>72.722160447347761</c:v>
                </c:pt>
                <c:pt idx="1807">
                  <c:v>72.731023646380052</c:v>
                </c:pt>
                <c:pt idx="1808">
                  <c:v>72.739887320980543</c:v>
                </c:pt>
                <c:pt idx="1809">
                  <c:v>72.748751476411087</c:v>
                </c:pt>
                <c:pt idx="1810">
                  <c:v>72.757616117938696</c:v>
                </c:pt>
                <c:pt idx="1811">
                  <c:v>72.766481250835724</c:v>
                </c:pt>
                <c:pt idx="1812">
                  <c:v>72.775346880379786</c:v>
                </c:pt>
                <c:pt idx="1813">
                  <c:v>72.784213011853851</c:v>
                </c:pt>
                <c:pt idx="1814">
                  <c:v>72.793079650546275</c:v>
                </c:pt>
                <c:pt idx="1815">
                  <c:v>72.801946801750816</c:v>
                </c:pt>
                <c:pt idx="1816">
                  <c:v>72.810814470766658</c:v>
                </c:pt>
                <c:pt idx="1817">
                  <c:v>72.819682662898444</c:v>
                </c:pt>
                <c:pt idx="1818">
                  <c:v>72.828551383456372</c:v>
                </c:pt>
                <c:pt idx="1819">
                  <c:v>72.837420637756068</c:v>
                </c:pt>
                <c:pt idx="1820">
                  <c:v>72.846290431118803</c:v>
                </c:pt>
                <c:pt idx="1821">
                  <c:v>72.855160768871428</c:v>
                </c:pt>
                <c:pt idx="1822">
                  <c:v>72.864031656346413</c:v>
                </c:pt>
                <c:pt idx="1823">
                  <c:v>72.872903098881892</c:v>
                </c:pt>
                <c:pt idx="1824">
                  <c:v>72.881775101821674</c:v>
                </c:pt>
                <c:pt idx="1825">
                  <c:v>72.890647670515321</c:v>
                </c:pt>
                <c:pt idx="1826">
                  <c:v>72.899520810318151</c:v>
                </c:pt>
                <c:pt idx="1827">
                  <c:v>72.908394526591238</c:v>
                </c:pt>
                <c:pt idx="1828">
                  <c:v>72.917268824701509</c:v>
                </c:pt>
                <c:pt idx="1829">
                  <c:v>72.926143710021734</c:v>
                </c:pt>
                <c:pt idx="1830">
                  <c:v>72.935019187930592</c:v>
                </c:pt>
                <c:pt idx="1831">
                  <c:v>72.943895263812678</c:v>
                </c:pt>
                <c:pt idx="1832">
                  <c:v>72.952771943058494</c:v>
                </c:pt>
                <c:pt idx="1833">
                  <c:v>72.961649231064612</c:v>
                </c:pt>
                <c:pt idx="1834">
                  <c:v>72.970527133233588</c:v>
                </c:pt>
                <c:pt idx="1835">
                  <c:v>72.979405654974002</c:v>
                </c:pt>
                <c:pt idx="1836">
                  <c:v>72.988284801700573</c:v>
                </c:pt>
                <c:pt idx="1837">
                  <c:v>72.997164578834131</c:v>
                </c:pt>
                <c:pt idx="1838">
                  <c:v>73.00604499180163</c:v>
                </c:pt>
                <c:pt idx="1839">
                  <c:v>73.01492604603628</c:v>
                </c:pt>
                <c:pt idx="1840">
                  <c:v>73.023807746977425</c:v>
                </c:pt>
                <c:pt idx="1841">
                  <c:v>73.032690100070781</c:v>
                </c:pt>
                <c:pt idx="1842">
                  <c:v>73.041573110768269</c:v>
                </c:pt>
                <c:pt idx="1843">
                  <c:v>73.050456784528166</c:v>
                </c:pt>
                <c:pt idx="1844">
                  <c:v>73.059341126815099</c:v>
                </c:pt>
                <c:pt idx="1845">
                  <c:v>73.068226143100148</c:v>
                </c:pt>
                <c:pt idx="1846">
                  <c:v>73.077111838860745</c:v>
                </c:pt>
                <c:pt idx="1847">
                  <c:v>73.085998219580844</c:v>
                </c:pt>
                <c:pt idx="1848">
                  <c:v>73.094885290750867</c:v>
                </c:pt>
                <c:pt idx="1849">
                  <c:v>73.103773057867826</c:v>
                </c:pt>
                <c:pt idx="1850">
                  <c:v>73.112661526435247</c:v>
                </c:pt>
                <c:pt idx="1851">
                  <c:v>73.121550701963272</c:v>
                </c:pt>
                <c:pt idx="1852">
                  <c:v>73.130440589968757</c:v>
                </c:pt>
                <c:pt idx="1853">
                  <c:v>73.139331195975103</c:v>
                </c:pt>
                <c:pt idx="1854">
                  <c:v>73.148222525512551</c:v>
                </c:pt>
                <c:pt idx="1855">
                  <c:v>73.157114584118034</c:v>
                </c:pt>
                <c:pt idx="1856">
                  <c:v>73.166007377335276</c:v>
                </c:pt>
                <c:pt idx="1857">
                  <c:v>73.17490091071484</c:v>
                </c:pt>
                <c:pt idx="1858">
                  <c:v>73.18379518981412</c:v>
                </c:pt>
                <c:pt idx="1859">
                  <c:v>73.192690220197406</c:v>
                </c:pt>
                <c:pt idx="1860">
                  <c:v>73.201586007435949</c:v>
                </c:pt>
                <c:pt idx="1861">
                  <c:v>73.210482557107966</c:v>
                </c:pt>
                <c:pt idx="1862">
                  <c:v>73.219379874798634</c:v>
                </c:pt>
                <c:pt idx="1863">
                  <c:v>73.228277966100208</c:v>
                </c:pt>
                <c:pt idx="1864">
                  <c:v>73.237176836612022</c:v>
                </c:pt>
                <c:pt idx="1865">
                  <c:v>73.246076491940485</c:v>
                </c:pt>
                <c:pt idx="1866">
                  <c:v>73.254976937699226</c:v>
                </c:pt>
                <c:pt idx="1867">
                  <c:v>73.263878179508993</c:v>
                </c:pt>
                <c:pt idx="1868">
                  <c:v>73.272780222997795</c:v>
                </c:pt>
                <c:pt idx="1869">
                  <c:v>73.281683073800906</c:v>
                </c:pt>
                <c:pt idx="1870">
                  <c:v>73.290586737560901</c:v>
                </c:pt>
                <c:pt idx="1871">
                  <c:v>73.299491219927674</c:v>
                </c:pt>
                <c:pt idx="1872">
                  <c:v>73.308396526558511</c:v>
                </c:pt>
                <c:pt idx="1873">
                  <c:v>73.317302663118127</c:v>
                </c:pt>
                <c:pt idx="1874">
                  <c:v>73.326209635278687</c:v>
                </c:pt>
                <c:pt idx="1875">
                  <c:v>73.335117448719799</c:v>
                </c:pt>
                <c:pt idx="1876">
                  <c:v>73.344026109128691</c:v>
                </c:pt>
                <c:pt idx="1877">
                  <c:v>73.352935622200064</c:v>
                </c:pt>
                <c:pt idx="1878">
                  <c:v>73.361845993636308</c:v>
                </c:pt>
                <c:pt idx="1879">
                  <c:v>73.370757229147401</c:v>
                </c:pt>
                <c:pt idx="1880">
                  <c:v>73.379669334451023</c:v>
                </c:pt>
                <c:pt idx="1881">
                  <c:v>73.388582315272586</c:v>
                </c:pt>
                <c:pt idx="1882">
                  <c:v>73.397496177345289</c:v>
                </c:pt>
                <c:pt idx="1883">
                  <c:v>73.406410926410075</c:v>
                </c:pt>
                <c:pt idx="1884">
                  <c:v>73.415326568215775</c:v>
                </c:pt>
                <c:pt idx="1885">
                  <c:v>73.424243108519107</c:v>
                </c:pt>
                <c:pt idx="1886">
                  <c:v>73.433160553084676</c:v>
                </c:pt>
                <c:pt idx="1887">
                  <c:v>73.442078907685087</c:v>
                </c:pt>
                <c:pt idx="1888">
                  <c:v>73.450998178100875</c:v>
                </c:pt>
                <c:pt idx="1889">
                  <c:v>73.459918370120747</c:v>
                </c:pt>
                <c:pt idx="1890">
                  <c:v>73.468839489541367</c:v>
                </c:pt>
                <c:pt idx="1891">
                  <c:v>73.477761542167585</c:v>
                </c:pt>
                <c:pt idx="1892">
                  <c:v>73.486684533812394</c:v>
                </c:pt>
                <c:pt idx="1893">
                  <c:v>73.495608470297014</c:v>
                </c:pt>
                <c:pt idx="1894">
                  <c:v>73.504533357450882</c:v>
                </c:pt>
                <c:pt idx="1895">
                  <c:v>73.513459201111772</c:v>
                </c:pt>
                <c:pt idx="1896">
                  <c:v>73.522386007125718</c:v>
                </c:pt>
                <c:pt idx="1897">
                  <c:v>73.531313781347166</c:v>
                </c:pt>
                <c:pt idx="1898">
                  <c:v>73.540242529638959</c:v>
                </c:pt>
                <c:pt idx="1899">
                  <c:v>73.549172257872428</c:v>
                </c:pt>
                <c:pt idx="1900">
                  <c:v>73.55810297192734</c:v>
                </c:pt>
                <c:pt idx="1901">
                  <c:v>73.567034677692035</c:v>
                </c:pt>
                <c:pt idx="1902">
                  <c:v>73.575967381063464</c:v>
                </c:pt>
                <c:pt idx="1903">
                  <c:v>73.584901087947131</c:v>
                </c:pt>
                <c:pt idx="1904">
                  <c:v>73.593835804257239</c:v>
                </c:pt>
                <c:pt idx="1905">
                  <c:v>73.602771535916716</c:v>
                </c:pt>
                <c:pt idx="1906">
                  <c:v>73.611708288857201</c:v>
                </c:pt>
                <c:pt idx="1907">
                  <c:v>73.620646069019173</c:v>
                </c:pt>
                <c:pt idx="1908">
                  <c:v>73.629584882351878</c:v>
                </c:pt>
                <c:pt idx="1909">
                  <c:v>73.638524734813529</c:v>
                </c:pt>
                <c:pt idx="1910">
                  <c:v>73.64746563237118</c:v>
                </c:pt>
                <c:pt idx="1911">
                  <c:v>73.656407581000934</c:v>
                </c:pt>
                <c:pt idx="1912">
                  <c:v>73.665350586687822</c:v>
                </c:pt>
                <c:pt idx="1913">
                  <c:v>73.67429465542601</c:v>
                </c:pt>
                <c:pt idx="1914">
                  <c:v>73.683239793218661</c:v>
                </c:pt>
                <c:pt idx="1915">
                  <c:v>73.692186006078188</c:v>
                </c:pt>
                <c:pt idx="1916">
                  <c:v>73.701133300026129</c:v>
                </c:pt>
                <c:pt idx="1917">
                  <c:v>73.710081681093286</c:v>
                </c:pt>
                <c:pt idx="1918">
                  <c:v>73.719031155319712</c:v>
                </c:pt>
                <c:pt idx="1919">
                  <c:v>73.727981728754784</c:v>
                </c:pt>
                <c:pt idx="1920">
                  <c:v>73.736933407457286</c:v>
                </c:pt>
                <c:pt idx="1921">
                  <c:v>73.745886197495352</c:v>
                </c:pt>
                <c:pt idx="1922">
                  <c:v>73.754840104946638</c:v>
                </c:pt>
                <c:pt idx="1923">
                  <c:v>73.763795135898263</c:v>
                </c:pt>
                <c:pt idx="1924">
                  <c:v>73.772751296446913</c:v>
                </c:pt>
                <c:pt idx="1925">
                  <c:v>73.781708592698848</c:v>
                </c:pt>
                <c:pt idx="1926">
                  <c:v>73.79066703077001</c:v>
                </c:pt>
                <c:pt idx="1927">
                  <c:v>73.799626616786</c:v>
                </c:pt>
                <c:pt idx="1928">
                  <c:v>73.8085873568822</c:v>
                </c:pt>
                <c:pt idx="1929">
                  <c:v>73.817549257203666</c:v>
                </c:pt>
                <c:pt idx="1930">
                  <c:v>73.826512323905419</c:v>
                </c:pt>
                <c:pt idx="1931">
                  <c:v>73.835476563152284</c:v>
                </c:pt>
                <c:pt idx="1932">
                  <c:v>73.84444198111899</c:v>
                </c:pt>
                <c:pt idx="1933">
                  <c:v>73.853408583990301</c:v>
                </c:pt>
                <c:pt idx="1934">
                  <c:v>73.862376377960956</c:v>
                </c:pt>
                <c:pt idx="1935">
                  <c:v>73.871345369235797</c:v>
                </c:pt>
                <c:pt idx="1936">
                  <c:v>73.880315564029729</c:v>
                </c:pt>
                <c:pt idx="1937">
                  <c:v>73.889286968567873</c:v>
                </c:pt>
                <c:pt idx="1938">
                  <c:v>73.898259589085555</c:v>
                </c:pt>
                <c:pt idx="1939">
                  <c:v>73.907233431828317</c:v>
                </c:pt>
                <c:pt idx="1940">
                  <c:v>73.916208503052061</c:v>
                </c:pt>
                <c:pt idx="1941">
                  <c:v>73.925184809023037</c:v>
                </c:pt>
                <c:pt idx="1942">
                  <c:v>73.934162356017907</c:v>
                </c:pt>
                <c:pt idx="1943">
                  <c:v>73.943141150323768</c:v>
                </c:pt>
                <c:pt idx="1944">
                  <c:v>73.95212119823826</c:v>
                </c:pt>
                <c:pt idx="1945">
                  <c:v>73.961102506069537</c:v>
                </c:pt>
                <c:pt idx="1946">
                  <c:v>73.970085080136428</c:v>
                </c:pt>
                <c:pt idx="1947">
                  <c:v>73.979068926768363</c:v>
                </c:pt>
                <c:pt idx="1948">
                  <c:v>73.988054052305486</c:v>
                </c:pt>
                <c:pt idx="1949">
                  <c:v>73.997040463098728</c:v>
                </c:pt>
                <c:pt idx="1950">
                  <c:v>74.006028165509818</c:v>
                </c:pt>
                <c:pt idx="1951">
                  <c:v>74.01501716591136</c:v>
                </c:pt>
                <c:pt idx="1952">
                  <c:v>74.02400747068684</c:v>
                </c:pt>
                <c:pt idx="1953">
                  <c:v>74.03299908623076</c:v>
                </c:pt>
                <c:pt idx="1954">
                  <c:v>74.041992018948562</c:v>
                </c:pt>
                <c:pt idx="1955">
                  <c:v>74.050986275256875</c:v>
                </c:pt>
                <c:pt idx="1956">
                  <c:v>74.059981861583296</c:v>
                </c:pt>
                <c:pt idx="1957">
                  <c:v>74.068978784366749</c:v>
                </c:pt>
                <c:pt idx="1958">
                  <c:v>74.077977050057285</c:v>
                </c:pt>
                <c:pt idx="1959">
                  <c:v>74.086976665116268</c:v>
                </c:pt>
                <c:pt idx="1960">
                  <c:v>74.0959776360164</c:v>
                </c:pt>
                <c:pt idx="1961">
                  <c:v>74.104979969241782</c:v>
                </c:pt>
                <c:pt idx="1962">
                  <c:v>74.113983671287897</c:v>
                </c:pt>
                <c:pt idx="1963">
                  <c:v>74.122988748661797</c:v>
                </c:pt>
                <c:pt idx="1964">
                  <c:v>74.131995207882014</c:v>
                </c:pt>
                <c:pt idx="1965">
                  <c:v>74.141003055478748</c:v>
                </c:pt>
                <c:pt idx="1966">
                  <c:v>74.150012297993797</c:v>
                </c:pt>
                <c:pt idx="1967">
                  <c:v>74.159022941980723</c:v>
                </c:pt>
                <c:pt idx="1968">
                  <c:v>74.168034994004799</c:v>
                </c:pt>
                <c:pt idx="1969">
                  <c:v>74.177048460643164</c:v>
                </c:pt>
                <c:pt idx="1970">
                  <c:v>74.186063348484808</c:v>
                </c:pt>
                <c:pt idx="1971">
                  <c:v>74.195079664130688</c:v>
                </c:pt>
                <c:pt idx="1972">
                  <c:v>74.204097414193726</c:v>
                </c:pt>
                <c:pt idx="1973">
                  <c:v>74.213116605298865</c:v>
                </c:pt>
                <c:pt idx="1974">
                  <c:v>74.222137244083214</c:v>
                </c:pt>
                <c:pt idx="1975">
                  <c:v>74.231159337195962</c:v>
                </c:pt>
                <c:pt idx="1976">
                  <c:v>74.240182891298574</c:v>
                </c:pt>
                <c:pt idx="1977">
                  <c:v>74.24920791306478</c:v>
                </c:pt>
                <c:pt idx="1978">
                  <c:v>74.258234409180588</c:v>
                </c:pt>
                <c:pt idx="1979">
                  <c:v>74.267262386344484</c:v>
                </c:pt>
                <c:pt idx="1980">
                  <c:v>74.276291851267317</c:v>
                </c:pt>
                <c:pt idx="1981">
                  <c:v>74.285322810672469</c:v>
                </c:pt>
                <c:pt idx="1982">
                  <c:v>74.294355271295899</c:v>
                </c:pt>
                <c:pt idx="1983">
                  <c:v>74.303389239886187</c:v>
                </c:pt>
                <c:pt idx="1984">
                  <c:v>74.312424723204529</c:v>
                </c:pt>
                <c:pt idx="1985">
                  <c:v>74.321461728024971</c:v>
                </c:pt>
                <c:pt idx="1986">
                  <c:v>74.330500261134247</c:v>
                </c:pt>
                <c:pt idx="1987">
                  <c:v>74.339540329332024</c:v>
                </c:pt>
                <c:pt idx="1988">
                  <c:v>74.348581939430872</c:v>
                </c:pt>
                <c:pt idx="1989">
                  <c:v>74.357625098256321</c:v>
                </c:pt>
                <c:pt idx="1990">
                  <c:v>74.366669812646947</c:v>
                </c:pt>
                <c:pt idx="1991">
                  <c:v>74.375716089454428</c:v>
                </c:pt>
                <c:pt idx="1992">
                  <c:v>74.384763935543589</c:v>
                </c:pt>
                <c:pt idx="1993">
                  <c:v>74.393813357792524</c:v>
                </c:pt>
                <c:pt idx="1994">
                  <c:v>74.402864363092547</c:v>
                </c:pt>
                <c:pt idx="1995">
                  <c:v>74.411916958348357</c:v>
                </c:pt>
                <c:pt idx="1996">
                  <c:v>74.420971150478081</c:v>
                </c:pt>
                <c:pt idx="1997">
                  <c:v>74.430026946413236</c:v>
                </c:pt>
                <c:pt idx="1998">
                  <c:v>74.439084353098977</c:v>
                </c:pt>
                <c:pt idx="1999">
                  <c:v>74.448143377493963</c:v>
                </c:pt>
                <c:pt idx="2000" formatCode="General">
                  <c:v>74.457204026570565</c:v>
                </c:pt>
                <c:pt idx="2001" formatCode="General">
                  <c:v>74.466266307314868</c:v>
                </c:pt>
                <c:pt idx="2002" formatCode="General">
                  <c:v>74.47533022672674</c:v>
                </c:pt>
                <c:pt idx="2003" formatCode="General">
                  <c:v>74.484395791819892</c:v>
                </c:pt>
                <c:pt idx="2004" formatCode="General">
                  <c:v>74.493463009621976</c:v>
                </c:pt>
                <c:pt idx="2005" formatCode="General">
                  <c:v>74.502531887174612</c:v>
                </c:pt>
                <c:pt idx="2006" formatCode="General">
                  <c:v>74.511602431533433</c:v>
                </c:pt>
                <c:pt idx="2007" formatCode="General">
                  <c:v>74.52067464976821</c:v>
                </c:pt>
                <c:pt idx="2008" formatCode="General">
                  <c:v>74.5297485489629</c:v>
                </c:pt>
                <c:pt idx="2009" formatCode="General">
                  <c:v>74.538824136215723</c:v>
                </c:pt>
                <c:pt idx="2010" formatCode="General">
                  <c:v>74.547901418639142</c:v>
                </c:pt>
                <c:pt idx="2011" formatCode="General">
                  <c:v>74.556980403360043</c:v>
                </c:pt>
                <c:pt idx="2012" formatCode="General">
                  <c:v>74.56606109751975</c:v>
                </c:pt>
                <c:pt idx="2013" formatCode="General">
                  <c:v>74.575143508274081</c:v>
                </c:pt>
                <c:pt idx="2014" formatCode="General">
                  <c:v>74.584227642793437</c:v>
                </c:pt>
                <c:pt idx="2015" formatCode="General">
                  <c:v>74.593313508262867</c:v>
                </c:pt>
                <c:pt idx="2016" formatCode="General">
                  <c:v>74.602401111882145</c:v>
                </c:pt>
                <c:pt idx="2017" formatCode="General">
                  <c:v>74.611490460865781</c:v>
                </c:pt>
                <c:pt idx="2018" formatCode="General">
                  <c:v>74.620581562443206</c:v>
                </c:pt>
                <c:pt idx="2019" formatCode="General">
                  <c:v>74.629674423858702</c:v>
                </c:pt>
                <c:pt idx="2020" formatCode="General">
                  <c:v>74.6387690523716</c:v>
                </c:pt>
                <c:pt idx="2021" formatCode="General">
                  <c:v>74.647865455256223</c:v>
                </c:pt>
                <c:pt idx="2022" formatCode="General">
                  <c:v>74.656963639802072</c:v>
                </c:pt>
                <c:pt idx="2023" formatCode="General">
                  <c:v>74.666063613313838</c:v>
                </c:pt>
                <c:pt idx="2024" formatCode="General">
                  <c:v>74.675165383111462</c:v>
                </c:pt>
                <c:pt idx="2025" formatCode="General">
                  <c:v>74.684268956530261</c:v>
                </c:pt>
                <c:pt idx="2026" formatCode="General">
                  <c:v>74.693374340920926</c:v>
                </c:pt>
                <c:pt idx="2027" formatCode="General">
                  <c:v>74.702481543649654</c:v>
                </c:pt>
                <c:pt idx="2028" formatCode="General">
                  <c:v>74.71159057209816</c:v>
                </c:pt>
                <c:pt idx="2029" formatCode="General">
                  <c:v>74.720701433663876</c:v>
                </c:pt>
                <c:pt idx="2030" formatCode="General">
                  <c:v>74.729814135759838</c:v>
                </c:pt>
                <c:pt idx="2031" formatCode="General">
                  <c:v>74.738928685814912</c:v>
                </c:pt>
                <c:pt idx="2032" formatCode="General">
                  <c:v>74.748045091273795</c:v>
                </c:pt>
                <c:pt idx="2033" formatCode="General">
                  <c:v>74.757163359597101</c:v>
                </c:pt>
                <c:pt idx="2034" formatCode="General">
                  <c:v>74.766283498261444</c:v>
                </c:pt>
                <c:pt idx="2035" formatCode="General">
                  <c:v>74.775405514759512</c:v>
                </c:pt>
                <c:pt idx="2036" formatCode="General">
                  <c:v>74.784529416600122</c:v>
                </c:pt>
                <c:pt idx="2037" formatCode="General">
                  <c:v>74.793655211308348</c:v>
                </c:pt>
                <c:pt idx="2038" formatCode="General">
                  <c:v>74.80278290642552</c:v>
                </c:pt>
                <c:pt idx="2039" formatCode="General">
                  <c:v>74.811912509509355</c:v>
                </c:pt>
                <c:pt idx="2040" formatCode="General">
                  <c:v>74.82104402813404</c:v>
                </c:pt>
                <c:pt idx="2041" formatCode="General">
                  <c:v>74.830177469890245</c:v>
                </c:pt>
                <c:pt idx="2042" formatCode="General">
                  <c:v>74.83931284238524</c:v>
                </c:pt>
                <c:pt idx="2043" formatCode="General">
                  <c:v>74.84845015324305</c:v>
                </c:pt>
                <c:pt idx="2044" formatCode="General">
                  <c:v>74.857589410104367</c:v>
                </c:pt>
                <c:pt idx="2045" formatCode="General">
                  <c:v>74.866730620626768</c:v>
                </c:pt>
                <c:pt idx="2046" formatCode="General">
                  <c:v>74.875873792484725</c:v>
                </c:pt>
                <c:pt idx="2047" formatCode="General">
                  <c:v>74.885018933369722</c:v>
                </c:pt>
                <c:pt idx="2048" formatCode="General">
                  <c:v>74.894166050990293</c:v>
                </c:pt>
                <c:pt idx="2049" formatCode="General">
                  <c:v>74.903315153072143</c:v>
                </c:pt>
                <c:pt idx="2050" formatCode="General">
                  <c:v>74.912466247358196</c:v>
                </c:pt>
                <c:pt idx="2051" formatCode="General">
                  <c:v>74.921619341608704</c:v>
                </c:pt>
                <c:pt idx="2052" formatCode="General">
                  <c:v>74.930774443601294</c:v>
                </c:pt>
                <c:pt idx="2053" formatCode="General">
                  <c:v>74.939931561131075</c:v>
                </c:pt>
                <c:pt idx="2054" formatCode="General">
                  <c:v>74.949090702010707</c:v>
                </c:pt>
                <c:pt idx="2055" formatCode="General">
                  <c:v>74.958251874070527</c:v>
                </c:pt>
                <c:pt idx="2056" formatCode="General">
                  <c:v>74.967415085158549</c:v>
                </c:pt>
                <c:pt idx="2057" formatCode="General">
                  <c:v>74.976580343140583</c:v>
                </c:pt>
                <c:pt idx="2058" formatCode="General">
                  <c:v>74.985747655900397</c:v>
                </c:pt>
                <c:pt idx="2059" formatCode="General">
                  <c:v>74.994917031339654</c:v>
                </c:pt>
                <c:pt idx="2060" formatCode="General">
                  <c:v>75.004088477378119</c:v>
                </c:pt>
                <c:pt idx="2061" formatCode="General">
                  <c:v>75.013262001953663</c:v>
                </c:pt>
                <c:pt idx="2062" formatCode="General">
                  <c:v>75.022437613022419</c:v>
                </c:pt>
                <c:pt idx="2063" formatCode="General">
                  <c:v>75.031615318558821</c:v>
                </c:pt>
                <c:pt idx="2064" formatCode="General">
                  <c:v>75.040795126555693</c:v>
                </c:pt>
                <c:pt idx="2065" formatCode="General">
                  <c:v>75.049977045024335</c:v>
                </c:pt>
                <c:pt idx="2066" formatCode="General">
                  <c:v>75.059161081994617</c:v>
                </c:pt>
                <c:pt idx="2067" formatCode="General">
                  <c:v>75.068347245515113</c:v>
                </c:pt>
                <c:pt idx="2068" formatCode="General">
                  <c:v>75.07753554365307</c:v>
                </c:pt>
                <c:pt idx="2069" formatCode="General">
                  <c:v>75.086725984494635</c:v>
                </c:pt>
                <c:pt idx="2070" formatCode="General">
                  <c:v>75.095918576144811</c:v>
                </c:pt>
                <c:pt idx="2071" formatCode="General">
                  <c:v>75.10511332672769</c:v>
                </c:pt>
                <c:pt idx="2072" formatCode="General">
                  <c:v>75.114310244386388</c:v>
                </c:pt>
                <c:pt idx="2073" formatCode="General">
                  <c:v>75.123509337283267</c:v>
                </c:pt>
                <c:pt idx="2074" formatCode="General">
                  <c:v>75.132710613599954</c:v>
                </c:pt>
                <c:pt idx="2075" formatCode="General">
                  <c:v>75.141914081537422</c:v>
                </c:pt>
                <c:pt idx="2076" formatCode="General">
                  <c:v>75.151119749316152</c:v>
                </c:pt>
                <c:pt idx="2077" formatCode="General">
                  <c:v>75.160327625176137</c:v>
                </c:pt>
                <c:pt idx="2078" formatCode="General">
                  <c:v>75.169537717377054</c:v>
                </c:pt>
                <c:pt idx="2079" formatCode="General">
                  <c:v>75.178750034198274</c:v>
                </c:pt>
                <c:pt idx="2080" formatCode="General">
                  <c:v>75.187964583939063</c:v>
                </c:pt>
                <c:pt idx="2081" formatCode="General">
                  <c:v>75.197181374918586</c:v>
                </c:pt>
                <c:pt idx="2082" formatCode="General">
                  <c:v>75.206400415475983</c:v>
                </c:pt>
                <c:pt idx="2083" formatCode="General">
                  <c:v>75.215621713970577</c:v>
                </c:pt>
                <c:pt idx="2084" formatCode="General">
                  <c:v>75.224845278781899</c:v>
                </c:pt>
                <c:pt idx="2085" formatCode="General">
                  <c:v>75.234071118309728</c:v>
                </c:pt>
                <c:pt idx="2086" formatCode="General">
                  <c:v>75.243299240974281</c:v>
                </c:pt>
                <c:pt idx="2087" formatCode="General">
                  <c:v>75.252529655216307</c:v>
                </c:pt>
                <c:pt idx="2088" formatCode="General">
                  <c:v>75.261762369497077</c:v>
                </c:pt>
                <c:pt idx="2089" formatCode="General">
                  <c:v>75.270997392298639</c:v>
                </c:pt>
                <c:pt idx="2090" formatCode="General">
                  <c:v>75.280234732123787</c:v>
                </c:pt>
                <c:pt idx="2091" formatCode="General">
                  <c:v>75.289474397496178</c:v>
                </c:pt>
                <c:pt idx="2092" formatCode="General">
                  <c:v>75.298716396960529</c:v>
                </c:pt>
                <c:pt idx="2093" formatCode="General">
                  <c:v>75.307960739082603</c:v>
                </c:pt>
                <c:pt idx="2094" formatCode="General">
                  <c:v>75.317207432449365</c:v>
                </c:pt>
                <c:pt idx="2095" formatCode="General">
                  <c:v>75.326456485669055</c:v>
                </c:pt>
                <c:pt idx="2096" formatCode="General">
                  <c:v>75.335707907371344</c:v>
                </c:pt>
                <c:pt idx="2097" formatCode="General">
                  <c:v>75.344961706207343</c:v>
                </c:pt>
                <c:pt idx="2098" formatCode="General">
                  <c:v>75.354217890849824</c:v>
                </c:pt>
                <c:pt idx="2099" formatCode="General">
                  <c:v>75.363476469993188</c:v>
                </c:pt>
                <c:pt idx="2100" formatCode="General">
                  <c:v>75.372737452353718</c:v>
                </c:pt>
                <c:pt idx="2101" formatCode="General">
                  <c:v>75.382000846669527</c:v>
                </c:pt>
                <c:pt idx="2102" formatCode="General">
                  <c:v>75.391266661700783</c:v>
                </c:pt>
                <c:pt idx="2103" formatCode="General">
                  <c:v>75.400534906229765</c:v>
                </c:pt>
                <c:pt idx="2104" formatCode="General">
                  <c:v>75.40980558906098</c:v>
                </c:pt>
                <c:pt idx="2105" formatCode="General">
                  <c:v>75.419078719021272</c:v>
                </c:pt>
                <c:pt idx="2106" formatCode="General">
                  <c:v>75.428354304959882</c:v>
                </c:pt>
                <c:pt idx="2107" formatCode="General">
                  <c:v>75.437632355748619</c:v>
                </c:pt>
                <c:pt idx="2108" formatCode="General">
                  <c:v>75.446912880281943</c:v>
                </c:pt>
                <c:pt idx="2109" formatCode="General">
                  <c:v>75.456195887477108</c:v>
                </c:pt>
                <c:pt idx="2110" formatCode="General">
                  <c:v>75.465481386274163</c:v>
                </c:pt>
                <c:pt idx="2111" formatCode="General">
                  <c:v>75.474769385636208</c:v>
                </c:pt>
                <c:pt idx="2112" formatCode="General">
                  <c:v>75.484059894549361</c:v>
                </c:pt>
                <c:pt idx="2113" formatCode="General">
                  <c:v>75.493352922023021</c:v>
                </c:pt>
                <c:pt idx="2114" formatCode="General">
                  <c:v>75.502648477089849</c:v>
                </c:pt>
                <c:pt idx="2115" formatCode="General">
                  <c:v>75.511946568805953</c:v>
                </c:pt>
                <c:pt idx="2116" formatCode="General">
                  <c:v>75.521247206250919</c:v>
                </c:pt>
                <c:pt idx="2117" formatCode="General">
                  <c:v>75.530550398528092</c:v>
                </c:pt>
                <c:pt idx="2118" formatCode="General">
                  <c:v>75.539856154764465</c:v>
                </c:pt>
                <c:pt idx="2119" formatCode="General">
                  <c:v>75.549164484110989</c:v>
                </c:pt>
                <c:pt idx="2120" formatCode="General">
                  <c:v>75.558475395742605</c:v>
                </c:pt>
                <c:pt idx="2121" formatCode="General">
                  <c:v>75.567788898858296</c:v>
                </c:pt>
                <c:pt idx="2122" formatCode="General">
                  <c:v>75.577105002681364</c:v>
                </c:pt>
                <c:pt idx="2123" formatCode="General">
                  <c:v>75.586423716459393</c:v>
                </c:pt>
                <c:pt idx="2124" formatCode="General">
                  <c:v>75.595745049464455</c:v>
                </c:pt>
                <c:pt idx="2125" formatCode="General">
                  <c:v>75.605069010993176</c:v>
                </c:pt>
                <c:pt idx="2126" formatCode="General">
                  <c:v>75.614395610366941</c:v>
                </c:pt>
                <c:pt idx="2127" formatCode="General">
                  <c:v>75.623724856931872</c:v>
                </c:pt>
                <c:pt idx="2128" formatCode="General">
                  <c:v>75.633056760059077</c:v>
                </c:pt>
                <c:pt idx="2129" formatCode="General">
                  <c:v>75.642391329144743</c:v>
                </c:pt>
                <c:pt idx="2130" formatCode="General">
                  <c:v>75.6517285736102</c:v>
                </c:pt>
                <c:pt idx="2131" formatCode="General">
                  <c:v>75.661068502902125</c:v>
                </c:pt>
                <c:pt idx="2132" formatCode="General">
                  <c:v>75.670411126492553</c:v>
                </c:pt>
                <c:pt idx="2133" formatCode="General">
                  <c:v>75.679756453879165</c:v>
                </c:pt>
                <c:pt idx="2134" formatCode="General">
                  <c:v>75.689104494585251</c:v>
                </c:pt>
                <c:pt idx="2135" formatCode="General">
                  <c:v>75.698455258159939</c:v>
                </c:pt>
                <c:pt idx="2136" formatCode="General">
                  <c:v>75.707808754178245</c:v>
                </c:pt>
                <c:pt idx="2137" formatCode="General">
                  <c:v>75.71716499224128</c:v>
                </c:pt>
                <c:pt idx="2138" formatCode="General">
                  <c:v>75.726523981976328</c:v>
                </c:pt>
                <c:pt idx="2139" formatCode="General">
                  <c:v>75.735885733036966</c:v>
                </c:pt>
                <c:pt idx="2140" formatCode="General">
                  <c:v>75.745250255103244</c:v>
                </c:pt>
                <c:pt idx="2141" formatCode="General">
                  <c:v>75.754617557881758</c:v>
                </c:pt>
                <c:pt idx="2142" formatCode="General">
                  <c:v>75.763987651105765</c:v>
                </c:pt>
                <c:pt idx="2143" formatCode="General">
                  <c:v>75.773360544535436</c:v>
                </c:pt>
                <c:pt idx="2144" formatCode="General">
                  <c:v>75.782736247957843</c:v>
                </c:pt>
                <c:pt idx="2145" formatCode="General">
                  <c:v>75.792114771187173</c:v>
                </c:pt>
                <c:pt idx="2146" formatCode="General">
                  <c:v>75.801496124064826</c:v>
                </c:pt>
                <c:pt idx="2147" formatCode="General">
                  <c:v>75.810880316459603</c:v>
                </c:pt>
                <c:pt idx="2148" formatCode="General">
                  <c:v>75.820267358267742</c:v>
                </c:pt>
                <c:pt idx="2149" formatCode="General">
                  <c:v>75.829657259413167</c:v>
                </c:pt>
                <c:pt idx="2150" formatCode="General">
                  <c:v>75.839050029847556</c:v>
                </c:pt>
                <c:pt idx="2151" formatCode="General">
                  <c:v>75.848445679550451</c:v>
                </c:pt>
                <c:pt idx="2152" formatCode="General">
                  <c:v>75.857844218529507</c:v>
                </c:pt>
                <c:pt idx="2153" formatCode="General">
                  <c:v>75.867245656820515</c:v>
                </c:pt>
                <c:pt idx="2154" formatCode="General">
                  <c:v>75.876650004487601</c:v>
                </c:pt>
                <c:pt idx="2155" formatCode="General">
                  <c:v>75.886057271623358</c:v>
                </c:pt>
                <c:pt idx="2156" formatCode="General">
                  <c:v>75.895467468348969</c:v>
                </c:pt>
                <c:pt idx="2157" formatCode="General">
                  <c:v>75.904880604814366</c:v>
                </c:pt>
                <c:pt idx="2158" formatCode="General">
                  <c:v>75.914296691198402</c:v>
                </c:pt>
                <c:pt idx="2159" formatCode="General">
                  <c:v>75.923715737708889</c:v>
                </c:pt>
                <c:pt idx="2160" formatCode="General">
                  <c:v>75.933137754582916</c:v>
                </c:pt>
                <c:pt idx="2161" formatCode="General">
                  <c:v>75.942562752086801</c:v>
                </c:pt>
                <c:pt idx="2162" formatCode="General">
                  <c:v>75.951990740516393</c:v>
                </c:pt>
                <c:pt idx="2163" formatCode="General">
                  <c:v>75.961421730197102</c:v>
                </c:pt>
                <c:pt idx="2164" formatCode="General">
                  <c:v>75.970855731484136</c:v>
                </c:pt>
                <c:pt idx="2165" formatCode="General">
                  <c:v>75.98029275476263</c:v>
                </c:pt>
                <c:pt idx="2166" formatCode="General">
                  <c:v>75.989732810447734</c:v>
                </c:pt>
                <c:pt idx="2167" formatCode="General">
                  <c:v>75.999175908984867</c:v>
                </c:pt>
                <c:pt idx="2168" formatCode="General">
                  <c:v>76.008622060849731</c:v>
                </c:pt>
                <c:pt idx="2169" formatCode="General">
                  <c:v>76.018071276548639</c:v>
                </c:pt>
                <c:pt idx="2170" formatCode="General">
                  <c:v>76.027523566618498</c:v>
                </c:pt>
                <c:pt idx="2171" formatCode="General">
                  <c:v>76.036978941627083</c:v>
                </c:pt>
                <c:pt idx="2172" formatCode="General">
                  <c:v>76.046437412173091</c:v>
                </c:pt>
                <c:pt idx="2173" formatCode="General">
                  <c:v>76.055898988886426</c:v>
                </c:pt>
                <c:pt idx="2174" formatCode="General">
                  <c:v>76.065363682428242</c:v>
                </c:pt>
                <c:pt idx="2175" formatCode="General">
                  <c:v>76.074831503491126</c:v>
                </c:pt>
                <c:pt idx="2176" formatCode="General">
                  <c:v>76.0843024627993</c:v>
                </c:pt>
                <c:pt idx="2177" formatCode="General">
                  <c:v>76.093776571108762</c:v>
                </c:pt>
                <c:pt idx="2178" formatCode="General">
                  <c:v>76.103253839207397</c:v>
                </c:pt>
                <c:pt idx="2179" formatCode="General">
                  <c:v>76.112734277915209</c:v>
                </c:pt>
                <c:pt idx="2180" formatCode="General">
                  <c:v>76.122217898084443</c:v>
                </c:pt>
                <c:pt idx="2181" formatCode="General">
                  <c:v>76.131704710599777</c:v>
                </c:pt>
                <c:pt idx="2182" formatCode="General">
                  <c:v>76.14119472637843</c:v>
                </c:pt>
                <c:pt idx="2183" formatCode="General">
                  <c:v>76.150687956370405</c:v>
                </c:pt>
                <c:pt idx="2184" formatCode="General">
                  <c:v>76.160184411558603</c:v>
                </c:pt>
                <c:pt idx="2185" formatCode="General">
                  <c:v>76.169684102958982</c:v>
                </c:pt>
                <c:pt idx="2186" formatCode="General">
                  <c:v>76.179187041620807</c:v>
                </c:pt>
                <c:pt idx="2187" formatCode="General">
                  <c:v>76.188693238626669</c:v>
                </c:pt>
                <c:pt idx="2188" formatCode="General">
                  <c:v>76.198202705092839</c:v>
                </c:pt>
                <c:pt idx="2189" formatCode="General">
                  <c:v>76.20771545216931</c:v>
                </c:pt>
                <c:pt idx="2190" formatCode="General">
                  <c:v>76.217231491039982</c:v>
                </c:pt>
                <c:pt idx="2191" formatCode="General">
                  <c:v>76.226750832922889</c:v>
                </c:pt>
                <c:pt idx="2192" formatCode="General">
                  <c:v>76.236273489070342</c:v>
                </c:pt>
                <c:pt idx="2193" formatCode="General">
                  <c:v>76.245799470769114</c:v>
                </c:pt>
                <c:pt idx="2194" formatCode="General">
                  <c:v>76.255328789340581</c:v>
                </c:pt>
                <c:pt idx="2195" formatCode="General">
                  <c:v>76.264861456140991</c:v>
                </c:pt>
                <c:pt idx="2196" formatCode="General">
                  <c:v>76.274397482561497</c:v>
                </c:pt>
                <c:pt idx="2197" formatCode="General">
                  <c:v>76.28393688002852</c:v>
                </c:pt>
                <c:pt idx="2198" formatCode="General">
                  <c:v>76.293479660003769</c:v>
                </c:pt>
                <c:pt idx="2199" formatCode="General">
                  <c:v>76.303025833984478</c:v>
                </c:pt>
                <c:pt idx="2200" formatCode="General">
                  <c:v>76.312575413503652</c:v>
                </c:pt>
                <c:pt idx="2201" formatCode="General">
                  <c:v>76.322128410130162</c:v>
                </c:pt>
                <c:pt idx="2202" formatCode="General">
                  <c:v>76.331684835468977</c:v>
                </c:pt>
                <c:pt idx="2203" formatCode="General">
                  <c:v>76.34124470116133</c:v>
                </c:pt>
                <c:pt idx="2204" formatCode="General">
                  <c:v>76.350808018884933</c:v>
                </c:pt>
                <c:pt idx="2205" formatCode="General">
                  <c:v>76.36037480035418</c:v>
                </c:pt>
                <c:pt idx="2206" formatCode="General">
                  <c:v>76.369945057320237</c:v>
                </c:pt>
                <c:pt idx="2207" formatCode="General">
                  <c:v>76.379518801571365</c:v>
                </c:pt>
                <c:pt idx="2208" formatCode="General">
                  <c:v>76.389096044933027</c:v>
                </c:pt>
                <c:pt idx="2209" formatCode="General">
                  <c:v>76.398676799268131</c:v>
                </c:pt>
                <c:pt idx="2210" formatCode="General">
                  <c:v>76.40826107647716</c:v>
                </c:pt>
                <c:pt idx="2211" formatCode="General">
                  <c:v>76.417848888498455</c:v>
                </c:pt>
                <c:pt idx="2212" formatCode="General">
                  <c:v>76.427440247308368</c:v>
                </c:pt>
                <c:pt idx="2213" formatCode="General">
                  <c:v>76.437035164921426</c:v>
                </c:pt>
                <c:pt idx="2214" formatCode="General">
                  <c:v>76.446633653390606</c:v>
                </c:pt>
                <c:pt idx="2215" formatCode="General">
                  <c:v>76.456235724807485</c:v>
                </c:pt>
                <c:pt idx="2216" formatCode="General">
                  <c:v>76.465841391302433</c:v>
                </c:pt>
                <c:pt idx="2217" formatCode="General">
                  <c:v>76.475450665044875</c:v>
                </c:pt>
                <c:pt idx="2218" formatCode="General">
                  <c:v>76.485063558243468</c:v>
                </c:pt>
                <c:pt idx="2219" formatCode="General">
                  <c:v>76.494680083146264</c:v>
                </c:pt>
                <c:pt idx="2220" formatCode="General">
                  <c:v>76.504300252040977</c:v>
                </c:pt>
                <c:pt idx="2221" formatCode="General">
                  <c:v>76.513924077255169</c:v>
                </c:pt>
                <c:pt idx="2222" formatCode="General">
                  <c:v>76.52355157115646</c:v>
                </c:pt>
                <c:pt idx="2223" formatCode="General">
                  <c:v>76.533182746152761</c:v>
                </c:pt>
                <c:pt idx="2224" formatCode="General">
                  <c:v>76.542817614692453</c:v>
                </c:pt>
                <c:pt idx="2225" formatCode="General">
                  <c:v>76.552456189264618</c:v>
                </c:pt>
                <c:pt idx="2226" formatCode="General">
                  <c:v>76.562098482399264</c:v>
                </c:pt>
                <c:pt idx="2227" formatCode="General">
                  <c:v>76.571744506667514</c:v>
                </c:pt>
                <c:pt idx="2228" formatCode="General">
                  <c:v>76.58139427468187</c:v>
                </c:pt>
                <c:pt idx="2229" formatCode="General">
                  <c:v>76.591047799096415</c:v>
                </c:pt>
                <c:pt idx="2230" formatCode="General">
                  <c:v>76.600705092607015</c:v>
                </c:pt>
                <c:pt idx="2231" formatCode="General">
                  <c:v>76.61036616795154</c:v>
                </c:pt>
                <c:pt idx="2232" formatCode="General">
                  <c:v>76.620031037910124</c:v>
                </c:pt>
                <c:pt idx="2233" formatCode="General">
                  <c:v>76.629699715305364</c:v>
                </c:pt>
                <c:pt idx="2234" formatCode="General">
                  <c:v>76.639372213002574</c:v>
                </c:pt>
                <c:pt idx="2235" formatCode="General">
                  <c:v>76.64904854390997</c:v>
                </c:pt>
                <c:pt idx="2236" formatCode="General">
                  <c:v>76.658728720978957</c:v>
                </c:pt>
                <c:pt idx="2237" formatCode="General">
                  <c:v>76.668412757204294</c:v>
                </c:pt>
                <c:pt idx="2238" formatCode="General">
                  <c:v>76.678100665624399</c:v>
                </c:pt>
                <c:pt idx="2239" formatCode="General">
                  <c:v>76.687792459321528</c:v>
                </c:pt>
                <c:pt idx="2240" formatCode="General">
                  <c:v>76.697488151422064</c:v>
                </c:pt>
                <c:pt idx="2241" formatCode="General">
                  <c:v>76.707187755096655</c:v>
                </c:pt>
                <c:pt idx="2242" formatCode="General">
                  <c:v>76.716891283560614</c:v>
                </c:pt>
                <c:pt idx="2243" formatCode="General">
                  <c:v>76.726598750074018</c:v>
                </c:pt>
                <c:pt idx="2244" formatCode="General">
                  <c:v>76.736310167941994</c:v>
                </c:pt>
                <c:pt idx="2245" formatCode="General">
                  <c:v>76.746025550515029</c:v>
                </c:pt>
                <c:pt idx="2246" formatCode="General">
                  <c:v>76.755744911189097</c:v>
                </c:pt>
                <c:pt idx="2247" formatCode="General">
                  <c:v>76.765468263405992</c:v>
                </c:pt>
                <c:pt idx="2248" formatCode="General">
                  <c:v>76.775195620653605</c:v>
                </c:pt>
                <c:pt idx="2249" formatCode="General">
                  <c:v>76.784926996466041</c:v>
                </c:pt>
                <c:pt idx="2250" formatCode="General">
                  <c:v>76.794662404424045</c:v>
                </c:pt>
                <c:pt idx="2251" formatCode="General">
                  <c:v>76.804401858155089</c:v>
                </c:pt>
                <c:pt idx="2252" formatCode="General">
                  <c:v>76.814145371333765</c:v>
                </c:pt>
                <c:pt idx="2253" formatCode="General">
                  <c:v>76.823892957681963</c:v>
                </c:pt>
                <c:pt idx="2254" formatCode="General">
                  <c:v>76.833644630969175</c:v>
                </c:pt>
                <c:pt idx="2255" formatCode="General">
                  <c:v>76.843400405012702</c:v>
                </c:pt>
                <c:pt idx="2256" formatCode="General">
                  <c:v>76.853160293677988</c:v>
                </c:pt>
                <c:pt idx="2257" formatCode="General">
                  <c:v>76.862924310878824</c:v>
                </c:pt>
                <c:pt idx="2258" formatCode="General">
                  <c:v>76.872692470577661</c:v>
                </c:pt>
                <c:pt idx="2259" formatCode="General">
                  <c:v>76.882464786785846</c:v>
                </c:pt>
                <c:pt idx="2260" formatCode="General">
                  <c:v>76.892241273563897</c:v>
                </c:pt>
                <c:pt idx="2261" formatCode="General">
                  <c:v>76.902021945021787</c:v>
                </c:pt>
                <c:pt idx="2262" formatCode="General">
                  <c:v>76.911806815319224</c:v>
                </c:pt>
                <c:pt idx="2263" formatCode="General">
                  <c:v>76.921595898665899</c:v>
                </c:pt>
                <c:pt idx="2264" formatCode="General">
                  <c:v>76.931389209321807</c:v>
                </c:pt>
                <c:pt idx="2265" formatCode="General">
                  <c:v>76.941186761597507</c:v>
                </c:pt>
                <c:pt idx="2266" formatCode="General">
                  <c:v>76.950988569854346</c:v>
                </c:pt>
                <c:pt idx="2267" formatCode="General">
                  <c:v>76.960794648504859</c:v>
                </c:pt>
                <c:pt idx="2268" formatCode="General">
                  <c:v>76.970605012012939</c:v>
                </c:pt>
                <c:pt idx="2269" formatCode="General">
                  <c:v>76.980419674894208</c:v>
                </c:pt>
                <c:pt idx="2270" formatCode="General">
                  <c:v>76.990238651716297</c:v>
                </c:pt>
                <c:pt idx="2271" formatCode="General">
                  <c:v>77.000061957099049</c:v>
                </c:pt>
                <c:pt idx="2272" formatCode="General">
                  <c:v>77.009889605714946</c:v>
                </c:pt>
                <c:pt idx="2273" formatCode="General">
                  <c:v>77.019721612289302</c:v>
                </c:pt>
                <c:pt idx="2274" formatCode="General">
                  <c:v>77.029557991600612</c:v>
                </c:pt>
                <c:pt idx="2275" formatCode="General">
                  <c:v>77.039398758480857</c:v>
                </c:pt>
                <c:pt idx="2276" formatCode="General">
                  <c:v>77.049243927815738</c:v>
                </c:pt>
                <c:pt idx="2277" formatCode="General">
                  <c:v>77.059093514545069</c:v>
                </c:pt>
                <c:pt idx="2278" formatCode="General">
                  <c:v>77.068947533663021</c:v>
                </c:pt>
                <c:pt idx="2279" formatCode="General">
                  <c:v>77.078806000218478</c:v>
                </c:pt>
                <c:pt idx="2280" formatCode="General">
                  <c:v>77.08866892931529</c:v>
                </c:pt>
                <c:pt idx="2281" formatCode="General">
                  <c:v>77.09853633611263</c:v>
                </c:pt>
                <c:pt idx="2282" formatCode="General">
                  <c:v>77.108408235825308</c:v>
                </c:pt>
                <c:pt idx="2283" formatCode="General">
                  <c:v>77.118284643724067</c:v>
                </c:pt>
                <c:pt idx="2284" formatCode="General">
                  <c:v>77.128165575135924</c:v>
                </c:pt>
                <c:pt idx="2285" formatCode="General">
                  <c:v>77.138051045444442</c:v>
                </c:pt>
                <c:pt idx="2286" formatCode="General">
                  <c:v>77.147941070090141</c:v>
                </c:pt>
                <c:pt idx="2287" formatCode="General">
                  <c:v>77.15783566457074</c:v>
                </c:pt>
                <c:pt idx="2288" formatCode="General">
                  <c:v>77.16773484444154</c:v>
                </c:pt>
                <c:pt idx="2289" formatCode="General">
                  <c:v>77.177638625315694</c:v>
                </c:pt>
                <c:pt idx="2290" formatCode="General">
                  <c:v>77.187547022864649</c:v>
                </c:pt>
                <c:pt idx="2291" formatCode="General">
                  <c:v>77.197460052818343</c:v>
                </c:pt>
                <c:pt idx="2292" formatCode="General">
                  <c:v>77.207377730965689</c:v>
                </c:pt>
                <c:pt idx="2293" formatCode="General">
                  <c:v>77.21730007315476</c:v>
                </c:pt>
                <c:pt idx="2294" formatCode="General">
                  <c:v>77.227227095293259</c:v>
                </c:pt>
                <c:pt idx="2295" formatCode="General">
                  <c:v>77.237158813348813</c:v>
                </c:pt>
                <c:pt idx="2296" formatCode="General">
                  <c:v>77.247095243349321</c:v>
                </c:pt>
                <c:pt idx="2297" formatCode="General">
                  <c:v>77.257036401383303</c:v>
                </c:pt>
                <c:pt idx="2298" formatCode="General">
                  <c:v>77.266982303600244</c:v>
                </c:pt>
                <c:pt idx="2299" formatCode="General">
                  <c:v>77.276932966210993</c:v>
                </c:pt>
                <c:pt idx="2300" formatCode="General">
                  <c:v>77.286888405488057</c:v>
                </c:pt>
                <c:pt idx="2301" formatCode="General">
                  <c:v>77.296848637766047</c:v>
                </c:pt>
                <c:pt idx="2302" formatCode="General">
                  <c:v>77.306813679441959</c:v>
                </c:pt>
                <c:pt idx="2303" formatCode="General">
                  <c:v>77.316783546975515</c:v>
                </c:pt>
                <c:pt idx="2304" formatCode="General">
                  <c:v>77.32675825688969</c:v>
                </c:pt>
                <c:pt idx="2305" formatCode="General">
                  <c:v>77.336737825770911</c:v>
                </c:pt>
                <c:pt idx="2306" formatCode="General">
                  <c:v>77.346722270269524</c:v>
                </c:pt>
                <c:pt idx="2307" formatCode="General">
                  <c:v>77.356711607100138</c:v>
                </c:pt>
                <c:pt idx="2308" formatCode="General">
                  <c:v>77.366705853042006</c:v>
                </c:pt>
                <c:pt idx="2309" formatCode="General">
                  <c:v>77.376705024939426</c:v>
                </c:pt>
                <c:pt idx="2310" formatCode="General">
                  <c:v>77.38670913970212</c:v>
                </c:pt>
                <c:pt idx="2311" formatCode="General">
                  <c:v>77.396718214305608</c:v>
                </c:pt>
                <c:pt idx="2312" formatCode="General">
                  <c:v>77.406732265791575</c:v>
                </c:pt>
                <c:pt idx="2313" formatCode="General">
                  <c:v>77.416751311268357</c:v>
                </c:pt>
                <c:pt idx="2314" formatCode="General">
                  <c:v>77.426775367911233</c:v>
                </c:pt>
                <c:pt idx="2315" formatCode="General">
                  <c:v>77.436804452962861</c:v>
                </c:pt>
                <c:pt idx="2316" formatCode="General">
                  <c:v>77.446838583733722</c:v>
                </c:pt>
                <c:pt idx="2317" formatCode="General">
                  <c:v>77.456877777602458</c:v>
                </c:pt>
                <c:pt idx="2318" formatCode="General">
                  <c:v>77.466922052016358</c:v>
                </c:pt>
                <c:pt idx="2319" formatCode="General">
                  <c:v>77.476971424491623</c:v>
                </c:pt>
                <c:pt idx="2320" formatCode="General">
                  <c:v>77.48702591261403</c:v>
                </c:pt>
                <c:pt idx="2321" formatCode="General">
                  <c:v>77.497085534039073</c:v>
                </c:pt>
                <c:pt idx="2322" formatCode="General">
                  <c:v>77.507150306492591</c:v>
                </c:pt>
                <c:pt idx="2323" formatCode="General">
                  <c:v>77.517220247771036</c:v>
                </c:pt>
                <c:pt idx="2324" formatCode="General">
                  <c:v>77.527295375742071</c:v>
                </c:pt>
                <c:pt idx="2325" formatCode="General">
                  <c:v>77.53737570834484</c:v>
                </c:pt>
                <c:pt idx="2326" formatCode="General">
                  <c:v>77.547461263590478</c:v>
                </c:pt>
                <c:pt idx="2327" formatCode="General">
                  <c:v>77.557552059562553</c:v>
                </c:pt>
                <c:pt idx="2328" formatCode="General">
                  <c:v>77.567648114417494</c:v>
                </c:pt>
                <c:pt idx="2329" formatCode="General">
                  <c:v>77.577749446385027</c:v>
                </c:pt>
                <c:pt idx="2330" formatCode="General">
                  <c:v>77.587856073768606</c:v>
                </c:pt>
                <c:pt idx="2331" formatCode="General">
                  <c:v>77.59796801494592</c:v>
                </c:pt>
                <c:pt idx="2332" formatCode="General">
                  <c:v>77.608085288369253</c:v>
                </c:pt>
                <c:pt idx="2333" formatCode="General">
                  <c:v>77.618207912566092</c:v>
                </c:pt>
                <c:pt idx="2334" formatCode="General">
                  <c:v>77.628335906139398</c:v>
                </c:pt>
                <c:pt idx="2335" formatCode="General">
                  <c:v>77.638469287768245</c:v>
                </c:pt>
                <c:pt idx="2336" formatCode="General">
                  <c:v>77.648608076208134</c:v>
                </c:pt>
                <c:pt idx="2337" formatCode="General">
                  <c:v>77.658752290291616</c:v>
                </c:pt>
                <c:pt idx="2338" formatCode="General">
                  <c:v>77.668901948928649</c:v>
                </c:pt>
                <c:pt idx="2339" formatCode="General">
                  <c:v>77.679057071107124</c:v>
                </c:pt>
                <c:pt idx="2340" formatCode="General">
                  <c:v>77.689217675893346</c:v>
                </c:pt>
                <c:pt idx="2341" formatCode="General">
                  <c:v>77.699383782432548</c:v>
                </c:pt>
                <c:pt idx="2342" formatCode="General">
                  <c:v>77.709555409949274</c:v>
                </c:pt>
                <c:pt idx="2343" formatCode="General">
                  <c:v>77.719732577748033</c:v>
                </c:pt>
                <c:pt idx="2344" formatCode="General">
                  <c:v>77.72991530521368</c:v>
                </c:pt>
                <c:pt idx="2345" formatCode="General">
                  <c:v>77.740103611811932</c:v>
                </c:pt>
                <c:pt idx="2346" formatCode="General">
                  <c:v>77.750297517089905</c:v>
                </c:pt>
                <c:pt idx="2347" formatCode="General">
                  <c:v>77.76049704067664</c:v>
                </c:pt>
                <c:pt idx="2348" formatCode="General">
                  <c:v>77.770702202283545</c:v>
                </c:pt>
                <c:pt idx="2349" formatCode="General">
                  <c:v>77.78091302170499</c:v>
                </c:pt>
                <c:pt idx="2350" formatCode="General">
                  <c:v>77.791129518818749</c:v>
                </c:pt>
                <c:pt idx="2351" formatCode="General">
                  <c:v>77.801351713586655</c:v>
                </c:pt>
                <c:pt idx="2352" formatCode="General">
                  <c:v>77.811579626054922</c:v>
                </c:pt>
                <c:pt idx="2353" formatCode="General">
                  <c:v>77.821813276354916</c:v>
                </c:pt>
                <c:pt idx="2354" formatCode="General">
                  <c:v>77.832052684703527</c:v>
                </c:pt>
                <c:pt idx="2355" formatCode="General">
                  <c:v>77.842297871403744</c:v>
                </c:pt>
                <c:pt idx="2356" formatCode="General">
                  <c:v>77.852548856845303</c:v>
                </c:pt>
                <c:pt idx="2357" formatCode="General">
                  <c:v>77.86280566150505</c:v>
                </c:pt>
                <c:pt idx="2358" formatCode="General">
                  <c:v>77.873068305947712</c:v>
                </c:pt>
                <c:pt idx="2359" formatCode="General">
                  <c:v>77.883336810826265</c:v>
                </c:pt>
                <c:pt idx="2360" formatCode="General">
                  <c:v>77.893611196882645</c:v>
                </c:pt>
                <c:pt idx="2361" formatCode="General">
                  <c:v>77.903891484948204</c:v>
                </c:pt>
                <c:pt idx="2362" formatCode="General">
                  <c:v>77.914177695944403</c:v>
                </c:pt>
                <c:pt idx="2363" formatCode="General">
                  <c:v>77.924469850883256</c:v>
                </c:pt>
                <c:pt idx="2364" formatCode="General">
                  <c:v>77.934767970868009</c:v>
                </c:pt>
                <c:pt idx="2365" formatCode="General">
                  <c:v>77.945072077093684</c:v>
                </c:pt>
                <c:pt idx="2366" formatCode="General">
                  <c:v>77.955382190847743</c:v>
                </c:pt>
                <c:pt idx="2367" formatCode="General">
                  <c:v>77.965698333510559</c:v>
                </c:pt>
                <c:pt idx="2368" formatCode="General">
                  <c:v>77.976020526556127</c:v>
                </c:pt>
                <c:pt idx="2369" formatCode="General">
                  <c:v>77.986348791552658</c:v>
                </c:pt>
                <c:pt idx="2370" formatCode="General">
                  <c:v>77.996683150163094</c:v>
                </c:pt>
                <c:pt idx="2371" formatCode="General">
                  <c:v>78.007023624145859</c:v>
                </c:pt>
                <c:pt idx="2372" formatCode="General">
                  <c:v>78.017370235355401</c:v>
                </c:pt>
                <c:pt idx="2373" formatCode="General">
                  <c:v>78.027723005742843</c:v>
                </c:pt>
                <c:pt idx="2374" formatCode="General">
                  <c:v>78.038081957356596</c:v>
                </c:pt>
                <c:pt idx="2375" formatCode="General">
                  <c:v>78.048447112343055</c:v>
                </c:pt>
                <c:pt idx="2376" formatCode="General">
                  <c:v>78.05881849294714</c:v>
                </c:pt>
                <c:pt idx="2377" formatCode="General">
                  <c:v>78.069196121513059</c:v>
                </c:pt>
                <c:pt idx="2378" formatCode="General">
                  <c:v>78.079580020484883</c:v>
                </c:pt>
                <c:pt idx="2379" formatCode="General">
                  <c:v>78.089970212407209</c:v>
                </c:pt>
                <c:pt idx="2380" formatCode="General">
                  <c:v>78.100366719925873</c:v>
                </c:pt>
                <c:pt idx="2381" formatCode="General">
                  <c:v>78.110769565788587</c:v>
                </c:pt>
                <c:pt idx="2382" formatCode="General">
                  <c:v>78.121178772845624</c:v>
                </c:pt>
                <c:pt idx="2383" formatCode="General">
                  <c:v>78.131594364050457</c:v>
                </c:pt>
                <c:pt idx="2384" formatCode="General">
                  <c:v>78.142016362460581</c:v>
                </c:pt>
                <c:pt idx="2385" formatCode="General">
                  <c:v>78.152444791237983</c:v>
                </c:pt>
                <c:pt idx="2386" formatCode="General">
                  <c:v>78.162879673650068</c:v>
                </c:pt>
                <c:pt idx="2387" formatCode="General">
                  <c:v>78.173321033070224</c:v>
                </c:pt>
                <c:pt idx="2388" formatCode="General">
                  <c:v>78.183768892978563</c:v>
                </c:pt>
                <c:pt idx="2389" formatCode="General">
                  <c:v>78.194223276962688</c:v>
                </c:pt>
                <c:pt idx="2390" formatCode="General">
                  <c:v>78.204684208718305</c:v>
                </c:pt>
                <c:pt idx="2391" formatCode="General">
                  <c:v>78.215151712050115</c:v>
                </c:pt>
                <c:pt idx="2392" formatCode="General">
                  <c:v>78.225625810872359</c:v>
                </c:pt>
                <c:pt idx="2393" formatCode="General">
                  <c:v>78.236106529209749</c:v>
                </c:pt>
                <c:pt idx="2394" formatCode="General">
                  <c:v>78.246593891198046</c:v>
                </c:pt>
                <c:pt idx="2395" formatCode="General">
                  <c:v>78.257087921084945</c:v>
                </c:pt>
                <c:pt idx="2396" formatCode="General">
                  <c:v>78.267588643230752</c:v>
                </c:pt>
                <c:pt idx="2397" formatCode="General">
                  <c:v>78.278096082109215</c:v>
                </c:pt>
                <c:pt idx="2398" formatCode="General">
                  <c:v>78.288610262308211</c:v>
                </c:pt>
                <c:pt idx="2399" formatCode="General">
                  <c:v>78.299131208530653</c:v>
                </c:pt>
                <c:pt idx="2400" formatCode="General">
                  <c:v>78.309658945595132</c:v>
                </c:pt>
                <c:pt idx="2401" formatCode="General">
                  <c:v>78.320193498436836</c:v>
                </c:pt>
                <c:pt idx="2402" formatCode="General">
                  <c:v>78.330734892108254</c:v>
                </c:pt>
                <c:pt idx="2403" formatCode="General">
                  <c:v>78.341283151780075</c:v>
                </c:pt>
                <c:pt idx="2404" formatCode="General">
                  <c:v>78.351838302741953</c:v>
                </c:pt>
                <c:pt idx="2405" formatCode="General">
                  <c:v>78.362400370403279</c:v>
                </c:pt>
                <c:pt idx="2406" formatCode="General">
                  <c:v>78.372969380294137</c:v>
                </c:pt>
                <c:pt idx="2407" formatCode="General">
                  <c:v>78.383545358066002</c:v>
                </c:pt>
                <c:pt idx="2408" formatCode="General">
                  <c:v>78.394128329492716</c:v>
                </c:pt>
                <c:pt idx="2409" formatCode="General">
                  <c:v>78.40471832047119</c:v>
                </c:pt>
                <c:pt idx="2410" formatCode="General">
                  <c:v>78.415315357022436</c:v>
                </c:pt>
                <c:pt idx="2411" formatCode="General">
                  <c:v>78.425919465292282</c:v>
                </c:pt>
                <c:pt idx="2412" formatCode="General">
                  <c:v>78.436530671552347</c:v>
                </c:pt>
                <c:pt idx="2413" formatCode="General">
                  <c:v>78.447149002200831</c:v>
                </c:pt>
                <c:pt idx="2414" formatCode="General">
                  <c:v>78.457774483763529</c:v>
                </c:pt>
                <c:pt idx="2415" formatCode="General">
                  <c:v>78.468407142894591</c:v>
                </c:pt>
                <c:pt idx="2416" formatCode="General">
                  <c:v>78.479047006377542</c:v>
                </c:pt>
                <c:pt idx="2417" formatCode="General">
                  <c:v>78.489694101126091</c:v>
                </c:pt>
                <c:pt idx="2418" formatCode="General">
                  <c:v>78.500348454185186</c:v>
                </c:pt>
                <c:pt idx="2419" formatCode="General">
                  <c:v>78.511010092731809</c:v>
                </c:pt>
                <c:pt idx="2420" formatCode="General">
                  <c:v>78.521679044076009</c:v>
                </c:pt>
                <c:pt idx="2421" formatCode="General">
                  <c:v>78.532355335661777</c:v>
                </c:pt>
                <c:pt idx="2422" formatCode="General">
                  <c:v>78.543038995068045</c:v>
                </c:pt>
                <c:pt idx="2423" formatCode="General">
                  <c:v>78.55373005000969</c:v>
                </c:pt>
                <c:pt idx="2424" formatCode="General">
                  <c:v>78.564428528338411</c:v>
                </c:pt>
                <c:pt idx="2425" formatCode="General">
                  <c:v>78.575134458043763</c:v>
                </c:pt>
                <c:pt idx="2426" formatCode="General">
                  <c:v>78.585847867254159</c:v>
                </c:pt>
                <c:pt idx="2427" formatCode="General">
                  <c:v>78.59656878423786</c:v>
                </c:pt>
                <c:pt idx="2428" formatCode="General">
                  <c:v>78.607297237403969</c:v>
                </c:pt>
                <c:pt idx="2429" formatCode="General">
                  <c:v>78.618033255303473</c:v>
                </c:pt>
                <c:pt idx="2430" formatCode="General">
                  <c:v>78.628776866630233</c:v>
                </c:pt>
                <c:pt idx="2431" formatCode="General">
                  <c:v>78.639528100222051</c:v>
                </c:pt>
                <c:pt idx="2432" formatCode="General">
                  <c:v>78.650286985061754</c:v>
                </c:pt>
                <c:pt idx="2433" formatCode="General">
                  <c:v>78.661053550278126</c:v>
                </c:pt>
                <c:pt idx="2434" formatCode="General">
                  <c:v>78.671827825147133</c:v>
                </c:pt>
                <c:pt idx="2435" formatCode="General">
                  <c:v>78.682609839092876</c:v>
                </c:pt>
                <c:pt idx="2436" formatCode="General">
                  <c:v>78.693399621688727</c:v>
                </c:pt>
                <c:pt idx="2437" formatCode="General">
                  <c:v>78.704197202658449</c:v>
                </c:pt>
                <c:pt idx="2438" formatCode="General">
                  <c:v>78.71500261187721</c:v>
                </c:pt>
                <c:pt idx="2439" formatCode="General">
                  <c:v>78.725815879372831</c:v>
                </c:pt>
                <c:pt idx="2440" formatCode="General">
                  <c:v>78.736637035326808</c:v>
                </c:pt>
                <c:pt idx="2441" formatCode="General">
                  <c:v>78.747466110075479</c:v>
                </c:pt>
                <c:pt idx="2442" formatCode="General">
                  <c:v>78.758303134111202</c:v>
                </c:pt>
                <c:pt idx="2443" formatCode="General">
                  <c:v>78.76914813808348</c:v>
                </c:pt>
                <c:pt idx="2444" formatCode="General">
                  <c:v>78.780001152800125</c:v>
                </c:pt>
                <c:pt idx="2445" formatCode="General">
                  <c:v>78.790862209228479</c:v>
                </c:pt>
                <c:pt idx="2446" formatCode="General">
                  <c:v>78.801731338496595</c:v>
                </c:pt>
                <c:pt idx="2447" formatCode="General">
                  <c:v>78.812608571894387</c:v>
                </c:pt>
                <c:pt idx="2448" formatCode="General">
                  <c:v>78.823493940874897</c:v>
                </c:pt>
                <c:pt idx="2449" formatCode="General">
                  <c:v>78.834387477055543</c:v>
                </c:pt>
                <c:pt idx="2450" formatCode="General">
                  <c:v>78.845289212219299</c:v>
                </c:pt>
                <c:pt idx="2451" formatCode="General">
                  <c:v>78.856199178315975</c:v>
                </c:pt>
                <c:pt idx="2452" formatCode="General">
                  <c:v>78.867117407463482</c:v>
                </c:pt>
                <c:pt idx="2453" formatCode="General">
                  <c:v>78.87804393194908</c:v>
                </c:pt>
                <c:pt idx="2454" formatCode="General">
                  <c:v>78.88897878423073</c:v>
                </c:pt>
                <c:pt idx="2455" formatCode="General">
                  <c:v>78.899921996938289</c:v>
                </c:pt>
                <c:pt idx="2456" formatCode="General">
                  <c:v>78.910873602874929</c:v>
                </c:pt>
                <c:pt idx="2457" formatCode="General">
                  <c:v>78.921833635018373</c:v>
                </c:pt>
                <c:pt idx="2458" formatCode="General">
                  <c:v>78.932802126522319</c:v>
                </c:pt>
                <c:pt idx="2459" formatCode="General">
                  <c:v>78.943779110717699</c:v>
                </c:pt>
                <c:pt idx="2460" formatCode="General">
                  <c:v>78.954764621114137</c:v>
                </c:pt>
                <c:pt idx="2461" formatCode="General">
                  <c:v>78.965758691401192</c:v>
                </c:pt>
                <c:pt idx="2462" formatCode="General">
                  <c:v>78.976761355449938</c:v>
                </c:pt>
                <c:pt idx="2463" formatCode="General">
                  <c:v>78.987772647314188</c:v>
                </c:pt>
                <c:pt idx="2464" formatCode="General">
                  <c:v>78.998792601232012</c:v>
                </c:pt>
                <c:pt idx="2465" formatCode="General">
                  <c:v>79.009821251627145</c:v>
                </c:pt>
                <c:pt idx="2466" formatCode="General">
                  <c:v>79.020858633110407</c:v>
                </c:pt>
                <c:pt idx="2467" formatCode="General">
                  <c:v>79.031904780481227</c:v>
                </c:pt>
                <c:pt idx="2468" formatCode="General">
                  <c:v>79.042959728729045</c:v>
                </c:pt>
                <c:pt idx="2469" formatCode="General">
                  <c:v>79.054023513034849</c:v>
                </c:pt>
                <c:pt idx="2470" formatCode="General">
                  <c:v>79.065096168772683</c:v>
                </c:pt>
                <c:pt idx="2471" formatCode="General">
                  <c:v>79.076177731511095</c:v>
                </c:pt>
                <c:pt idx="2472" formatCode="General">
                  <c:v>79.087268237014811</c:v>
                </c:pt>
                <c:pt idx="2473" formatCode="General">
                  <c:v>79.098367721246092</c:v>
                </c:pt>
                <c:pt idx="2474" formatCode="General">
                  <c:v>79.109476220366503</c:v>
                </c:pt>
                <c:pt idx="2475" formatCode="General">
                  <c:v>79.120593770738367</c:v>
                </c:pt>
                <c:pt idx="2476" formatCode="General">
                  <c:v>79.131720408926356</c:v>
                </c:pt>
                <c:pt idx="2477" formatCode="General">
                  <c:v>79.142856171699222</c:v>
                </c:pt>
                <c:pt idx="2478" formatCode="General">
                  <c:v>79.154001096031251</c:v>
                </c:pt>
                <c:pt idx="2479" formatCode="General">
                  <c:v>79.165155219104108</c:v>
                </c:pt>
                <c:pt idx="2480" formatCode="General">
                  <c:v>79.176318578308312</c:v>
                </c:pt>
                <c:pt idx="2481" formatCode="General">
                  <c:v>79.187491211245074</c:v>
                </c:pt>
                <c:pt idx="2482" formatCode="General">
                  <c:v>79.198673155727889</c:v>
                </c:pt>
                <c:pt idx="2483" formatCode="General">
                  <c:v>79.209864449784291</c:v>
                </c:pt>
                <c:pt idx="2484" formatCode="General">
                  <c:v>79.221065131657568</c:v>
                </c:pt>
                <c:pt idx="2485" formatCode="General">
                  <c:v>79.232275239808587</c:v>
                </c:pt>
                <c:pt idx="2486" formatCode="General">
                  <c:v>79.243494812917433</c:v>
                </c:pt>
                <c:pt idx="2487" formatCode="General">
                  <c:v>79.254723889885284</c:v>
                </c:pt>
                <c:pt idx="2488" formatCode="General">
                  <c:v>79.265962509836243</c:v>
                </c:pt>
                <c:pt idx="2489" formatCode="General">
                  <c:v>79.277210712119071</c:v>
                </c:pt>
                <c:pt idx="2490" formatCode="General">
                  <c:v>79.288468536309082</c:v>
                </c:pt>
                <c:pt idx="2491" formatCode="General">
                  <c:v>79.299736022210041</c:v>
                </c:pt>
                <c:pt idx="2492" formatCode="General">
                  <c:v>79.311013209855957</c:v>
                </c:pt>
                <c:pt idx="2493" formatCode="General">
                  <c:v>79.322300139513075</c:v>
                </c:pt>
                <c:pt idx="2494" formatCode="General">
                  <c:v>79.333596851681719</c:v>
                </c:pt>
                <c:pt idx="2495" formatCode="General">
                  <c:v>79.344903387098341</c:v>
                </c:pt>
                <c:pt idx="2496" formatCode="General">
                  <c:v>79.35621978673737</c:v>
                </c:pt>
                <c:pt idx="2497" formatCode="General">
                  <c:v>79.367546091813253</c:v>
                </c:pt>
                <c:pt idx="2498" formatCode="General">
                  <c:v>79.378882343782422</c:v>
                </c:pt>
                <c:pt idx="2499" formatCode="General">
                  <c:v>79.390228584345422</c:v>
                </c:pt>
                <c:pt idx="2500" formatCode="General">
                  <c:v>79.40158485544886</c:v>
                </c:pt>
                <c:pt idx="2501" formatCode="General">
                  <c:v>79.412951199287434</c:v>
                </c:pt>
                <c:pt idx="2502" formatCode="General">
                  <c:v>79.424327658306183</c:v>
                </c:pt>
                <c:pt idx="2503" formatCode="General">
                  <c:v>79.4357142752025</c:v>
                </c:pt>
                <c:pt idx="2504" formatCode="General">
                  <c:v>79.44711109292821</c:v>
                </c:pt>
                <c:pt idx="2505" formatCode="General">
                  <c:v>79.458518154691916</c:v>
                </c:pt>
                <c:pt idx="2506" formatCode="General">
                  <c:v>79.469935503960954</c:v>
                </c:pt>
                <c:pt idx="2507" formatCode="General">
                  <c:v>79.481363184463817</c:v>
                </c:pt>
                <c:pt idx="2508" formatCode="General">
                  <c:v>79.492801240192208</c:v>
                </c:pt>
                <c:pt idx="2509" formatCode="General">
                  <c:v>79.504249715403446</c:v>
                </c:pt>
                <c:pt idx="2510" formatCode="General">
                  <c:v>79.515708654622614</c:v>
                </c:pt>
                <c:pt idx="2511" formatCode="General">
                  <c:v>79.527178102644982</c:v>
                </c:pt>
                <c:pt idx="2512" formatCode="General">
                  <c:v>79.538658104538214</c:v>
                </c:pt>
                <c:pt idx="2513" formatCode="General">
                  <c:v>79.550148705644887</c:v>
                </c:pt>
                <c:pt idx="2514" formatCode="General">
                  <c:v>79.561649951584698</c:v>
                </c:pt>
                <c:pt idx="2515" formatCode="General">
                  <c:v>79.573161888257019</c:v>
                </c:pt>
                <c:pt idx="2516" formatCode="General">
                  <c:v>79.584684561843204</c:v>
                </c:pt>
                <c:pt idx="2517" formatCode="General">
                  <c:v>79.596218018809211</c:v>
                </c:pt>
                <c:pt idx="2518" formatCode="General">
                  <c:v>79.607762305907912</c:v>
                </c:pt>
                <c:pt idx="2519" formatCode="General">
                  <c:v>79.61931747018177</c:v>
                </c:pt>
                <c:pt idx="2520" formatCode="General">
                  <c:v>79.630883558965294</c:v>
                </c:pt>
                <c:pt idx="2521" formatCode="General">
                  <c:v>79.642460619887586</c:v>
                </c:pt>
                <c:pt idx="2522" formatCode="General">
                  <c:v>79.654048700875094</c:v>
                </c:pt>
                <c:pt idx="2523" formatCode="General">
                  <c:v>79.665647850154073</c:v>
                </c:pt>
                <c:pt idx="2524" formatCode="General">
                  <c:v>79.677258116253356</c:v>
                </c:pt>
                <c:pt idx="2525" formatCode="General">
                  <c:v>79.688879548007023</c:v>
                </c:pt>
                <c:pt idx="2526" formatCode="General">
                  <c:v>79.700512194557106</c:v>
                </c:pt>
                <c:pt idx="2527" formatCode="General">
                  <c:v>79.712156105356343</c:v>
                </c:pt>
                <c:pt idx="2528" formatCode="General">
                  <c:v>79.723811330171017</c:v>
                </c:pt>
                <c:pt idx="2529" formatCode="General">
                  <c:v>79.735477919083735</c:v>
                </c:pt>
                <c:pt idx="2530" formatCode="General">
                  <c:v>79.747155922496248</c:v>
                </c:pt>
                <c:pt idx="2531" formatCode="General">
                  <c:v>79.758845391132397</c:v>
                </c:pt>
                <c:pt idx="2532" formatCode="General">
                  <c:v>79.770546376041025</c:v>
                </c:pt>
                <c:pt idx="2533" formatCode="General">
                  <c:v>79.782258928598836</c:v>
                </c:pt>
                <c:pt idx="2534" formatCode="General">
                  <c:v>79.793983100513543</c:v>
                </c:pt>
                <c:pt idx="2535" formatCode="General">
                  <c:v>79.805718943826733</c:v>
                </c:pt>
                <c:pt idx="2536" formatCode="General">
                  <c:v>79.817466510917029</c:v>
                </c:pt>
                <c:pt idx="2537" formatCode="General">
                  <c:v>79.829225854503107</c:v>
                </c:pt>
                <c:pt idx="2538" formatCode="General">
                  <c:v>79.840997027646878</c:v>
                </c:pt>
                <c:pt idx="2539" formatCode="General">
                  <c:v>79.852780083756628</c:v>
                </c:pt>
                <c:pt idx="2540" formatCode="General">
                  <c:v>79.864575076590214</c:v>
                </c:pt>
                <c:pt idx="2541" formatCode="General">
                  <c:v>79.876382060258337</c:v>
                </c:pt>
                <c:pt idx="2542" formatCode="General">
                  <c:v>79.888201089227778</c:v>
                </c:pt>
                <c:pt idx="2543" formatCode="General">
                  <c:v>79.900032218324739</c:v>
                </c:pt>
                <c:pt idx="2544" formatCode="General">
                  <c:v>79.911875502738184</c:v>
                </c:pt>
                <c:pt idx="2545" formatCode="General">
                  <c:v>79.923730998023274</c:v>
                </c:pt>
                <c:pt idx="2546" formatCode="General">
                  <c:v>79.935598760104739</c:v>
                </c:pt>
                <c:pt idx="2547" formatCode="General">
                  <c:v>79.947478845280429</c:v>
                </c:pt>
                <c:pt idx="2548" formatCode="General">
                  <c:v>79.959371310224768</c:v>
                </c:pt>
                <c:pt idx="2549" formatCode="General">
                  <c:v>79.971276211992347</c:v>
                </c:pt>
                <c:pt idx="2550" formatCode="General">
                  <c:v>79.983193608021594</c:v>
                </c:pt>
                <c:pt idx="2551" formatCode="General">
                  <c:v>79.995123556138267</c:v>
                </c:pt>
                <c:pt idx="2552" formatCode="General">
                  <c:v>80.007066114559322</c:v>
                </c:pt>
                <c:pt idx="2553" formatCode="General">
                  <c:v>80.019021341896519</c:v>
                </c:pt>
                <c:pt idx="2554" formatCode="General">
                  <c:v>80.030989297160289</c:v>
                </c:pt>
                <c:pt idx="2555" formatCode="General">
                  <c:v>80.042970039763517</c:v>
                </c:pt>
                <c:pt idx="2556" formatCode="General">
                  <c:v>80.05496362952546</c:v>
                </c:pt>
                <c:pt idx="2557" formatCode="General">
                  <c:v>80.066970126675642</c:v>
                </c:pt>
                <c:pt idx="2558" formatCode="General">
                  <c:v>80.078989591857848</c:v>
                </c:pt>
                <c:pt idx="2559" formatCode="General">
                  <c:v>80.091022086134117</c:v>
                </c:pt>
                <c:pt idx="2560" formatCode="General">
                  <c:v>80.103067670988892</c:v>
                </c:pt>
                <c:pt idx="2561" formatCode="General">
                  <c:v>80.115126408333026</c:v>
                </c:pt>
                <c:pt idx="2562" formatCode="General">
                  <c:v>80.127198360508075</c:v>
                </c:pt>
                <c:pt idx="2563" formatCode="General">
                  <c:v>80.139283590290447</c:v>
                </c:pt>
                <c:pt idx="2564" formatCode="General">
                  <c:v>80.151382160895736</c:v>
                </c:pt>
                <c:pt idx="2565" formatCode="General">
                  <c:v>80.163494135983015</c:v>
                </c:pt>
                <c:pt idx="2566" formatCode="General">
                  <c:v>80.175619579659283</c:v>
                </c:pt>
                <c:pt idx="2567" formatCode="General">
                  <c:v>80.187758556483814</c:v>
                </c:pt>
                <c:pt idx="2568" formatCode="General">
                  <c:v>80.199911131472788</c:v>
                </c:pt>
                <c:pt idx="2569" formatCode="General">
                  <c:v>80.212077370103742</c:v>
                </c:pt>
                <c:pt idx="2570" formatCode="General">
                  <c:v>80.224257338320243</c:v>
                </c:pt>
                <c:pt idx="2571" formatCode="General">
                  <c:v>80.236451102536577</c:v>
                </c:pt>
                <c:pt idx="2572" formatCode="General">
                  <c:v>80.248658729642401</c:v>
                </c:pt>
                <c:pt idx="2573" formatCode="General">
                  <c:v>80.260880287007694</c:v>
                </c:pt>
                <c:pt idx="2574" formatCode="General">
                  <c:v>80.273115842487442</c:v>
                </c:pt>
                <c:pt idx="2575" formatCode="General">
                  <c:v>80.28536546442669</c:v>
                </c:pt>
                <c:pt idx="2576" formatCode="General">
                  <c:v>80.297629221665503</c:v>
                </c:pt>
                <c:pt idx="2577" formatCode="General">
                  <c:v>80.309907183543956</c:v>
                </c:pt>
                <c:pt idx="2578" formatCode="General">
                  <c:v>80.322199419907363</c:v>
                </c:pt>
                <c:pt idx="2579" formatCode="General">
                  <c:v>80.334506001111336</c:v>
                </c:pt>
                <c:pt idx="2580" formatCode="General">
                  <c:v>80.34682699802714</c:v>
                </c:pt>
                <c:pt idx="2581" formatCode="General">
                  <c:v>80.359162482046969</c:v>
                </c:pt>
                <c:pt idx="2582" formatCode="General">
                  <c:v>80.371512525089372</c:v>
                </c:pt>
                <c:pt idx="2583" formatCode="General">
                  <c:v>80.383877199604669</c:v>
                </c:pt>
                <c:pt idx="2584" formatCode="General">
                  <c:v>80.396256578580491</c:v>
                </c:pt>
                <c:pt idx="2585" formatCode="General">
                  <c:v>80.408650735547496</c:v>
                </c:pt>
                <c:pt idx="2586" formatCode="General">
                  <c:v>80.421059744584923</c:v>
                </c:pt>
                <c:pt idx="2587" formatCode="General">
                  <c:v>80.433483680326404</c:v>
                </c:pt>
                <c:pt idx="2588" formatCode="General">
                  <c:v>80.445922617965834</c:v>
                </c:pt>
                <c:pt idx="2589" formatCode="General">
                  <c:v>80.458376633263256</c:v>
                </c:pt>
                <c:pt idx="2590" formatCode="General">
                  <c:v>80.470845802550855</c:v>
                </c:pt>
                <c:pt idx="2591" formatCode="General">
                  <c:v>80.483330202739083</c:v>
                </c:pt>
                <c:pt idx="2592" formatCode="General">
                  <c:v>80.495829911322787</c:v>
                </c:pt>
                <c:pt idx="2593" formatCode="General">
                  <c:v>80.508345006387444</c:v>
                </c:pt>
                <c:pt idx="2594" formatCode="General">
                  <c:v>80.520875566615544</c:v>
                </c:pt>
                <c:pt idx="2595" formatCode="General">
                  <c:v>80.533421671292956</c:v>
                </c:pt>
                <c:pt idx="2596" formatCode="General">
                  <c:v>80.545983400315464</c:v>
                </c:pt>
                <c:pt idx="2597" formatCode="General">
                  <c:v>80.558560834195376</c:v>
                </c:pt>
                <c:pt idx="2598" formatCode="General">
                  <c:v>80.571154054068217</c:v>
                </c:pt>
                <c:pt idx="2599" formatCode="General">
                  <c:v>80.583763141699464</c:v>
                </c:pt>
                <c:pt idx="2600" formatCode="General">
                  <c:v>80.596388179491456</c:v>
                </c:pt>
                <c:pt idx="2601" formatCode="General">
                  <c:v>80.609029250490408</c:v>
                </c:pt>
                <c:pt idx="2602" formatCode="General">
                  <c:v>80.621686438393411</c:v>
                </c:pt>
                <c:pt idx="2603" formatCode="General">
                  <c:v>80.634359827555656</c:v>
                </c:pt>
                <c:pt idx="2604" formatCode="General">
                  <c:v>80.647049502997689</c:v>
                </c:pt>
                <c:pt idx="2605" formatCode="General">
                  <c:v>80.659755550412754</c:v>
                </c:pt>
                <c:pt idx="2606" formatCode="General">
                  <c:v>80.67247805617437</c:v>
                </c:pt>
                <c:pt idx="2607" formatCode="General">
                  <c:v>80.68521710734376</c:v>
                </c:pt>
                <c:pt idx="2608" formatCode="General">
                  <c:v>80.697972791677742</c:v>
                </c:pt>
                <c:pt idx="2609" formatCode="General">
                  <c:v>80.710745197636371</c:v>
                </c:pt>
                <c:pt idx="2610" formatCode="General">
                  <c:v>80.723534414390926</c:v>
                </c:pt>
                <c:pt idx="2611" formatCode="General">
                  <c:v>80.736340531831971</c:v>
                </c:pt>
                <c:pt idx="2612" formatCode="General">
                  <c:v>80.749163640577422</c:v>
                </c:pt>
                <c:pt idx="2613" formatCode="General">
                  <c:v>80.762003831980877</c:v>
                </c:pt>
                <c:pt idx="2614" formatCode="General">
                  <c:v>80.77486119814003</c:v>
                </c:pt>
                <c:pt idx="2615" formatCode="General">
                  <c:v>80.787735831905067</c:v>
                </c:pt>
                <c:pt idx="2616" formatCode="General">
                  <c:v>80.800627826887435</c:v>
                </c:pt>
                <c:pt idx="2617" formatCode="General">
                  <c:v>80.813537277468512</c:v>
                </c:pt>
                <c:pt idx="2618" formatCode="General">
                  <c:v>80.826464278808515</c:v>
                </c:pt>
                <c:pt idx="2619" formatCode="General">
                  <c:v>80.839408926855583</c:v>
                </c:pt>
                <c:pt idx="2620" formatCode="General">
                  <c:v>80.852371318354855</c:v>
                </c:pt>
                <c:pt idx="2621" formatCode="General">
                  <c:v>80.865351550857767</c:v>
                </c:pt>
                <c:pt idx="2622" formatCode="General">
                  <c:v>80.878349722731599</c:v>
                </c:pt>
                <c:pt idx="2623" formatCode="General">
                  <c:v>80.891365933168871</c:v>
                </c:pt>
                <c:pt idx="2624" formatCode="General">
                  <c:v>80.904400282197216</c:v>
                </c:pt>
                <c:pt idx="2625" formatCode="General">
                  <c:v>80.917452870689118</c:v>
                </c:pt>
                <c:pt idx="2626" formatCode="General">
                  <c:v>80.930523800372058</c:v>
                </c:pt>
                <c:pt idx="2627" formatCode="General">
                  <c:v>80.943613173838557</c:v>
                </c:pt>
                <c:pt idx="2628" formatCode="General">
                  <c:v>80.956721094556585</c:v>
                </c:pt>
                <c:pt idx="2629" formatCode="General">
                  <c:v>80.969847666879971</c:v>
                </c:pt>
                <c:pt idx="2630" formatCode="General">
                  <c:v>80.982992996059139</c:v>
                </c:pt>
                <c:pt idx="2631" formatCode="General">
                  <c:v>80.996157188251757</c:v>
                </c:pt>
                <c:pt idx="2632" formatCode="General">
                  <c:v>81.009340350533876</c:v>
                </c:pt>
                <c:pt idx="2633" formatCode="General">
                  <c:v>81.022542590910987</c:v>
                </c:pt>
                <c:pt idx="2634" formatCode="General">
                  <c:v>81.035764018329289</c:v>
                </c:pt>
                <c:pt idx="2635" formatCode="General">
                  <c:v>81.049004742687274</c:v>
                </c:pt>
                <c:pt idx="2636" formatCode="General">
                  <c:v>81.062264874847372</c:v>
                </c:pt>
                <c:pt idx="2637" formatCode="General">
                  <c:v>81.075544526647789</c:v>
                </c:pt>
                <c:pt idx="2638" formatCode="General">
                  <c:v>81.088843810914469</c:v>
                </c:pt>
                <c:pt idx="2639" formatCode="General">
                  <c:v>81.102162841473543</c:v>
                </c:pt>
                <c:pt idx="2640" formatCode="General">
                  <c:v>81.115501733163498</c:v>
                </c:pt>
                <c:pt idx="2641" formatCode="General">
                  <c:v>81.128860601847961</c:v>
                </c:pt>
                <c:pt idx="2642" formatCode="General">
                  <c:v>81.142239564428522</c:v>
                </c:pt>
                <c:pt idx="2643" formatCode="General">
                  <c:v>81.155638738857689</c:v>
                </c:pt>
                <c:pt idx="2644" formatCode="General">
                  <c:v>81.16905824415214</c:v>
                </c:pt>
                <c:pt idx="2645" formatCode="General">
                  <c:v>81.1824982004063</c:v>
                </c:pt>
                <c:pt idx="2646" formatCode="General">
                  <c:v>81.19595872880582</c:v>
                </c:pt>
                <c:pt idx="2647" formatCode="General">
                  <c:v>81.20943995164167</c:v>
                </c:pt>
                <c:pt idx="2648" formatCode="General">
                  <c:v>81.222941992324067</c:v>
                </c:pt>
                <c:pt idx="2649" formatCode="General">
                  <c:v>81.236464975397027</c:v>
                </c:pt>
                <c:pt idx="2650" formatCode="General">
                  <c:v>81.250009026552789</c:v>
                </c:pt>
                <c:pt idx="2651" formatCode="General">
                  <c:v>81.26357427264675</c:v>
                </c:pt>
                <c:pt idx="2652" formatCode="General">
                  <c:v>81.277160841712529</c:v>
                </c:pt>
                <c:pt idx="2653" formatCode="General">
                  <c:v>81.290768862977245</c:v>
                </c:pt>
                <c:pt idx="2654" formatCode="General">
                  <c:v>81.304398466877146</c:v>
                </c:pt>
                <c:pt idx="2655" formatCode="General">
                  <c:v>81.318049785073455</c:v>
                </c:pt>
                <c:pt idx="2656" formatCode="General">
                  <c:v>81.331722950468446</c:v>
                </c:pt>
                <c:pt idx="2657" formatCode="General">
                  <c:v>81.345418097221881</c:v>
                </c:pt>
                <c:pt idx="2658" formatCode="General">
                  <c:v>81.359135360767624</c:v>
                </c:pt>
                <c:pt idx="2659" formatCode="General">
                  <c:v>81.372874877830597</c:v>
                </c:pt>
                <c:pt idx="2660" formatCode="General">
                  <c:v>81.386636786444072</c:v>
                </c:pt>
                <c:pt idx="2661" formatCode="General">
                  <c:v>81.400421225967065</c:v>
                </c:pt>
                <c:pt idx="2662" formatCode="General">
                  <c:v>81.414228337102344</c:v>
                </c:pt>
                <c:pt idx="2663" formatCode="General">
                  <c:v>81.428058261914416</c:v>
                </c:pt>
                <c:pt idx="2664" formatCode="General">
                  <c:v>81.44191114384806</c:v>
                </c:pt>
                <c:pt idx="2665" formatCode="General">
                  <c:v>81.455787127747087</c:v>
                </c:pt>
                <c:pt idx="2666" formatCode="General">
                  <c:v>81.469686359873435</c:v>
                </c:pt>
                <c:pt idx="2667" formatCode="General">
                  <c:v>81.483608987926559</c:v>
                </c:pt>
                <c:pt idx="2668" formatCode="General">
                  <c:v>81.497555161063346</c:v>
                </c:pt>
                <c:pt idx="2669" formatCode="General">
                  <c:v>81.511525029918076</c:v>
                </c:pt>
                <c:pt idx="2670" formatCode="General">
                  <c:v>81.525518746622993</c:v>
                </c:pt>
                <c:pt idx="2671" formatCode="General">
                  <c:v>81.539536464829197</c:v>
                </c:pt>
                <c:pt idx="2672" formatCode="General">
                  <c:v>81.553578339727721</c:v>
                </c:pt>
                <c:pt idx="2673" formatCode="General">
                  <c:v>81.567644528071312</c:v>
                </c:pt>
                <c:pt idx="2674" formatCode="General">
                  <c:v>81.581735188196305</c:v>
                </c:pt>
                <c:pt idx="2675" formatCode="General">
                  <c:v>81.595850480044987</c:v>
                </c:pt>
                <c:pt idx="2676" formatCode="General">
                  <c:v>81.609990565188525</c:v>
                </c:pt>
                <c:pt idx="2677" formatCode="General">
                  <c:v>81.624155606850039</c:v>
                </c:pt>
                <c:pt idx="2678" formatCode="General">
                  <c:v>81.638345769928335</c:v>
                </c:pt>
                <c:pt idx="2679" formatCode="General">
                  <c:v>81.652561221021884</c:v>
                </c:pt>
                <c:pt idx="2680" formatCode="General">
                  <c:v>81.666802128453426</c:v>
                </c:pt>
                <c:pt idx="2681" formatCode="General">
                  <c:v>81.681068662294862</c:v>
                </c:pt>
                <c:pt idx="2682" formatCode="General">
                  <c:v>81.695360994392772</c:v>
                </c:pt>
                <c:pt idx="2683" formatCode="General">
                  <c:v>81.709679298394192</c:v>
                </c:pt>
                <c:pt idx="2684" formatCode="General">
                  <c:v>81.72402374977311</c:v>
                </c:pt>
                <c:pt idx="2685" formatCode="General">
                  <c:v>81.738394525857345</c:v>
                </c:pt>
                <c:pt idx="2686" formatCode="General">
                  <c:v>81.752791805855907</c:v>
                </c:pt>
                <c:pt idx="2687" formatCode="General">
                  <c:v>81.767215770886907</c:v>
                </c:pt>
                <c:pt idx="2688" formatCode="General">
                  <c:v>81.781666604006048</c:v>
                </c:pt>
                <c:pt idx="2689" formatCode="General">
                  <c:v>81.796144490235562</c:v>
                </c:pt>
                <c:pt idx="2690" formatCode="General">
                  <c:v>81.810649616593864</c:v>
                </c:pt>
                <c:pt idx="2691" formatCode="General">
                  <c:v>81.825182172125537</c:v>
                </c:pt>
                <c:pt idx="2692" formatCode="General">
                  <c:v>81.839742347932074</c:v>
                </c:pt>
                <c:pt idx="2693" formatCode="General">
                  <c:v>81.854330337203308</c:v>
                </c:pt>
                <c:pt idx="2694" formatCode="General">
                  <c:v>81.868946335249092</c:v>
                </c:pt>
                <c:pt idx="2695" formatCode="General">
                  <c:v>81.883590539532079</c:v>
                </c:pt>
                <c:pt idx="2696" formatCode="General">
                  <c:v>81.898263149700711</c:v>
                </c:pt>
                <c:pt idx="2697" formatCode="General">
                  <c:v>81.912964367623189</c:v>
                </c:pt>
                <c:pt idx="2698" formatCode="General">
                  <c:v>81.927694397421888</c:v>
                </c:pt>
                <c:pt idx="2699" formatCode="General">
                  <c:v>81.942453445508605</c:v>
                </c:pt>
                <c:pt idx="2700" formatCode="General">
                  <c:v>81.957241720620502</c:v>
                </c:pt>
                <c:pt idx="2701" formatCode="General">
                  <c:v>81.972059433856657</c:v>
                </c:pt>
                <c:pt idx="2702" formatCode="General">
                  <c:v>81.986906798715452</c:v>
                </c:pt>
                <c:pt idx="2703" formatCode="General">
                  <c:v>82.001784031132772</c:v>
                </c:pt>
                <c:pt idx="2704" formatCode="General">
                  <c:v>82.016691349520784</c:v>
                </c:pt>
                <c:pt idx="2705" formatCode="General">
                  <c:v>82.031628974807788</c:v>
                </c:pt>
                <c:pt idx="2706" formatCode="General">
                  <c:v>82.046597130478673</c:v>
                </c:pt>
                <c:pt idx="2707" formatCode="General">
                  <c:v>82.06159604261623</c:v>
                </c:pt>
                <c:pt idx="2708" formatCode="General">
                  <c:v>82.076625939943469</c:v>
                </c:pt>
                <c:pt idx="2709" formatCode="General">
                  <c:v>82.091687053866664</c:v>
                </c:pt>
                <c:pt idx="2710" formatCode="General">
                  <c:v>82.106779618519383</c:v>
                </c:pt>
                <c:pt idx="2711" formatCode="General">
                  <c:v>82.121903870807415</c:v>
                </c:pt>
                <c:pt idx="2712" formatCode="General">
                  <c:v>82.13706005045465</c:v>
                </c:pt>
                <c:pt idx="2713" formatCode="General">
                  <c:v>82.152248400049999</c:v>
                </c:pt>
                <c:pt idx="2714" formatCode="General">
                  <c:v>82.167469165095156</c:v>
                </c:pt>
                <c:pt idx="2715" formatCode="General">
                  <c:v>82.182722594053587</c:v>
                </c:pt>
                <c:pt idx="2716" formatCode="General">
                  <c:v>82.198008938400434</c:v>
                </c:pt>
                <c:pt idx="2717" formatCode="General">
                  <c:v>82.213328452673537</c:v>
                </c:pt>
                <c:pt idx="2718" formatCode="General">
                  <c:v>82.228681394525594</c:v>
                </c:pt>
                <c:pt idx="2719" formatCode="General">
                  <c:v>82.244068024777462</c:v>
                </c:pt>
                <c:pt idx="2720" formatCode="General">
                  <c:v>82.259488607472534</c:v>
                </c:pt>
                <c:pt idx="2721" formatCode="General">
                  <c:v>82.274943409932519</c:v>
                </c:pt>
                <c:pt idx="2722" formatCode="General">
                  <c:v>82.290432702814215</c:v>
                </c:pt>
                <c:pt idx="2723" formatCode="General">
                  <c:v>82.305956760167717</c:v>
                </c:pt>
                <c:pt idx="2724" formatCode="General">
                  <c:v>82.321515859495904</c:v>
                </c:pt>
                <c:pt idx="2725" formatCode="General">
                  <c:v>82.337110281815214</c:v>
                </c:pt>
                <c:pt idx="2726" formatCode="General">
                  <c:v>82.352740311717852</c:v>
                </c:pt>
                <c:pt idx="2727" formatCode="General">
                  <c:v>82.368406237435337</c:v>
                </c:pt>
                <c:pt idx="2728" formatCode="General">
                  <c:v>82.384108350903603</c:v>
                </c:pt>
                <c:pt idx="2729" formatCode="General">
                  <c:v>82.399846947829516</c:v>
                </c:pt>
                <c:pt idx="2730" formatCode="General">
                  <c:v>82.415622327758982</c:v>
                </c:pt>
                <c:pt idx="2731" formatCode="General">
                  <c:v>82.431434794146568</c:v>
                </c:pt>
                <c:pt idx="2732" formatCode="General">
                  <c:v>82.447284654426809</c:v>
                </c:pt>
                <c:pt idx="2733" formatCode="General">
                  <c:v>82.463172220087188</c:v>
                </c:pt>
                <c:pt idx="2734" formatCode="General">
                  <c:v>82.479097806742786</c:v>
                </c:pt>
                <c:pt idx="2735" formatCode="General">
                  <c:v>82.495061734212726</c:v>
                </c:pt>
                <c:pt idx="2736" formatCode="General">
                  <c:v>82.511064326598486</c:v>
                </c:pt>
                <c:pt idx="2737" formatCode="General">
                  <c:v>82.527105912363979</c:v>
                </c:pt>
                <c:pt idx="2738" formatCode="General">
                  <c:v>82.543186824417674</c:v>
                </c:pt>
                <c:pt idx="2739" formatCode="General">
                  <c:v>82.559307400196616</c:v>
                </c:pt>
                <c:pt idx="2740" formatCode="General">
                  <c:v>82.575467981752553</c:v>
                </c:pt>
                <c:pt idx="2741" formatCode="General">
                  <c:v>82.59166891584016</c:v>
                </c:pt>
                <c:pt idx="2742" formatCode="General">
                  <c:v>82.607910554007333</c:v>
                </c:pt>
                <c:pt idx="2743" formatCode="General">
                  <c:v>82.624193252687903</c:v>
                </c:pt>
                <c:pt idx="2744" formatCode="General">
                  <c:v>82.640517373296476</c:v>
                </c:pt>
                <c:pt idx="2745" formatCode="General">
                  <c:v>82.656883282325737</c:v>
                </c:pt>
                <c:pt idx="2746" formatCode="General">
                  <c:v>82.673291351446167</c:v>
                </c:pt>
                <c:pt idx="2747" formatCode="General">
                  <c:v>82.689741957608291</c:v>
                </c:pt>
                <c:pt idx="2748" formatCode="General">
                  <c:v>82.706235483147552</c:v>
                </c:pt>
                <c:pt idx="2749" formatCode="General">
                  <c:v>82.722772315891774</c:v>
                </c:pt>
                <c:pt idx="2750" formatCode="General">
                  <c:v>82.739352849271469</c:v>
                </c:pt>
                <c:pt idx="2751" formatCode="General">
                  <c:v>82.755977482432982</c:v>
                </c:pt>
                <c:pt idx="2752" formatCode="General">
                  <c:v>82.772646620354593</c:v>
                </c:pt>
                <c:pt idx="2753" formatCode="General">
                  <c:v>82.789360673965476</c:v>
                </c:pt>
                <c:pt idx="2754" formatCode="General">
                  <c:v>82.806120060268128</c:v>
                </c:pt>
                <c:pt idx="2755" formatCode="General">
                  <c:v>82.822925202463679</c:v>
                </c:pt>
                <c:pt idx="2756" formatCode="General">
                  <c:v>82.839776530080812</c:v>
                </c:pt>
                <c:pt idx="2757" formatCode="General">
                  <c:v>82.856674479107838</c:v>
                </c:pt>
                <c:pt idx="2758" formatCode="General">
                  <c:v>82.873619492128697</c:v>
                </c:pt>
                <c:pt idx="2759" formatCode="General">
                  <c:v>82.890612018462278</c:v>
                </c:pt>
                <c:pt idx="2760" formatCode="General">
                  <c:v>82.907652514305752</c:v>
                </c:pt>
                <c:pt idx="2761" formatCode="General">
                  <c:v>82.924741442881739</c:v>
                </c:pt>
                <c:pt idx="2762" formatCode="General">
                  <c:v>82.941879274589567</c:v>
                </c:pt>
                <c:pt idx="2763" formatCode="General">
                  <c:v>82.959066487160712</c:v>
                </c:pt>
                <c:pt idx="2764" formatCode="General">
                  <c:v>82.976303565818554</c:v>
                </c:pt>
                <c:pt idx="2765" formatCode="General">
                  <c:v>82.993591003442603</c:v>
                </c:pt>
                <c:pt idx="2766" formatCode="General">
                  <c:v>83.010929300737473</c:v>
                </c:pt>
                <c:pt idx="2767" formatCode="General">
                  <c:v>83.028318966406431</c:v>
                </c:pt>
                <c:pt idx="2768" formatCode="General">
                  <c:v>83.045760517330152</c:v>
                </c:pt>
                <c:pt idx="2769" formatCode="General">
                  <c:v>83.063254478750437</c:v>
                </c:pt>
                <c:pt idx="2770" formatCode="General">
                  <c:v>83.080801384459321</c:v>
                </c:pt>
                <c:pt idx="2771" formatCode="General">
                  <c:v>83.098401776993754</c:v>
                </c:pt>
                <c:pt idx="2772" formatCode="General">
                  <c:v>83.11605620783574</c:v>
                </c:pt>
                <c:pt idx="2773" formatCode="General">
                  <c:v>83.133765237618732</c:v>
                </c:pt>
                <c:pt idx="2774" formatCode="General">
                  <c:v>83.151529436339857</c:v>
                </c:pt>
                <c:pt idx="2775" formatCode="General">
                  <c:v>83.169349383578648</c:v>
                </c:pt>
                <c:pt idx="2776" formatCode="General">
                  <c:v>83.187225668722277</c:v>
                </c:pt>
                <c:pt idx="2777" formatCode="General">
                  <c:v>83.205158891197641</c:v>
                </c:pt>
                <c:pt idx="2778" formatCode="General">
                  <c:v>83.223149660710519</c:v>
                </c:pt>
                <c:pt idx="2779" formatCode="General">
                  <c:v>83.241198597492073</c:v>
                </c:pt>
                <c:pt idx="2780" formatCode="General">
                  <c:v>83.259306332552896</c:v>
                </c:pt>
                <c:pt idx="2781" formatCode="General">
                  <c:v>83.277473507945118</c:v>
                </c:pt>
                <c:pt idx="2782" formatCode="General">
                  <c:v>83.295700777032479</c:v>
                </c:pt>
                <c:pt idx="2783" formatCode="General">
                  <c:v>83.313988804769181</c:v>
                </c:pt>
                <c:pt idx="2784" formatCode="General">
                  <c:v>83.33233826798741</c:v>
                </c:pt>
                <c:pt idx="2785" formatCode="General">
                  <c:v>83.350749855694062</c:v>
                </c:pt>
                <c:pt idx="2786" formatCode="General">
                  <c:v>83.369224269377142</c:v>
                </c:pt>
                <c:pt idx="2787" formatCode="General">
                  <c:v>83.387762223321999</c:v>
                </c:pt>
                <c:pt idx="2788" formatCode="General">
                  <c:v>83.406364444937822</c:v>
                </c:pt>
                <c:pt idx="2789" formatCode="General">
                  <c:v>83.425031675095099</c:v>
                </c:pt>
                <c:pt idx="2790" formatCode="General">
                  <c:v>83.443764668473946</c:v>
                </c:pt>
                <c:pt idx="2791" formatCode="General">
                  <c:v>83.462564193924365</c:v>
                </c:pt>
                <c:pt idx="2792" formatCode="General">
                  <c:v>83.481431034838437</c:v>
                </c:pt>
                <c:pt idx="2793" formatCode="General">
                  <c:v>83.500365989535041</c:v>
                </c:pt>
                <c:pt idx="2794" formatCode="General">
                  <c:v>83.519369871657929</c:v>
                </c:pt>
                <c:pt idx="2795" formatCode="General">
                  <c:v>83.538443510587328</c:v>
                </c:pt>
                <c:pt idx="2796" formatCode="General">
                  <c:v>83.557587751865739</c:v>
                </c:pt>
                <c:pt idx="2797" formatCode="General">
                  <c:v>83.576803457638789</c:v>
                </c:pt>
                <c:pt idx="2798" formatCode="General">
                  <c:v>83.596091507111396</c:v>
                </c:pt>
                <c:pt idx="2799" formatCode="General">
                  <c:v>83.615452797020225</c:v>
                </c:pt>
                <c:pt idx="2800" formatCode="General">
                  <c:v>83.634888242122898</c:v>
                </c:pt>
                <c:pt idx="2801" formatCode="General">
                  <c:v>83.654398775704877</c:v>
                </c:pt>
                <c:pt idx="2802" formatCode="General">
                  <c:v>83.673985350104815</c:v>
                </c:pt>
                <c:pt idx="2803" formatCode="General">
                  <c:v>83.693648937258914</c:v>
                </c:pt>
                <c:pt idx="2804" formatCode="General">
                  <c:v>83.71339052926551</c:v>
                </c:pt>
                <c:pt idx="2805" formatCode="General">
                  <c:v>83.733211138970589</c:v>
                </c:pt>
                <c:pt idx="2806" formatCode="General">
                  <c:v>83.753111800575283</c:v>
                </c:pt>
                <c:pt idx="2807" formatCode="General">
                  <c:v>83.773093570266141</c:v>
                </c:pt>
                <c:pt idx="2808" formatCode="General">
                  <c:v>83.793157526869692</c:v>
                </c:pt>
                <c:pt idx="2809" formatCode="General">
                  <c:v>83.813304772531765</c:v>
                </c:pt>
                <c:pt idx="2810" formatCode="General">
                  <c:v>83.833536433423575</c:v>
                </c:pt>
                <c:pt idx="2811" formatCode="General">
                  <c:v>83.853853660474996</c:v>
                </c:pt>
                <c:pt idx="2812" formatCode="General">
                  <c:v>83.874257630136867</c:v>
                </c:pt>
                <c:pt idx="2813" formatCode="General">
                  <c:v>83.894749545173696</c:v>
                </c:pt>
                <c:pt idx="2814" formatCode="General">
                  <c:v>83.915330635487976</c:v>
                </c:pt>
                <c:pt idx="2815" formatCode="General">
                  <c:v>83.936002158977885</c:v>
                </c:pt>
                <c:pt idx="2816" formatCode="General">
                  <c:v>83.956765402430065</c:v>
                </c:pt>
                <c:pt idx="2817" formatCode="General">
                  <c:v>83.977621682448998</c:v>
                </c:pt>
                <c:pt idx="2818" formatCode="General">
                  <c:v>83.998572346425206</c:v>
                </c:pt>
                <c:pt idx="2819" formatCode="General">
                  <c:v>84.019618773543769</c:v>
                </c:pt>
                <c:pt idx="2820" formatCode="General">
                  <c:v>84.040762375835783</c:v>
                </c:pt>
                <c:pt idx="2821" formatCode="General">
                  <c:v>84.062004599274502</c:v>
                </c:pt>
                <c:pt idx="2822" formatCode="General">
                  <c:v>84.083346924918885</c:v>
                </c:pt>
                <c:pt idx="2823" formatCode="General">
                  <c:v>84.104790870106811</c:v>
                </c:pt>
                <c:pt idx="2824" formatCode="General">
                  <c:v>84.126337989700772</c:v>
                </c:pt>
                <c:pt idx="2825" formatCode="General">
                  <c:v>84.147989877388781</c:v>
                </c:pt>
                <c:pt idx="2826" formatCode="General">
                  <c:v>84.169748167043608</c:v>
                </c:pt>
                <c:pt idx="2827" formatCode="General">
                  <c:v>84.191614534143412</c:v>
                </c:pt>
                <c:pt idx="2828" formatCode="General">
                  <c:v>84.21359069725743</c:v>
                </c:pt>
                <c:pt idx="2829" formatCode="General">
                  <c:v>84.235678419600035</c:v>
                </c:pt>
                <c:pt idx="2830" formatCode="General">
                  <c:v>84.257879510657446</c:v>
                </c:pt>
                <c:pt idx="2831" formatCode="General">
                  <c:v>84.280195827890878</c:v>
                </c:pt>
                <c:pt idx="2832" formatCode="General">
                  <c:v>84.302629278520854</c:v>
                </c:pt>
                <c:pt idx="2833" formatCode="General">
                  <c:v>84.325181821397265</c:v>
                </c:pt>
                <c:pt idx="2834" formatCode="General">
                  <c:v>84.347855468960361</c:v>
                </c:pt>
                <c:pt idx="2835" formatCode="General">
                  <c:v>84.370652289298093</c:v>
                </c:pt>
                <c:pt idx="2836" formatCode="General">
                  <c:v>84.393574408305398</c:v>
                </c:pt>
                <c:pt idx="2837" formatCode="General">
                  <c:v>84.416624011952223</c:v>
                </c:pt>
                <c:pt idx="2838" formatCode="General">
                  <c:v>84.439803348666388</c:v>
                </c:pt>
                <c:pt idx="2839" formatCode="General">
                  <c:v>84.463114731838843</c:v>
                </c:pt>
                <c:pt idx="2840" formatCode="General">
                  <c:v>84.48656054245896</c:v>
                </c:pt>
                <c:pt idx="2841" formatCode="General">
                  <c:v>84.51014323188825</c:v>
                </c:pt>
                <c:pt idx="2842" formatCode="General">
                  <c:v>84.533865324781218</c:v>
                </c:pt>
                <c:pt idx="2843" formatCode="General">
                  <c:v>84.557729422163376</c:v>
                </c:pt>
                <c:pt idx="2844" formatCode="General">
                  <c:v>84.581738204676483</c:v>
                </c:pt>
                <c:pt idx="2845" formatCode="General">
                  <c:v>84.605894436002373</c:v>
                </c:pt>
                <c:pt idx="2846" formatCode="General">
                  <c:v>84.630200966477631</c:v>
                </c:pt>
                <c:pt idx="2847" formatCode="General">
                  <c:v>84.654660736911765</c:v>
                </c:pt>
                <c:pt idx="2848" formatCode="General">
                  <c:v>84.679276782623674</c:v>
                </c:pt>
                <c:pt idx="2849" formatCode="General">
                  <c:v>84.704052237711224</c:v>
                </c:pt>
                <c:pt idx="2850" formatCode="General">
                  <c:v>84.728990339570927</c:v>
                </c:pt>
                <c:pt idx="2851" formatCode="General">
                  <c:v>84.75409443368558</c:v>
                </c:pt>
                <c:pt idx="2852" formatCode="General">
                  <c:v>84.779367978699611</c:v>
                </c:pt>
                <c:pt idx="2853" formatCode="General">
                  <c:v>84.804814551803375</c:v>
                </c:pt>
                <c:pt idx="2854" formatCode="General">
                  <c:v>84.830437854449755</c:v>
                </c:pt>
                <c:pt idx="2855" formatCode="General">
                  <c:v>84.856241718428251</c:v>
                </c:pt>
                <c:pt idx="2856" formatCode="General">
                  <c:v>84.882230112324308</c:v>
                </c:pt>
                <c:pt idx="2857" formatCode="General">
                  <c:v>84.908407148393948</c:v>
                </c:pt>
                <c:pt idx="2858" formatCode="General">
                  <c:v>84.934777089886836</c:v>
                </c:pt>
                <c:pt idx="2859" formatCode="General">
                  <c:v>84.96134435885385</c:v>
                </c:pt>
                <c:pt idx="2860" formatCode="General">
                  <c:v>84.98811354447875</c:v>
                </c:pt>
                <c:pt idx="2861" formatCode="General">
                  <c:v>85.015089411977627</c:v>
                </c:pt>
                <c:pt idx="2862" formatCode="General">
                  <c:v>85.042276912113792</c:v>
                </c:pt>
                <c:pt idx="2863" formatCode="General">
                  <c:v>85.069681191380866</c:v>
                </c:pt>
                <c:pt idx="2864" formatCode="General">
                  <c:v>85.097307602912082</c:v>
                </c:pt>
                <c:pt idx="2865" formatCode="General">
                  <c:v>85.125161718180109</c:v>
                </c:pt>
                <c:pt idx="2866" formatCode="General">
                  <c:v>85.153249339557888</c:v>
                </c:pt>
                <c:pt idx="2867" formatCode="General">
                  <c:v>85.181576513819479</c:v>
                </c:pt>
                <c:pt idx="2868" formatCode="General">
                  <c:v>85.210149546667566</c:v>
                </c:pt>
                <c:pt idx="2869" formatCode="General">
                  <c:v>85.238975018384807</c:v>
                </c:pt>
                <c:pt idx="2870" formatCode="General">
                  <c:v>85.268059800716472</c:v>
                </c:pt>
                <c:pt idx="2871" formatCode="General">
                  <c:v>85.297411075104421</c:v>
                </c:pt>
                <c:pt idx="2872" formatCode="General">
                  <c:v>85.327036352407092</c:v>
                </c:pt>
                <c:pt idx="2873" formatCode="General">
                  <c:v>85.356943494254935</c:v>
                </c:pt>
                <c:pt idx="2874" formatCode="General">
                  <c:v>85.387140736210242</c:v>
                </c:pt>
                <c:pt idx="2875" formatCode="General">
                  <c:v>85.417636712920512</c:v>
                </c:pt>
                <c:pt idx="2876" formatCode="General">
                  <c:v>85.44844048547823</c:v>
                </c:pt>
                <c:pt idx="2877" formatCode="General">
                  <c:v>85.479561571227606</c:v>
                </c:pt>
                <c:pt idx="2878" formatCode="General">
                  <c:v>85.511009976290566</c:v>
                </c:pt>
                <c:pt idx="2879" formatCode="General">
                  <c:v>85.542796231119809</c:v>
                </c:pt>
                <c:pt idx="2880" formatCode="General">
                  <c:v>85.574931429429924</c:v>
                </c:pt>
                <c:pt idx="2881" formatCode="General">
                  <c:v>85.607427270905575</c:v>
                </c:pt>
                <c:pt idx="2882" formatCode="General">
                  <c:v>85.640296108143176</c:v>
                </c:pt>
                <c:pt idx="2883" formatCode="General">
                  <c:v>85.673550998348603</c:v>
                </c:pt>
                <c:pt idx="2884" formatCode="General">
                  <c:v>85.707205760391318</c:v>
                </c:pt>
                <c:pt idx="2885" formatCode="General">
                  <c:v>85.741275037907073</c:v>
                </c:pt>
                <c:pt idx="2886" formatCode="General">
                  <c:v>85.775774369248893</c:v>
                </c:pt>
                <c:pt idx="2887" formatCode="General">
                  <c:v>85.810720265213988</c:v>
                </c:pt>
                <c:pt idx="2888" formatCode="General">
                  <c:v>85.846130295626097</c:v>
                </c:pt>
                <c:pt idx="2889" formatCode="General">
                  <c:v>85.88202318603409</c:v>
                </c:pt>
                <c:pt idx="2890" formatCode="General">
                  <c:v>85.918418926004648</c:v>
                </c:pt>
                <c:pt idx="2891" formatCode="General">
                  <c:v>85.955338890748791</c:v>
                </c:pt>
                <c:pt idx="2892" formatCode="General">
                  <c:v>85.992805978137852</c:v>
                </c:pt>
                <c:pt idx="2893" formatCode="General">
                  <c:v>86.03084476354914</c:v>
                </c:pt>
                <c:pt idx="2894" formatCode="General">
                  <c:v>86.069481675451513</c:v>
                </c:pt>
                <c:pt idx="2895" formatCode="General">
                  <c:v>86.108745195217509</c:v>
                </c:pt>
                <c:pt idx="2896" formatCode="General">
                  <c:v>86.148666085362194</c:v>
                </c:pt>
                <c:pt idx="2897" formatCode="General">
                  <c:v>86.189277651294688</c:v>
                </c:pt>
                <c:pt idx="2898" formatCode="General">
                  <c:v>86.230616042777555</c:v>
                </c:pt>
                <c:pt idx="2899" formatCode="General">
                  <c:v>86.272720602685709</c:v>
                </c:pt>
                <c:pt idx="2900" formatCode="General">
                  <c:v>86.315634272429847</c:v>
                </c:pt>
                <c:pt idx="2901" formatCode="General">
                  <c:v>86.359404065675946</c:v>
                </c:pt>
                <c:pt idx="2902" formatCode="General">
                  <c:v>86.404081624916842</c:v>
                </c:pt>
                <c:pt idx="2903" formatCode="General">
                  <c:v>86.449723879255686</c:v>
                </c:pt>
                <c:pt idx="2904" formatCode="General">
                  <c:v>86.496393826758791</c:v>
                </c:pt>
                <c:pt idx="2905" formatCode="General">
                  <c:v>86.54416147136719</c:v>
                </c:pt>
                <c:pt idx="2906" formatCode="General">
                  <c:v>86.593104953256599</c:v>
                </c:pt>
                <c:pt idx="2907" formatCode="General">
                  <c:v>86.643311923622989</c:v>
                </c:pt>
                <c:pt idx="2908" formatCode="General">
                  <c:v>86.694881231501498</c:v>
                </c:pt>
                <c:pt idx="2909" formatCode="General">
                  <c:v>86.747925013436728</c:v>
                </c:pt>
                <c:pt idx="2910" formatCode="General">
                  <c:v>86.802571309720534</c:v>
                </c:pt>
                <c:pt idx="2911" formatCode="General">
                  <c:v>86.858967378343365</c:v>
                </c:pt>
                <c:pt idx="2912" formatCode="General">
                  <c:v>86.917283947491725</c:v>
                </c:pt>
                <c:pt idx="2913" formatCode="General">
                  <c:v>86.977720751969386</c:v>
                </c:pt>
                <c:pt idx="2914" formatCode="General">
                  <c:v>87.040513859469982</c:v>
                </c:pt>
                <c:pt idx="2915" formatCode="General">
                  <c:v>87.105945545754778</c:v>
                </c:pt>
                <c:pt idx="2916" formatCode="General">
                  <c:v>87.174357888932278</c:v>
                </c:pt>
                <c:pt idx="2917" formatCode="General">
                  <c:v>87.246171943996629</c:v>
                </c:pt>
                <c:pt idx="2918" formatCode="General">
                  <c:v>87.3219155666457</c:v>
                </c:pt>
                <c:pt idx="2919" formatCode="General">
                  <c:v>87.402265166468311</c:v>
                </c:pt>
                <c:pt idx="2920" formatCode="General">
                  <c:v>87.488110944902971</c:v>
                </c:pt>
                <c:pt idx="2921" formatCode="General">
                  <c:v>87.580664006318088</c:v>
                </c:pt>
                <c:pt idx="2922" formatCode="General">
                  <c:v>87.681643540073949</c:v>
                </c:pt>
                <c:pt idx="2923" formatCode="General">
                  <c:v>87.793631604553397</c:v>
                </c:pt>
                <c:pt idx="2924" formatCode="General">
                  <c:v>87.92082430800356</c:v>
                </c:pt>
                <c:pt idx="2925" formatCode="General">
                  <c:v>88.070901476069039</c:v>
                </c:pt>
                <c:pt idx="2926" formatCode="General">
                  <c:v>88.261099406743668</c:v>
                </c:pt>
                <c:pt idx="2927" formatCode="General">
                  <c:v>88.553561523114823</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C4C5-4442-8A15-4843D8CA39EF}"/>
            </c:ext>
          </c:extLst>
        </c:ser>
        <c:ser>
          <c:idx val="1"/>
          <c:order val="1"/>
          <c:tx>
            <c:v>Identity</c:v>
          </c:tx>
          <c:spPr>
            <a:ln w="15875" cap="rnd">
              <a:solidFill>
                <a:srgbClr val="787878"/>
              </a:solidFill>
              <a:prstDash val="dot"/>
            </a:ln>
          </c:spPr>
          <c:marker>
            <c:symbol val="none"/>
          </c:marker>
          <c:xVal>
            <c:numRef>
              <c:f>Univariate!UV_QQ_Beta</c:f>
              <c:numCache>
                <c:formatCode>0.0</c:formatCode>
                <c:ptCount val="2928"/>
                <c:pt idx="0">
                  <c:v>39.724935498961095</c:v>
                </c:pt>
                <c:pt idx="1">
                  <c:v>40.878993994238556</c:v>
                </c:pt>
                <c:pt idx="2">
                  <c:v>41.543349070709397</c:v>
                </c:pt>
                <c:pt idx="3">
                  <c:v>42.03414525210642</c:v>
                </c:pt>
                <c:pt idx="4">
                  <c:v>42.431395240991215</c:v>
                </c:pt>
                <c:pt idx="5">
                  <c:v>42.768952057579561</c:v>
                </c:pt>
                <c:pt idx="6">
                  <c:v>43.06463260414062</c:v>
                </c:pt>
                <c:pt idx="7">
                  <c:v>43.329080510973299</c:v>
                </c:pt>
                <c:pt idx="8">
                  <c:v>43.56921044012168</c:v>
                </c:pt>
                <c:pt idx="9">
                  <c:v>43.789792058356596</c:v>
                </c:pt>
                <c:pt idx="10">
                  <c:v>43.994267255366701</c:v>
                </c:pt>
                <c:pt idx="11">
                  <c:v>44.185208833621203</c:v>
                </c:pt>
                <c:pt idx="12">
                  <c:v>44.364595163652041</c:v>
                </c:pt>
                <c:pt idx="13">
                  <c:v>44.533983307325343</c:v>
                </c:pt>
                <c:pt idx="14">
                  <c:v>44.694622802882222</c:v>
                </c:pt>
                <c:pt idx="15">
                  <c:v>44.847533095159619</c:v>
                </c:pt>
                <c:pt idx="16">
                  <c:v>44.993557796952508</c:v>
                </c:pt>
                <c:pt idx="17">
                  <c:v>45.133403682869798</c:v>
                </c:pt>
                <c:pt idx="18">
                  <c:v>45.267669329034071</c:v>
                </c:pt>
                <c:pt idx="19">
                  <c:v>45.396866553106292</c:v>
                </c:pt>
                <c:pt idx="20">
                  <c:v>45.521436737080144</c:v>
                </c:pt>
                <c:pt idx="21">
                  <c:v>45.641763441687857</c:v>
                </c:pt>
                <c:pt idx="22">
                  <c:v>45.758182286491213</c:v>
                </c:pt>
                <c:pt idx="23">
                  <c:v>45.870988782338827</c:v>
                </c:pt>
                <c:pt idx="24">
                  <c:v>45.980444608795885</c:v>
                </c:pt>
                <c:pt idx="25">
                  <c:v>46.086782695548834</c:v>
                </c:pt>
                <c:pt idx="26">
                  <c:v>46.190211373197492</c:v>
                </c:pt>
                <c:pt idx="27">
                  <c:v>46.290917792239014</c:v>
                </c:pt>
                <c:pt idx="28">
                  <c:v>46.389070760952649</c:v>
                </c:pt>
                <c:pt idx="29">
                  <c:v>46.484823117700145</c:v>
                </c:pt>
                <c:pt idx="30">
                  <c:v>46.578313727087526</c:v>
                </c:pt>
                <c:pt idx="31">
                  <c:v>46.669669169903401</c:v>
                </c:pt>
                <c:pt idx="32">
                  <c:v>46.759005181963097</c:v>
                </c:pt>
                <c:pt idx="33">
                  <c:v>46.846427885684804</c:v>
                </c:pt>
                <c:pt idx="34">
                  <c:v>46.93203484950395</c:v>
                </c:pt>
                <c:pt idx="35">
                  <c:v>47.015916003447934</c:v>
                </c:pt>
                <c:pt idx="36">
                  <c:v>47.098154433873084</c:v>
                </c:pt>
                <c:pt idx="37">
                  <c:v>47.178827076162264</c:v>
                </c:pt>
                <c:pt idx="38">
                  <c:v>47.258005320837327</c:v>
                </c:pt>
                <c:pt idx="39">
                  <c:v>47.33575554586178</c:v>
                </c:pt>
                <c:pt idx="40">
                  <c:v>47.412139585750715</c:v>
                </c:pt>
                <c:pt idx="41">
                  <c:v>47.487215146354899</c:v>
                </c:pt>
                <c:pt idx="42">
                  <c:v>47.561036172759451</c:v>
                </c:pt>
                <c:pt idx="43">
                  <c:v>47.633653176568501</c:v>
                </c:pt>
                <c:pt idx="44">
                  <c:v>47.705113527884329</c:v>
                </c:pt>
                <c:pt idx="45">
                  <c:v>47.775461716492501</c:v>
                </c:pt>
                <c:pt idx="46">
                  <c:v>47.844739586102378</c:v>
                </c:pt>
                <c:pt idx="47">
                  <c:v>47.912986544938889</c:v>
                </c:pt>
                <c:pt idx="48">
                  <c:v>47.980239755518035</c:v>
                </c:pt>
                <c:pt idx="49">
                  <c:v>48.046534306048159</c:v>
                </c:pt>
                <c:pt idx="50">
                  <c:v>48.111903365569184</c:v>
                </c:pt>
                <c:pt idx="51">
                  <c:v>48.176378324662558</c:v>
                </c:pt>
                <c:pt idx="52">
                  <c:v>48.239988923326607</c:v>
                </c:pt>
                <c:pt idx="53">
                  <c:v>48.302763367408872</c:v>
                </c:pt>
                <c:pt idx="54">
                  <c:v>48.364728434813131</c:v>
                </c:pt>
                <c:pt idx="55">
                  <c:v>48.425909572549337</c:v>
                </c:pt>
                <c:pt idx="56">
                  <c:v>48.486330985565971</c:v>
                </c:pt>
                <c:pt idx="57">
                  <c:v>48.546015718193004</c:v>
                </c:pt>
                <c:pt idx="58">
                  <c:v>48.604985728927524</c:v>
                </c:pt>
                <c:pt idx="59">
                  <c:v>48.663261959209962</c:v>
                </c:pt>
                <c:pt idx="60">
                  <c:v>48.720864396766451</c:v>
                </c:pt>
                <c:pt idx="61">
                  <c:v>48.777812134028892</c:v>
                </c:pt>
                <c:pt idx="62">
                  <c:v>48.834123422088609</c:v>
                </c:pt>
                <c:pt idx="63">
                  <c:v>48.889815720590896</c:v>
                </c:pt>
                <c:pt idx="64">
                  <c:v>48.944905743934676</c:v>
                </c:pt>
                <c:pt idx="65">
                  <c:v>48.999409504103554</c:v>
                </c:pt>
                <c:pt idx="66">
                  <c:v>49.053342350421559</c:v>
                </c:pt>
                <c:pt idx="67">
                  <c:v>49.106719006496938</c:v>
                </c:pt>
                <c:pt idx="68">
                  <c:v>49.159553604591636</c:v>
                </c:pt>
                <c:pt idx="69">
                  <c:v>49.211859717630446</c:v>
                </c:pt>
                <c:pt idx="70">
                  <c:v>49.26365038904364</c:v>
                </c:pt>
                <c:pt idx="71">
                  <c:v>49.31493816061807</c:v>
                </c:pt>
                <c:pt idx="72">
                  <c:v>49.365735098515707</c:v>
                </c:pt>
                <c:pt idx="73">
                  <c:v>49.416052817603564</c:v>
                </c:pt>
                <c:pt idx="74">
                  <c:v>49.465902504226136</c:v>
                </c:pt>
                <c:pt idx="75">
                  <c:v>49.515294937539423</c:v>
                </c:pt>
                <c:pt idx="76">
                  <c:v>49.564240509515287</c:v>
                </c:pt>
                <c:pt idx="77">
                  <c:v>49.612749243715193</c:v>
                </c:pt>
                <c:pt idx="78">
                  <c:v>49.660830812923926</c:v>
                </c:pt>
                <c:pt idx="79">
                  <c:v>49.708494555726077</c:v>
                </c:pt>
                <c:pt idx="80">
                  <c:v>49.755749492101074</c:v>
                </c:pt>
                <c:pt idx="81">
                  <c:v>49.802604338106534</c:v>
                </c:pt>
                <c:pt idx="82">
                  <c:v>49.849067519713401</c:v>
                </c:pt>
                <c:pt idx="83">
                  <c:v>49.89514718585184</c:v>
                </c:pt>
                <c:pt idx="84">
                  <c:v>49.940851220721513</c:v>
                </c:pt>
                <c:pt idx="85">
                  <c:v>49.986187255416148</c:v>
                </c:pt>
                <c:pt idx="86">
                  <c:v>50.031162678908011</c:v>
                </c:pt>
                <c:pt idx="87">
                  <c:v>50.075784648434471</c:v>
                </c:pt>
                <c:pt idx="88">
                  <c:v>50.120060099325769</c:v>
                </c:pt>
                <c:pt idx="89">
                  <c:v>50.163995754309937</c:v>
                </c:pt>
                <c:pt idx="90">
                  <c:v>50.207598132328144</c:v>
                </c:pt>
                <c:pt idx="91">
                  <c:v>50.250873556891449</c:v>
                </c:pt>
                <c:pt idx="92">
                  <c:v>50.2938281640075</c:v>
                </c:pt>
                <c:pt idx="93">
                  <c:v>50.336467909703714</c:v>
                </c:pt>
                <c:pt idx="94">
                  <c:v>50.378798577171494</c:v>
                </c:pt>
                <c:pt idx="95">
                  <c:v>50.420825783554598</c:v>
                </c:pt>
                <c:pt idx="96">
                  <c:v>50.46255498640253</c:v>
                </c:pt>
                <c:pt idx="97">
                  <c:v>50.503991489809209</c:v>
                </c:pt>
                <c:pt idx="98">
                  <c:v>50.545140450255026</c:v>
                </c:pt>
                <c:pt idx="99">
                  <c:v>50.586006882169521</c:v>
                </c:pt>
                <c:pt idx="100">
                  <c:v>50.626595663230873</c:v>
                </c:pt>
                <c:pt idx="101">
                  <c:v>50.666911539416944</c:v>
                </c:pt>
                <c:pt idx="102">
                  <c:v>50.706959129821968</c:v>
                </c:pt>
                <c:pt idx="103">
                  <c:v>50.746742931251909</c:v>
                </c:pt>
                <c:pt idx="104">
                  <c:v>50.786267322610612</c:v>
                </c:pt>
                <c:pt idx="105">
                  <c:v>50.825536569088399</c:v>
                </c:pt>
                <c:pt idx="106">
                  <c:v>50.864554826163491</c:v>
                </c:pt>
                <c:pt idx="107">
                  <c:v>50.903326143426568</c:v>
                </c:pt>
                <c:pt idx="108">
                  <c:v>50.941854468237636</c:v>
                </c:pt>
                <c:pt idx="109">
                  <c:v>50.980143649224203</c:v>
                </c:pt>
                <c:pt idx="110">
                  <c:v>51.018197439628906</c:v>
                </c:pt>
                <c:pt idx="111">
                  <c:v>51.056019500514502</c:v>
                </c:pt>
                <c:pt idx="112">
                  <c:v>51.093613403833288</c:v>
                </c:pt>
                <c:pt idx="113">
                  <c:v>51.130982635368149</c:v>
                </c:pt>
                <c:pt idx="114">
                  <c:v>51.16813059755146</c:v>
                </c:pt>
                <c:pt idx="115">
                  <c:v>51.205060612167948</c:v>
                </c:pt>
                <c:pt idx="116">
                  <c:v>51.241775922947419</c:v>
                </c:pt>
                <c:pt idx="117">
                  <c:v>51.278279698052522</c:v>
                </c:pt>
                <c:pt idx="118">
                  <c:v>51.314575032466806</c:v>
                </c:pt>
                <c:pt idx="119">
                  <c:v>51.350664950287843</c:v>
                </c:pt>
                <c:pt idx="120">
                  <c:v>51.386552406929894</c:v>
                </c:pt>
                <c:pt idx="121">
                  <c:v>51.422240291240485</c:v>
                </c:pt>
                <c:pt idx="122">
                  <c:v>51.457731427534888</c:v>
                </c:pt>
                <c:pt idx="123">
                  <c:v>51.49302857755233</c:v>
                </c:pt>
                <c:pt idx="124">
                  <c:v>51.528134442337574</c:v>
                </c:pt>
                <c:pt idx="125">
                  <c:v>51.563051664051351</c:v>
                </c:pt>
                <c:pt idx="126">
                  <c:v>51.597782827712678</c:v>
                </c:pt>
                <c:pt idx="127">
                  <c:v>51.632330462876411</c:v>
                </c:pt>
                <c:pt idx="128">
                  <c:v>51.666697045248711</c:v>
                </c:pt>
                <c:pt idx="129">
                  <c:v>51.700884998243339</c:v>
                </c:pt>
                <c:pt idx="130">
                  <c:v>51.734896694481215</c:v>
                </c:pt>
                <c:pt idx="131">
                  <c:v>51.768734457235951</c:v>
                </c:pt>
                <c:pt idx="132">
                  <c:v>51.802400561827497</c:v>
                </c:pt>
                <c:pt idx="133">
                  <c:v>51.835897236966233</c:v>
                </c:pt>
                <c:pt idx="134">
                  <c:v>51.869226666049656</c:v>
                </c:pt>
                <c:pt idx="135">
                  <c:v>51.902390988413572</c:v>
                </c:pt>
                <c:pt idx="136">
                  <c:v>51.935392300539817</c:v>
                </c:pt>
                <c:pt idx="137">
                  <c:v>51.968232657222281</c:v>
                </c:pt>
                <c:pt idx="138">
                  <c:v>52.000914072692929</c:v>
                </c:pt>
                <c:pt idx="139">
                  <c:v>52.033438521709535</c:v>
                </c:pt>
                <c:pt idx="140">
                  <c:v>52.065807940606646</c:v>
                </c:pt>
                <c:pt idx="141">
                  <c:v>52.098024228311367</c:v>
                </c:pt>
                <c:pt idx="142">
                  <c:v>52.130089247325166</c:v>
                </c:pt>
                <c:pt idx="143">
                  <c:v>52.162004824673353</c:v>
                </c:pt>
                <c:pt idx="144">
                  <c:v>52.193772752823321</c:v>
                </c:pt>
                <c:pt idx="145">
                  <c:v>52.225394790572793</c:v>
                </c:pt>
                <c:pt idx="146">
                  <c:v>52.256872663909334</c:v>
                </c:pt>
                <c:pt idx="147">
                  <c:v>52.288208066842273</c:v>
                </c:pt>
                <c:pt idx="148">
                  <c:v>52.319402662207906</c:v>
                </c:pt>
                <c:pt idx="149">
                  <c:v>52.350458082449236</c:v>
                </c:pt>
                <c:pt idx="150">
                  <c:v>52.381375930371135</c:v>
                </c:pt>
                <c:pt idx="151">
                  <c:v>52.412157779871805</c:v>
                </c:pt>
                <c:pt idx="152">
                  <c:v>52.442805176651504</c:v>
                </c:pt>
                <c:pt idx="153">
                  <c:v>52.473319638899419</c:v>
                </c:pt>
                <c:pt idx="154">
                  <c:v>52.503702657959295</c:v>
                </c:pt>
                <c:pt idx="155">
                  <c:v>52.533955698974964</c:v>
                </c:pt>
                <c:pt idx="156">
                  <c:v>52.564080201516134</c:v>
                </c:pt>
                <c:pt idx="157">
                  <c:v>52.594077580185434</c:v>
                </c:pt>
                <c:pt idx="158">
                  <c:v>52.623949225207241</c:v>
                </c:pt>
                <c:pt idx="159">
                  <c:v>52.653696502998997</c:v>
                </c:pt>
                <c:pt idx="160">
                  <c:v>52.683320756725678</c:v>
                </c:pt>
                <c:pt idx="161">
                  <c:v>52.712823306837947</c:v>
                </c:pt>
                <c:pt idx="162">
                  <c:v>52.742205451594579</c:v>
                </c:pt>
                <c:pt idx="163">
                  <c:v>52.771468467569804</c:v>
                </c:pt>
                <c:pt idx="164">
                  <c:v>52.800613610145959</c:v>
                </c:pt>
                <c:pt idx="165">
                  <c:v>52.829642113992008</c:v>
                </c:pt>
                <c:pt idx="166">
                  <c:v>52.858555193528545</c:v>
                </c:pt>
                <c:pt idx="167">
                  <c:v>52.887354043379474</c:v>
                </c:pt>
                <c:pt idx="168">
                  <c:v>52.916039838811088</c:v>
                </c:pt>
                <c:pt idx="169">
                  <c:v>52.944613736158857</c:v>
                </c:pt>
                <c:pt idx="170">
                  <c:v>52.973076873242263</c:v>
                </c:pt>
                <c:pt idx="171">
                  <c:v>53.001430369768286</c:v>
                </c:pt>
                <c:pt idx="172">
                  <c:v>53.029675327723695</c:v>
                </c:pt>
                <c:pt idx="173">
                  <c:v>53.057812831756692</c:v>
                </c:pt>
                <c:pt idx="174">
                  <c:v>53.085843949548106</c:v>
                </c:pt>
                <c:pt idx="175">
                  <c:v>53.113769732172671</c:v>
                </c:pt>
                <c:pt idx="176">
                  <c:v>53.141591214450514</c:v>
                </c:pt>
                <c:pt idx="177">
                  <c:v>53.16930941528922</c:v>
                </c:pt>
                <c:pt idx="178">
                  <c:v>53.196925338016982</c:v>
                </c:pt>
                <c:pt idx="179">
                  <c:v>53.224439970706719</c:v>
                </c:pt>
                <c:pt idx="180">
                  <c:v>53.25185428649192</c:v>
                </c:pt>
                <c:pt idx="181">
                  <c:v>53.279169243874009</c:v>
                </c:pt>
                <c:pt idx="182">
                  <c:v>53.306385787021938</c:v>
                </c:pt>
                <c:pt idx="183">
                  <c:v>53.333504846063846</c:v>
                </c:pt>
                <c:pt idx="184">
                  <c:v>53.360527337371423</c:v>
                </c:pt>
                <c:pt idx="185">
                  <c:v>53.387454163836807</c:v>
                </c:pt>
                <c:pt idx="186">
                  <c:v>53.41428621514261</c:v>
                </c:pt>
                <c:pt idx="187">
                  <c:v>53.44102436802504</c:v>
                </c:pt>
                <c:pt idx="188">
                  <c:v>53.467669486530369</c:v>
                </c:pt>
                <c:pt idx="189">
                  <c:v>53.494222422265082</c:v>
                </c:pt>
                <c:pt idx="190">
                  <c:v>53.520684014639762</c:v>
                </c:pt>
                <c:pt idx="191">
                  <c:v>53.547055091106913</c:v>
                </c:pt>
                <c:pt idx="192">
                  <c:v>53.573336467392906</c:v>
                </c:pt>
                <c:pt idx="193">
                  <c:v>53.59952894772438</c:v>
                </c:pt>
                <c:pt idx="194">
                  <c:v>53.625633325048952</c:v>
                </c:pt>
                <c:pt idx="195">
                  <c:v>53.651650381250704</c:v>
                </c:pt>
                <c:pt idx="196">
                  <c:v>53.677580887360378</c:v>
                </c:pt>
                <c:pt idx="197">
                  <c:v>53.703425603760664</c:v>
                </c:pt>
                <c:pt idx="198">
                  <c:v>53.729185280386396</c:v>
                </c:pt>
                <c:pt idx="199">
                  <c:v>53.754860656920172</c:v>
                </c:pt>
                <c:pt idx="200">
                  <c:v>53.780452462983249</c:v>
                </c:pt>
                <c:pt idx="201">
                  <c:v>53.805961418321957</c:v>
                </c:pt>
                <c:pt idx="202">
                  <c:v>53.831388232989845</c:v>
                </c:pt>
                <c:pt idx="203">
                  <c:v>53.856733607525399</c:v>
                </c:pt>
                <c:pt idx="204">
                  <c:v>53.88199823312587</c:v>
                </c:pt>
                <c:pt idx="205">
                  <c:v>53.907182791816894</c:v>
                </c:pt>
                <c:pt idx="206">
                  <c:v>53.932287956618339</c:v>
                </c:pt>
                <c:pt idx="207">
                  <c:v>53.957314391706362</c:v>
                </c:pt>
                <c:pt idx="208">
                  <c:v>53.9822627525717</c:v>
                </c:pt>
                <c:pt idx="209">
                  <c:v>54.00713368617447</c:v>
                </c:pt>
                <c:pt idx="210">
                  <c:v>54.031927831095452</c:v>
                </c:pt>
                <c:pt idx="211">
                  <c:v>54.056645817683957</c:v>
                </c:pt>
                <c:pt idx="212">
                  <c:v>54.081288268202471</c:v>
                </c:pt>
                <c:pt idx="213">
                  <c:v>54.105855796967973</c:v>
                </c:pt>
                <c:pt idx="214">
                  <c:v>54.130349010490292</c:v>
                </c:pt>
                <c:pt idx="215">
                  <c:v>54.154768507607244</c:v>
                </c:pt>
                <c:pt idx="216">
                  <c:v>54.179114879616961</c:v>
                </c:pt>
                <c:pt idx="217">
                  <c:v>54.203388710407268</c:v>
                </c:pt>
                <c:pt idx="218">
                  <c:v>54.227590576582251</c:v>
                </c:pt>
                <c:pt idx="219">
                  <c:v>54.251721047586102</c:v>
                </c:pt>
                <c:pt idx="220">
                  <c:v>54.275780685824351</c:v>
                </c:pt>
                <c:pt idx="221">
                  <c:v>54.299770046782427</c:v>
                </c:pt>
                <c:pt idx="222">
                  <c:v>54.323689679141737</c:v>
                </c:pt>
                <c:pt idx="223">
                  <c:v>54.347540124893314</c:v>
                </c:pt>
                <c:pt idx="224">
                  <c:v>54.371321919448988</c:v>
                </c:pt>
                <c:pt idx="225">
                  <c:v>54.395035591750315</c:v>
                </c:pt>
                <c:pt idx="226">
                  <c:v>54.41868166437515</c:v>
                </c:pt>
                <c:pt idx="227">
                  <c:v>54.442260653642052</c:v>
                </c:pt>
                <c:pt idx="228">
                  <c:v>54.465773069712483</c:v>
                </c:pt>
                <c:pt idx="229">
                  <c:v>54.489219416690986</c:v>
                </c:pt>
                <c:pt idx="230">
                  <c:v>54.512600192723134</c:v>
                </c:pt>
                <c:pt idx="231">
                  <c:v>54.535915890091701</c:v>
                </c:pt>
                <c:pt idx="232">
                  <c:v>54.559166995310676</c:v>
                </c:pt>
                <c:pt idx="233">
                  <c:v>54.582353989217481</c:v>
                </c:pt>
                <c:pt idx="234">
                  <c:v>54.605477347063285</c:v>
                </c:pt>
                <c:pt idx="235">
                  <c:v>54.62853753860152</c:v>
                </c:pt>
                <c:pt idx="236">
                  <c:v>54.651535028174628</c:v>
                </c:pt>
                <c:pt idx="237">
                  <c:v>54.674470274799049</c:v>
                </c:pt>
                <c:pt idx="238">
                  <c:v>54.697343732248548</c:v>
                </c:pt>
                <c:pt idx="239">
                  <c:v>54.720155849135899</c:v>
                </c:pt>
                <c:pt idx="240">
                  <c:v>54.742907068992935</c:v>
                </c:pt>
                <c:pt idx="241">
                  <c:v>54.765597830349058</c:v>
                </c:pt>
                <c:pt idx="242">
                  <c:v>54.788228566808201</c:v>
                </c:pt>
                <c:pt idx="243">
                  <c:v>54.810799707124261</c:v>
                </c:pt>
                <c:pt idx="244">
                  <c:v>54.833311675275155</c:v>
                </c:pt>
                <c:pt idx="245">
                  <c:v>54.855764890535355</c:v>
                </c:pt>
                <c:pt idx="246">
                  <c:v>54.878159767547118</c:v>
                </c:pt>
                <c:pt idx="247">
                  <c:v>54.900496716390236</c:v>
                </c:pt>
                <c:pt idx="248">
                  <c:v>54.922776142650619</c:v>
                </c:pt>
                <c:pt idx="249">
                  <c:v>54.944998447487436</c:v>
                </c:pt>
                <c:pt idx="250">
                  <c:v>54.967164027699013</c:v>
                </c:pt>
                <c:pt idx="251">
                  <c:v>54.989273275787554</c:v>
                </c:pt>
                <c:pt idx="252">
                  <c:v>55.011326580022619</c:v>
                </c:pt>
                <c:pt idx="253">
                  <c:v>55.033324324503383</c:v>
                </c:pt>
                <c:pt idx="254">
                  <c:v>55.055266889219752</c:v>
                </c:pt>
                <c:pt idx="255">
                  <c:v>55.077154650112405</c:v>
                </c:pt>
                <c:pt idx="256">
                  <c:v>55.098987979131607</c:v>
                </c:pt>
                <c:pt idx="257">
                  <c:v>55.120767244295081</c:v>
                </c:pt>
                <c:pt idx="258">
                  <c:v>55.142492809744709</c:v>
                </c:pt>
                <c:pt idx="259">
                  <c:v>55.164165035802277</c:v>
                </c:pt>
                <c:pt idx="260">
                  <c:v>55.185784279024119</c:v>
                </c:pt>
                <c:pt idx="261">
                  <c:v>55.207350892254887</c:v>
                </c:pt>
                <c:pt idx="262">
                  <c:v>55.228865224680249</c:v>
                </c:pt>
                <c:pt idx="263">
                  <c:v>55.250327621878682</c:v>
                </c:pt>
                <c:pt idx="264">
                  <c:v>55.271738425872371</c:v>
                </c:pt>
                <c:pt idx="265">
                  <c:v>55.293097975177133</c:v>
                </c:pt>
                <c:pt idx="266">
                  <c:v>55.314406604851484</c:v>
                </c:pt>
                <c:pt idx="267">
                  <c:v>55.33566464654487</c:v>
                </c:pt>
                <c:pt idx="268">
                  <c:v>55.356872428545003</c:v>
                </c:pt>
                <c:pt idx="269">
                  <c:v>55.378030275824386</c:v>
                </c:pt>
                <c:pt idx="270">
                  <c:v>55.399138510086011</c:v>
                </c:pt>
                <c:pt idx="271">
                  <c:v>55.420197449808299</c:v>
                </c:pt>
                <c:pt idx="272">
                  <c:v>55.441207410289181</c:v>
                </c:pt>
                <c:pt idx="273">
                  <c:v>55.4621687036895</c:v>
                </c:pt>
                <c:pt idx="274">
                  <c:v>55.48308163907565</c:v>
                </c:pt>
                <c:pt idx="275">
                  <c:v>55.503946522461419</c:v>
                </c:pt>
                <c:pt idx="276">
                  <c:v>55.52476365684916</c:v>
                </c:pt>
                <c:pt idx="277">
                  <c:v>55.545533342270318</c:v>
                </c:pt>
                <c:pt idx="278">
                  <c:v>55.566255875825121</c:v>
                </c:pt>
                <c:pt idx="279">
                  <c:v>55.58693155172179</c:v>
                </c:pt>
                <c:pt idx="280">
                  <c:v>55.607560661314878</c:v>
                </c:pt>
                <c:pt idx="281">
                  <c:v>55.62814349314317</c:v>
                </c:pt>
                <c:pt idx="282">
                  <c:v>55.648680332966777</c:v>
                </c:pt>
                <c:pt idx="283">
                  <c:v>55.669171463803721</c:v>
                </c:pt>
                <c:pt idx="284">
                  <c:v>55.689617165965878</c:v>
                </c:pt>
                <c:pt idx="285">
                  <c:v>55.710017717094289</c:v>
                </c:pt>
                <c:pt idx="286">
                  <c:v>55.730373392193954</c:v>
                </c:pt>
                <c:pt idx="287">
                  <c:v>55.750684463668009</c:v>
                </c:pt>
                <c:pt idx="288">
                  <c:v>55.770951201351352</c:v>
                </c:pt>
                <c:pt idx="289">
                  <c:v>55.791173872543716</c:v>
                </c:pt>
                <c:pt idx="290">
                  <c:v>55.811352742042217</c:v>
                </c:pt>
                <c:pt idx="291">
                  <c:v>55.831488072173343</c:v>
                </c:pt>
                <c:pt idx="292">
                  <c:v>55.851580122824508</c:v>
                </c:pt>
                <c:pt idx="293">
                  <c:v>55.871629151474949</c:v>
                </c:pt>
                <c:pt idx="294">
                  <c:v>55.891635413226275</c:v>
                </c:pt>
                <c:pt idx="295">
                  <c:v>55.911599160832459</c:v>
                </c:pt>
                <c:pt idx="296">
                  <c:v>55.931520644729346</c:v>
                </c:pt>
                <c:pt idx="297">
                  <c:v>55.951400113063698</c:v>
                </c:pt>
                <c:pt idx="298">
                  <c:v>55.971237811721814</c:v>
                </c:pt>
                <c:pt idx="299">
                  <c:v>55.991033984357628</c:v>
                </c:pt>
                <c:pt idx="300">
                  <c:v>56.010788872420449</c:v>
                </c:pt>
                <c:pt idx="301">
                  <c:v>56.030502715182173</c:v>
                </c:pt>
                <c:pt idx="302">
                  <c:v>56.050175749764193</c:v>
                </c:pt>
                <c:pt idx="303">
                  <c:v>56.069808211163718</c:v>
                </c:pt>
                <c:pt idx="304">
                  <c:v>56.089400332279865</c:v>
                </c:pt>
                <c:pt idx="305">
                  <c:v>56.108952343939222</c:v>
                </c:pt>
                <c:pt idx="306">
                  <c:v>56.128464474921053</c:v>
                </c:pt>
                <c:pt idx="307">
                  <c:v>56.147936951982132</c:v>
                </c:pt>
                <c:pt idx="308">
                  <c:v>56.167369999881188</c:v>
                </c:pt>
                <c:pt idx="309">
                  <c:v>56.186763841402971</c:v>
                </c:pt>
                <c:pt idx="310">
                  <c:v>56.206118697381925</c:v>
                </c:pt>
                <c:pt idx="311">
                  <c:v>56.225434786725543</c:v>
                </c:pt>
                <c:pt idx="312">
                  <c:v>56.244712326437401</c:v>
                </c:pt>
                <c:pt idx="313">
                  <c:v>56.263951531639705</c:v>
                </c:pt>
                <c:pt idx="314">
                  <c:v>56.283152615595682</c:v>
                </c:pt>
                <c:pt idx="315">
                  <c:v>56.30231578973148</c:v>
                </c:pt>
                <c:pt idx="316">
                  <c:v>56.321441263657832</c:v>
                </c:pt>
                <c:pt idx="317">
                  <c:v>56.340529245191362</c:v>
                </c:pt>
                <c:pt idx="318">
                  <c:v>56.359579940375625</c:v>
                </c:pt>
                <c:pt idx="319">
                  <c:v>56.378593553501702</c:v>
                </c:pt>
                <c:pt idx="320">
                  <c:v>56.397570287128687</c:v>
                </c:pt>
                <c:pt idx="321">
                  <c:v>56.416510342103678</c:v>
                </c:pt>
                <c:pt idx="322">
                  <c:v>56.435413917581641</c:v>
                </c:pt>
                <c:pt idx="323">
                  <c:v>56.454281211044858</c:v>
                </c:pt>
                <c:pt idx="324">
                  <c:v>56.473112418322138</c:v>
                </c:pt>
                <c:pt idx="325">
                  <c:v>56.491907733607789</c:v>
                </c:pt>
                <c:pt idx="326">
                  <c:v>56.510667349480265</c:v>
                </c:pt>
                <c:pt idx="327">
                  <c:v>56.529391456920536</c:v>
                </c:pt>
                <c:pt idx="328">
                  <c:v>56.548080245330233</c:v>
                </c:pt>
                <c:pt idx="329">
                  <c:v>56.566733902549501</c:v>
                </c:pt>
                <c:pt idx="330">
                  <c:v>56.585352614874637</c:v>
                </c:pt>
                <c:pt idx="331">
                  <c:v>56.603936567075401</c:v>
                </c:pt>
                <c:pt idx="332">
                  <c:v>56.62248594241219</c:v>
                </c:pt>
                <c:pt idx="333">
                  <c:v>56.64100092265285</c:v>
                </c:pt>
                <c:pt idx="334">
                  <c:v>56.659481688089343</c:v>
                </c:pt>
                <c:pt idx="335">
                  <c:v>56.677928417554121</c:v>
                </c:pt>
                <c:pt idx="336">
                  <c:v>56.696341288436322</c:v>
                </c:pt>
                <c:pt idx="337">
                  <c:v>56.714720476697664</c:v>
                </c:pt>
                <c:pt idx="338">
                  <c:v>56.733066156888199</c:v>
                </c:pt>
                <c:pt idx="339">
                  <c:v>56.751378502161813</c:v>
                </c:pt>
                <c:pt idx="340">
                  <c:v>56.769657684291488</c:v>
                </c:pt>
                <c:pt idx="341">
                  <c:v>56.787903873684357</c:v>
                </c:pt>
                <c:pt idx="342">
                  <c:v>56.806117239396642</c:v>
                </c:pt>
                <c:pt idx="343">
                  <c:v>56.824297949148203</c:v>
                </c:pt>
                <c:pt idx="344">
                  <c:v>56.842446169337087</c:v>
                </c:pt>
                <c:pt idx="345">
                  <c:v>56.860562065053756</c:v>
                </c:pt>
                <c:pt idx="346">
                  <c:v>56.878645800095121</c:v>
                </c:pt>
                <c:pt idx="347">
                  <c:v>56.896697536978479</c:v>
                </c:pt>
                <c:pt idx="348">
                  <c:v>56.914717436955144</c:v>
                </c:pt>
                <c:pt idx="349">
                  <c:v>56.932705660023949</c:v>
                </c:pt>
                <c:pt idx="350">
                  <c:v>56.950662364944606</c:v>
                </c:pt>
                <c:pt idx="351">
                  <c:v>56.968587709250812</c:v>
                </c:pt>
                <c:pt idx="352">
                  <c:v>56.986481849263214</c:v>
                </c:pt>
                <c:pt idx="353">
                  <c:v>57.004344940102186</c:v>
                </c:pt>
                <c:pt idx="354">
                  <c:v>57.022177135700503</c:v>
                </c:pt>
                <c:pt idx="355">
                  <c:v>57.039978588815714</c:v>
                </c:pt>
                <c:pt idx="356">
                  <c:v>57.057749451042483</c:v>
                </c:pt>
                <c:pt idx="357">
                  <c:v>57.075489872824676</c:v>
                </c:pt>
                <c:pt idx="358">
                  <c:v>57.093200003467373</c:v>
                </c:pt>
                <c:pt idx="359">
                  <c:v>57.110879991148614</c:v>
                </c:pt>
                <c:pt idx="360">
                  <c:v>57.128529982931092</c:v>
                </c:pt>
                <c:pt idx="361">
                  <c:v>57.146150124773627</c:v>
                </c:pt>
                <c:pt idx="362">
                  <c:v>57.163740561542546</c:v>
                </c:pt>
                <c:pt idx="363">
                  <c:v>57.181301437022839</c:v>
                </c:pt>
                <c:pt idx="364">
                  <c:v>57.19883289392925</c:v>
                </c:pt>
                <c:pt idx="365">
                  <c:v>57.216335073917179</c:v>
                </c:pt>
                <c:pt idx="366">
                  <c:v>57.233808117593455</c:v>
                </c:pt>
                <c:pt idx="367">
                  <c:v>57.251252164526953</c:v>
                </c:pt>
                <c:pt idx="368">
                  <c:v>57.268667353259126</c:v>
                </c:pt>
                <c:pt idx="369">
                  <c:v>57.28605382131434</c:v>
                </c:pt>
                <c:pt idx="370">
                  <c:v>57.303411705210095</c:v>
                </c:pt>
                <c:pt idx="371">
                  <c:v>57.320741140467149</c:v>
                </c:pt>
                <c:pt idx="372">
                  <c:v>57.338042261619506</c:v>
                </c:pt>
                <c:pt idx="373">
                  <c:v>57.355315202224205</c:v>
                </c:pt>
                <c:pt idx="374">
                  <c:v>57.372560094871076</c:v>
                </c:pt>
                <c:pt idx="375">
                  <c:v>57.389777071192356</c:v>
                </c:pt>
                <c:pt idx="376">
                  <c:v>57.406966261872142</c:v>
                </c:pt>
                <c:pt idx="377">
                  <c:v>57.424127796655753</c:v>
                </c:pt>
                <c:pt idx="378">
                  <c:v>57.441261804358959</c:v>
                </c:pt>
                <c:pt idx="379">
                  <c:v>57.458368412877164</c:v>
                </c:pt>
                <c:pt idx="380">
                  <c:v>57.475447749194345</c:v>
                </c:pt>
                <c:pt idx="381">
                  <c:v>57.492499939392033</c:v>
                </c:pt>
                <c:pt idx="382">
                  <c:v>57.509525108658025</c:v>
                </c:pt>
                <c:pt idx="383">
                  <c:v>57.526523381295121</c:v>
                </c:pt>
                <c:pt idx="384">
                  <c:v>57.54349488072971</c:v>
                </c:pt>
                <c:pt idx="385">
                  <c:v>57.560439729520184</c:v>
                </c:pt>
                <c:pt idx="386">
                  <c:v>57.57735804936538</c:v>
                </c:pt>
                <c:pt idx="387">
                  <c:v>57.594249961112773</c:v>
                </c:pt>
                <c:pt idx="388">
                  <c:v>57.611115584766708</c:v>
                </c:pt>
                <c:pt idx="389">
                  <c:v>57.627955039496428</c:v>
                </c:pt>
                <c:pt idx="390">
                  <c:v>57.644768443644054</c:v>
                </c:pt>
                <c:pt idx="391">
                  <c:v>57.661555914732432</c:v>
                </c:pt>
                <c:pt idx="392">
                  <c:v>57.678317569472995</c:v>
                </c:pt>
                <c:pt idx="393">
                  <c:v>57.695053523773325</c:v>
                </c:pt>
                <c:pt idx="394">
                  <c:v>57.711763892744841</c:v>
                </c:pt>
                <c:pt idx="395">
                  <c:v>57.728448790710281</c:v>
                </c:pt>
                <c:pt idx="396">
                  <c:v>57.745108331211064</c:v>
                </c:pt>
                <c:pt idx="397">
                  <c:v>57.761742627014698</c:v>
                </c:pt>
                <c:pt idx="398">
                  <c:v>57.778351790121924</c:v>
                </c:pt>
                <c:pt idx="399">
                  <c:v>57.794935931773971</c:v>
                </c:pt>
                <c:pt idx="400">
                  <c:v>57.811495162459522</c:v>
                </c:pt>
                <c:pt idx="401">
                  <c:v>57.828029591921762</c:v>
                </c:pt>
                <c:pt idx="402">
                  <c:v>57.844539329165286</c:v>
                </c:pt>
                <c:pt idx="403">
                  <c:v>57.861024482462838</c:v>
                </c:pt>
                <c:pt idx="404">
                  <c:v>57.877485159362195</c:v>
                </c:pt>
                <c:pt idx="405">
                  <c:v>57.89392146669266</c:v>
                </c:pt>
                <c:pt idx="406">
                  <c:v>57.910333510571817</c:v>
                </c:pt>
                <c:pt idx="407">
                  <c:v>57.926721396411892</c:v>
                </c:pt>
                <c:pt idx="408">
                  <c:v>57.943085228926286</c:v>
                </c:pt>
                <c:pt idx="409">
                  <c:v>57.959425112135897</c:v>
                </c:pt>
                <c:pt idx="410">
                  <c:v>57.975741149375402</c:v>
                </c:pt>
                <c:pt idx="411">
                  <c:v>57.992033443299505</c:v>
                </c:pt>
                <c:pt idx="412">
                  <c:v>58.008302095889029</c:v>
                </c:pt>
                <c:pt idx="413">
                  <c:v>58.02454720845703</c:v>
                </c:pt>
                <c:pt idx="414">
                  <c:v>58.04076888165477</c:v>
                </c:pt>
                <c:pt idx="415">
                  <c:v>58.056967215477684</c:v>
                </c:pt>
                <c:pt idx="416">
                  <c:v>58.073142309271233</c:v>
                </c:pt>
                <c:pt idx="417">
                  <c:v>58.089294261736697</c:v>
                </c:pt>
                <c:pt idx="418">
                  <c:v>58.105423170936916</c:v>
                </c:pt>
                <c:pt idx="419">
                  <c:v>58.121529134301966</c:v>
                </c:pt>
                <c:pt idx="420">
                  <c:v>58.137612248634781</c:v>
                </c:pt>
                <c:pt idx="421">
                  <c:v>58.153672610116644</c:v>
                </c:pt>
                <c:pt idx="422">
                  <c:v>58.169710314312766</c:v>
                </c:pt>
                <c:pt idx="423">
                  <c:v>58.185725456177586</c:v>
                </c:pt>
                <c:pt idx="424">
                  <c:v>58.201718130060229</c:v>
                </c:pt>
                <c:pt idx="425">
                  <c:v>58.217688429709781</c:v>
                </c:pt>
                <c:pt idx="426">
                  <c:v>58.2336364482805</c:v>
                </c:pt>
                <c:pt idx="427">
                  <c:v>58.249562278337038</c:v>
                </c:pt>
                <c:pt idx="428">
                  <c:v>58.265466011859559</c:v>
                </c:pt>
                <c:pt idx="429">
                  <c:v>58.281347740248805</c:v>
                </c:pt>
                <c:pt idx="430">
                  <c:v>58.297207554331123</c:v>
                </c:pt>
                <c:pt idx="431">
                  <c:v>58.313045544363398</c:v>
                </c:pt>
                <c:pt idx="432">
                  <c:v>58.328861800037998</c:v>
                </c:pt>
                <c:pt idx="433">
                  <c:v>58.344656410487602</c:v>
                </c:pt>
                <c:pt idx="434">
                  <c:v>58.360429464289993</c:v>
                </c:pt>
                <c:pt idx="435">
                  <c:v>58.376181049472848</c:v>
                </c:pt>
                <c:pt idx="436">
                  <c:v>58.391911253518387</c:v>
                </c:pt>
                <c:pt idx="437">
                  <c:v>58.407620163368051</c:v>
                </c:pt>
                <c:pt idx="438">
                  <c:v>58.423307865427063</c:v>
                </c:pt>
                <c:pt idx="439">
                  <c:v>58.438974445569016</c:v>
                </c:pt>
                <c:pt idx="440">
                  <c:v>58.454619989140362</c:v>
                </c:pt>
                <c:pt idx="441">
                  <c:v>58.470244580964831</c:v>
                </c:pt>
                <c:pt idx="442">
                  <c:v>58.485848305347858</c:v>
                </c:pt>
                <c:pt idx="443">
                  <c:v>58.501431246080941</c:v>
                </c:pt>
                <c:pt idx="444">
                  <c:v>58.516993486445955</c:v>
                </c:pt>
                <c:pt idx="445">
                  <c:v>58.532535109219381</c:v>
                </c:pt>
                <c:pt idx="446">
                  <c:v>58.548056196676562</c:v>
                </c:pt>
                <c:pt idx="447">
                  <c:v>58.563556830595857</c:v>
                </c:pt>
                <c:pt idx="448">
                  <c:v>58.579037092262773</c:v>
                </c:pt>
                <c:pt idx="449">
                  <c:v>58.594497062474062</c:v>
                </c:pt>
                <c:pt idx="450">
                  <c:v>58.609936821541766</c:v>
                </c:pt>
                <c:pt idx="451">
                  <c:v>58.625356449297158</c:v>
                </c:pt>
                <c:pt idx="452">
                  <c:v>58.640756025094831</c:v>
                </c:pt>
                <c:pt idx="453">
                  <c:v>58.656135627816468</c:v>
                </c:pt>
                <c:pt idx="454">
                  <c:v>58.67149533587483</c:v>
                </c:pt>
                <c:pt idx="455">
                  <c:v>58.686835227217529</c:v>
                </c:pt>
                <c:pt idx="456">
                  <c:v>58.702155379330861</c:v>
                </c:pt>
                <c:pt idx="457">
                  <c:v>58.717455869243551</c:v>
                </c:pt>
                <c:pt idx="458">
                  <c:v>58.732736773530448</c:v>
                </c:pt>
                <c:pt idx="459">
                  <c:v>58.747998168316286</c:v>
                </c:pt>
                <c:pt idx="460">
                  <c:v>58.763240129279211</c:v>
                </c:pt>
                <c:pt idx="461">
                  <c:v>58.778462731654493</c:v>
                </c:pt>
                <c:pt idx="462">
                  <c:v>58.793666050238031</c:v>
                </c:pt>
                <c:pt idx="463">
                  <c:v>58.808850159389905</c:v>
                </c:pt>
                <c:pt idx="464">
                  <c:v>58.824015133037889</c:v>
                </c:pt>
                <c:pt idx="465">
                  <c:v>58.839161044680878</c:v>
                </c:pt>
                <c:pt idx="466">
                  <c:v>58.854287967392352</c:v>
                </c:pt>
                <c:pt idx="467">
                  <c:v>58.869395973823742</c:v>
                </c:pt>
                <c:pt idx="468">
                  <c:v>58.884485136207786</c:v>
                </c:pt>
                <c:pt idx="469">
                  <c:v>58.899555526361901</c:v>
                </c:pt>
                <c:pt idx="470">
                  <c:v>58.91460721569139</c:v>
                </c:pt>
                <c:pt idx="471">
                  <c:v>58.929640275192774</c:v>
                </c:pt>
                <c:pt idx="472">
                  <c:v>58.944654775456968</c:v>
                </c:pt>
                <c:pt idx="473">
                  <c:v>58.959650786672512</c:v>
                </c:pt>
                <c:pt idx="474">
                  <c:v>58.974628378628694</c:v>
                </c:pt>
                <c:pt idx="475">
                  <c:v>58.989587620718723</c:v>
                </c:pt>
                <c:pt idx="476">
                  <c:v>59.004528581942793</c:v>
                </c:pt>
                <c:pt idx="477">
                  <c:v>59.019451330911167</c:v>
                </c:pt>
                <c:pt idx="478">
                  <c:v>59.034355935847188</c:v>
                </c:pt>
                <c:pt idx="479">
                  <c:v>59.049242464590336</c:v>
                </c:pt>
                <c:pt idx="480">
                  <c:v>59.064110984599168</c:v>
                </c:pt>
                <c:pt idx="481">
                  <c:v>59.078961562954277</c:v>
                </c:pt>
                <c:pt idx="482">
                  <c:v>59.093794266361215</c:v>
                </c:pt>
                <c:pt idx="483">
                  <c:v>59.108609161153382</c:v>
                </c:pt>
                <c:pt idx="484">
                  <c:v>59.123406313294886</c:v>
                </c:pt>
                <c:pt idx="485">
                  <c:v>59.138185788383396</c:v>
                </c:pt>
                <c:pt idx="486">
                  <c:v>59.152947651652902</c:v>
                </c:pt>
                <c:pt idx="487">
                  <c:v>59.16769196797658</c:v>
                </c:pt>
                <c:pt idx="488">
                  <c:v>59.18241880186946</c:v>
                </c:pt>
                <c:pt idx="489">
                  <c:v>59.197128217491205</c:v>
                </c:pt>
                <c:pt idx="490">
                  <c:v>59.211820278648787</c:v>
                </c:pt>
                <c:pt idx="491">
                  <c:v>59.226495048799165</c:v>
                </c:pt>
                <c:pt idx="492">
                  <c:v>59.241152591051964</c:v>
                </c:pt>
                <c:pt idx="493">
                  <c:v>59.255792968172059</c:v>
                </c:pt>
                <c:pt idx="494">
                  <c:v>59.270416242582208</c:v>
                </c:pt>
                <c:pt idx="495">
                  <c:v>59.28502247636559</c:v>
                </c:pt>
                <c:pt idx="496">
                  <c:v>59.299611731268385</c:v>
                </c:pt>
                <c:pt idx="497">
                  <c:v>59.314184068702275</c:v>
                </c:pt>
                <c:pt idx="498">
                  <c:v>59.328739549746984</c:v>
                </c:pt>
                <c:pt idx="499">
                  <c:v>59.343278235152709</c:v>
                </c:pt>
                <c:pt idx="500">
                  <c:v>59.357800185342612</c:v>
                </c:pt>
                <c:pt idx="501">
                  <c:v>59.372305460415234</c:v>
                </c:pt>
                <c:pt idx="502">
                  <c:v>59.386794120146888</c:v>
                </c:pt>
                <c:pt idx="503">
                  <c:v>59.401266223994099</c:v>
                </c:pt>
                <c:pt idx="504">
                  <c:v>59.415721831095894</c:v>
                </c:pt>
                <c:pt idx="505">
                  <c:v>59.430161000276208</c:v>
                </c:pt>
                <c:pt idx="506">
                  <c:v>59.444583790046167</c:v>
                </c:pt>
                <c:pt idx="507">
                  <c:v>59.458990258606406</c:v>
                </c:pt>
                <c:pt idx="508">
                  <c:v>59.473380463849317</c:v>
                </c:pt>
                <c:pt idx="509">
                  <c:v>59.487754463361341</c:v>
                </c:pt>
                <c:pt idx="510">
                  <c:v>59.502112314425183</c:v>
                </c:pt>
                <c:pt idx="511">
                  <c:v>59.516454074022029</c:v>
                </c:pt>
                <c:pt idx="512">
                  <c:v>59.530779798833741</c:v>
                </c:pt>
                <c:pt idx="513">
                  <c:v>59.545089545245034</c:v>
                </c:pt>
                <c:pt idx="514">
                  <c:v>59.559383369345611</c:v>
                </c:pt>
                <c:pt idx="515">
                  <c:v>59.573661326932324</c:v>
                </c:pt>
                <c:pt idx="516">
                  <c:v>59.587923473511275</c:v>
                </c:pt>
                <c:pt idx="517">
                  <c:v>59.602169864299917</c:v>
                </c:pt>
                <c:pt idx="518">
                  <c:v>59.616400554229116</c:v>
                </c:pt>
                <c:pt idx="519">
                  <c:v>59.63061559794523</c:v>
                </c:pt>
                <c:pt idx="520">
                  <c:v>59.644815049812124</c:v>
                </c:pt>
                <c:pt idx="521">
                  <c:v>59.658998963913206</c:v>
                </c:pt>
                <c:pt idx="522">
                  <c:v>59.673167394053436</c:v>
                </c:pt>
                <c:pt idx="523">
                  <c:v>59.687320393761262</c:v>
                </c:pt>
                <c:pt idx="524">
                  <c:v>59.701458016290673</c:v>
                </c:pt>
                <c:pt idx="525">
                  <c:v>59.715580314623054</c:v>
                </c:pt>
                <c:pt idx="526">
                  <c:v>59.729687341469202</c:v>
                </c:pt>
                <c:pt idx="527">
                  <c:v>59.743779149271163</c:v>
                </c:pt>
                <c:pt idx="528">
                  <c:v>59.757855790204154</c:v>
                </c:pt>
                <c:pt idx="529">
                  <c:v>59.771917316178488</c:v>
                </c:pt>
                <c:pt idx="530">
                  <c:v>59.785963778841385</c:v>
                </c:pt>
                <c:pt idx="531">
                  <c:v>59.799995229578826</c:v>
                </c:pt>
                <c:pt idx="532">
                  <c:v>59.814011719517389</c:v>
                </c:pt>
                <c:pt idx="533">
                  <c:v>59.828013299526077</c:v>
                </c:pt>
                <c:pt idx="534">
                  <c:v>59.842000020218094</c:v>
                </c:pt>
                <c:pt idx="535">
                  <c:v>59.855971931952638</c:v>
                </c:pt>
                <c:pt idx="536">
                  <c:v>59.869929084836656</c:v>
                </c:pt>
                <c:pt idx="537">
                  <c:v>59.883871528726615</c:v>
                </c:pt>
                <c:pt idx="538">
                  <c:v>59.897799313230237</c:v>
                </c:pt>
                <c:pt idx="539">
                  <c:v>59.911712487708165</c:v>
                </c:pt>
                <c:pt idx="540">
                  <c:v>59.925611101275763</c:v>
                </c:pt>
                <c:pt idx="541">
                  <c:v>59.939495202804707</c:v>
                </c:pt>
                <c:pt idx="542">
                  <c:v>59.953364840924749</c:v>
                </c:pt>
                <c:pt idx="543">
                  <c:v>59.967220064025305</c:v>
                </c:pt>
                <c:pt idx="544">
                  <c:v>59.98106092025715</c:v>
                </c:pt>
                <c:pt idx="545">
                  <c:v>59.994887457534034</c:v>
                </c:pt>
                <c:pt idx="546">
                  <c:v>60.008699723534278</c:v>
                </c:pt>
                <c:pt idx="547">
                  <c:v>60.022497765702433</c:v>
                </c:pt>
                <c:pt idx="548">
                  <c:v>60.036281631250816</c:v>
                </c:pt>
                <c:pt idx="549">
                  <c:v>60.050051367161117</c:v>
                </c:pt>
                <c:pt idx="550">
                  <c:v>60.063807020185941</c:v>
                </c:pt>
                <c:pt idx="551">
                  <c:v>60.077548636850388</c:v>
                </c:pt>
                <c:pt idx="552">
                  <c:v>60.091276263453558</c:v>
                </c:pt>
                <c:pt idx="553">
                  <c:v>60.104989946070091</c:v>
                </c:pt>
                <c:pt idx="554">
                  <c:v>60.118689730551694</c:v>
                </c:pt>
                <c:pt idx="555">
                  <c:v>60.132375662528574</c:v>
                </c:pt>
                <c:pt idx="556">
                  <c:v>60.146047787411021</c:v>
                </c:pt>
                <c:pt idx="557">
                  <c:v>60.159706150390804</c:v>
                </c:pt>
                <c:pt idx="558">
                  <c:v>60.173350796442648</c:v>
                </c:pt>
                <c:pt idx="559">
                  <c:v>60.186981770325716</c:v>
                </c:pt>
                <c:pt idx="560">
                  <c:v>60.200599116584982</c:v>
                </c:pt>
                <c:pt idx="561">
                  <c:v>60.214202879552715</c:v>
                </c:pt>
                <c:pt idx="562">
                  <c:v>60.227793103349867</c:v>
                </c:pt>
                <c:pt idx="563">
                  <c:v>60.241369831887454</c:v>
                </c:pt>
                <c:pt idx="564">
                  <c:v>60.254933108867974</c:v>
                </c:pt>
                <c:pt idx="565">
                  <c:v>60.268482977786761</c:v>
                </c:pt>
                <c:pt idx="566">
                  <c:v>60.282019481933382</c:v>
                </c:pt>
                <c:pt idx="567">
                  <c:v>60.295542664392933</c:v>
                </c:pt>
                <c:pt idx="568">
                  <c:v>60.309052568047456</c:v>
                </c:pt>
                <c:pt idx="569">
                  <c:v>60.322549235577199</c:v>
                </c:pt>
                <c:pt idx="570">
                  <c:v>60.336032709461975</c:v>
                </c:pt>
                <c:pt idx="571">
                  <c:v>60.349503031982479</c:v>
                </c:pt>
                <c:pt idx="572">
                  <c:v>60.362960245221558</c:v>
                </c:pt>
                <c:pt idx="573">
                  <c:v>60.37640439106552</c:v>
                </c:pt>
                <c:pt idx="574">
                  <c:v>60.389835511205405</c:v>
                </c:pt>
                <c:pt idx="575">
                  <c:v>60.403253647138229</c:v>
                </c:pt>
                <c:pt idx="576">
                  <c:v>60.416658840168296</c:v>
                </c:pt>
                <c:pt idx="577">
                  <c:v>60.430051131408391</c:v>
                </c:pt>
                <c:pt idx="578">
                  <c:v>60.443430561781021</c:v>
                </c:pt>
                <c:pt idx="579">
                  <c:v>60.456797172019698</c:v>
                </c:pt>
                <c:pt idx="580">
                  <c:v>60.470151002670065</c:v>
                </c:pt>
                <c:pt idx="581">
                  <c:v>60.48349209409119</c:v>
                </c:pt>
                <c:pt idx="582">
                  <c:v>60.496820486456699</c:v>
                </c:pt>
                <c:pt idx="583">
                  <c:v>60.510136219755964</c:v>
                </c:pt>
                <c:pt idx="584">
                  <c:v>60.523439333795338</c:v>
                </c:pt>
                <c:pt idx="585">
                  <c:v>60.536729868199288</c:v>
                </c:pt>
                <c:pt idx="586">
                  <c:v>60.550007862411533</c:v>
                </c:pt>
                <c:pt idx="587">
                  <c:v>60.56327335569619</c:v>
                </c:pt>
                <c:pt idx="588">
                  <c:v>60.576526387138983</c:v>
                </c:pt>
                <c:pt idx="589">
                  <c:v>60.58976699564829</c:v>
                </c:pt>
                <c:pt idx="590">
                  <c:v>60.602995219956306</c:v>
                </c:pt>
                <c:pt idx="591">
                  <c:v>60.616211098620155</c:v>
                </c:pt>
                <c:pt idx="592">
                  <c:v>60.629414670022996</c:v>
                </c:pt>
                <c:pt idx="593">
                  <c:v>60.642605972375094</c:v>
                </c:pt>
                <c:pt idx="594">
                  <c:v>60.655785043714928</c:v>
                </c:pt>
                <c:pt idx="595">
                  <c:v>60.668951921910264</c:v>
                </c:pt>
                <c:pt idx="596">
                  <c:v>60.682106644659214</c:v>
                </c:pt>
                <c:pt idx="597">
                  <c:v>60.695249249491312</c:v>
                </c:pt>
                <c:pt idx="598">
                  <c:v>60.70837977376857</c:v>
                </c:pt>
                <c:pt idx="599">
                  <c:v>60.72149825468648</c:v>
                </c:pt>
                <c:pt idx="600">
                  <c:v>60.734604729275148</c:v>
                </c:pt>
                <c:pt idx="601">
                  <c:v>60.747699234400166</c:v>
                </c:pt>
                <c:pt idx="602">
                  <c:v>60.760781806763788</c:v>
                </c:pt>
                <c:pt idx="603">
                  <c:v>60.773852482905859</c:v>
                </c:pt>
                <c:pt idx="604">
                  <c:v>60.786911299204803</c:v>
                </c:pt>
                <c:pt idx="605">
                  <c:v>60.799958291878703</c:v>
                </c:pt>
                <c:pt idx="606">
                  <c:v>60.812993496986195</c:v>
                </c:pt>
                <c:pt idx="607">
                  <c:v>60.826016950427508</c:v>
                </c:pt>
                <c:pt idx="608">
                  <c:v>60.839028687945415</c:v>
                </c:pt>
                <c:pt idx="609">
                  <c:v>60.852028745126212</c:v>
                </c:pt>
                <c:pt idx="610">
                  <c:v>60.865017157400644</c:v>
                </c:pt>
                <c:pt idx="611">
                  <c:v>60.877993960044904</c:v>
                </c:pt>
                <c:pt idx="612">
                  <c:v>60.890959188181526</c:v>
                </c:pt>
                <c:pt idx="613">
                  <c:v>60.903912876780382</c:v>
                </c:pt>
                <c:pt idx="614">
                  <c:v>60.916855060659529</c:v>
                </c:pt>
                <c:pt idx="615">
                  <c:v>60.929785774486206</c:v>
                </c:pt>
                <c:pt idx="616">
                  <c:v>60.942705052777711</c:v>
                </c:pt>
                <c:pt idx="617">
                  <c:v>60.95561292990233</c:v>
                </c:pt>
                <c:pt idx="618">
                  <c:v>60.968509440080176</c:v>
                </c:pt>
                <c:pt idx="619">
                  <c:v>60.981394617384197</c:v>
                </c:pt>
                <c:pt idx="620">
                  <c:v>60.99426849574094</c:v>
                </c:pt>
                <c:pt idx="621">
                  <c:v>61.007131108931546</c:v>
                </c:pt>
                <c:pt idx="622">
                  <c:v>61.019982490592511</c:v>
                </c:pt>
                <c:pt idx="623">
                  <c:v>61.032822674216632</c:v>
                </c:pt>
                <c:pt idx="624">
                  <c:v>61.045651693153843</c:v>
                </c:pt>
                <c:pt idx="625">
                  <c:v>61.058469580612076</c:v>
                </c:pt>
                <c:pt idx="626">
                  <c:v>61.071276369658094</c:v>
                </c:pt>
                <c:pt idx="627">
                  <c:v>61.084072093218339</c:v>
                </c:pt>
                <c:pt idx="628">
                  <c:v>61.09685678407979</c:v>
                </c:pt>
                <c:pt idx="629">
                  <c:v>61.109630474890722</c:v>
                </c:pt>
                <c:pt idx="630">
                  <c:v>61.122393198161646</c:v>
                </c:pt>
                <c:pt idx="631">
                  <c:v>61.135144986265985</c:v>
                </c:pt>
                <c:pt idx="632">
                  <c:v>61.147885871441005</c:v>
                </c:pt>
                <c:pt idx="633">
                  <c:v>61.160615885788559</c:v>
                </c:pt>
                <c:pt idx="634">
                  <c:v>61.173335061275871</c:v>
                </c:pt>
                <c:pt idx="635">
                  <c:v>61.186043429736394</c:v>
                </c:pt>
                <c:pt idx="636">
                  <c:v>61.198741022870514</c:v>
                </c:pt>
                <c:pt idx="637">
                  <c:v>61.211427872246418</c:v>
                </c:pt>
                <c:pt idx="638">
                  <c:v>61.224104009300774</c:v>
                </c:pt>
                <c:pt idx="639">
                  <c:v>61.236769465339592</c:v>
                </c:pt>
                <c:pt idx="640">
                  <c:v>61.249424271538928</c:v>
                </c:pt>
                <c:pt idx="641">
                  <c:v>61.262068458945635</c:v>
                </c:pt>
                <c:pt idx="642">
                  <c:v>61.274702058478198</c:v>
                </c:pt>
                <c:pt idx="643">
                  <c:v>61.287325100927347</c:v>
                </c:pt>
                <c:pt idx="644">
                  <c:v>61.299937616956953</c:v>
                </c:pt>
                <c:pt idx="645">
                  <c:v>61.312539637104614</c:v>
                </c:pt>
                <c:pt idx="646">
                  <c:v>61.325131191782496</c:v>
                </c:pt>
                <c:pt idx="647">
                  <c:v>61.337712311278025</c:v>
                </c:pt>
                <c:pt idx="648">
                  <c:v>61.350283025754564</c:v>
                </c:pt>
                <c:pt idx="649">
                  <c:v>61.362843365252189</c:v>
                </c:pt>
                <c:pt idx="650">
                  <c:v>61.375393359688374</c:v>
                </c:pt>
                <c:pt idx="651">
                  <c:v>61.387933038858684</c:v>
                </c:pt>
                <c:pt idx="652">
                  <c:v>61.400462432437507</c:v>
                </c:pt>
                <c:pt idx="653">
                  <c:v>61.412981569978697</c:v>
                </c:pt>
                <c:pt idx="654">
                  <c:v>61.425490480916309</c:v>
                </c:pt>
                <c:pt idx="655">
                  <c:v>61.437989194565276</c:v>
                </c:pt>
                <c:pt idx="656">
                  <c:v>61.450477740122061</c:v>
                </c:pt>
                <c:pt idx="657">
                  <c:v>61.462956146665363</c:v>
                </c:pt>
                <c:pt idx="658">
                  <c:v>61.475424443156783</c:v>
                </c:pt>
                <c:pt idx="659">
                  <c:v>61.48788265844145</c:v>
                </c:pt>
                <c:pt idx="660">
                  <c:v>61.500330821248745</c:v>
                </c:pt>
                <c:pt idx="661">
                  <c:v>61.512768960192901</c:v>
                </c:pt>
                <c:pt idx="662">
                  <c:v>61.525197103773699</c:v>
                </c:pt>
                <c:pt idx="663">
                  <c:v>61.537615280377061</c:v>
                </c:pt>
                <c:pt idx="664">
                  <c:v>61.550023518275736</c:v>
                </c:pt>
                <c:pt idx="665">
                  <c:v>61.562421845629942</c:v>
                </c:pt>
                <c:pt idx="666">
                  <c:v>61.574810290487946</c:v>
                </c:pt>
                <c:pt idx="667">
                  <c:v>61.587188880786741</c:v>
                </c:pt>
                <c:pt idx="668">
                  <c:v>61.599557644352672</c:v>
                </c:pt>
                <c:pt idx="669">
                  <c:v>61.611916608902</c:v>
                </c:pt>
                <c:pt idx="670">
                  <c:v>61.624265802041592</c:v>
                </c:pt>
                <c:pt idx="671">
                  <c:v>61.636605251269465</c:v>
                </c:pt>
                <c:pt idx="672">
                  <c:v>61.648934983975451</c:v>
                </c:pt>
                <c:pt idx="673">
                  <c:v>61.66125502744174</c:v>
                </c:pt>
                <c:pt idx="674">
                  <c:v>61.673565408843544</c:v>
                </c:pt>
                <c:pt idx="675">
                  <c:v>61.685866155249613</c:v>
                </c:pt>
                <c:pt idx="676">
                  <c:v>61.698157293622891</c:v>
                </c:pt>
                <c:pt idx="677">
                  <c:v>61.710438850821077</c:v>
                </c:pt>
                <c:pt idx="678">
                  <c:v>61.722710853597206</c:v>
                </c:pt>
                <c:pt idx="679">
                  <c:v>61.734973328600205</c:v>
                </c:pt>
                <c:pt idx="680">
                  <c:v>61.747226302375523</c:v>
                </c:pt>
                <c:pt idx="681">
                  <c:v>61.759469801365654</c:v>
                </c:pt>
                <c:pt idx="682">
                  <c:v>61.771703851910701</c:v>
                </c:pt>
                <c:pt idx="683">
                  <c:v>61.78392848024896</c:v>
                </c:pt>
                <c:pt idx="684">
                  <c:v>61.79614371251747</c:v>
                </c:pt>
                <c:pt idx="685">
                  <c:v>61.808349574752555</c:v>
                </c:pt>
                <c:pt idx="686">
                  <c:v>61.82054609289041</c:v>
                </c:pt>
                <c:pt idx="687">
                  <c:v>61.8327332927676</c:v>
                </c:pt>
                <c:pt idx="688">
                  <c:v>61.844911200121622</c:v>
                </c:pt>
                <c:pt idx="689">
                  <c:v>61.857079840591474</c:v>
                </c:pt>
                <c:pt idx="690">
                  <c:v>61.869239239718127</c:v>
                </c:pt>
                <c:pt idx="691">
                  <c:v>61.881389422945126</c:v>
                </c:pt>
                <c:pt idx="692">
                  <c:v>61.893530415619068</c:v>
                </c:pt>
                <c:pt idx="693">
                  <c:v>61.90566224299014</c:v>
                </c:pt>
                <c:pt idx="694">
                  <c:v>61.917784930212648</c:v>
                </c:pt>
                <c:pt idx="695">
                  <c:v>61.929898502345537</c:v>
                </c:pt>
                <c:pt idx="696">
                  <c:v>61.942002984352882</c:v>
                </c:pt>
                <c:pt idx="697">
                  <c:v>61.954098401104432</c:v>
                </c:pt>
                <c:pt idx="698">
                  <c:v>61.966184777376078</c:v>
                </c:pt>
                <c:pt idx="699">
                  <c:v>61.9782621378504</c:v>
                </c:pt>
                <c:pt idx="700">
                  <c:v>61.990330507117122</c:v>
                </c:pt>
                <c:pt idx="701">
                  <c:v>62.002389909673639</c:v>
                </c:pt>
                <c:pt idx="702">
                  <c:v>62.014440369925509</c:v>
                </c:pt>
                <c:pt idx="703">
                  <c:v>62.026481912186938</c:v>
                </c:pt>
                <c:pt idx="704">
                  <c:v>62.038514560681264</c:v>
                </c:pt>
                <c:pt idx="705">
                  <c:v>62.050538339541419</c:v>
                </c:pt>
                <c:pt idx="706">
                  <c:v>62.062553272810462</c:v>
                </c:pt>
                <c:pt idx="707">
                  <c:v>62.074559384442026</c:v>
                </c:pt>
                <c:pt idx="708">
                  <c:v>62.086556698300761</c:v>
                </c:pt>
                <c:pt idx="709">
                  <c:v>62.098545238162885</c:v>
                </c:pt>
                <c:pt idx="710">
                  <c:v>62.110525027716562</c:v>
                </c:pt>
                <c:pt idx="711">
                  <c:v>62.122496090562422</c:v>
                </c:pt>
                <c:pt idx="712">
                  <c:v>62.134458450214026</c:v>
                </c:pt>
                <c:pt idx="713">
                  <c:v>62.14641213009827</c:v>
                </c:pt>
                <c:pt idx="714">
                  <c:v>62.158357153555926</c:v>
                </c:pt>
                <c:pt idx="715">
                  <c:v>62.170293543842007</c:v>
                </c:pt>
                <c:pt idx="716">
                  <c:v>62.182221324126267</c:v>
                </c:pt>
                <c:pt idx="717">
                  <c:v>62.194140517493651</c:v>
                </c:pt>
                <c:pt idx="718">
                  <c:v>62.206051146944709</c:v>
                </c:pt>
                <c:pt idx="719">
                  <c:v>62.217953235396038</c:v>
                </c:pt>
                <c:pt idx="720">
                  <c:v>62.229846805680786</c:v>
                </c:pt>
                <c:pt idx="721">
                  <c:v>62.241731880548983</c:v>
                </c:pt>
                <c:pt idx="722">
                  <c:v>62.253608482668049</c:v>
                </c:pt>
                <c:pt idx="723">
                  <c:v>62.265476634623184</c:v>
                </c:pt>
                <c:pt idx="724">
                  <c:v>62.277336358917836</c:v>
                </c:pt>
                <c:pt idx="725">
                  <c:v>62.289187677974084</c:v>
                </c:pt>
                <c:pt idx="726">
                  <c:v>62.301030614133069</c:v>
                </c:pt>
                <c:pt idx="727">
                  <c:v>62.31286518965544</c:v>
                </c:pt>
                <c:pt idx="728">
                  <c:v>62.324691426721721</c:v>
                </c:pt>
                <c:pt idx="729">
                  <c:v>62.336509347432767</c:v>
                </c:pt>
                <c:pt idx="730">
                  <c:v>62.348318973810144</c:v>
                </c:pt>
                <c:pt idx="731">
                  <c:v>62.360120327796579</c:v>
                </c:pt>
                <c:pt idx="732">
                  <c:v>62.371913431256303</c:v>
                </c:pt>
                <c:pt idx="733">
                  <c:v>62.383698305975514</c:v>
                </c:pt>
                <c:pt idx="734">
                  <c:v>62.395474973662743</c:v>
                </c:pt>
                <c:pt idx="735">
                  <c:v>62.407243455949242</c:v>
                </c:pt>
                <c:pt idx="736">
                  <c:v>62.419003774389417</c:v>
                </c:pt>
                <c:pt idx="737">
                  <c:v>62.43075595046119</c:v>
                </c:pt>
                <c:pt idx="738">
                  <c:v>62.442500005566401</c:v>
                </c:pt>
                <c:pt idx="739">
                  <c:v>62.454235961031188</c:v>
                </c:pt>
                <c:pt idx="740">
                  <c:v>62.465963838106383</c:v>
                </c:pt>
                <c:pt idx="741">
                  <c:v>62.477683657967887</c:v>
                </c:pt>
                <c:pt idx="742">
                  <c:v>62.489395441717036</c:v>
                </c:pt>
                <c:pt idx="743">
                  <c:v>62.501099210381</c:v>
                </c:pt>
                <c:pt idx="744">
                  <c:v>62.512794984913164</c:v>
                </c:pt>
                <c:pt idx="745">
                  <c:v>62.524482786193488</c:v>
                </c:pt>
                <c:pt idx="746">
                  <c:v>62.536162635028845</c:v>
                </c:pt>
                <c:pt idx="747">
                  <c:v>62.547834552153475</c:v>
                </c:pt>
                <c:pt idx="748">
                  <c:v>62.559498558229251</c:v>
                </c:pt>
                <c:pt idx="749">
                  <c:v>62.57115467384611</c:v>
                </c:pt>
                <c:pt idx="750">
                  <c:v>62.5828029195224</c:v>
                </c:pt>
                <c:pt idx="751">
                  <c:v>62.594443315705213</c:v>
                </c:pt>
                <c:pt idx="752">
                  <c:v>62.606075882770782</c:v>
                </c:pt>
                <c:pt idx="753">
                  <c:v>62.617700641024811</c:v>
                </c:pt>
                <c:pt idx="754">
                  <c:v>62.629317610702813</c:v>
                </c:pt>
                <c:pt idx="755">
                  <c:v>62.640926811970502</c:v>
                </c:pt>
                <c:pt idx="756">
                  <c:v>62.652528264924115</c:v>
                </c:pt>
                <c:pt idx="757">
                  <c:v>62.66412198959074</c:v>
                </c:pt>
                <c:pt idx="758">
                  <c:v>62.675708005928712</c:v>
                </c:pt>
                <c:pt idx="759">
                  <c:v>62.687286333827885</c:v>
                </c:pt>
                <c:pt idx="760">
                  <c:v>62.698856993110056</c:v>
                </c:pt>
                <c:pt idx="761">
                  <c:v>62.710420003529215</c:v>
                </c:pt>
                <c:pt idx="762">
                  <c:v>62.721975384771937</c:v>
                </c:pt>
                <c:pt idx="763">
                  <c:v>62.7335231564577</c:v>
                </c:pt>
                <c:pt idx="764">
                  <c:v>62.745063338139225</c:v>
                </c:pt>
                <c:pt idx="765">
                  <c:v>62.756595949302778</c:v>
                </c:pt>
                <c:pt idx="766">
                  <c:v>62.768121009368528</c:v>
                </c:pt>
                <c:pt idx="767">
                  <c:v>62.77963853769085</c:v>
                </c:pt>
                <c:pt idx="768">
                  <c:v>62.791148553558664</c:v>
                </c:pt>
                <c:pt idx="769">
                  <c:v>62.802651076195744</c:v>
                </c:pt>
                <c:pt idx="770">
                  <c:v>62.814146124761045</c:v>
                </c:pt>
                <c:pt idx="771">
                  <c:v>62.825633718349025</c:v>
                </c:pt>
                <c:pt idx="772">
                  <c:v>62.837113875989942</c:v>
                </c:pt>
                <c:pt idx="773">
                  <c:v>62.848586616650188</c:v>
                </c:pt>
                <c:pt idx="774">
                  <c:v>62.860051959232578</c:v>
                </c:pt>
                <c:pt idx="775">
                  <c:v>62.871509922576692</c:v>
                </c:pt>
                <c:pt idx="776">
                  <c:v>62.882960525459147</c:v>
                </c:pt>
                <c:pt idx="777">
                  <c:v>62.894403786593941</c:v>
                </c:pt>
                <c:pt idx="778">
                  <c:v>62.905839724632699</c:v>
                </c:pt>
                <c:pt idx="779">
                  <c:v>62.917268358165053</c:v>
                </c:pt>
                <c:pt idx="780">
                  <c:v>62.928689705718874</c:v>
                </c:pt>
                <c:pt idx="781">
                  <c:v>62.940103785760613</c:v>
                </c:pt>
                <c:pt idx="782">
                  <c:v>62.951510616695572</c:v>
                </c:pt>
                <c:pt idx="783">
                  <c:v>62.96291021686821</c:v>
                </c:pt>
                <c:pt idx="784">
                  <c:v>62.974302604562467</c:v>
                </c:pt>
                <c:pt idx="785">
                  <c:v>62.985687798001976</c:v>
                </c:pt>
                <c:pt idx="786">
                  <c:v>62.997065815350425</c:v>
                </c:pt>
                <c:pt idx="787">
                  <c:v>63.008436674711831</c:v>
                </c:pt>
                <c:pt idx="788">
                  <c:v>63.019800394130797</c:v>
                </c:pt>
                <c:pt idx="789">
                  <c:v>63.031156991592852</c:v>
                </c:pt>
                <c:pt idx="790">
                  <c:v>63.04250648502466</c:v>
                </c:pt>
                <c:pt idx="791">
                  <c:v>63.05384889229434</c:v>
                </c:pt>
                <c:pt idx="792">
                  <c:v>63.065184231211788</c:v>
                </c:pt>
                <c:pt idx="793">
                  <c:v>63.076512519528862</c:v>
                </c:pt>
                <c:pt idx="794">
                  <c:v>63.087833774939753</c:v>
                </c:pt>
                <c:pt idx="795">
                  <c:v>63.099148015081177</c:v>
                </c:pt>
                <c:pt idx="796">
                  <c:v>63.110455257532713</c:v>
                </c:pt>
                <c:pt idx="797">
                  <c:v>63.12175551981705</c:v>
                </c:pt>
                <c:pt idx="798">
                  <c:v>63.13304881940023</c:v>
                </c:pt>
                <c:pt idx="799">
                  <c:v>63.144335173691971</c:v>
                </c:pt>
                <c:pt idx="800">
                  <c:v>63.15561460004588</c:v>
                </c:pt>
                <c:pt idx="801">
                  <c:v>63.166887115759749</c:v>
                </c:pt>
                <c:pt idx="802">
                  <c:v>63.178152738075838</c:v>
                </c:pt>
                <c:pt idx="803">
                  <c:v>63.189411484181065</c:v>
                </c:pt>
                <c:pt idx="804">
                  <c:v>63.200663371207355</c:v>
                </c:pt>
                <c:pt idx="805">
                  <c:v>63.211908416231836</c:v>
                </c:pt>
                <c:pt idx="806">
                  <c:v>63.223146636277122</c:v>
                </c:pt>
                <c:pt idx="807">
                  <c:v>63.234378048311541</c:v>
                </c:pt>
                <c:pt idx="808">
                  <c:v>63.245602669249472</c:v>
                </c:pt>
                <c:pt idx="809">
                  <c:v>63.256820515951475</c:v>
                </c:pt>
                <c:pt idx="810">
                  <c:v>63.26803160522465</c:v>
                </c:pt>
                <c:pt idx="811">
                  <c:v>63.279235953822806</c:v>
                </c:pt>
                <c:pt idx="812">
                  <c:v>63.290433578446795</c:v>
                </c:pt>
                <c:pt idx="813">
                  <c:v>63.301624495744676</c:v>
                </c:pt>
                <c:pt idx="814">
                  <c:v>63.312808722312013</c:v>
                </c:pt>
                <c:pt idx="815">
                  <c:v>63.323986274692089</c:v>
                </c:pt>
                <c:pt idx="816">
                  <c:v>63.335157169376174</c:v>
                </c:pt>
                <c:pt idx="817">
                  <c:v>63.346321422803769</c:v>
                </c:pt>
                <c:pt idx="818">
                  <c:v>63.357479051362802</c:v>
                </c:pt>
                <c:pt idx="819">
                  <c:v>63.368630071389923</c:v>
                </c:pt>
                <c:pt idx="820">
                  <c:v>63.379774499170708</c:v>
                </c:pt>
                <c:pt idx="821">
                  <c:v>63.3909123509399</c:v>
                </c:pt>
                <c:pt idx="822">
                  <c:v>63.402043642881665</c:v>
                </c:pt>
                <c:pt idx="823">
                  <c:v>63.413168391129794</c:v>
                </c:pt>
                <c:pt idx="824">
                  <c:v>63.42428661176794</c:v>
                </c:pt>
                <c:pt idx="825">
                  <c:v>63.43539832082989</c:v>
                </c:pt>
                <c:pt idx="826">
                  <c:v>63.44650353429973</c:v>
                </c:pt>
                <c:pt idx="827">
                  <c:v>63.45760226811214</c:v>
                </c:pt>
                <c:pt idx="828">
                  <c:v>63.468694538152533</c:v>
                </c:pt>
                <c:pt idx="829">
                  <c:v>63.479780360257408</c:v>
                </c:pt>
                <c:pt idx="830">
                  <c:v>63.49085975021444</c:v>
                </c:pt>
                <c:pt idx="831">
                  <c:v>63.501932723762806</c:v>
                </c:pt>
                <c:pt idx="832">
                  <c:v>63.512999296593321</c:v>
                </c:pt>
                <c:pt idx="833">
                  <c:v>63.524059484348768</c:v>
                </c:pt>
                <c:pt idx="834">
                  <c:v>63.535113302623984</c:v>
                </c:pt>
                <c:pt idx="835">
                  <c:v>63.546160766966203</c:v>
                </c:pt>
                <c:pt idx="836">
                  <c:v>63.55720189287517</c:v>
                </c:pt>
                <c:pt idx="837">
                  <c:v>63.568236695803449</c:v>
                </c:pt>
                <c:pt idx="838">
                  <c:v>63.579265191156551</c:v>
                </c:pt>
                <c:pt idx="839">
                  <c:v>63.590287394293213</c:v>
                </c:pt>
                <c:pt idx="840">
                  <c:v>63.601303320525588</c:v>
                </c:pt>
                <c:pt idx="841">
                  <c:v>63.612312985119431</c:v>
                </c:pt>
                <c:pt idx="842">
                  <c:v>63.623316403294368</c:v>
                </c:pt>
                <c:pt idx="843">
                  <c:v>63.634313590224032</c:v>
                </c:pt>
                <c:pt idx="844">
                  <c:v>63.645304561036333</c:v>
                </c:pt>
                <c:pt idx="845">
                  <c:v>63.656289330813621</c:v>
                </c:pt>
                <c:pt idx="846">
                  <c:v>63.667267914592912</c:v>
                </c:pt>
                <c:pt idx="847">
                  <c:v>63.678240327366098</c:v>
                </c:pt>
                <c:pt idx="848">
                  <c:v>63.689206584080139</c:v>
                </c:pt>
                <c:pt idx="849">
                  <c:v>63.700166699637265</c:v>
                </c:pt>
                <c:pt idx="850">
                  <c:v>63.711120688895164</c:v>
                </c:pt>
                <c:pt idx="851">
                  <c:v>63.722068566667218</c:v>
                </c:pt>
                <c:pt idx="852">
                  <c:v>63.733010347722669</c:v>
                </c:pt>
                <c:pt idx="853">
                  <c:v>63.743946046786832</c:v>
                </c:pt>
                <c:pt idx="854">
                  <c:v>63.754875678541261</c:v>
                </c:pt>
                <c:pt idx="855">
                  <c:v>63.765799257624018</c:v>
                </c:pt>
                <c:pt idx="856">
                  <c:v>63.776716798629778</c:v>
                </c:pt>
                <c:pt idx="857">
                  <c:v>63.787628316110087</c:v>
                </c:pt>
                <c:pt idx="858">
                  <c:v>63.798533824573525</c:v>
                </c:pt>
                <c:pt idx="859">
                  <c:v>63.809433338485874</c:v>
                </c:pt>
                <c:pt idx="860">
                  <c:v>63.820326872270385</c:v>
                </c:pt>
                <c:pt idx="861">
                  <c:v>63.831214440307889</c:v>
                </c:pt>
                <c:pt idx="862">
                  <c:v>63.842096056937017</c:v>
                </c:pt>
                <c:pt idx="863">
                  <c:v>63.8529717364544</c:v>
                </c:pt>
                <c:pt idx="864">
                  <c:v>63.863841493114819</c:v>
                </c:pt>
                <c:pt idx="865">
                  <c:v>63.874705341131417</c:v>
                </c:pt>
                <c:pt idx="866">
                  <c:v>63.88556329467589</c:v>
                </c:pt>
                <c:pt idx="867">
                  <c:v>63.896415367878646</c:v>
                </c:pt>
                <c:pt idx="868">
                  <c:v>63.907261574828993</c:v>
                </c:pt>
                <c:pt idx="869">
                  <c:v>63.918101929575322</c:v>
                </c:pt>
                <c:pt idx="870">
                  <c:v>63.92893644612532</c:v>
                </c:pt>
                <c:pt idx="871">
                  <c:v>63.939765138446091</c:v>
                </c:pt>
                <c:pt idx="872">
                  <c:v>63.950588020464352</c:v>
                </c:pt>
                <c:pt idx="873">
                  <c:v>63.961405106066664</c:v>
                </c:pt>
                <c:pt idx="874">
                  <c:v>63.972216409099516</c:v>
                </c:pt>
                <c:pt idx="875">
                  <c:v>63.983021943369579</c:v>
                </c:pt>
                <c:pt idx="876">
                  <c:v>63.99382172264383</c:v>
                </c:pt>
                <c:pt idx="877">
                  <c:v>64.004615760649784</c:v>
                </c:pt>
                <c:pt idx="878">
                  <c:v>64.015404071075594</c:v>
                </c:pt>
                <c:pt idx="879">
                  <c:v>64.026186667570258</c:v>
                </c:pt>
                <c:pt idx="880">
                  <c:v>64.036963563743811</c:v>
                </c:pt>
                <c:pt idx="881">
                  <c:v>64.047734773167434</c:v>
                </c:pt>
                <c:pt idx="882">
                  <c:v>64.058500309373713</c:v>
                </c:pt>
                <c:pt idx="883">
                  <c:v>64.069260185856706</c:v>
                </c:pt>
                <c:pt idx="884">
                  <c:v>64.080014416072189</c:v>
                </c:pt>
                <c:pt idx="885">
                  <c:v>64.090763013437808</c:v>
                </c:pt>
                <c:pt idx="886">
                  <c:v>64.101505991333184</c:v>
                </c:pt>
                <c:pt idx="887">
                  <c:v>64.112243363100163</c:v>
                </c:pt>
                <c:pt idx="888">
                  <c:v>64.122975142042904</c:v>
                </c:pt>
                <c:pt idx="889">
                  <c:v>64.133701341428136</c:v>
                </c:pt>
                <c:pt idx="890">
                  <c:v>64.144421974485184</c:v>
                </c:pt>
                <c:pt idx="891">
                  <c:v>64.155137054406268</c:v>
                </c:pt>
                <c:pt idx="892">
                  <c:v>64.165846594346576</c:v>
                </c:pt>
                <c:pt idx="893">
                  <c:v>64.17655060742446</c:v>
                </c:pt>
                <c:pt idx="894">
                  <c:v>64.18724910672158</c:v>
                </c:pt>
                <c:pt idx="895">
                  <c:v>64.197942105283062</c:v>
                </c:pt>
                <c:pt idx="896">
                  <c:v>64.208629616117676</c:v>
                </c:pt>
                <c:pt idx="897">
                  <c:v>64.219311652197973</c:v>
                </c:pt>
                <c:pt idx="898">
                  <c:v>64.229988226460421</c:v>
                </c:pt>
                <c:pt idx="899">
                  <c:v>64.240659351805604</c:v>
                </c:pt>
                <c:pt idx="900">
                  <c:v>64.251325041098355</c:v>
                </c:pt>
                <c:pt idx="901">
                  <c:v>64.261985307167876</c:v>
                </c:pt>
                <c:pt idx="902">
                  <c:v>64.272640162807988</c:v>
                </c:pt>
                <c:pt idx="903">
                  <c:v>64.283289620777126</c:v>
                </c:pt>
                <c:pt idx="904">
                  <c:v>64.293933693798678</c:v>
                </c:pt>
                <c:pt idx="905">
                  <c:v>64.30457239456095</c:v>
                </c:pt>
                <c:pt idx="906">
                  <c:v>64.315205735717456</c:v>
                </c:pt>
                <c:pt idx="907">
                  <c:v>64.32583372988698</c:v>
                </c:pt>
                <c:pt idx="908">
                  <c:v>64.336456389653804</c:v>
                </c:pt>
                <c:pt idx="909">
                  <c:v>64.347073727567732</c:v>
                </c:pt>
                <c:pt idx="910">
                  <c:v>64.357685756144392</c:v>
                </c:pt>
                <c:pt idx="911">
                  <c:v>64.368292487865219</c:v>
                </c:pt>
                <c:pt idx="912">
                  <c:v>64.378893935177757</c:v>
                </c:pt>
                <c:pt idx="913">
                  <c:v>64.389490110495672</c:v>
                </c:pt>
                <c:pt idx="914">
                  <c:v>64.400081026198976</c:v>
                </c:pt>
                <c:pt idx="915">
                  <c:v>64.410666694634116</c:v>
                </c:pt>
                <c:pt idx="916">
                  <c:v>64.421247128114203</c:v>
                </c:pt>
                <c:pt idx="917">
                  <c:v>64.431822338919019</c:v>
                </c:pt>
                <c:pt idx="918">
                  <c:v>64.442392339295282</c:v>
                </c:pt>
                <c:pt idx="919">
                  <c:v>64.452957141456679</c:v>
                </c:pt>
                <c:pt idx="920">
                  <c:v>64.463516757584145</c:v>
                </c:pt>
                <c:pt idx="921">
                  <c:v>64.474071199825843</c:v>
                </c:pt>
                <c:pt idx="922">
                  <c:v>64.484620480297394</c:v>
                </c:pt>
                <c:pt idx="923">
                  <c:v>64.495164611082018</c:v>
                </c:pt>
                <c:pt idx="924">
                  <c:v>64.505703604230618</c:v>
                </c:pt>
                <c:pt idx="925">
                  <c:v>64.51623747176194</c:v>
                </c:pt>
                <c:pt idx="926">
                  <c:v>64.526766225662755</c:v>
                </c:pt>
                <c:pt idx="927">
                  <c:v>64.537289877887915</c:v>
                </c:pt>
                <c:pt idx="928">
                  <c:v>64.547808440360498</c:v>
                </c:pt>
                <c:pt idx="929">
                  <c:v>64.558321924972034</c:v>
                </c:pt>
                <c:pt idx="930">
                  <c:v>64.568830343582491</c:v>
                </c:pt>
                <c:pt idx="931">
                  <c:v>64.579333708020542</c:v>
                </c:pt>
                <c:pt idx="932">
                  <c:v>64.589832030083613</c:v>
                </c:pt>
                <c:pt idx="933">
                  <c:v>64.600325321538008</c:v>
                </c:pt>
                <c:pt idx="934">
                  <c:v>64.610813594119108</c:v>
                </c:pt>
                <c:pt idx="935">
                  <c:v>64.621296859531427</c:v>
                </c:pt>
                <c:pt idx="936">
                  <c:v>64.631775129448826</c:v>
                </c:pt>
                <c:pt idx="937">
                  <c:v>64.642248415514516</c:v>
                </c:pt>
                <c:pt idx="938">
                  <c:v>64.652716729341279</c:v>
                </c:pt>
                <c:pt idx="939">
                  <c:v>64.663180082511602</c:v>
                </c:pt>
                <c:pt idx="940">
                  <c:v>64.67363848657773</c:v>
                </c:pt>
                <c:pt idx="941">
                  <c:v>64.684091953061852</c:v>
                </c:pt>
                <c:pt idx="942">
                  <c:v>64.694540493456202</c:v>
                </c:pt>
                <c:pt idx="943">
                  <c:v>64.704984119223198</c:v>
                </c:pt>
                <c:pt idx="944">
                  <c:v>64.715422841795515</c:v>
                </c:pt>
                <c:pt idx="945">
                  <c:v>64.725856672576285</c:v>
                </c:pt>
                <c:pt idx="946">
                  <c:v>64.736285622939178</c:v>
                </c:pt>
                <c:pt idx="947">
                  <c:v>64.746709704228508</c:v>
                </c:pt>
                <c:pt idx="948">
                  <c:v>64.757128927759382</c:v>
                </c:pt>
                <c:pt idx="949">
                  <c:v>64.767543304817806</c:v>
                </c:pt>
                <c:pt idx="950">
                  <c:v>64.777952846660796</c:v>
                </c:pt>
                <c:pt idx="951">
                  <c:v>64.788357564516517</c:v>
                </c:pt>
                <c:pt idx="952">
                  <c:v>64.79875746958443</c:v>
                </c:pt>
                <c:pt idx="953">
                  <c:v>64.80915257303532</c:v>
                </c:pt>
                <c:pt idx="954">
                  <c:v>64.819542886011504</c:v>
                </c:pt>
                <c:pt idx="955">
                  <c:v>64.829928419626881</c:v>
                </c:pt>
                <c:pt idx="956">
                  <c:v>64.840309184967097</c:v>
                </c:pt>
                <c:pt idx="957">
                  <c:v>64.85068519308966</c:v>
                </c:pt>
                <c:pt idx="958">
                  <c:v>64.861056455023984</c:v>
                </c:pt>
                <c:pt idx="959">
                  <c:v>64.871422981771616</c:v>
                </c:pt>
                <c:pt idx="960">
                  <c:v>64.881784784306248</c:v>
                </c:pt>
                <c:pt idx="961">
                  <c:v>64.892141873573905</c:v>
                </c:pt>
                <c:pt idx="962">
                  <c:v>64.902494260492986</c:v>
                </c:pt>
                <c:pt idx="963">
                  <c:v>64.912841955954477</c:v>
                </c:pt>
                <c:pt idx="964">
                  <c:v>64.923184970821936</c:v>
                </c:pt>
                <c:pt idx="965">
                  <c:v>64.933523315931708</c:v>
                </c:pt>
                <c:pt idx="966">
                  <c:v>64.943857002092983</c:v>
                </c:pt>
                <c:pt idx="967">
                  <c:v>64.954186040087961</c:v>
                </c:pt>
                <c:pt idx="968">
                  <c:v>64.964510440671873</c:v>
                </c:pt>
                <c:pt idx="969">
                  <c:v>64.97483021457316</c:v>
                </c:pt>
                <c:pt idx="970">
                  <c:v>64.985145372493562</c:v>
                </c:pt>
                <c:pt idx="971">
                  <c:v>64.995455925108232</c:v>
                </c:pt>
                <c:pt idx="972">
                  <c:v>65.005761883065801</c:v>
                </c:pt>
                <c:pt idx="973">
                  <c:v>65.016063256988588</c:v>
                </c:pt>
                <c:pt idx="974">
                  <c:v>65.026360057472587</c:v>
                </c:pt>
                <c:pt idx="975">
                  <c:v>65.036652295087634</c:v>
                </c:pt>
                <c:pt idx="976">
                  <c:v>65.04693998037753</c:v>
                </c:pt>
                <c:pt idx="977">
                  <c:v>65.057223123860112</c:v>
                </c:pt>
                <c:pt idx="978">
                  <c:v>65.067501736027324</c:v>
                </c:pt>
                <c:pt idx="979">
                  <c:v>65.077775827345434</c:v>
                </c:pt>
                <c:pt idx="980">
                  <c:v>65.088045408255027</c:v>
                </c:pt>
                <c:pt idx="981">
                  <c:v>65.098310489171141</c:v>
                </c:pt>
                <c:pt idx="982">
                  <c:v>65.108571080483429</c:v>
                </c:pt>
                <c:pt idx="983">
                  <c:v>65.118827192556139</c:v>
                </c:pt>
                <c:pt idx="984">
                  <c:v>65.129078835728336</c:v>
                </c:pt>
                <c:pt idx="985">
                  <c:v>65.139326020313945</c:v>
                </c:pt>
                <c:pt idx="986">
                  <c:v>65.149568756601852</c:v>
                </c:pt>
                <c:pt idx="987">
                  <c:v>65.159807054856032</c:v>
                </c:pt>
                <c:pt idx="988">
                  <c:v>65.170040925315604</c:v>
                </c:pt>
                <c:pt idx="989">
                  <c:v>65.180270378194962</c:v>
                </c:pt>
                <c:pt idx="990">
                  <c:v>65.190495423683899</c:v>
                </c:pt>
                <c:pt idx="991">
                  <c:v>65.200716071947667</c:v>
                </c:pt>
                <c:pt idx="992">
                  <c:v>65.210932333127033</c:v>
                </c:pt>
                <c:pt idx="993">
                  <c:v>65.221144217338477</c:v>
                </c:pt>
                <c:pt idx="994">
                  <c:v>65.231351734674234</c:v>
                </c:pt>
                <c:pt idx="995">
                  <c:v>65.241554895202412</c:v>
                </c:pt>
                <c:pt idx="996">
                  <c:v>65.251753708967001</c:v>
                </c:pt>
                <c:pt idx="997">
                  <c:v>65.261948185988132</c:v>
                </c:pt>
                <c:pt idx="998">
                  <c:v>65.272138336262017</c:v>
                </c:pt>
                <c:pt idx="999">
                  <c:v>65.282324169761139</c:v>
                </c:pt>
                <c:pt idx="1000">
                  <c:v>65.292505696434304</c:v>
                </c:pt>
                <c:pt idx="1001">
                  <c:v>65.302682926206742</c:v>
                </c:pt>
                <c:pt idx="1002">
                  <c:v>65.312855868980208</c:v>
                </c:pt>
                <c:pt idx="1003">
                  <c:v>65.323024534633092</c:v>
                </c:pt>
                <c:pt idx="1004">
                  <c:v>65.333188933020466</c:v>
                </c:pt>
                <c:pt idx="1005">
                  <c:v>65.34334907397421</c:v>
                </c:pt>
                <c:pt idx="1006">
                  <c:v>65.353504967303095</c:v>
                </c:pt>
                <c:pt idx="1007">
                  <c:v>65.363656622792902</c:v>
                </c:pt>
                <c:pt idx="1008">
                  <c:v>65.373804050206431</c:v>
                </c:pt>
                <c:pt idx="1009">
                  <c:v>65.383947259283715</c:v>
                </c:pt>
                <c:pt idx="1010">
                  <c:v>65.394086259741997</c:v>
                </c:pt>
                <c:pt idx="1011">
                  <c:v>65.404221061275891</c:v>
                </c:pt>
                <c:pt idx="1012">
                  <c:v>65.41435167355742</c:v>
                </c:pt>
                <c:pt idx="1013">
                  <c:v>65.424478106236151</c:v>
                </c:pt>
                <c:pt idx="1014">
                  <c:v>65.434600368939286</c:v>
                </c:pt>
                <c:pt idx="1015">
                  <c:v>65.444718471271685</c:v>
                </c:pt>
                <c:pt idx="1016">
                  <c:v>65.45483242281604</c:v>
                </c:pt>
                <c:pt idx="1017">
                  <c:v>65.464942233132859</c:v>
                </c:pt>
                <c:pt idx="1018">
                  <c:v>65.475047911760697</c:v>
                </c:pt>
                <c:pt idx="1019">
                  <c:v>65.485149468216107</c:v>
                </c:pt>
                <c:pt idx="1020">
                  <c:v>65.495246911993803</c:v>
                </c:pt>
                <c:pt idx="1021">
                  <c:v>65.505340252566711</c:v>
                </c:pt>
                <c:pt idx="1022">
                  <c:v>65.515429499386045</c:v>
                </c:pt>
                <c:pt idx="1023">
                  <c:v>65.525514661881473</c:v>
                </c:pt>
                <c:pt idx="1024">
                  <c:v>65.535595749461081</c:v>
                </c:pt>
                <c:pt idx="1025">
                  <c:v>65.545672771511576</c:v>
                </c:pt>
                <c:pt idx="1026">
                  <c:v>65.555745737398254</c:v>
                </c:pt>
                <c:pt idx="1027">
                  <c:v>65.565814656465179</c:v>
                </c:pt>
                <c:pt idx="1028">
                  <c:v>65.575879538035252</c:v>
                </c:pt>
                <c:pt idx="1029">
                  <c:v>65.585940391410233</c:v>
                </c:pt>
                <c:pt idx="1030">
                  <c:v>65.59599722587086</c:v>
                </c:pt>
                <c:pt idx="1031">
                  <c:v>65.606050050676984</c:v>
                </c:pt>
                <c:pt idx="1032">
                  <c:v>65.616098875067536</c:v>
                </c:pt>
                <c:pt idx="1033">
                  <c:v>65.626143708260727</c:v>
                </c:pt>
                <c:pt idx="1034">
                  <c:v>65.636184559454065</c:v>
                </c:pt>
                <c:pt idx="1035">
                  <c:v>65.646221437824408</c:v>
                </c:pt>
                <c:pt idx="1036">
                  <c:v>65.656254352528137</c:v>
                </c:pt>
                <c:pt idx="1037">
                  <c:v>65.666283312701168</c:v>
                </c:pt>
                <c:pt idx="1038">
                  <c:v>65.67630832745904</c:v>
                </c:pt>
                <c:pt idx="1039">
                  <c:v>65.686329405896984</c:v>
                </c:pt>
                <c:pt idx="1040">
                  <c:v>65.696346557090052</c:v>
                </c:pt>
                <c:pt idx="1041">
                  <c:v>65.706359790093131</c:v>
                </c:pt>
                <c:pt idx="1042">
                  <c:v>65.716369113941099</c:v>
                </c:pt>
                <c:pt idx="1043">
                  <c:v>65.726374537648795</c:v>
                </c:pt>
                <c:pt idx="1044">
                  <c:v>65.736376070211222</c:v>
                </c:pt>
                <c:pt idx="1045">
                  <c:v>65.746373720603529</c:v>
                </c:pt>
                <c:pt idx="1046">
                  <c:v>65.756367497781113</c:v>
                </c:pt>
                <c:pt idx="1047">
                  <c:v>65.766357410679745</c:v>
                </c:pt>
                <c:pt idx="1048">
                  <c:v>65.776343468215543</c:v>
                </c:pt>
                <c:pt idx="1049">
                  <c:v>65.78632567928517</c:v>
                </c:pt>
                <c:pt idx="1050">
                  <c:v>65.796304052765819</c:v>
                </c:pt>
                <c:pt idx="1051">
                  <c:v>65.806278597515316</c:v>
                </c:pt>
                <c:pt idx="1052">
                  <c:v>65.816249322372201</c:v>
                </c:pt>
                <c:pt idx="1053">
                  <c:v>65.826216236155858</c:v>
                </c:pt>
                <c:pt idx="1054">
                  <c:v>65.83617934766643</c:v>
                </c:pt>
                <c:pt idx="1055">
                  <c:v>65.846138665685046</c:v>
                </c:pt>
                <c:pt idx="1056">
                  <c:v>65.856094198973892</c:v>
                </c:pt>
                <c:pt idx="1057">
                  <c:v>65.866045956276167</c:v>
                </c:pt>
                <c:pt idx="1058">
                  <c:v>65.875993946316228</c:v>
                </c:pt>
                <c:pt idx="1059">
                  <c:v>65.88593817779973</c:v>
                </c:pt>
                <c:pt idx="1060">
                  <c:v>65.89587865941354</c:v>
                </c:pt>
                <c:pt idx="1061">
                  <c:v>65.905815399825954</c:v>
                </c:pt>
                <c:pt idx="1062">
                  <c:v>65.915748407686706</c:v>
                </c:pt>
                <c:pt idx="1063">
                  <c:v>65.925677691627044</c:v>
                </c:pt>
                <c:pt idx="1064">
                  <c:v>65.935603260259811</c:v>
                </c:pt>
                <c:pt idx="1065">
                  <c:v>65.94552512217949</c:v>
                </c:pt>
                <c:pt idx="1066">
                  <c:v>65.955443285962303</c:v>
                </c:pt>
                <c:pt idx="1067">
                  <c:v>65.965357760166299</c:v>
                </c:pt>
                <c:pt idx="1068">
                  <c:v>65.975268553331361</c:v>
                </c:pt>
                <c:pt idx="1069">
                  <c:v>65.985175673979342</c:v>
                </c:pt>
                <c:pt idx="1070">
                  <c:v>65.995079130614116</c:v>
                </c:pt>
                <c:pt idx="1071">
                  <c:v>66.004978931721567</c:v>
                </c:pt>
                <c:pt idx="1072">
                  <c:v>66.014875085769816</c:v>
                </c:pt>
                <c:pt idx="1073">
                  <c:v>66.024767601209177</c:v>
                </c:pt>
                <c:pt idx="1074">
                  <c:v>66.034656486472201</c:v>
                </c:pt>
                <c:pt idx="1075">
                  <c:v>66.044541749973874</c:v>
                </c:pt>
                <c:pt idx="1076">
                  <c:v>66.054423400111531</c:v>
                </c:pt>
                <c:pt idx="1077">
                  <c:v>66.064301445265059</c:v>
                </c:pt>
                <c:pt idx="1078">
                  <c:v>66.074175893796863</c:v>
                </c:pt>
                <c:pt idx="1079">
                  <c:v>66.084046754051982</c:v>
                </c:pt>
                <c:pt idx="1080">
                  <c:v>66.093914034358178</c:v>
                </c:pt>
                <c:pt idx="1081">
                  <c:v>66.103777743025901</c:v>
                </c:pt>
                <c:pt idx="1082">
                  <c:v>66.113637888348521</c:v>
                </c:pt>
                <c:pt idx="1083">
                  <c:v>66.123494478602211</c:v>
                </c:pt>
                <c:pt idx="1084">
                  <c:v>66.133347522046165</c:v>
                </c:pt>
                <c:pt idx="1085">
                  <c:v>66.14319702692255</c:v>
                </c:pt>
                <c:pt idx="1086">
                  <c:v>66.153043001456666</c:v>
                </c:pt>
                <c:pt idx="1087">
                  <c:v>66.16288545385693</c:v>
                </c:pt>
                <c:pt idx="1088">
                  <c:v>66.172724392314976</c:v>
                </c:pt>
                <c:pt idx="1089">
                  <c:v>66.182559825005768</c:v>
                </c:pt>
                <c:pt idx="1090">
                  <c:v>66.192391760087546</c:v>
                </c:pt>
                <c:pt idx="1091">
                  <c:v>66.202220205702019</c:v>
                </c:pt>
                <c:pt idx="1092">
                  <c:v>66.212045169974317</c:v>
                </c:pt>
                <c:pt idx="1093">
                  <c:v>66.221866661013152</c:v>
                </c:pt>
                <c:pt idx="1094">
                  <c:v>66.231684686910839</c:v>
                </c:pt>
                <c:pt idx="1095">
                  <c:v>66.241499255743278</c:v>
                </c:pt>
                <c:pt idx="1096">
                  <c:v>66.251310375570213</c:v>
                </c:pt>
                <c:pt idx="1097">
                  <c:v>66.261118054435045</c:v>
                </c:pt>
                <c:pt idx="1098">
                  <c:v>66.270922300365157</c:v>
                </c:pt>
                <c:pt idx="1099">
                  <c:v>66.280723121371736</c:v>
                </c:pt>
                <c:pt idx="1100">
                  <c:v>66.290520525449992</c:v>
                </c:pt>
                <c:pt idx="1101">
                  <c:v>66.300314520579192</c:v>
                </c:pt>
                <c:pt idx="1102">
                  <c:v>66.310105114722617</c:v>
                </c:pt>
                <c:pt idx="1103">
                  <c:v>66.319892315827815</c:v>
                </c:pt>
                <c:pt idx="1104">
                  <c:v>66.329676131826446</c:v>
                </c:pt>
                <c:pt idx="1105">
                  <c:v>66.339456570634511</c:v>
                </c:pt>
                <c:pt idx="1106">
                  <c:v>66.349233640152335</c:v>
                </c:pt>
                <c:pt idx="1107">
                  <c:v>66.35900734826464</c:v>
                </c:pt>
                <c:pt idx="1108">
                  <c:v>66.368777702840589</c:v>
                </c:pt>
                <c:pt idx="1109">
                  <c:v>66.378544711733895</c:v>
                </c:pt>
                <c:pt idx="1110">
                  <c:v>66.388308382782796</c:v>
                </c:pt>
                <c:pt idx="1111">
                  <c:v>66.39806872381024</c:v>
                </c:pt>
                <c:pt idx="1112">
                  <c:v>66.4078257426238</c:v>
                </c:pt>
                <c:pt idx="1113">
                  <c:v>66.417579447015825</c:v>
                </c:pt>
                <c:pt idx="1114">
                  <c:v>66.427329844763477</c:v>
                </c:pt>
                <c:pt idx="1115">
                  <c:v>66.43707694362881</c:v>
                </c:pt>
                <c:pt idx="1116">
                  <c:v>66.446820751358743</c:v>
                </c:pt>
                <c:pt idx="1117">
                  <c:v>66.456561275685246</c:v>
                </c:pt>
                <c:pt idx="1118">
                  <c:v>66.466298524325296</c:v>
                </c:pt>
                <c:pt idx="1119">
                  <c:v>66.47603250498095</c:v>
                </c:pt>
                <c:pt idx="1120">
                  <c:v>66.485763225339483</c:v>
                </c:pt>
                <c:pt idx="1121">
                  <c:v>66.495490693073322</c:v>
                </c:pt>
                <c:pt idx="1122">
                  <c:v>66.505214915840185</c:v>
                </c:pt>
                <c:pt idx="1123">
                  <c:v>66.514935901283124</c:v>
                </c:pt>
                <c:pt idx="1124">
                  <c:v>66.524653657030555</c:v>
                </c:pt>
                <c:pt idx="1125">
                  <c:v>66.534368190696341</c:v>
                </c:pt>
                <c:pt idx="1126">
                  <c:v>66.544079509879836</c:v>
                </c:pt>
                <c:pt idx="1127">
                  <c:v>66.553787622165956</c:v>
                </c:pt>
                <c:pt idx="1128">
                  <c:v>66.563492535125178</c:v>
                </c:pt>
                <c:pt idx="1129">
                  <c:v>66.573194256313698</c:v>
                </c:pt>
                <c:pt idx="1130">
                  <c:v>66.582892793273373</c:v>
                </c:pt>
                <c:pt idx="1131">
                  <c:v>66.592588153531864</c:v>
                </c:pt>
                <c:pt idx="1132">
                  <c:v>66.602280344602619</c:v>
                </c:pt>
                <c:pt idx="1133">
                  <c:v>66.611969373985005</c:v>
                </c:pt>
                <c:pt idx="1134">
                  <c:v>66.621655249164277</c:v>
                </c:pt>
                <c:pt idx="1135">
                  <c:v>66.631337977611707</c:v>
                </c:pt>
                <c:pt idx="1136">
                  <c:v>66.641017566784583</c:v>
                </c:pt>
                <c:pt idx="1137">
                  <c:v>66.650694024126295</c:v>
                </c:pt>
                <c:pt idx="1138">
                  <c:v>66.660367357066363</c:v>
                </c:pt>
                <c:pt idx="1139">
                  <c:v>66.670037573020537</c:v>
                </c:pt>
                <c:pt idx="1140">
                  <c:v>66.679704679390781</c:v>
                </c:pt>
                <c:pt idx="1141">
                  <c:v>66.689368683565391</c:v>
                </c:pt>
                <c:pt idx="1142">
                  <c:v>66.699029592918976</c:v>
                </c:pt>
                <c:pt idx="1143">
                  <c:v>66.708687414812601</c:v>
                </c:pt>
                <c:pt idx="1144">
                  <c:v>66.718342156593764</c:v>
                </c:pt>
                <c:pt idx="1145">
                  <c:v>66.727993825596471</c:v>
                </c:pt>
                <c:pt idx="1146">
                  <c:v>66.737642429141289</c:v>
                </c:pt>
                <c:pt idx="1147">
                  <c:v>66.747287974535425</c:v>
                </c:pt>
                <c:pt idx="1148">
                  <c:v>66.756930469072714</c:v>
                </c:pt>
                <c:pt idx="1149">
                  <c:v>66.766569920033746</c:v>
                </c:pt>
                <c:pt idx="1150">
                  <c:v>66.776206334685838</c:v>
                </c:pt>
                <c:pt idx="1151">
                  <c:v>66.78583972028315</c:v>
                </c:pt>
                <c:pt idx="1152">
                  <c:v>66.795470084066707</c:v>
                </c:pt>
                <c:pt idx="1153">
                  <c:v>66.80509743326445</c:v>
                </c:pt>
                <c:pt idx="1154">
                  <c:v>66.814721775091272</c:v>
                </c:pt>
                <c:pt idx="1155">
                  <c:v>66.824343116749105</c:v>
                </c:pt>
                <c:pt idx="1156">
                  <c:v>66.833961465426952</c:v>
                </c:pt>
                <c:pt idx="1157">
                  <c:v>66.843576828300911</c:v>
                </c:pt>
                <c:pt idx="1158">
                  <c:v>66.853189212534261</c:v>
                </c:pt>
                <c:pt idx="1159">
                  <c:v>66.862798625277506</c:v>
                </c:pt>
                <c:pt idx="1160">
                  <c:v>66.872405073668389</c:v>
                </c:pt>
                <c:pt idx="1161">
                  <c:v>66.882008564831992</c:v>
                </c:pt>
                <c:pt idx="1162">
                  <c:v>66.891609105880732</c:v>
                </c:pt>
                <c:pt idx="1163">
                  <c:v>66.901206703914468</c:v>
                </c:pt>
                <c:pt idx="1164">
                  <c:v>66.910801366020507</c:v>
                </c:pt>
                <c:pt idx="1165">
                  <c:v>66.920393099273653</c:v>
                </c:pt>
                <c:pt idx="1166">
                  <c:v>66.929981910736259</c:v>
                </c:pt>
                <c:pt idx="1167">
                  <c:v>66.939567807458317</c:v>
                </c:pt>
                <c:pt idx="1168">
                  <c:v>66.949150796477412</c:v>
                </c:pt>
                <c:pt idx="1169">
                  <c:v>66.958730884818905</c:v>
                </c:pt>
                <c:pt idx="1170">
                  <c:v>66.968308079495813</c:v>
                </c:pt>
                <c:pt idx="1171">
                  <c:v>66.977882387509013</c:v>
                </c:pt>
                <c:pt idx="1172">
                  <c:v>66.987453815847203</c:v>
                </c:pt>
                <c:pt idx="1173">
                  <c:v>66.997022371486935</c:v>
                </c:pt>
                <c:pt idx="1174">
                  <c:v>67.006588061392748</c:v>
                </c:pt>
                <c:pt idx="1175">
                  <c:v>67.016150892517118</c:v>
                </c:pt>
                <c:pt idx="1176">
                  <c:v>67.025710871800555</c:v>
                </c:pt>
                <c:pt idx="1177">
                  <c:v>67.035268006171648</c:v>
                </c:pt>
                <c:pt idx="1178">
                  <c:v>67.044822302547118</c:v>
                </c:pt>
                <c:pt idx="1179">
                  <c:v>67.054373767831805</c:v>
                </c:pt>
                <c:pt idx="1180">
                  <c:v>67.063922408918785</c:v>
                </c:pt>
                <c:pt idx="1181">
                  <c:v>67.073468232689393</c:v>
                </c:pt>
                <c:pt idx="1182">
                  <c:v>67.083011246013243</c:v>
                </c:pt>
                <c:pt idx="1183">
                  <c:v>67.092551455748335</c:v>
                </c:pt>
                <c:pt idx="1184">
                  <c:v>67.102088868740992</c:v>
                </c:pt>
                <c:pt idx="1185">
                  <c:v>67.111623491826037</c:v>
                </c:pt>
                <c:pt idx="1186">
                  <c:v>67.121155331826728</c:v>
                </c:pt>
                <c:pt idx="1187">
                  <c:v>67.130684395554866</c:v>
                </c:pt>
                <c:pt idx="1188">
                  <c:v>67.1402106898108</c:v>
                </c:pt>
                <c:pt idx="1189">
                  <c:v>67.149734221383525</c:v>
                </c:pt>
                <c:pt idx="1190">
                  <c:v>67.159254997050667</c:v>
                </c:pt>
                <c:pt idx="1191">
                  <c:v>67.168773023578552</c:v>
                </c:pt>
                <c:pt idx="1192">
                  <c:v>67.178288307722241</c:v>
                </c:pt>
                <c:pt idx="1193">
                  <c:v>67.187800856225621</c:v>
                </c:pt>
                <c:pt idx="1194">
                  <c:v>67.19731067582137</c:v>
                </c:pt>
                <c:pt idx="1195">
                  <c:v>67.206817773231037</c:v>
                </c:pt>
                <c:pt idx="1196">
                  <c:v>67.216322155165116</c:v>
                </c:pt>
                <c:pt idx="1197">
                  <c:v>67.225823828323058</c:v>
                </c:pt>
                <c:pt idx="1198">
                  <c:v>67.235322799393302</c:v>
                </c:pt>
                <c:pt idx="1199">
                  <c:v>67.2448190750533</c:v>
                </c:pt>
                <c:pt idx="1200">
                  <c:v>67.254312661969692</c:v>
                </c:pt>
                <c:pt idx="1201">
                  <c:v>67.263803566798131</c:v>
                </c:pt>
                <c:pt idx="1202">
                  <c:v>67.273291796183528</c:v>
                </c:pt>
                <c:pt idx="1203">
                  <c:v>67.282777356759951</c:v>
                </c:pt>
                <c:pt idx="1204">
                  <c:v>67.292260255150765</c:v>
                </c:pt>
                <c:pt idx="1205">
                  <c:v>67.301740497968638</c:v>
                </c:pt>
                <c:pt idx="1206">
                  <c:v>67.311218091815519</c:v>
                </c:pt>
                <c:pt idx="1207">
                  <c:v>67.320693043282802</c:v>
                </c:pt>
                <c:pt idx="1208">
                  <c:v>67.330165358951277</c:v>
                </c:pt>
                <c:pt idx="1209">
                  <c:v>67.339635045391205</c:v>
                </c:pt>
                <c:pt idx="1210">
                  <c:v>67.349102109162331</c:v>
                </c:pt>
                <c:pt idx="1211">
                  <c:v>67.358566556813983</c:v>
                </c:pt>
                <c:pt idx="1212">
                  <c:v>67.368028394885059</c:v>
                </c:pt>
                <c:pt idx="1213">
                  <c:v>67.377487629904081</c:v>
                </c:pt>
                <c:pt idx="1214">
                  <c:v>67.386944268389229</c:v>
                </c:pt>
                <c:pt idx="1215">
                  <c:v>67.396398316848433</c:v>
                </c:pt>
                <c:pt idx="1216">
                  <c:v>67.405849781779324</c:v>
                </c:pt>
                <c:pt idx="1217">
                  <c:v>67.415298669669355</c:v>
                </c:pt>
                <c:pt idx="1218">
                  <c:v>67.42474498699579</c:v>
                </c:pt>
                <c:pt idx="1219">
                  <c:v>67.434188740225778</c:v>
                </c:pt>
                <c:pt idx="1220">
                  <c:v>67.443629935816361</c:v>
                </c:pt>
                <c:pt idx="1221">
                  <c:v>67.453068580214563</c:v>
                </c:pt>
                <c:pt idx="1222">
                  <c:v>67.462504679857346</c:v>
                </c:pt>
                <c:pt idx="1223">
                  <c:v>67.471938241171742</c:v>
                </c:pt>
                <c:pt idx="1224">
                  <c:v>67.481369270574831</c:v>
                </c:pt>
                <c:pt idx="1225">
                  <c:v>67.490797774473791</c:v>
                </c:pt>
                <c:pt idx="1226">
                  <c:v>67.500223759265992</c:v>
                </c:pt>
                <c:pt idx="1227">
                  <c:v>67.509647231338931</c:v>
                </c:pt>
                <c:pt idx="1228">
                  <c:v>67.519068197070354</c:v>
                </c:pt>
                <c:pt idx="1229">
                  <c:v>67.528486662828286</c:v>
                </c:pt>
                <c:pt idx="1230">
                  <c:v>67.537902634971019</c:v>
                </c:pt>
                <c:pt idx="1231">
                  <c:v>67.54731611984721</c:v>
                </c:pt>
                <c:pt idx="1232">
                  <c:v>67.556727123795866</c:v>
                </c:pt>
                <c:pt idx="1233">
                  <c:v>67.566135653146446</c:v>
                </c:pt>
                <c:pt idx="1234">
                  <c:v>67.575541714218829</c:v>
                </c:pt>
                <c:pt idx="1235">
                  <c:v>67.584945313323402</c:v>
                </c:pt>
                <c:pt idx="1236">
                  <c:v>67.594346456761087</c:v>
                </c:pt>
                <c:pt idx="1237">
                  <c:v>67.603745150823343</c:v>
                </c:pt>
                <c:pt idx="1238">
                  <c:v>67.613141401792291</c:v>
                </c:pt>
                <c:pt idx="1239">
                  <c:v>67.62253521594063</c:v>
                </c:pt>
                <c:pt idx="1240">
                  <c:v>67.631926599531766</c:v>
                </c:pt>
                <c:pt idx="1241">
                  <c:v>67.641315558819841</c:v>
                </c:pt>
                <c:pt idx="1242">
                  <c:v>67.650702100049713</c:v>
                </c:pt>
                <c:pt idx="1243">
                  <c:v>67.660086229457065</c:v>
                </c:pt>
                <c:pt idx="1244">
                  <c:v>67.669467953268381</c:v>
                </c:pt>
                <c:pt idx="1245">
                  <c:v>67.67884727770101</c:v>
                </c:pt>
                <c:pt idx="1246">
                  <c:v>67.688224208963234</c:v>
                </c:pt>
                <c:pt idx="1247">
                  <c:v>67.697598753254226</c:v>
                </c:pt>
                <c:pt idx="1248">
                  <c:v>67.706970916764178</c:v>
                </c:pt>
                <c:pt idx="1249">
                  <c:v>67.71634070567427</c:v>
                </c:pt>
                <c:pt idx="1250">
                  <c:v>67.725708126156718</c:v>
                </c:pt>
                <c:pt idx="1251">
                  <c:v>67.735073184374826</c:v>
                </c:pt>
                <c:pt idx="1252">
                  <c:v>67.744435886483046</c:v>
                </c:pt>
                <c:pt idx="1253">
                  <c:v>67.753796238626947</c:v>
                </c:pt>
                <c:pt idx="1254">
                  <c:v>67.763154246943301</c:v>
                </c:pt>
                <c:pt idx="1255">
                  <c:v>67.7725099175601</c:v>
                </c:pt>
                <c:pt idx="1256">
                  <c:v>67.781863256596623</c:v>
                </c:pt>
                <c:pt idx="1257">
                  <c:v>67.791214270163394</c:v>
                </c:pt>
                <c:pt idx="1258">
                  <c:v>67.800562964362342</c:v>
                </c:pt>
                <c:pt idx="1259">
                  <c:v>67.809909345286698</c:v>
                </c:pt>
                <c:pt idx="1260">
                  <c:v>67.819253419021138</c:v>
                </c:pt>
                <c:pt idx="1261">
                  <c:v>67.828595191641725</c:v>
                </c:pt>
                <c:pt idx="1262">
                  <c:v>67.83793466921604</c:v>
                </c:pt>
                <c:pt idx="1263">
                  <c:v>67.847271857803179</c:v>
                </c:pt>
                <c:pt idx="1264">
                  <c:v>67.85660676345374</c:v>
                </c:pt>
                <c:pt idx="1265">
                  <c:v>67.865939392209924</c:v>
                </c:pt>
                <c:pt idx="1266">
                  <c:v>67.875269750105531</c:v>
                </c:pt>
                <c:pt idx="1267">
                  <c:v>67.884597843166006</c:v>
                </c:pt>
                <c:pt idx="1268">
                  <c:v>67.89392367740848</c:v>
                </c:pt>
                <c:pt idx="1269">
                  <c:v>67.903247258841802</c:v>
                </c:pt>
                <c:pt idx="1270">
                  <c:v>67.91256859346656</c:v>
                </c:pt>
                <c:pt idx="1271">
                  <c:v>67.921887687275117</c:v>
                </c:pt>
                <c:pt idx="1272">
                  <c:v>67.931204546251678</c:v>
                </c:pt>
                <c:pt idx="1273">
                  <c:v>67.940519176372263</c:v>
                </c:pt>
                <c:pt idx="1274">
                  <c:v>67.949831583604791</c:v>
                </c:pt>
                <c:pt idx="1275">
                  <c:v>67.959141773909138</c:v>
                </c:pt>
                <c:pt idx="1276">
                  <c:v>67.968449753237053</c:v>
                </c:pt>
                <c:pt idx="1277">
                  <c:v>67.977755527532324</c:v>
                </c:pt>
                <c:pt idx="1278">
                  <c:v>67.987059102730726</c:v>
                </c:pt>
                <c:pt idx="1279">
                  <c:v>67.996360484760132</c:v>
                </c:pt>
                <c:pt idx="1280">
                  <c:v>68.005659679540415</c:v>
                </c:pt>
                <c:pt idx="1281">
                  <c:v>68.014956692983674</c:v>
                </c:pt>
                <c:pt idx="1282">
                  <c:v>68.02425153099405</c:v>
                </c:pt>
                <c:pt idx="1283">
                  <c:v>68.033544199467926</c:v>
                </c:pt>
                <c:pt idx="1284">
                  <c:v>68.042834704293909</c:v>
                </c:pt>
                <c:pt idx="1285">
                  <c:v>68.052123051352808</c:v>
                </c:pt>
                <c:pt idx="1286">
                  <c:v>68.061409246517755</c:v>
                </c:pt>
                <c:pt idx="1287">
                  <c:v>68.070693295654181</c:v>
                </c:pt>
                <c:pt idx="1288">
                  <c:v>68.079975204619856</c:v>
                </c:pt>
                <c:pt idx="1289">
                  <c:v>68.089254979264908</c:v>
                </c:pt>
                <c:pt idx="1290">
                  <c:v>68.098532625431901</c:v>
                </c:pt>
                <c:pt idx="1291">
                  <c:v>68.107808148955868</c:v>
                </c:pt>
                <c:pt idx="1292">
                  <c:v>68.117081555664271</c:v>
                </c:pt>
                <c:pt idx="1293">
                  <c:v>68.126352851377064</c:v>
                </c:pt>
                <c:pt idx="1294">
                  <c:v>68.135622041906799</c:v>
                </c:pt>
                <c:pt idx="1295">
                  <c:v>68.144889133058555</c:v>
                </c:pt>
                <c:pt idx="1296">
                  <c:v>68.154154130630033</c:v>
                </c:pt>
                <c:pt idx="1297">
                  <c:v>68.163417040411517</c:v>
                </c:pt>
                <c:pt idx="1298">
                  <c:v>68.172677868186028</c:v>
                </c:pt>
                <c:pt idx="1299">
                  <c:v>68.181936619729228</c:v>
                </c:pt>
                <c:pt idx="1300">
                  <c:v>68.191193300809559</c:v>
                </c:pt>
                <c:pt idx="1301">
                  <c:v>68.200447917188143</c:v>
                </c:pt>
                <c:pt idx="1302">
                  <c:v>68.209700474618984</c:v>
                </c:pt>
                <c:pt idx="1303">
                  <c:v>68.21895097884881</c:v>
                </c:pt>
                <c:pt idx="1304">
                  <c:v>68.228199435617285</c:v>
                </c:pt>
                <c:pt idx="1305">
                  <c:v>68.237445850656911</c:v>
                </c:pt>
                <c:pt idx="1306">
                  <c:v>68.246690229693115</c:v>
                </c:pt>
                <c:pt idx="1307">
                  <c:v>68.255932578444245</c:v>
                </c:pt>
                <c:pt idx="1308">
                  <c:v>68.265172902621686</c:v>
                </c:pt>
                <c:pt idx="1309">
                  <c:v>68.274411207929745</c:v>
                </c:pt>
                <c:pt idx="1310">
                  <c:v>68.283647500065825</c:v>
                </c:pt>
                <c:pt idx="1311">
                  <c:v>68.292881784720379</c:v>
                </c:pt>
                <c:pt idx="1312">
                  <c:v>68.302114067576937</c:v>
                </c:pt>
                <c:pt idx="1313">
                  <c:v>68.311344354312197</c:v>
                </c:pt>
                <c:pt idx="1314">
                  <c:v>68.320572650595992</c:v>
                </c:pt>
                <c:pt idx="1315">
                  <c:v>68.329798962091317</c:v>
                </c:pt>
                <c:pt idx="1316">
                  <c:v>68.339023294454407</c:v>
                </c:pt>
                <c:pt idx="1317">
                  <c:v>68.348245653334786</c:v>
                </c:pt>
                <c:pt idx="1318">
                  <c:v>68.357466044375158</c:v>
                </c:pt>
                <c:pt idx="1319">
                  <c:v>68.366684473211635</c:v>
                </c:pt>
                <c:pt idx="1320">
                  <c:v>68.375900945473617</c:v>
                </c:pt>
                <c:pt idx="1321">
                  <c:v>68.385115466783844</c:v>
                </c:pt>
                <c:pt idx="1322">
                  <c:v>68.394328042758517</c:v>
                </c:pt>
                <c:pt idx="1323">
                  <c:v>68.403538679007212</c:v>
                </c:pt>
                <c:pt idx="1324">
                  <c:v>68.412747381132974</c:v>
                </c:pt>
                <c:pt idx="1325">
                  <c:v>68.421954154732347</c:v>
                </c:pt>
                <c:pt idx="1326">
                  <c:v>68.431159005395358</c:v>
                </c:pt>
                <c:pt idx="1327">
                  <c:v>68.440361938705607</c:v>
                </c:pt>
                <c:pt idx="1328">
                  <c:v>68.449562960240272</c:v>
                </c:pt>
                <c:pt idx="1329">
                  <c:v>68.458762075570078</c:v>
                </c:pt>
                <c:pt idx="1330">
                  <c:v>68.467959290259458</c:v>
                </c:pt>
                <c:pt idx="1331">
                  <c:v>68.477154609866432</c:v>
                </c:pt>
                <c:pt idx="1332">
                  <c:v>68.48634803994274</c:v>
                </c:pt>
                <c:pt idx="1333">
                  <c:v>68.495539586033843</c:v>
                </c:pt>
                <c:pt idx="1334">
                  <c:v>68.504729253678974</c:v>
                </c:pt>
                <c:pt idx="1335">
                  <c:v>68.513917048411059</c:v>
                </c:pt>
                <c:pt idx="1336">
                  <c:v>68.523102975756899</c:v>
                </c:pt>
                <c:pt idx="1337">
                  <c:v>68.532287041237097</c:v>
                </c:pt>
                <c:pt idx="1338">
                  <c:v>68.541469250366148</c:v>
                </c:pt>
                <c:pt idx="1339">
                  <c:v>68.550649608652364</c:v>
                </c:pt>
                <c:pt idx="1340">
                  <c:v>68.559828121598073</c:v>
                </c:pt>
                <c:pt idx="1341">
                  <c:v>68.569004794699438</c:v>
                </c:pt>
                <c:pt idx="1342">
                  <c:v>68.578179633446695</c:v>
                </c:pt>
                <c:pt idx="1343">
                  <c:v>68.58735264332401</c:v>
                </c:pt>
                <c:pt idx="1344">
                  <c:v>68.596523829809612</c:v>
                </c:pt>
                <c:pt idx="1345">
                  <c:v>68.605693198375803</c:v>
                </c:pt>
                <c:pt idx="1346">
                  <c:v>68.61486075448893</c:v>
                </c:pt>
                <c:pt idx="1347">
                  <c:v>68.624026503609443</c:v>
                </c:pt>
                <c:pt idx="1348">
                  <c:v>68.633190451191993</c:v>
                </c:pt>
                <c:pt idx="1349">
                  <c:v>68.642352602685364</c:v>
                </c:pt>
                <c:pt idx="1350">
                  <c:v>68.651512963532539</c:v>
                </c:pt>
                <c:pt idx="1351">
                  <c:v>68.660671539170707</c:v>
                </c:pt>
                <c:pt idx="1352">
                  <c:v>68.66982833503134</c:v>
                </c:pt>
                <c:pt idx="1353">
                  <c:v>68.678983356540158</c:v>
                </c:pt>
                <c:pt idx="1354">
                  <c:v>68.688136609117223</c:v>
                </c:pt>
                <c:pt idx="1355">
                  <c:v>68.697288098176912</c:v>
                </c:pt>
                <c:pt idx="1356">
                  <c:v>68.706437829127935</c:v>
                </c:pt>
                <c:pt idx="1357">
                  <c:v>68.715585807373444</c:v>
                </c:pt>
                <c:pt idx="1358">
                  <c:v>68.724732038310961</c:v>
                </c:pt>
                <c:pt idx="1359">
                  <c:v>68.733876527332498</c:v>
                </c:pt>
                <c:pt idx="1360">
                  <c:v>68.74301927982448</c:v>
                </c:pt>
                <c:pt idx="1361">
                  <c:v>68.752160301167848</c:v>
                </c:pt>
                <c:pt idx="1362">
                  <c:v>68.761299596738098</c:v>
                </c:pt>
                <c:pt idx="1363">
                  <c:v>68.770437171905243</c:v>
                </c:pt>
                <c:pt idx="1364">
                  <c:v>68.779573032033881</c:v>
                </c:pt>
                <c:pt idx="1365">
                  <c:v>68.788707182483208</c:v>
                </c:pt>
                <c:pt idx="1366">
                  <c:v>68.797839628607065</c:v>
                </c:pt>
                <c:pt idx="1367">
                  <c:v>68.806970375753949</c:v>
                </c:pt>
                <c:pt idx="1368">
                  <c:v>68.816099429267027</c:v>
                </c:pt>
                <c:pt idx="1369">
                  <c:v>68.82522679448418</c:v>
                </c:pt>
                <c:pt idx="1370">
                  <c:v>68.834352476738061</c:v>
                </c:pt>
                <c:pt idx="1371">
                  <c:v>68.843476481356007</c:v>
                </c:pt>
                <c:pt idx="1372">
                  <c:v>68.852598813660236</c:v>
                </c:pt>
                <c:pt idx="1373">
                  <c:v>68.861719478967714</c:v>
                </c:pt>
                <c:pt idx="1374">
                  <c:v>68.870838482590258</c:v>
                </c:pt>
                <c:pt idx="1375">
                  <c:v>68.879955829834628</c:v>
                </c:pt>
                <c:pt idx="1376">
                  <c:v>68.889071526002382</c:v>
                </c:pt>
                <c:pt idx="1377">
                  <c:v>68.898185576390034</c:v>
                </c:pt>
                <c:pt idx="1378">
                  <c:v>68.907297986289066</c:v>
                </c:pt>
                <c:pt idx="1379">
                  <c:v>68.916408760985888</c:v>
                </c:pt>
                <c:pt idx="1380">
                  <c:v>68.925517905761964</c:v>
                </c:pt>
                <c:pt idx="1381">
                  <c:v>68.934625425893742</c:v>
                </c:pt>
                <c:pt idx="1382">
                  <c:v>68.943731326652753</c:v>
                </c:pt>
                <c:pt idx="1383">
                  <c:v>68.952835613305538</c:v>
                </c:pt>
                <c:pt idx="1384">
                  <c:v>68.961938291113839</c:v>
                </c:pt>
                <c:pt idx="1385">
                  <c:v>68.971039365334448</c:v>
                </c:pt>
                <c:pt idx="1386">
                  <c:v>68.980138841219343</c:v>
                </c:pt>
                <c:pt idx="1387">
                  <c:v>68.989236724015669</c:v>
                </c:pt>
                <c:pt idx="1388">
                  <c:v>68.998333018965766</c:v>
                </c:pt>
                <c:pt idx="1389">
                  <c:v>69.00742773130726</c:v>
                </c:pt>
                <c:pt idx="1390">
                  <c:v>69.016520866272927</c:v>
                </c:pt>
                <c:pt idx="1391">
                  <c:v>69.025612429090955</c:v>
                </c:pt>
                <c:pt idx="1392">
                  <c:v>69.034702424984729</c:v>
                </c:pt>
                <c:pt idx="1393">
                  <c:v>69.043790859173029</c:v>
                </c:pt>
                <c:pt idx="1394">
                  <c:v>69.052877736869959</c:v>
                </c:pt>
                <c:pt idx="1395">
                  <c:v>69.06196306328502</c:v>
                </c:pt>
                <c:pt idx="1396">
                  <c:v>69.071046843623108</c:v>
                </c:pt>
                <c:pt idx="1397">
                  <c:v>69.080129083084572</c:v>
                </c:pt>
                <c:pt idx="1398">
                  <c:v>69.089209786865197</c:v>
                </c:pt>
                <c:pt idx="1399">
                  <c:v>69.098288960156268</c:v>
                </c:pt>
                <c:pt idx="1400">
                  <c:v>69.107366608144559</c:v>
                </c:pt>
                <c:pt idx="1401">
                  <c:v>69.116442736012388</c:v>
                </c:pt>
                <c:pt idx="1402">
                  <c:v>69.125517348937635</c:v>
                </c:pt>
                <c:pt idx="1403">
                  <c:v>69.134590452093761</c:v>
                </c:pt>
                <c:pt idx="1404">
                  <c:v>69.143662050649809</c:v>
                </c:pt>
                <c:pt idx="1405">
                  <c:v>69.152732149770486</c:v>
                </c:pt>
                <c:pt idx="1406">
                  <c:v>69.161800754616138</c:v>
                </c:pt>
                <c:pt idx="1407">
                  <c:v>69.170867870342789</c:v>
                </c:pt>
                <c:pt idx="1408">
                  <c:v>69.179933502102188</c:v>
                </c:pt>
                <c:pt idx="1409">
                  <c:v>69.188997655041788</c:v>
                </c:pt>
                <c:pt idx="1410">
                  <c:v>69.198060334304827</c:v>
                </c:pt>
                <c:pt idx="1411">
                  <c:v>69.20712154503029</c:v>
                </c:pt>
                <c:pt idx="1412">
                  <c:v>69.216181292352999</c:v>
                </c:pt>
                <c:pt idx="1413">
                  <c:v>69.225239581403542</c:v>
                </c:pt>
                <c:pt idx="1414">
                  <c:v>69.234296417308443</c:v>
                </c:pt>
                <c:pt idx="1415">
                  <c:v>69.243351805190073</c:v>
                </c:pt>
                <c:pt idx="1416">
                  <c:v>69.252405750166659</c:v>
                </c:pt>
                <c:pt idx="1417">
                  <c:v>69.261458257352402</c:v>
                </c:pt>
                <c:pt idx="1418">
                  <c:v>69.270509331857454</c:v>
                </c:pt>
                <c:pt idx="1419">
                  <c:v>69.279558978787904</c:v>
                </c:pt>
                <c:pt idx="1420">
                  <c:v>69.28860720324586</c:v>
                </c:pt>
                <c:pt idx="1421">
                  <c:v>69.297654010329481</c:v>
                </c:pt>
                <c:pt idx="1422">
                  <c:v>69.306699405132903</c:v>
                </c:pt>
                <c:pt idx="1423">
                  <c:v>69.315743392746398</c:v>
                </c:pt>
                <c:pt idx="1424">
                  <c:v>69.324785978256301</c:v>
                </c:pt>
                <c:pt idx="1425">
                  <c:v>69.333827166745053</c:v>
                </c:pt>
                <c:pt idx="1426">
                  <c:v>69.342866963291286</c:v>
                </c:pt>
                <c:pt idx="1427">
                  <c:v>69.351905372969739</c:v>
                </c:pt>
                <c:pt idx="1428">
                  <c:v>69.360942400851386</c:v>
                </c:pt>
                <c:pt idx="1429">
                  <c:v>69.369978052003361</c:v>
                </c:pt>
                <c:pt idx="1430">
                  <c:v>69.379012331489108</c:v>
                </c:pt>
                <c:pt idx="1431">
                  <c:v>69.388045244368271</c:v>
                </c:pt>
                <c:pt idx="1432">
                  <c:v>69.397076795696819</c:v>
                </c:pt>
                <c:pt idx="1433">
                  <c:v>69.406106990526993</c:v>
                </c:pt>
                <c:pt idx="1434">
                  <c:v>69.415135833907371</c:v>
                </c:pt>
                <c:pt idx="1435">
                  <c:v>69.424163330882934</c:v>
                </c:pt>
                <c:pt idx="1436">
                  <c:v>69.433189486494967</c:v>
                </c:pt>
                <c:pt idx="1437">
                  <c:v>69.442214305781221</c:v>
                </c:pt>
                <c:pt idx="1438">
                  <c:v>69.45123779377586</c:v>
                </c:pt>
                <c:pt idx="1439">
                  <c:v>69.460259955509457</c:v>
                </c:pt>
                <c:pt idx="1440">
                  <c:v>69.469280796009102</c:v>
                </c:pt>
                <c:pt idx="1441">
                  <c:v>69.478300320298345</c:v>
                </c:pt>
                <c:pt idx="1442">
                  <c:v>69.487318533397328</c:v>
                </c:pt>
                <c:pt idx="1443">
                  <c:v>69.496335440322625</c:v>
                </c:pt>
                <c:pt idx="1444">
                  <c:v>69.505351046087455</c:v>
                </c:pt>
                <c:pt idx="1445">
                  <c:v>69.514365355701628</c:v>
                </c:pt>
                <c:pt idx="1446">
                  <c:v>69.523378374171514</c:v>
                </c:pt>
                <c:pt idx="1447">
                  <c:v>69.532390106500173</c:v>
                </c:pt>
                <c:pt idx="1448">
                  <c:v>69.541400557687282</c:v>
                </c:pt>
                <c:pt idx="1449">
                  <c:v>69.550409732729221</c:v>
                </c:pt>
                <c:pt idx="1450">
                  <c:v>69.559417636619074</c:v>
                </c:pt>
                <c:pt idx="1451">
                  <c:v>69.568424274346668</c:v>
                </c:pt>
                <c:pt idx="1452">
                  <c:v>69.577429650898537</c:v>
                </c:pt>
                <c:pt idx="1453">
                  <c:v>69.586433771258058</c:v>
                </c:pt>
                <c:pt idx="1454">
                  <c:v>69.59543664040531</c:v>
                </c:pt>
                <c:pt idx="1455">
                  <c:v>69.604438263317277</c:v>
                </c:pt>
                <c:pt idx="1456">
                  <c:v>69.613438644967758</c:v>
                </c:pt>
                <c:pt idx="1457">
                  <c:v>69.622437790327396</c:v>
                </c:pt>
                <c:pt idx="1458">
                  <c:v>69.631435704363767</c:v>
                </c:pt>
                <c:pt idx="1459">
                  <c:v>69.640432392041319</c:v>
                </c:pt>
                <c:pt idx="1460">
                  <c:v>69.649427858321431</c:v>
                </c:pt>
                <c:pt idx="1461">
                  <c:v>69.658422108162512</c:v>
                </c:pt>
                <c:pt idx="1462">
                  <c:v>69.667415146519843</c:v>
                </c:pt>
                <c:pt idx="1463">
                  <c:v>69.676406978345796</c:v>
                </c:pt>
                <c:pt idx="1464">
                  <c:v>69.685397608589724</c:v>
                </c:pt>
                <c:pt idx="1465">
                  <c:v>69.694387042198017</c:v>
                </c:pt>
                <c:pt idx="1466">
                  <c:v>69.703375284114173</c:v>
                </c:pt>
                <c:pt idx="1467">
                  <c:v>69.712362339278783</c:v>
                </c:pt>
                <c:pt idx="1468">
                  <c:v>69.721348212629522</c:v>
                </c:pt>
                <c:pt idx="1469">
                  <c:v>69.730332909101222</c:v>
                </c:pt>
                <c:pt idx="1470">
                  <c:v>69.739316433625859</c:v>
                </c:pt>
                <c:pt idx="1471">
                  <c:v>69.74829879113264</c:v>
                </c:pt>
                <c:pt idx="1472">
                  <c:v>69.757279986547914</c:v>
                </c:pt>
                <c:pt idx="1473">
                  <c:v>69.766260024795329</c:v>
                </c:pt>
                <c:pt idx="1474">
                  <c:v>69.775238910795721</c:v>
                </c:pt>
                <c:pt idx="1475">
                  <c:v>69.784216649467211</c:v>
                </c:pt>
                <c:pt idx="1476">
                  <c:v>69.793193245725263</c:v>
                </c:pt>
                <c:pt idx="1477">
                  <c:v>69.802168704482611</c:v>
                </c:pt>
                <c:pt idx="1478">
                  <c:v>69.811143030649319</c:v>
                </c:pt>
                <c:pt idx="1479">
                  <c:v>69.820116229132893</c:v>
                </c:pt>
                <c:pt idx="1480">
                  <c:v>69.829088304838152</c:v>
                </c:pt>
                <c:pt idx="1481">
                  <c:v>69.838059262667301</c:v>
                </c:pt>
                <c:pt idx="1482">
                  <c:v>69.847029107520072</c:v>
                </c:pt>
                <c:pt idx="1483">
                  <c:v>69.855997844293583</c:v>
                </c:pt>
                <c:pt idx="1484">
                  <c:v>69.864965477882421</c:v>
                </c:pt>
                <c:pt idx="1485">
                  <c:v>69.873932013178674</c:v>
                </c:pt>
                <c:pt idx="1486">
                  <c:v>69.882897455072012</c:v>
                </c:pt>
                <c:pt idx="1487">
                  <c:v>69.891861808449548</c:v>
                </c:pt>
                <c:pt idx="1488">
                  <c:v>69.900825078196021</c:v>
                </c:pt>
                <c:pt idx="1489">
                  <c:v>69.909787269193728</c:v>
                </c:pt>
                <c:pt idx="1490">
                  <c:v>69.918748386322633</c:v>
                </c:pt>
                <c:pt idx="1491">
                  <c:v>69.927708434460229</c:v>
                </c:pt>
                <c:pt idx="1492">
                  <c:v>69.936667418481719</c:v>
                </c:pt>
                <c:pt idx="1493">
                  <c:v>69.945625343260005</c:v>
                </c:pt>
                <c:pt idx="1494">
                  <c:v>69.954582213665645</c:v>
                </c:pt>
                <c:pt idx="1495">
                  <c:v>69.963538034566923</c:v>
                </c:pt>
                <c:pt idx="1496">
                  <c:v>69.972492810829849</c:v>
                </c:pt>
                <c:pt idx="1497">
                  <c:v>69.981446547318228</c:v>
                </c:pt>
                <c:pt idx="1498">
                  <c:v>69.990399248893638</c:v>
                </c:pt>
                <c:pt idx="1499">
                  <c:v>69.999350920415438</c:v>
                </c:pt>
                <c:pt idx="1500">
                  <c:v>70.008301566740855</c:v>
                </c:pt>
                <c:pt idx="1501">
                  <c:v>70.017251192724913</c:v>
                </c:pt>
                <c:pt idx="1502">
                  <c:v>70.026199803220578</c:v>
                </c:pt>
                <c:pt idx="1503">
                  <c:v>70.035147403078653</c:v>
                </c:pt>
                <c:pt idx="1504">
                  <c:v>70.044093997147854</c:v>
                </c:pt>
                <c:pt idx="1505">
                  <c:v>70.053039590274892</c:v>
                </c:pt>
                <c:pt idx="1506">
                  <c:v>70.061984187304375</c:v>
                </c:pt>
                <c:pt idx="1507">
                  <c:v>70.070927793078937</c:v>
                </c:pt>
                <c:pt idx="1508">
                  <c:v>70.079870412439178</c:v>
                </c:pt>
                <c:pt idx="1509">
                  <c:v>70.088812050223723</c:v>
                </c:pt>
                <c:pt idx="1510">
                  <c:v>70.097752711269308</c:v>
                </c:pt>
                <c:pt idx="1511">
                  <c:v>70.106692400410651</c:v>
                </c:pt>
                <c:pt idx="1512">
                  <c:v>70.115631122480622</c:v>
                </c:pt>
                <c:pt idx="1513">
                  <c:v>70.124568882310157</c:v>
                </c:pt>
                <c:pt idx="1514">
                  <c:v>70.133505684728348</c:v>
                </c:pt>
                <c:pt idx="1515">
                  <c:v>70.142441534562479</c:v>
                </c:pt>
                <c:pt idx="1516">
                  <c:v>70.151376436637932</c:v>
                </c:pt>
                <c:pt idx="1517">
                  <c:v>70.160310395778353</c:v>
                </c:pt>
                <c:pt idx="1518">
                  <c:v>70.169243416805571</c:v>
                </c:pt>
                <c:pt idx="1519">
                  <c:v>70.178175504539681</c:v>
                </c:pt>
                <c:pt idx="1520">
                  <c:v>70.187106663799042</c:v>
                </c:pt>
                <c:pt idx="1521">
                  <c:v>70.196036899400269</c:v>
                </c:pt>
                <c:pt idx="1522">
                  <c:v>70.204966216158326</c:v>
                </c:pt>
                <c:pt idx="1523">
                  <c:v>70.213894618886442</c:v>
                </c:pt>
                <c:pt idx="1524">
                  <c:v>70.222822112396287</c:v>
                </c:pt>
                <c:pt idx="1525">
                  <c:v>70.231748701497821</c:v>
                </c:pt>
                <c:pt idx="1526">
                  <c:v>70.240674390999445</c:v>
                </c:pt>
                <c:pt idx="1527">
                  <c:v>70.249599185707979</c:v>
                </c:pt>
                <c:pt idx="1528">
                  <c:v>70.258523090428625</c:v>
                </c:pt>
                <c:pt idx="1529">
                  <c:v>70.267446109965093</c:v>
                </c:pt>
                <c:pt idx="1530">
                  <c:v>70.276368249119585</c:v>
                </c:pt>
                <c:pt idx="1531">
                  <c:v>70.285289512692756</c:v>
                </c:pt>
                <c:pt idx="1532">
                  <c:v>70.294209905483811</c:v>
                </c:pt>
                <c:pt idx="1533">
                  <c:v>70.303129432290504</c:v>
                </c:pt>
                <c:pt idx="1534">
                  <c:v>70.312048097909141</c:v>
                </c:pt>
                <c:pt idx="1535">
                  <c:v>70.320965907134635</c:v>
                </c:pt>
                <c:pt idx="1536">
                  <c:v>70.329882864760478</c:v>
                </c:pt>
                <c:pt idx="1537">
                  <c:v>70.338798975578825</c:v>
                </c:pt>
                <c:pt idx="1538">
                  <c:v>70.347714244380469</c:v>
                </c:pt>
                <c:pt idx="1539">
                  <c:v>70.356628675954866</c:v>
                </c:pt>
                <c:pt idx="1540">
                  <c:v>70.365542275090192</c:v>
                </c:pt>
                <c:pt idx="1541">
                  <c:v>70.374455046573345</c:v>
                </c:pt>
                <c:pt idx="1542">
                  <c:v>70.383366995189917</c:v>
                </c:pt>
                <c:pt idx="1543">
                  <c:v>70.392278125724275</c:v>
                </c:pt>
                <c:pt idx="1544">
                  <c:v>70.401188442959622</c:v>
                </c:pt>
                <c:pt idx="1545">
                  <c:v>70.410097951677869</c:v>
                </c:pt>
                <c:pt idx="1546">
                  <c:v>70.419006656659846</c:v>
                </c:pt>
                <c:pt idx="1547">
                  <c:v>70.427914562685174</c:v>
                </c:pt>
                <c:pt idx="1548">
                  <c:v>70.436821674532339</c:v>
                </c:pt>
                <c:pt idx="1549">
                  <c:v>70.445727996978761</c:v>
                </c:pt>
                <c:pt idx="1550">
                  <c:v>70.45463353480072</c:v>
                </c:pt>
                <c:pt idx="1551">
                  <c:v>70.463538292773464</c:v>
                </c:pt>
                <c:pt idx="1552">
                  <c:v>70.472442275671156</c:v>
                </c:pt>
                <c:pt idx="1553">
                  <c:v>70.481345488266967</c:v>
                </c:pt>
                <c:pt idx="1554">
                  <c:v>70.490247935333045</c:v>
                </c:pt>
                <c:pt idx="1555">
                  <c:v>70.499149621640584</c:v>
                </c:pt>
                <c:pt idx="1556">
                  <c:v>70.508050551959784</c:v>
                </c:pt>
                <c:pt idx="1557">
                  <c:v>70.516950731059907</c:v>
                </c:pt>
                <c:pt idx="1558">
                  <c:v>70.525850163709336</c:v>
                </c:pt>
                <c:pt idx="1559">
                  <c:v>70.534748854675499</c:v>
                </c:pt>
                <c:pt idx="1560">
                  <c:v>70.543646808725001</c:v>
                </c:pt>
                <c:pt idx="1561">
                  <c:v>70.552544030623579</c:v>
                </c:pt>
                <c:pt idx="1562">
                  <c:v>70.561440525136106</c:v>
                </c:pt>
                <c:pt idx="1563">
                  <c:v>70.570336297026685</c:v>
                </c:pt>
                <c:pt idx="1564">
                  <c:v>70.579231351058624</c:v>
                </c:pt>
                <c:pt idx="1565">
                  <c:v>70.588125691994435</c:v>
                </c:pt>
                <c:pt idx="1566">
                  <c:v>70.597019324595905</c:v>
                </c:pt>
                <c:pt idx="1567">
                  <c:v>70.605912253624112</c:v>
                </c:pt>
                <c:pt idx="1568">
                  <c:v>70.614804483839393</c:v>
                </c:pt>
                <c:pt idx="1569">
                  <c:v>70.623696020001418</c:v>
                </c:pt>
                <c:pt idx="1570">
                  <c:v>70.632586866869204</c:v>
                </c:pt>
                <c:pt idx="1571">
                  <c:v>70.641477029201141</c:v>
                </c:pt>
                <c:pt idx="1572">
                  <c:v>70.650366511754967</c:v>
                </c:pt>
                <c:pt idx="1573">
                  <c:v>70.659255319287865</c:v>
                </c:pt>
                <c:pt idx="1574">
                  <c:v>70.668143456556393</c:v>
                </c:pt>
                <c:pt idx="1575">
                  <c:v>70.677030928316611</c:v>
                </c:pt>
                <c:pt idx="1576">
                  <c:v>70.685917739323997</c:v>
                </c:pt>
                <c:pt idx="1577">
                  <c:v>70.694803894333546</c:v>
                </c:pt>
                <c:pt idx="1578">
                  <c:v>70.703689398099769</c:v>
                </c:pt>
                <c:pt idx="1579">
                  <c:v>70.712574255376708</c:v>
                </c:pt>
                <c:pt idx="1580">
                  <c:v>70.721458470917938</c:v>
                </c:pt>
                <c:pt idx="1581">
                  <c:v>70.730342049476633</c:v>
                </c:pt>
                <c:pt idx="1582">
                  <c:v>70.739224995805543</c:v>
                </c:pt>
                <c:pt idx="1583">
                  <c:v>70.748107314657048</c:v>
                </c:pt>
                <c:pt idx="1584">
                  <c:v>70.756989010783201</c:v>
                </c:pt>
                <c:pt idx="1585">
                  <c:v>70.765870088935657</c:v>
                </c:pt>
                <c:pt idx="1586">
                  <c:v>70.774750553865786</c:v>
                </c:pt>
                <c:pt idx="1587">
                  <c:v>70.783630410324676</c:v>
                </c:pt>
                <c:pt idx="1588">
                  <c:v>70.792509663063115</c:v>
                </c:pt>
                <c:pt idx="1589">
                  <c:v>70.801388316831634</c:v>
                </c:pt>
                <c:pt idx="1590">
                  <c:v>70.810266376380568</c:v>
                </c:pt>
                <c:pt idx="1591">
                  <c:v>70.819143846460022</c:v>
                </c:pt>
                <c:pt idx="1592">
                  <c:v>70.828020731819919</c:v>
                </c:pt>
                <c:pt idx="1593">
                  <c:v>70.836897037210008</c:v>
                </c:pt>
                <c:pt idx="1594">
                  <c:v>70.845772767379898</c:v>
                </c:pt>
                <c:pt idx="1595">
                  <c:v>70.854647927079085</c:v>
                </c:pt>
                <c:pt idx="1596">
                  <c:v>70.863522521056936</c:v>
                </c:pt>
                <c:pt idx="1597">
                  <c:v>70.872396554062774</c:v>
                </c:pt>
                <c:pt idx="1598">
                  <c:v>70.881270030845869</c:v>
                </c:pt>
                <c:pt idx="1599">
                  <c:v>70.890142956155401</c:v>
                </c:pt>
                <c:pt idx="1600">
                  <c:v>70.899015334740596</c:v>
                </c:pt>
                <c:pt idx="1601">
                  <c:v>70.907887171350637</c:v>
                </c:pt>
                <c:pt idx="1602">
                  <c:v>70.916758470734791</c:v>
                </c:pt>
                <c:pt idx="1603">
                  <c:v>70.925629237642312</c:v>
                </c:pt>
                <c:pt idx="1604">
                  <c:v>70.93449947682258</c:v>
                </c:pt>
                <c:pt idx="1605">
                  <c:v>70.943369193025049</c:v>
                </c:pt>
                <c:pt idx="1606">
                  <c:v>70.952238390999284</c:v>
                </c:pt>
                <c:pt idx="1607">
                  <c:v>70.961107075494994</c:v>
                </c:pt>
                <c:pt idx="1608">
                  <c:v>70.969975251262056</c:v>
                </c:pt>
                <c:pt idx="1609">
                  <c:v>70.978842923050493</c:v>
                </c:pt>
                <c:pt idx="1610">
                  <c:v>70.987710095610581</c:v>
                </c:pt>
                <c:pt idx="1611">
                  <c:v>70.996576773692766</c:v>
                </c:pt>
                <c:pt idx="1612">
                  <c:v>71.005442962047809</c:v>
                </c:pt>
                <c:pt idx="1613">
                  <c:v>71.014308665426654</c:v>
                </c:pt>
                <c:pt idx="1614">
                  <c:v>71.023173888580629</c:v>
                </c:pt>
                <c:pt idx="1615">
                  <c:v>71.032038636261277</c:v>
                </c:pt>
                <c:pt idx="1616">
                  <c:v>71.040902913220592</c:v>
                </c:pt>
                <c:pt idx="1617">
                  <c:v>71.049766724210784</c:v>
                </c:pt>
                <c:pt idx="1618">
                  <c:v>71.058630073984531</c:v>
                </c:pt>
                <c:pt idx="1619">
                  <c:v>71.067492967294925</c:v>
                </c:pt>
                <c:pt idx="1620">
                  <c:v>71.076355408895424</c:v>
                </c:pt>
                <c:pt idx="1621">
                  <c:v>71.085217403539943</c:v>
                </c:pt>
                <c:pt idx="1622">
                  <c:v>71.094078955982866</c:v>
                </c:pt>
                <c:pt idx="1623">
                  <c:v>71.102940070979088</c:v>
                </c:pt>
                <c:pt idx="1624">
                  <c:v>71.111800753283987</c:v>
                </c:pt>
                <c:pt idx="1625">
                  <c:v>71.120661007653482</c:v>
                </c:pt>
                <c:pt idx="1626">
                  <c:v>71.129520838844016</c:v>
                </c:pt>
                <c:pt idx="1627">
                  <c:v>71.138380251612674</c:v>
                </c:pt>
                <c:pt idx="1628">
                  <c:v>71.14723925071705</c:v>
                </c:pt>
                <c:pt idx="1629">
                  <c:v>71.15609784091545</c:v>
                </c:pt>
                <c:pt idx="1630">
                  <c:v>71.164956026966777</c:v>
                </c:pt>
                <c:pt idx="1631">
                  <c:v>71.173813813630531</c:v>
                </c:pt>
                <c:pt idx="1632">
                  <c:v>71.182671205667049</c:v>
                </c:pt>
                <c:pt idx="1633">
                  <c:v>71.191528207837237</c:v>
                </c:pt>
                <c:pt idx="1634">
                  <c:v>71.200384824902798</c:v>
                </c:pt>
                <c:pt idx="1635">
                  <c:v>71.209241061626173</c:v>
                </c:pt>
                <c:pt idx="1636">
                  <c:v>71.218096922770584</c:v>
                </c:pt>
                <c:pt idx="1637">
                  <c:v>71.226952413100022</c:v>
                </c:pt>
                <c:pt idx="1638">
                  <c:v>71.23580753737933</c:v>
                </c:pt>
                <c:pt idx="1639">
                  <c:v>71.244662300374188</c:v>
                </c:pt>
                <c:pt idx="1640">
                  <c:v>71.25351670685113</c:v>
                </c:pt>
                <c:pt idx="1641">
                  <c:v>71.262370761577571</c:v>
                </c:pt>
                <c:pt idx="1642">
                  <c:v>71.271224469321837</c:v>
                </c:pt>
                <c:pt idx="1643">
                  <c:v>71.280077834853202</c:v>
                </c:pt>
                <c:pt idx="1644">
                  <c:v>71.288930862941854</c:v>
                </c:pt>
                <c:pt idx="1645">
                  <c:v>71.297783558359015</c:v>
                </c:pt>
                <c:pt idx="1646">
                  <c:v>71.306635925876833</c:v>
                </c:pt>
                <c:pt idx="1647">
                  <c:v>71.315487970268535</c:v>
                </c:pt>
                <c:pt idx="1648">
                  <c:v>71.324339696308371</c:v>
                </c:pt>
                <c:pt idx="1649">
                  <c:v>71.333191108771643</c:v>
                </c:pt>
                <c:pt idx="1650">
                  <c:v>71.342042212434748</c:v>
                </c:pt>
                <c:pt idx="1651">
                  <c:v>71.350893012075218</c:v>
                </c:pt>
                <c:pt idx="1652">
                  <c:v>71.359743512471667</c:v>
                </c:pt>
                <c:pt idx="1653">
                  <c:v>71.368593718403915</c:v>
                </c:pt>
                <c:pt idx="1654">
                  <c:v>71.377443634652948</c:v>
                </c:pt>
                <c:pt idx="1655">
                  <c:v>71.386293266000891</c:v>
                </c:pt>
                <c:pt idx="1656">
                  <c:v>71.395142617231201</c:v>
                </c:pt>
                <c:pt idx="1657">
                  <c:v>71.403991693128503</c:v>
                </c:pt>
                <c:pt idx="1658">
                  <c:v>71.412840498478701</c:v>
                </c:pt>
                <c:pt idx="1659">
                  <c:v>71.421689038069033</c:v>
                </c:pt>
                <c:pt idx="1660">
                  <c:v>71.430537316687989</c:v>
                </c:pt>
                <c:pt idx="1661">
                  <c:v>71.439385339125408</c:v>
                </c:pt>
                <c:pt idx="1662">
                  <c:v>71.448233110172552</c:v>
                </c:pt>
                <c:pt idx="1663">
                  <c:v>71.457080634621988</c:v>
                </c:pt>
                <c:pt idx="1664">
                  <c:v>71.465927917267763</c:v>
                </c:pt>
                <c:pt idx="1665">
                  <c:v>71.474774962905272</c:v>
                </c:pt>
                <c:pt idx="1666">
                  <c:v>71.48362177633139</c:v>
                </c:pt>
                <c:pt idx="1667">
                  <c:v>71.492468362344525</c:v>
                </c:pt>
                <c:pt idx="1668">
                  <c:v>71.501314725744493</c:v>
                </c:pt>
                <c:pt idx="1669">
                  <c:v>71.510160871332687</c:v>
                </c:pt>
                <c:pt idx="1670">
                  <c:v>71.519006803912035</c:v>
                </c:pt>
                <c:pt idx="1671">
                  <c:v>71.527852528286999</c:v>
                </c:pt>
                <c:pt idx="1672">
                  <c:v>71.536698049263705</c:v>
                </c:pt>
                <c:pt idx="1673">
                  <c:v>71.545543371649799</c:v>
                </c:pt>
                <c:pt idx="1674">
                  <c:v>71.554388500254632</c:v>
                </c:pt>
                <c:pt idx="1675">
                  <c:v>71.563233439889174</c:v>
                </c:pt>
                <c:pt idx="1676">
                  <c:v>71.572078195366132</c:v>
                </c:pt>
                <c:pt idx="1677">
                  <c:v>71.580922771499829</c:v>
                </c:pt>
                <c:pt idx="1678">
                  <c:v>71.589767173106409</c:v>
                </c:pt>
                <c:pt idx="1679">
                  <c:v>71.598611405003695</c:v>
                </c:pt>
                <c:pt idx="1680">
                  <c:v>71.607455472011367</c:v>
                </c:pt>
                <c:pt idx="1681">
                  <c:v>71.616299378950842</c:v>
                </c:pt>
                <c:pt idx="1682">
                  <c:v>71.625143130645355</c:v>
                </c:pt>
                <c:pt idx="1683">
                  <c:v>71.633986731920018</c:v>
                </c:pt>
                <c:pt idx="1684">
                  <c:v>71.642830187601831</c:v>
                </c:pt>
                <c:pt idx="1685">
                  <c:v>71.651673502519628</c:v>
                </c:pt>
                <c:pt idx="1686">
                  <c:v>71.660516681504205</c:v>
                </c:pt>
                <c:pt idx="1687">
                  <c:v>71.669359729388304</c:v>
                </c:pt>
                <c:pt idx="1688">
                  <c:v>71.6782026510066</c:v>
                </c:pt>
                <c:pt idx="1689">
                  <c:v>71.687045451195772</c:v>
                </c:pt>
                <c:pt idx="1690">
                  <c:v>71.695888134794515</c:v>
                </c:pt>
                <c:pt idx="1691">
                  <c:v>71.704730706643545</c:v>
                </c:pt>
                <c:pt idx="1692">
                  <c:v>71.713573171585651</c:v>
                </c:pt>
                <c:pt idx="1693">
                  <c:v>71.722415534465725</c:v>
                </c:pt>
                <c:pt idx="1694">
                  <c:v>71.73125780013072</c:v>
                </c:pt>
                <c:pt idx="1695">
                  <c:v>71.74009997342975</c:v>
                </c:pt>
                <c:pt idx="1696">
                  <c:v>71.748942059214087</c:v>
                </c:pt>
                <c:pt idx="1697">
                  <c:v>71.757784062337194</c:v>
                </c:pt>
                <c:pt idx="1698">
                  <c:v>71.766625987654663</c:v>
                </c:pt>
                <c:pt idx="1699">
                  <c:v>71.775467840024433</c:v>
                </c:pt>
                <c:pt idx="1700">
                  <c:v>71.784309624306573</c:v>
                </c:pt>
                <c:pt idx="1701">
                  <c:v>71.79315134536354</c:v>
                </c:pt>
                <c:pt idx="1702">
                  <c:v>71.801993008060023</c:v>
                </c:pt>
                <c:pt idx="1703">
                  <c:v>71.810834617263012</c:v>
                </c:pt>
                <c:pt idx="1704">
                  <c:v>71.819676177841941</c:v>
                </c:pt>
                <c:pt idx="1705">
                  <c:v>71.82851769466852</c:v>
                </c:pt>
                <c:pt idx="1706">
                  <c:v>71.837359172616928</c:v>
                </c:pt>
                <c:pt idx="1707">
                  <c:v>71.846200616563706</c:v>
                </c:pt>
                <c:pt idx="1708">
                  <c:v>71.855042031387896</c:v>
                </c:pt>
                <c:pt idx="1709">
                  <c:v>71.863883421970968</c:v>
                </c:pt>
                <c:pt idx="1710">
                  <c:v>71.872724793196923</c:v>
                </c:pt>
                <c:pt idx="1711">
                  <c:v>71.881566149952249</c:v>
                </c:pt>
                <c:pt idx="1712">
                  <c:v>71.890407497126006</c:v>
                </c:pt>
                <c:pt idx="1713">
                  <c:v>71.899248839609811</c:v>
                </c:pt>
                <c:pt idx="1714">
                  <c:v>71.908090182297897</c:v>
                </c:pt>
                <c:pt idx="1715">
                  <c:v>71.916931530087041</c:v>
                </c:pt>
                <c:pt idx="1716">
                  <c:v>71.925772887876789</c:v>
                </c:pt>
                <c:pt idx="1717">
                  <c:v>71.934614260569248</c:v>
                </c:pt>
                <c:pt idx="1718">
                  <c:v>71.943455653069279</c:v>
                </c:pt>
                <c:pt idx="1719">
                  <c:v>71.952297070284416</c:v>
                </c:pt>
                <c:pt idx="1720">
                  <c:v>71.961138517124979</c:v>
                </c:pt>
                <c:pt idx="1721">
                  <c:v>71.96997999850403</c:v>
                </c:pt>
                <c:pt idx="1722">
                  <c:v>71.978821519337458</c:v>
                </c:pt>
                <c:pt idx="1723">
                  <c:v>71.987663084543939</c:v>
                </c:pt>
                <c:pt idx="1724">
                  <c:v>71.996504699044991</c:v>
                </c:pt>
                <c:pt idx="1725">
                  <c:v>72.005346367765029</c:v>
                </c:pt>
                <c:pt idx="1726">
                  <c:v>72.014188095631354</c:v>
                </c:pt>
                <c:pt idx="1727">
                  <c:v>72.023029887574168</c:v>
                </c:pt>
                <c:pt idx="1728">
                  <c:v>72.03187174852664</c:v>
                </c:pt>
                <c:pt idx="1729">
                  <c:v>72.040713683424926</c:v>
                </c:pt>
                <c:pt idx="1730">
                  <c:v>72.04955569720812</c:v>
                </c:pt>
                <c:pt idx="1731">
                  <c:v>72.058397794818404</c:v>
                </c:pt>
                <c:pt idx="1732">
                  <c:v>72.067239981200998</c:v>
                </c:pt>
                <c:pt idx="1733">
                  <c:v>72.076082261304137</c:v>
                </c:pt>
                <c:pt idx="1734">
                  <c:v>72.084924640079223</c:v>
                </c:pt>
                <c:pt idx="1735">
                  <c:v>72.09376712248077</c:v>
                </c:pt>
                <c:pt idx="1736">
                  <c:v>72.102609713466407</c:v>
                </c:pt>
                <c:pt idx="1737">
                  <c:v>72.111452417996986</c:v>
                </c:pt>
                <c:pt idx="1738">
                  <c:v>72.120295241036544</c:v>
                </c:pt>
                <c:pt idx="1739">
                  <c:v>72.129138187552329</c:v>
                </c:pt>
                <c:pt idx="1740">
                  <c:v>72.137981262514884</c:v>
                </c:pt>
                <c:pt idx="1741">
                  <c:v>72.146824470898011</c:v>
                </c:pt>
                <c:pt idx="1742">
                  <c:v>72.155667817678804</c:v>
                </c:pt>
                <c:pt idx="1743">
                  <c:v>72.164511307837714</c:v>
                </c:pt>
                <c:pt idx="1744">
                  <c:v>72.173354946358572</c:v>
                </c:pt>
                <c:pt idx="1745">
                  <c:v>72.182198738228536</c:v>
                </c:pt>
                <c:pt idx="1746">
                  <c:v>72.19104268843823</c:v>
                </c:pt>
                <c:pt idx="1747">
                  <c:v>72.199886801981691</c:v>
                </c:pt>
                <c:pt idx="1748">
                  <c:v>72.208731083856449</c:v>
                </c:pt>
                <c:pt idx="1749">
                  <c:v>72.217575539063503</c:v>
                </c:pt>
                <c:pt idx="1750">
                  <c:v>72.226420172607376</c:v>
                </c:pt>
                <c:pt idx="1751">
                  <c:v>72.235264989496144</c:v>
                </c:pt>
                <c:pt idx="1752">
                  <c:v>72.244109994741436</c:v>
                </c:pt>
                <c:pt idx="1753">
                  <c:v>72.252955193358503</c:v>
                </c:pt>
                <c:pt idx="1754">
                  <c:v>72.261800590366235</c:v>
                </c:pt>
                <c:pt idx="1755">
                  <c:v>72.270646190787133</c:v>
                </c:pt>
                <c:pt idx="1756">
                  <c:v>72.279491999647419</c:v>
                </c:pt>
                <c:pt idx="1757">
                  <c:v>72.288338021977012</c:v>
                </c:pt>
                <c:pt idx="1758">
                  <c:v>72.297184262809537</c:v>
                </c:pt>
                <c:pt idx="1759">
                  <c:v>72.306030727182431</c:v>
                </c:pt>
                <c:pt idx="1760">
                  <c:v>72.314877420136909</c:v>
                </c:pt>
                <c:pt idx="1761">
                  <c:v>72.323724346717952</c:v>
                </c:pt>
                <c:pt idx="1762">
                  <c:v>72.332571511974436</c:v>
                </c:pt>
                <c:pt idx="1763">
                  <c:v>72.341418920959114</c:v>
                </c:pt>
                <c:pt idx="1764">
                  <c:v>72.350266578728608</c:v>
                </c:pt>
                <c:pt idx="1765">
                  <c:v>72.359114490343472</c:v>
                </c:pt>
                <c:pt idx="1766">
                  <c:v>72.367962660868244</c:v>
                </c:pt>
                <c:pt idx="1767">
                  <c:v>72.376811095371423</c:v>
                </c:pt>
                <c:pt idx="1768">
                  <c:v>72.385659798925502</c:v>
                </c:pt>
                <c:pt idx="1769">
                  <c:v>72.394508776607026</c:v>
                </c:pt>
                <c:pt idx="1770">
                  <c:v>72.403358033496644</c:v>
                </c:pt>
                <c:pt idx="1771">
                  <c:v>72.412207574679044</c:v>
                </c:pt>
                <c:pt idx="1772">
                  <c:v>72.421057405243047</c:v>
                </c:pt>
                <c:pt idx="1773">
                  <c:v>72.429907530281639</c:v>
                </c:pt>
                <c:pt idx="1774">
                  <c:v>72.438757954892012</c:v>
                </c:pt>
                <c:pt idx="1775">
                  <c:v>72.447608684175506</c:v>
                </c:pt>
                <c:pt idx="1776">
                  <c:v>72.456459723237714</c:v>
                </c:pt>
                <c:pt idx="1777">
                  <c:v>72.465311077188531</c:v>
                </c:pt>
                <c:pt idx="1778">
                  <c:v>72.474162751142117</c:v>
                </c:pt>
                <c:pt idx="1779">
                  <c:v>72.483014750216924</c:v>
                </c:pt>
                <c:pt idx="1780">
                  <c:v>72.491867079535822</c:v>
                </c:pt>
                <c:pt idx="1781">
                  <c:v>72.500719744226004</c:v>
                </c:pt>
                <c:pt idx="1782">
                  <c:v>72.509572749419064</c:v>
                </c:pt>
                <c:pt idx="1783">
                  <c:v>72.518426100251091</c:v>
                </c:pt>
                <c:pt idx="1784">
                  <c:v>72.527279801862605</c:v>
                </c:pt>
                <c:pt idx="1785">
                  <c:v>72.536133859398589</c:v>
                </c:pt>
                <c:pt idx="1786">
                  <c:v>72.544988278008603</c:v>
                </c:pt>
                <c:pt idx="1787">
                  <c:v>72.553843062846724</c:v>
                </c:pt>
                <c:pt idx="1788">
                  <c:v>72.562698219071635</c:v>
                </c:pt>
                <c:pt idx="1789">
                  <c:v>72.571553751846622</c:v>
                </c:pt>
                <c:pt idx="1790">
                  <c:v>72.580409666339577</c:v>
                </c:pt>
                <c:pt idx="1791">
                  <c:v>72.589265967723136</c:v>
                </c:pt>
                <c:pt idx="1792">
                  <c:v>72.598122661174571</c:v>
                </c:pt>
                <c:pt idx="1793">
                  <c:v>72.606979751875897</c:v>
                </c:pt>
                <c:pt idx="1794">
                  <c:v>72.615837245013921</c:v>
                </c:pt>
                <c:pt idx="1795">
                  <c:v>72.62469514578018</c:v>
                </c:pt>
                <c:pt idx="1796">
                  <c:v>72.6335534593711</c:v>
                </c:pt>
                <c:pt idx="1797">
                  <c:v>72.642412190987912</c:v>
                </c:pt>
                <c:pt idx="1798">
                  <c:v>72.651271345836719</c:v>
                </c:pt>
                <c:pt idx="1799">
                  <c:v>72.660130929128556</c:v>
                </c:pt>
                <c:pt idx="1800">
                  <c:v>72.668990946079404</c:v>
                </c:pt>
                <c:pt idx="1801">
                  <c:v>72.677851401910189</c:v>
                </c:pt>
                <c:pt idx="1802">
                  <c:v>72.686712301846853</c:v>
                </c:pt>
                <c:pt idx="1803">
                  <c:v>72.69557365112037</c:v>
                </c:pt>
                <c:pt idx="1804">
                  <c:v>72.704435454966742</c:v>
                </c:pt>
                <c:pt idx="1805">
                  <c:v>72.713297718627132</c:v>
                </c:pt>
                <c:pt idx="1806">
                  <c:v>72.722160447347761</c:v>
                </c:pt>
                <c:pt idx="1807">
                  <c:v>72.731023646380052</c:v>
                </c:pt>
                <c:pt idx="1808">
                  <c:v>72.739887320980543</c:v>
                </c:pt>
                <c:pt idx="1809">
                  <c:v>72.748751476411087</c:v>
                </c:pt>
                <c:pt idx="1810">
                  <c:v>72.757616117938696</c:v>
                </c:pt>
                <c:pt idx="1811">
                  <c:v>72.766481250835724</c:v>
                </c:pt>
                <c:pt idx="1812">
                  <c:v>72.775346880379786</c:v>
                </c:pt>
                <c:pt idx="1813">
                  <c:v>72.784213011853851</c:v>
                </c:pt>
                <c:pt idx="1814">
                  <c:v>72.793079650546275</c:v>
                </c:pt>
                <c:pt idx="1815">
                  <c:v>72.801946801750816</c:v>
                </c:pt>
                <c:pt idx="1816">
                  <c:v>72.810814470766658</c:v>
                </c:pt>
                <c:pt idx="1817">
                  <c:v>72.819682662898444</c:v>
                </c:pt>
                <c:pt idx="1818">
                  <c:v>72.828551383456372</c:v>
                </c:pt>
                <c:pt idx="1819">
                  <c:v>72.837420637756068</c:v>
                </c:pt>
                <c:pt idx="1820">
                  <c:v>72.846290431118803</c:v>
                </c:pt>
                <c:pt idx="1821">
                  <c:v>72.855160768871428</c:v>
                </c:pt>
                <c:pt idx="1822">
                  <c:v>72.864031656346413</c:v>
                </c:pt>
                <c:pt idx="1823">
                  <c:v>72.872903098881892</c:v>
                </c:pt>
                <c:pt idx="1824">
                  <c:v>72.881775101821674</c:v>
                </c:pt>
                <c:pt idx="1825">
                  <c:v>72.890647670515321</c:v>
                </c:pt>
                <c:pt idx="1826">
                  <c:v>72.899520810318151</c:v>
                </c:pt>
                <c:pt idx="1827">
                  <c:v>72.908394526591238</c:v>
                </c:pt>
                <c:pt idx="1828">
                  <c:v>72.917268824701509</c:v>
                </c:pt>
                <c:pt idx="1829">
                  <c:v>72.926143710021734</c:v>
                </c:pt>
                <c:pt idx="1830">
                  <c:v>72.935019187930592</c:v>
                </c:pt>
                <c:pt idx="1831">
                  <c:v>72.943895263812678</c:v>
                </c:pt>
                <c:pt idx="1832">
                  <c:v>72.952771943058494</c:v>
                </c:pt>
                <c:pt idx="1833">
                  <c:v>72.961649231064612</c:v>
                </c:pt>
                <c:pt idx="1834">
                  <c:v>72.970527133233588</c:v>
                </c:pt>
                <c:pt idx="1835">
                  <c:v>72.979405654974002</c:v>
                </c:pt>
                <c:pt idx="1836">
                  <c:v>72.988284801700573</c:v>
                </c:pt>
                <c:pt idx="1837">
                  <c:v>72.997164578834131</c:v>
                </c:pt>
                <c:pt idx="1838">
                  <c:v>73.00604499180163</c:v>
                </c:pt>
                <c:pt idx="1839">
                  <c:v>73.01492604603628</c:v>
                </c:pt>
                <c:pt idx="1840">
                  <c:v>73.023807746977425</c:v>
                </c:pt>
                <c:pt idx="1841">
                  <c:v>73.032690100070781</c:v>
                </c:pt>
                <c:pt idx="1842">
                  <c:v>73.041573110768269</c:v>
                </c:pt>
                <c:pt idx="1843">
                  <c:v>73.050456784528166</c:v>
                </c:pt>
                <c:pt idx="1844">
                  <c:v>73.059341126815099</c:v>
                </c:pt>
                <c:pt idx="1845">
                  <c:v>73.068226143100148</c:v>
                </c:pt>
                <c:pt idx="1846">
                  <c:v>73.077111838860745</c:v>
                </c:pt>
                <c:pt idx="1847">
                  <c:v>73.085998219580844</c:v>
                </c:pt>
                <c:pt idx="1848">
                  <c:v>73.094885290750867</c:v>
                </c:pt>
                <c:pt idx="1849">
                  <c:v>73.103773057867826</c:v>
                </c:pt>
                <c:pt idx="1850">
                  <c:v>73.112661526435247</c:v>
                </c:pt>
                <c:pt idx="1851">
                  <c:v>73.121550701963272</c:v>
                </c:pt>
                <c:pt idx="1852">
                  <c:v>73.130440589968757</c:v>
                </c:pt>
                <c:pt idx="1853">
                  <c:v>73.139331195975103</c:v>
                </c:pt>
                <c:pt idx="1854">
                  <c:v>73.148222525512551</c:v>
                </c:pt>
                <c:pt idx="1855">
                  <c:v>73.157114584118034</c:v>
                </c:pt>
                <c:pt idx="1856">
                  <c:v>73.166007377335276</c:v>
                </c:pt>
                <c:pt idx="1857">
                  <c:v>73.17490091071484</c:v>
                </c:pt>
                <c:pt idx="1858">
                  <c:v>73.18379518981412</c:v>
                </c:pt>
                <c:pt idx="1859">
                  <c:v>73.192690220197406</c:v>
                </c:pt>
                <c:pt idx="1860">
                  <c:v>73.201586007435949</c:v>
                </c:pt>
                <c:pt idx="1861">
                  <c:v>73.210482557107966</c:v>
                </c:pt>
                <c:pt idx="1862">
                  <c:v>73.219379874798634</c:v>
                </c:pt>
                <c:pt idx="1863">
                  <c:v>73.228277966100208</c:v>
                </c:pt>
                <c:pt idx="1864">
                  <c:v>73.237176836612022</c:v>
                </c:pt>
                <c:pt idx="1865">
                  <c:v>73.246076491940485</c:v>
                </c:pt>
                <c:pt idx="1866">
                  <c:v>73.254976937699226</c:v>
                </c:pt>
                <c:pt idx="1867">
                  <c:v>73.263878179508993</c:v>
                </c:pt>
                <c:pt idx="1868">
                  <c:v>73.272780222997795</c:v>
                </c:pt>
                <c:pt idx="1869">
                  <c:v>73.281683073800906</c:v>
                </c:pt>
                <c:pt idx="1870">
                  <c:v>73.290586737560901</c:v>
                </c:pt>
                <c:pt idx="1871">
                  <c:v>73.299491219927674</c:v>
                </c:pt>
                <c:pt idx="1872">
                  <c:v>73.308396526558511</c:v>
                </c:pt>
                <c:pt idx="1873">
                  <c:v>73.317302663118127</c:v>
                </c:pt>
                <c:pt idx="1874">
                  <c:v>73.326209635278687</c:v>
                </c:pt>
                <c:pt idx="1875">
                  <c:v>73.335117448719799</c:v>
                </c:pt>
                <c:pt idx="1876">
                  <c:v>73.344026109128691</c:v>
                </c:pt>
                <c:pt idx="1877">
                  <c:v>73.352935622200064</c:v>
                </c:pt>
                <c:pt idx="1878">
                  <c:v>73.361845993636308</c:v>
                </c:pt>
                <c:pt idx="1879">
                  <c:v>73.370757229147401</c:v>
                </c:pt>
                <c:pt idx="1880">
                  <c:v>73.379669334451023</c:v>
                </c:pt>
                <c:pt idx="1881">
                  <c:v>73.388582315272586</c:v>
                </c:pt>
                <c:pt idx="1882">
                  <c:v>73.397496177345289</c:v>
                </c:pt>
                <c:pt idx="1883">
                  <c:v>73.406410926410075</c:v>
                </c:pt>
                <c:pt idx="1884">
                  <c:v>73.415326568215775</c:v>
                </c:pt>
                <c:pt idx="1885">
                  <c:v>73.424243108519107</c:v>
                </c:pt>
                <c:pt idx="1886">
                  <c:v>73.433160553084676</c:v>
                </c:pt>
                <c:pt idx="1887">
                  <c:v>73.442078907685087</c:v>
                </c:pt>
                <c:pt idx="1888">
                  <c:v>73.450998178100875</c:v>
                </c:pt>
                <c:pt idx="1889">
                  <c:v>73.459918370120747</c:v>
                </c:pt>
                <c:pt idx="1890">
                  <c:v>73.468839489541367</c:v>
                </c:pt>
                <c:pt idx="1891">
                  <c:v>73.477761542167585</c:v>
                </c:pt>
                <c:pt idx="1892">
                  <c:v>73.486684533812394</c:v>
                </c:pt>
                <c:pt idx="1893">
                  <c:v>73.495608470297014</c:v>
                </c:pt>
                <c:pt idx="1894">
                  <c:v>73.504533357450882</c:v>
                </c:pt>
                <c:pt idx="1895">
                  <c:v>73.513459201111772</c:v>
                </c:pt>
                <c:pt idx="1896">
                  <c:v>73.522386007125718</c:v>
                </c:pt>
                <c:pt idx="1897">
                  <c:v>73.531313781347166</c:v>
                </c:pt>
                <c:pt idx="1898">
                  <c:v>73.540242529638959</c:v>
                </c:pt>
                <c:pt idx="1899">
                  <c:v>73.549172257872428</c:v>
                </c:pt>
                <c:pt idx="1900">
                  <c:v>73.55810297192734</c:v>
                </c:pt>
                <c:pt idx="1901">
                  <c:v>73.567034677692035</c:v>
                </c:pt>
                <c:pt idx="1902">
                  <c:v>73.575967381063464</c:v>
                </c:pt>
                <c:pt idx="1903">
                  <c:v>73.584901087947131</c:v>
                </c:pt>
                <c:pt idx="1904">
                  <c:v>73.593835804257239</c:v>
                </c:pt>
                <c:pt idx="1905">
                  <c:v>73.602771535916716</c:v>
                </c:pt>
                <c:pt idx="1906">
                  <c:v>73.611708288857201</c:v>
                </c:pt>
                <c:pt idx="1907">
                  <c:v>73.620646069019173</c:v>
                </c:pt>
                <c:pt idx="1908">
                  <c:v>73.629584882351878</c:v>
                </c:pt>
                <c:pt idx="1909">
                  <c:v>73.638524734813529</c:v>
                </c:pt>
                <c:pt idx="1910">
                  <c:v>73.64746563237118</c:v>
                </c:pt>
                <c:pt idx="1911">
                  <c:v>73.656407581000934</c:v>
                </c:pt>
                <c:pt idx="1912">
                  <c:v>73.665350586687822</c:v>
                </c:pt>
                <c:pt idx="1913">
                  <c:v>73.67429465542601</c:v>
                </c:pt>
                <c:pt idx="1914">
                  <c:v>73.683239793218661</c:v>
                </c:pt>
                <c:pt idx="1915">
                  <c:v>73.692186006078188</c:v>
                </c:pt>
                <c:pt idx="1916">
                  <c:v>73.701133300026129</c:v>
                </c:pt>
                <c:pt idx="1917">
                  <c:v>73.710081681093286</c:v>
                </c:pt>
                <c:pt idx="1918">
                  <c:v>73.719031155319712</c:v>
                </c:pt>
                <c:pt idx="1919">
                  <c:v>73.727981728754784</c:v>
                </c:pt>
                <c:pt idx="1920">
                  <c:v>73.736933407457286</c:v>
                </c:pt>
                <c:pt idx="1921">
                  <c:v>73.745886197495352</c:v>
                </c:pt>
                <c:pt idx="1922">
                  <c:v>73.754840104946638</c:v>
                </c:pt>
                <c:pt idx="1923">
                  <c:v>73.763795135898263</c:v>
                </c:pt>
                <c:pt idx="1924">
                  <c:v>73.772751296446913</c:v>
                </c:pt>
                <c:pt idx="1925">
                  <c:v>73.781708592698848</c:v>
                </c:pt>
                <c:pt idx="1926">
                  <c:v>73.79066703077001</c:v>
                </c:pt>
                <c:pt idx="1927">
                  <c:v>73.799626616786</c:v>
                </c:pt>
                <c:pt idx="1928">
                  <c:v>73.8085873568822</c:v>
                </c:pt>
                <c:pt idx="1929">
                  <c:v>73.817549257203666</c:v>
                </c:pt>
                <c:pt idx="1930">
                  <c:v>73.826512323905419</c:v>
                </c:pt>
                <c:pt idx="1931">
                  <c:v>73.835476563152284</c:v>
                </c:pt>
                <c:pt idx="1932">
                  <c:v>73.84444198111899</c:v>
                </c:pt>
                <c:pt idx="1933">
                  <c:v>73.853408583990301</c:v>
                </c:pt>
                <c:pt idx="1934">
                  <c:v>73.862376377960956</c:v>
                </c:pt>
                <c:pt idx="1935">
                  <c:v>73.871345369235797</c:v>
                </c:pt>
                <c:pt idx="1936">
                  <c:v>73.880315564029729</c:v>
                </c:pt>
                <c:pt idx="1937">
                  <c:v>73.889286968567873</c:v>
                </c:pt>
                <c:pt idx="1938">
                  <c:v>73.898259589085555</c:v>
                </c:pt>
                <c:pt idx="1939">
                  <c:v>73.907233431828317</c:v>
                </c:pt>
                <c:pt idx="1940">
                  <c:v>73.916208503052061</c:v>
                </c:pt>
                <c:pt idx="1941">
                  <c:v>73.925184809023037</c:v>
                </c:pt>
                <c:pt idx="1942">
                  <c:v>73.934162356017907</c:v>
                </c:pt>
                <c:pt idx="1943">
                  <c:v>73.943141150323768</c:v>
                </c:pt>
                <c:pt idx="1944">
                  <c:v>73.95212119823826</c:v>
                </c:pt>
                <c:pt idx="1945">
                  <c:v>73.961102506069537</c:v>
                </c:pt>
                <c:pt idx="1946">
                  <c:v>73.970085080136428</c:v>
                </c:pt>
                <c:pt idx="1947">
                  <c:v>73.979068926768363</c:v>
                </c:pt>
                <c:pt idx="1948">
                  <c:v>73.988054052305486</c:v>
                </c:pt>
                <c:pt idx="1949">
                  <c:v>73.997040463098728</c:v>
                </c:pt>
                <c:pt idx="1950">
                  <c:v>74.006028165509818</c:v>
                </c:pt>
                <c:pt idx="1951">
                  <c:v>74.01501716591136</c:v>
                </c:pt>
                <c:pt idx="1952">
                  <c:v>74.02400747068684</c:v>
                </c:pt>
                <c:pt idx="1953">
                  <c:v>74.03299908623076</c:v>
                </c:pt>
                <c:pt idx="1954">
                  <c:v>74.041992018948562</c:v>
                </c:pt>
                <c:pt idx="1955">
                  <c:v>74.050986275256875</c:v>
                </c:pt>
                <c:pt idx="1956">
                  <c:v>74.059981861583296</c:v>
                </c:pt>
                <c:pt idx="1957">
                  <c:v>74.068978784366749</c:v>
                </c:pt>
                <c:pt idx="1958">
                  <c:v>74.077977050057285</c:v>
                </c:pt>
                <c:pt idx="1959">
                  <c:v>74.086976665116268</c:v>
                </c:pt>
                <c:pt idx="1960">
                  <c:v>74.0959776360164</c:v>
                </c:pt>
                <c:pt idx="1961">
                  <c:v>74.104979969241782</c:v>
                </c:pt>
                <c:pt idx="1962">
                  <c:v>74.113983671287897</c:v>
                </c:pt>
                <c:pt idx="1963">
                  <c:v>74.122988748661797</c:v>
                </c:pt>
                <c:pt idx="1964">
                  <c:v>74.131995207882014</c:v>
                </c:pt>
                <c:pt idx="1965">
                  <c:v>74.141003055478748</c:v>
                </c:pt>
                <c:pt idx="1966">
                  <c:v>74.150012297993797</c:v>
                </c:pt>
                <c:pt idx="1967">
                  <c:v>74.159022941980723</c:v>
                </c:pt>
                <c:pt idx="1968">
                  <c:v>74.168034994004799</c:v>
                </c:pt>
                <c:pt idx="1969">
                  <c:v>74.177048460643164</c:v>
                </c:pt>
                <c:pt idx="1970">
                  <c:v>74.186063348484808</c:v>
                </c:pt>
                <c:pt idx="1971">
                  <c:v>74.195079664130688</c:v>
                </c:pt>
                <c:pt idx="1972">
                  <c:v>74.204097414193726</c:v>
                </c:pt>
                <c:pt idx="1973">
                  <c:v>74.213116605298865</c:v>
                </c:pt>
                <c:pt idx="1974">
                  <c:v>74.222137244083214</c:v>
                </c:pt>
                <c:pt idx="1975">
                  <c:v>74.231159337195962</c:v>
                </c:pt>
                <c:pt idx="1976">
                  <c:v>74.240182891298574</c:v>
                </c:pt>
                <c:pt idx="1977">
                  <c:v>74.24920791306478</c:v>
                </c:pt>
                <c:pt idx="1978">
                  <c:v>74.258234409180588</c:v>
                </c:pt>
                <c:pt idx="1979">
                  <c:v>74.267262386344484</c:v>
                </c:pt>
                <c:pt idx="1980">
                  <c:v>74.276291851267317</c:v>
                </c:pt>
                <c:pt idx="1981">
                  <c:v>74.285322810672469</c:v>
                </c:pt>
                <c:pt idx="1982">
                  <c:v>74.294355271295899</c:v>
                </c:pt>
                <c:pt idx="1983">
                  <c:v>74.303389239886187</c:v>
                </c:pt>
                <c:pt idx="1984">
                  <c:v>74.312424723204529</c:v>
                </c:pt>
                <c:pt idx="1985">
                  <c:v>74.321461728024971</c:v>
                </c:pt>
                <c:pt idx="1986">
                  <c:v>74.330500261134247</c:v>
                </c:pt>
                <c:pt idx="1987">
                  <c:v>74.339540329332024</c:v>
                </c:pt>
                <c:pt idx="1988">
                  <c:v>74.348581939430872</c:v>
                </c:pt>
                <c:pt idx="1989">
                  <c:v>74.357625098256321</c:v>
                </c:pt>
                <c:pt idx="1990">
                  <c:v>74.366669812646947</c:v>
                </c:pt>
                <c:pt idx="1991">
                  <c:v>74.375716089454428</c:v>
                </c:pt>
                <c:pt idx="1992">
                  <c:v>74.384763935543589</c:v>
                </c:pt>
                <c:pt idx="1993">
                  <c:v>74.393813357792524</c:v>
                </c:pt>
                <c:pt idx="1994">
                  <c:v>74.402864363092547</c:v>
                </c:pt>
                <c:pt idx="1995">
                  <c:v>74.411916958348357</c:v>
                </c:pt>
                <c:pt idx="1996">
                  <c:v>74.420971150478081</c:v>
                </c:pt>
                <c:pt idx="1997">
                  <c:v>74.430026946413236</c:v>
                </c:pt>
                <c:pt idx="1998">
                  <c:v>74.439084353098977</c:v>
                </c:pt>
                <c:pt idx="1999">
                  <c:v>74.448143377493963</c:v>
                </c:pt>
                <c:pt idx="2000" formatCode="General">
                  <c:v>74.457204026570565</c:v>
                </c:pt>
                <c:pt idx="2001" formatCode="General">
                  <c:v>74.466266307314868</c:v>
                </c:pt>
                <c:pt idx="2002" formatCode="General">
                  <c:v>74.47533022672674</c:v>
                </c:pt>
                <c:pt idx="2003" formatCode="General">
                  <c:v>74.484395791819892</c:v>
                </c:pt>
                <c:pt idx="2004" formatCode="General">
                  <c:v>74.493463009621976</c:v>
                </c:pt>
                <c:pt idx="2005" formatCode="General">
                  <c:v>74.502531887174612</c:v>
                </c:pt>
                <c:pt idx="2006" formatCode="General">
                  <c:v>74.511602431533433</c:v>
                </c:pt>
                <c:pt idx="2007" formatCode="General">
                  <c:v>74.52067464976821</c:v>
                </c:pt>
                <c:pt idx="2008" formatCode="General">
                  <c:v>74.5297485489629</c:v>
                </c:pt>
                <c:pt idx="2009" formatCode="General">
                  <c:v>74.538824136215723</c:v>
                </c:pt>
                <c:pt idx="2010" formatCode="General">
                  <c:v>74.547901418639142</c:v>
                </c:pt>
                <c:pt idx="2011" formatCode="General">
                  <c:v>74.556980403360043</c:v>
                </c:pt>
                <c:pt idx="2012" formatCode="General">
                  <c:v>74.56606109751975</c:v>
                </c:pt>
                <c:pt idx="2013" formatCode="General">
                  <c:v>74.575143508274081</c:v>
                </c:pt>
                <c:pt idx="2014" formatCode="General">
                  <c:v>74.584227642793437</c:v>
                </c:pt>
                <c:pt idx="2015" formatCode="General">
                  <c:v>74.593313508262867</c:v>
                </c:pt>
                <c:pt idx="2016" formatCode="General">
                  <c:v>74.602401111882145</c:v>
                </c:pt>
                <c:pt idx="2017" formatCode="General">
                  <c:v>74.611490460865781</c:v>
                </c:pt>
                <c:pt idx="2018" formatCode="General">
                  <c:v>74.620581562443206</c:v>
                </c:pt>
                <c:pt idx="2019" formatCode="General">
                  <c:v>74.629674423858702</c:v>
                </c:pt>
                <c:pt idx="2020" formatCode="General">
                  <c:v>74.6387690523716</c:v>
                </c:pt>
                <c:pt idx="2021" formatCode="General">
                  <c:v>74.647865455256223</c:v>
                </c:pt>
                <c:pt idx="2022" formatCode="General">
                  <c:v>74.656963639802072</c:v>
                </c:pt>
                <c:pt idx="2023" formatCode="General">
                  <c:v>74.666063613313838</c:v>
                </c:pt>
                <c:pt idx="2024" formatCode="General">
                  <c:v>74.675165383111462</c:v>
                </c:pt>
                <c:pt idx="2025" formatCode="General">
                  <c:v>74.684268956530261</c:v>
                </c:pt>
                <c:pt idx="2026" formatCode="General">
                  <c:v>74.693374340920926</c:v>
                </c:pt>
                <c:pt idx="2027" formatCode="General">
                  <c:v>74.702481543649654</c:v>
                </c:pt>
                <c:pt idx="2028" formatCode="General">
                  <c:v>74.71159057209816</c:v>
                </c:pt>
                <c:pt idx="2029" formatCode="General">
                  <c:v>74.720701433663876</c:v>
                </c:pt>
                <c:pt idx="2030" formatCode="General">
                  <c:v>74.729814135759838</c:v>
                </c:pt>
                <c:pt idx="2031" formatCode="General">
                  <c:v>74.738928685814912</c:v>
                </c:pt>
                <c:pt idx="2032" formatCode="General">
                  <c:v>74.748045091273795</c:v>
                </c:pt>
                <c:pt idx="2033" formatCode="General">
                  <c:v>74.757163359597101</c:v>
                </c:pt>
                <c:pt idx="2034" formatCode="General">
                  <c:v>74.766283498261444</c:v>
                </c:pt>
                <c:pt idx="2035" formatCode="General">
                  <c:v>74.775405514759512</c:v>
                </c:pt>
                <c:pt idx="2036" formatCode="General">
                  <c:v>74.784529416600122</c:v>
                </c:pt>
                <c:pt idx="2037" formatCode="General">
                  <c:v>74.793655211308348</c:v>
                </c:pt>
                <c:pt idx="2038" formatCode="General">
                  <c:v>74.80278290642552</c:v>
                </c:pt>
                <c:pt idx="2039" formatCode="General">
                  <c:v>74.811912509509355</c:v>
                </c:pt>
                <c:pt idx="2040" formatCode="General">
                  <c:v>74.82104402813404</c:v>
                </c:pt>
                <c:pt idx="2041" formatCode="General">
                  <c:v>74.830177469890245</c:v>
                </c:pt>
                <c:pt idx="2042" formatCode="General">
                  <c:v>74.83931284238524</c:v>
                </c:pt>
                <c:pt idx="2043" formatCode="General">
                  <c:v>74.84845015324305</c:v>
                </c:pt>
                <c:pt idx="2044" formatCode="General">
                  <c:v>74.857589410104367</c:v>
                </c:pt>
                <c:pt idx="2045" formatCode="General">
                  <c:v>74.866730620626768</c:v>
                </c:pt>
                <c:pt idx="2046" formatCode="General">
                  <c:v>74.875873792484725</c:v>
                </c:pt>
                <c:pt idx="2047" formatCode="General">
                  <c:v>74.885018933369722</c:v>
                </c:pt>
                <c:pt idx="2048" formatCode="General">
                  <c:v>74.894166050990293</c:v>
                </c:pt>
                <c:pt idx="2049" formatCode="General">
                  <c:v>74.903315153072143</c:v>
                </c:pt>
                <c:pt idx="2050" formatCode="General">
                  <c:v>74.912466247358196</c:v>
                </c:pt>
                <c:pt idx="2051" formatCode="General">
                  <c:v>74.921619341608704</c:v>
                </c:pt>
                <c:pt idx="2052" formatCode="General">
                  <c:v>74.930774443601294</c:v>
                </c:pt>
                <c:pt idx="2053" formatCode="General">
                  <c:v>74.939931561131075</c:v>
                </c:pt>
                <c:pt idx="2054" formatCode="General">
                  <c:v>74.949090702010707</c:v>
                </c:pt>
                <c:pt idx="2055" formatCode="General">
                  <c:v>74.958251874070527</c:v>
                </c:pt>
                <c:pt idx="2056" formatCode="General">
                  <c:v>74.967415085158549</c:v>
                </c:pt>
                <c:pt idx="2057" formatCode="General">
                  <c:v>74.976580343140583</c:v>
                </c:pt>
                <c:pt idx="2058" formatCode="General">
                  <c:v>74.985747655900397</c:v>
                </c:pt>
                <c:pt idx="2059" formatCode="General">
                  <c:v>74.994917031339654</c:v>
                </c:pt>
                <c:pt idx="2060" formatCode="General">
                  <c:v>75.004088477378119</c:v>
                </c:pt>
                <c:pt idx="2061" formatCode="General">
                  <c:v>75.013262001953663</c:v>
                </c:pt>
                <c:pt idx="2062" formatCode="General">
                  <c:v>75.022437613022419</c:v>
                </c:pt>
                <c:pt idx="2063" formatCode="General">
                  <c:v>75.031615318558821</c:v>
                </c:pt>
                <c:pt idx="2064" formatCode="General">
                  <c:v>75.040795126555693</c:v>
                </c:pt>
                <c:pt idx="2065" formatCode="General">
                  <c:v>75.049977045024335</c:v>
                </c:pt>
                <c:pt idx="2066" formatCode="General">
                  <c:v>75.059161081994617</c:v>
                </c:pt>
                <c:pt idx="2067" formatCode="General">
                  <c:v>75.068347245515113</c:v>
                </c:pt>
                <c:pt idx="2068" formatCode="General">
                  <c:v>75.07753554365307</c:v>
                </c:pt>
                <c:pt idx="2069" formatCode="General">
                  <c:v>75.086725984494635</c:v>
                </c:pt>
                <c:pt idx="2070" formatCode="General">
                  <c:v>75.095918576144811</c:v>
                </c:pt>
                <c:pt idx="2071" formatCode="General">
                  <c:v>75.10511332672769</c:v>
                </c:pt>
                <c:pt idx="2072" formatCode="General">
                  <c:v>75.114310244386388</c:v>
                </c:pt>
                <c:pt idx="2073" formatCode="General">
                  <c:v>75.123509337283267</c:v>
                </c:pt>
                <c:pt idx="2074" formatCode="General">
                  <c:v>75.132710613599954</c:v>
                </c:pt>
                <c:pt idx="2075" formatCode="General">
                  <c:v>75.141914081537422</c:v>
                </c:pt>
                <c:pt idx="2076" formatCode="General">
                  <c:v>75.151119749316152</c:v>
                </c:pt>
                <c:pt idx="2077" formatCode="General">
                  <c:v>75.160327625176137</c:v>
                </c:pt>
                <c:pt idx="2078" formatCode="General">
                  <c:v>75.169537717377054</c:v>
                </c:pt>
                <c:pt idx="2079" formatCode="General">
                  <c:v>75.178750034198274</c:v>
                </c:pt>
                <c:pt idx="2080" formatCode="General">
                  <c:v>75.187964583939063</c:v>
                </c:pt>
                <c:pt idx="2081" formatCode="General">
                  <c:v>75.197181374918586</c:v>
                </c:pt>
                <c:pt idx="2082" formatCode="General">
                  <c:v>75.206400415475983</c:v>
                </c:pt>
                <c:pt idx="2083" formatCode="General">
                  <c:v>75.215621713970577</c:v>
                </c:pt>
                <c:pt idx="2084" formatCode="General">
                  <c:v>75.224845278781899</c:v>
                </c:pt>
                <c:pt idx="2085" formatCode="General">
                  <c:v>75.234071118309728</c:v>
                </c:pt>
                <c:pt idx="2086" formatCode="General">
                  <c:v>75.243299240974281</c:v>
                </c:pt>
                <c:pt idx="2087" formatCode="General">
                  <c:v>75.252529655216307</c:v>
                </c:pt>
                <c:pt idx="2088" formatCode="General">
                  <c:v>75.261762369497077</c:v>
                </c:pt>
                <c:pt idx="2089" formatCode="General">
                  <c:v>75.270997392298639</c:v>
                </c:pt>
                <c:pt idx="2090" formatCode="General">
                  <c:v>75.280234732123787</c:v>
                </c:pt>
                <c:pt idx="2091" formatCode="General">
                  <c:v>75.289474397496178</c:v>
                </c:pt>
                <c:pt idx="2092" formatCode="General">
                  <c:v>75.298716396960529</c:v>
                </c:pt>
                <c:pt idx="2093" formatCode="General">
                  <c:v>75.307960739082603</c:v>
                </c:pt>
                <c:pt idx="2094" formatCode="General">
                  <c:v>75.317207432449365</c:v>
                </c:pt>
                <c:pt idx="2095" formatCode="General">
                  <c:v>75.326456485669055</c:v>
                </c:pt>
                <c:pt idx="2096" formatCode="General">
                  <c:v>75.335707907371344</c:v>
                </c:pt>
                <c:pt idx="2097" formatCode="General">
                  <c:v>75.344961706207343</c:v>
                </c:pt>
                <c:pt idx="2098" formatCode="General">
                  <c:v>75.354217890849824</c:v>
                </c:pt>
                <c:pt idx="2099" formatCode="General">
                  <c:v>75.363476469993188</c:v>
                </c:pt>
                <c:pt idx="2100" formatCode="General">
                  <c:v>75.372737452353718</c:v>
                </c:pt>
                <c:pt idx="2101" formatCode="General">
                  <c:v>75.382000846669527</c:v>
                </c:pt>
                <c:pt idx="2102" formatCode="General">
                  <c:v>75.391266661700783</c:v>
                </c:pt>
                <c:pt idx="2103" formatCode="General">
                  <c:v>75.400534906229765</c:v>
                </c:pt>
                <c:pt idx="2104" formatCode="General">
                  <c:v>75.40980558906098</c:v>
                </c:pt>
                <c:pt idx="2105" formatCode="General">
                  <c:v>75.419078719021272</c:v>
                </c:pt>
                <c:pt idx="2106" formatCode="General">
                  <c:v>75.428354304959882</c:v>
                </c:pt>
                <c:pt idx="2107" formatCode="General">
                  <c:v>75.437632355748619</c:v>
                </c:pt>
                <c:pt idx="2108" formatCode="General">
                  <c:v>75.446912880281943</c:v>
                </c:pt>
                <c:pt idx="2109" formatCode="General">
                  <c:v>75.456195887477108</c:v>
                </c:pt>
                <c:pt idx="2110" formatCode="General">
                  <c:v>75.465481386274163</c:v>
                </c:pt>
                <c:pt idx="2111" formatCode="General">
                  <c:v>75.474769385636208</c:v>
                </c:pt>
                <c:pt idx="2112" formatCode="General">
                  <c:v>75.484059894549361</c:v>
                </c:pt>
                <c:pt idx="2113" formatCode="General">
                  <c:v>75.493352922023021</c:v>
                </c:pt>
                <c:pt idx="2114" formatCode="General">
                  <c:v>75.502648477089849</c:v>
                </c:pt>
                <c:pt idx="2115" formatCode="General">
                  <c:v>75.511946568805953</c:v>
                </c:pt>
                <c:pt idx="2116" formatCode="General">
                  <c:v>75.521247206250919</c:v>
                </c:pt>
                <c:pt idx="2117" formatCode="General">
                  <c:v>75.530550398528092</c:v>
                </c:pt>
                <c:pt idx="2118" formatCode="General">
                  <c:v>75.539856154764465</c:v>
                </c:pt>
                <c:pt idx="2119" formatCode="General">
                  <c:v>75.549164484110989</c:v>
                </c:pt>
                <c:pt idx="2120" formatCode="General">
                  <c:v>75.558475395742605</c:v>
                </c:pt>
                <c:pt idx="2121" formatCode="General">
                  <c:v>75.567788898858296</c:v>
                </c:pt>
                <c:pt idx="2122" formatCode="General">
                  <c:v>75.577105002681364</c:v>
                </c:pt>
                <c:pt idx="2123" formatCode="General">
                  <c:v>75.586423716459393</c:v>
                </c:pt>
                <c:pt idx="2124" formatCode="General">
                  <c:v>75.595745049464455</c:v>
                </c:pt>
                <c:pt idx="2125" formatCode="General">
                  <c:v>75.605069010993176</c:v>
                </c:pt>
                <c:pt idx="2126" formatCode="General">
                  <c:v>75.614395610366941</c:v>
                </c:pt>
                <c:pt idx="2127" formatCode="General">
                  <c:v>75.623724856931872</c:v>
                </c:pt>
                <c:pt idx="2128" formatCode="General">
                  <c:v>75.633056760059077</c:v>
                </c:pt>
                <c:pt idx="2129" formatCode="General">
                  <c:v>75.642391329144743</c:v>
                </c:pt>
                <c:pt idx="2130" formatCode="General">
                  <c:v>75.6517285736102</c:v>
                </c:pt>
                <c:pt idx="2131" formatCode="General">
                  <c:v>75.661068502902125</c:v>
                </c:pt>
                <c:pt idx="2132" formatCode="General">
                  <c:v>75.670411126492553</c:v>
                </c:pt>
                <c:pt idx="2133" formatCode="General">
                  <c:v>75.679756453879165</c:v>
                </c:pt>
                <c:pt idx="2134" formatCode="General">
                  <c:v>75.689104494585251</c:v>
                </c:pt>
                <c:pt idx="2135" formatCode="General">
                  <c:v>75.698455258159939</c:v>
                </c:pt>
                <c:pt idx="2136" formatCode="General">
                  <c:v>75.707808754178245</c:v>
                </c:pt>
                <c:pt idx="2137" formatCode="General">
                  <c:v>75.71716499224128</c:v>
                </c:pt>
                <c:pt idx="2138" formatCode="General">
                  <c:v>75.726523981976328</c:v>
                </c:pt>
                <c:pt idx="2139" formatCode="General">
                  <c:v>75.735885733036966</c:v>
                </c:pt>
                <c:pt idx="2140" formatCode="General">
                  <c:v>75.745250255103244</c:v>
                </c:pt>
                <c:pt idx="2141" formatCode="General">
                  <c:v>75.754617557881758</c:v>
                </c:pt>
                <c:pt idx="2142" formatCode="General">
                  <c:v>75.763987651105765</c:v>
                </c:pt>
                <c:pt idx="2143" formatCode="General">
                  <c:v>75.773360544535436</c:v>
                </c:pt>
                <c:pt idx="2144" formatCode="General">
                  <c:v>75.782736247957843</c:v>
                </c:pt>
                <c:pt idx="2145" formatCode="General">
                  <c:v>75.792114771187173</c:v>
                </c:pt>
                <c:pt idx="2146" formatCode="General">
                  <c:v>75.801496124064826</c:v>
                </c:pt>
                <c:pt idx="2147" formatCode="General">
                  <c:v>75.810880316459603</c:v>
                </c:pt>
                <c:pt idx="2148" formatCode="General">
                  <c:v>75.820267358267742</c:v>
                </c:pt>
                <c:pt idx="2149" formatCode="General">
                  <c:v>75.829657259413167</c:v>
                </c:pt>
                <c:pt idx="2150" formatCode="General">
                  <c:v>75.839050029847556</c:v>
                </c:pt>
                <c:pt idx="2151" formatCode="General">
                  <c:v>75.848445679550451</c:v>
                </c:pt>
                <c:pt idx="2152" formatCode="General">
                  <c:v>75.857844218529507</c:v>
                </c:pt>
                <c:pt idx="2153" formatCode="General">
                  <c:v>75.867245656820515</c:v>
                </c:pt>
                <c:pt idx="2154" formatCode="General">
                  <c:v>75.876650004487601</c:v>
                </c:pt>
                <c:pt idx="2155" formatCode="General">
                  <c:v>75.886057271623358</c:v>
                </c:pt>
                <c:pt idx="2156" formatCode="General">
                  <c:v>75.895467468348969</c:v>
                </c:pt>
                <c:pt idx="2157" formatCode="General">
                  <c:v>75.904880604814366</c:v>
                </c:pt>
                <c:pt idx="2158" formatCode="General">
                  <c:v>75.914296691198402</c:v>
                </c:pt>
                <c:pt idx="2159" formatCode="General">
                  <c:v>75.923715737708889</c:v>
                </c:pt>
                <c:pt idx="2160" formatCode="General">
                  <c:v>75.933137754582916</c:v>
                </c:pt>
                <c:pt idx="2161" formatCode="General">
                  <c:v>75.942562752086801</c:v>
                </c:pt>
                <c:pt idx="2162" formatCode="General">
                  <c:v>75.951990740516393</c:v>
                </c:pt>
                <c:pt idx="2163" formatCode="General">
                  <c:v>75.961421730197102</c:v>
                </c:pt>
                <c:pt idx="2164" formatCode="General">
                  <c:v>75.970855731484136</c:v>
                </c:pt>
                <c:pt idx="2165" formatCode="General">
                  <c:v>75.98029275476263</c:v>
                </c:pt>
                <c:pt idx="2166" formatCode="General">
                  <c:v>75.989732810447734</c:v>
                </c:pt>
                <c:pt idx="2167" formatCode="General">
                  <c:v>75.999175908984867</c:v>
                </c:pt>
                <c:pt idx="2168" formatCode="General">
                  <c:v>76.008622060849731</c:v>
                </c:pt>
                <c:pt idx="2169" formatCode="General">
                  <c:v>76.018071276548639</c:v>
                </c:pt>
                <c:pt idx="2170" formatCode="General">
                  <c:v>76.027523566618498</c:v>
                </c:pt>
                <c:pt idx="2171" formatCode="General">
                  <c:v>76.036978941627083</c:v>
                </c:pt>
                <c:pt idx="2172" formatCode="General">
                  <c:v>76.046437412173091</c:v>
                </c:pt>
                <c:pt idx="2173" formatCode="General">
                  <c:v>76.055898988886426</c:v>
                </c:pt>
                <c:pt idx="2174" formatCode="General">
                  <c:v>76.065363682428242</c:v>
                </c:pt>
                <c:pt idx="2175" formatCode="General">
                  <c:v>76.074831503491126</c:v>
                </c:pt>
                <c:pt idx="2176" formatCode="General">
                  <c:v>76.0843024627993</c:v>
                </c:pt>
                <c:pt idx="2177" formatCode="General">
                  <c:v>76.093776571108762</c:v>
                </c:pt>
                <c:pt idx="2178" formatCode="General">
                  <c:v>76.103253839207397</c:v>
                </c:pt>
                <c:pt idx="2179" formatCode="General">
                  <c:v>76.112734277915209</c:v>
                </c:pt>
                <c:pt idx="2180" formatCode="General">
                  <c:v>76.122217898084443</c:v>
                </c:pt>
                <c:pt idx="2181" formatCode="General">
                  <c:v>76.131704710599777</c:v>
                </c:pt>
                <c:pt idx="2182" formatCode="General">
                  <c:v>76.14119472637843</c:v>
                </c:pt>
                <c:pt idx="2183" formatCode="General">
                  <c:v>76.150687956370405</c:v>
                </c:pt>
                <c:pt idx="2184" formatCode="General">
                  <c:v>76.160184411558603</c:v>
                </c:pt>
                <c:pt idx="2185" formatCode="General">
                  <c:v>76.169684102958982</c:v>
                </c:pt>
                <c:pt idx="2186" formatCode="General">
                  <c:v>76.179187041620807</c:v>
                </c:pt>
                <c:pt idx="2187" formatCode="General">
                  <c:v>76.188693238626669</c:v>
                </c:pt>
                <c:pt idx="2188" formatCode="General">
                  <c:v>76.198202705092839</c:v>
                </c:pt>
                <c:pt idx="2189" formatCode="General">
                  <c:v>76.20771545216931</c:v>
                </c:pt>
                <c:pt idx="2190" formatCode="General">
                  <c:v>76.217231491039982</c:v>
                </c:pt>
                <c:pt idx="2191" formatCode="General">
                  <c:v>76.226750832922889</c:v>
                </c:pt>
                <c:pt idx="2192" formatCode="General">
                  <c:v>76.236273489070342</c:v>
                </c:pt>
                <c:pt idx="2193" formatCode="General">
                  <c:v>76.245799470769114</c:v>
                </c:pt>
                <c:pt idx="2194" formatCode="General">
                  <c:v>76.255328789340581</c:v>
                </c:pt>
                <c:pt idx="2195" formatCode="General">
                  <c:v>76.264861456140991</c:v>
                </c:pt>
                <c:pt idx="2196" formatCode="General">
                  <c:v>76.274397482561497</c:v>
                </c:pt>
                <c:pt idx="2197" formatCode="General">
                  <c:v>76.28393688002852</c:v>
                </c:pt>
                <c:pt idx="2198" formatCode="General">
                  <c:v>76.293479660003769</c:v>
                </c:pt>
                <c:pt idx="2199" formatCode="General">
                  <c:v>76.303025833984478</c:v>
                </c:pt>
                <c:pt idx="2200" formatCode="General">
                  <c:v>76.312575413503652</c:v>
                </c:pt>
                <c:pt idx="2201" formatCode="General">
                  <c:v>76.322128410130162</c:v>
                </c:pt>
                <c:pt idx="2202" formatCode="General">
                  <c:v>76.331684835468977</c:v>
                </c:pt>
                <c:pt idx="2203" formatCode="General">
                  <c:v>76.34124470116133</c:v>
                </c:pt>
                <c:pt idx="2204" formatCode="General">
                  <c:v>76.350808018884933</c:v>
                </c:pt>
                <c:pt idx="2205" formatCode="General">
                  <c:v>76.36037480035418</c:v>
                </c:pt>
                <c:pt idx="2206" formatCode="General">
                  <c:v>76.369945057320237</c:v>
                </c:pt>
                <c:pt idx="2207" formatCode="General">
                  <c:v>76.379518801571365</c:v>
                </c:pt>
                <c:pt idx="2208" formatCode="General">
                  <c:v>76.389096044933027</c:v>
                </c:pt>
                <c:pt idx="2209" formatCode="General">
                  <c:v>76.398676799268131</c:v>
                </c:pt>
                <c:pt idx="2210" formatCode="General">
                  <c:v>76.40826107647716</c:v>
                </c:pt>
                <c:pt idx="2211" formatCode="General">
                  <c:v>76.417848888498455</c:v>
                </c:pt>
                <c:pt idx="2212" formatCode="General">
                  <c:v>76.427440247308368</c:v>
                </c:pt>
                <c:pt idx="2213" formatCode="General">
                  <c:v>76.437035164921426</c:v>
                </c:pt>
                <c:pt idx="2214" formatCode="General">
                  <c:v>76.446633653390606</c:v>
                </c:pt>
                <c:pt idx="2215" formatCode="General">
                  <c:v>76.456235724807485</c:v>
                </c:pt>
                <c:pt idx="2216" formatCode="General">
                  <c:v>76.465841391302433</c:v>
                </c:pt>
                <c:pt idx="2217" formatCode="General">
                  <c:v>76.475450665044875</c:v>
                </c:pt>
                <c:pt idx="2218" formatCode="General">
                  <c:v>76.485063558243468</c:v>
                </c:pt>
                <c:pt idx="2219" formatCode="General">
                  <c:v>76.494680083146264</c:v>
                </c:pt>
                <c:pt idx="2220" formatCode="General">
                  <c:v>76.504300252040977</c:v>
                </c:pt>
                <c:pt idx="2221" formatCode="General">
                  <c:v>76.513924077255169</c:v>
                </c:pt>
                <c:pt idx="2222" formatCode="General">
                  <c:v>76.52355157115646</c:v>
                </c:pt>
                <c:pt idx="2223" formatCode="General">
                  <c:v>76.533182746152761</c:v>
                </c:pt>
                <c:pt idx="2224" formatCode="General">
                  <c:v>76.542817614692453</c:v>
                </c:pt>
                <c:pt idx="2225" formatCode="General">
                  <c:v>76.552456189264618</c:v>
                </c:pt>
                <c:pt idx="2226" formatCode="General">
                  <c:v>76.562098482399264</c:v>
                </c:pt>
                <c:pt idx="2227" formatCode="General">
                  <c:v>76.571744506667514</c:v>
                </c:pt>
                <c:pt idx="2228" formatCode="General">
                  <c:v>76.58139427468187</c:v>
                </c:pt>
                <c:pt idx="2229" formatCode="General">
                  <c:v>76.591047799096415</c:v>
                </c:pt>
                <c:pt idx="2230" formatCode="General">
                  <c:v>76.600705092607015</c:v>
                </c:pt>
                <c:pt idx="2231" formatCode="General">
                  <c:v>76.61036616795154</c:v>
                </c:pt>
                <c:pt idx="2232" formatCode="General">
                  <c:v>76.620031037910124</c:v>
                </c:pt>
                <c:pt idx="2233" formatCode="General">
                  <c:v>76.629699715305364</c:v>
                </c:pt>
                <c:pt idx="2234" formatCode="General">
                  <c:v>76.639372213002574</c:v>
                </c:pt>
                <c:pt idx="2235" formatCode="General">
                  <c:v>76.64904854390997</c:v>
                </c:pt>
                <c:pt idx="2236" formatCode="General">
                  <c:v>76.658728720978957</c:v>
                </c:pt>
                <c:pt idx="2237" formatCode="General">
                  <c:v>76.668412757204294</c:v>
                </c:pt>
                <c:pt idx="2238" formatCode="General">
                  <c:v>76.678100665624399</c:v>
                </c:pt>
                <c:pt idx="2239" formatCode="General">
                  <c:v>76.687792459321528</c:v>
                </c:pt>
                <c:pt idx="2240" formatCode="General">
                  <c:v>76.697488151422064</c:v>
                </c:pt>
                <c:pt idx="2241" formatCode="General">
                  <c:v>76.707187755096655</c:v>
                </c:pt>
                <c:pt idx="2242" formatCode="General">
                  <c:v>76.716891283560614</c:v>
                </c:pt>
                <c:pt idx="2243" formatCode="General">
                  <c:v>76.726598750074018</c:v>
                </c:pt>
                <c:pt idx="2244" formatCode="General">
                  <c:v>76.736310167941994</c:v>
                </c:pt>
                <c:pt idx="2245" formatCode="General">
                  <c:v>76.746025550515029</c:v>
                </c:pt>
                <c:pt idx="2246" formatCode="General">
                  <c:v>76.755744911189097</c:v>
                </c:pt>
                <c:pt idx="2247" formatCode="General">
                  <c:v>76.765468263405992</c:v>
                </c:pt>
                <c:pt idx="2248" formatCode="General">
                  <c:v>76.775195620653605</c:v>
                </c:pt>
                <c:pt idx="2249" formatCode="General">
                  <c:v>76.784926996466041</c:v>
                </c:pt>
                <c:pt idx="2250" formatCode="General">
                  <c:v>76.794662404424045</c:v>
                </c:pt>
                <c:pt idx="2251" formatCode="General">
                  <c:v>76.804401858155089</c:v>
                </c:pt>
                <c:pt idx="2252" formatCode="General">
                  <c:v>76.814145371333765</c:v>
                </c:pt>
                <c:pt idx="2253" formatCode="General">
                  <c:v>76.823892957681963</c:v>
                </c:pt>
                <c:pt idx="2254" formatCode="General">
                  <c:v>76.833644630969175</c:v>
                </c:pt>
                <c:pt idx="2255" formatCode="General">
                  <c:v>76.843400405012702</c:v>
                </c:pt>
                <c:pt idx="2256" formatCode="General">
                  <c:v>76.853160293677988</c:v>
                </c:pt>
                <c:pt idx="2257" formatCode="General">
                  <c:v>76.862924310878824</c:v>
                </c:pt>
                <c:pt idx="2258" formatCode="General">
                  <c:v>76.872692470577661</c:v>
                </c:pt>
                <c:pt idx="2259" formatCode="General">
                  <c:v>76.882464786785846</c:v>
                </c:pt>
                <c:pt idx="2260" formatCode="General">
                  <c:v>76.892241273563897</c:v>
                </c:pt>
                <c:pt idx="2261" formatCode="General">
                  <c:v>76.902021945021787</c:v>
                </c:pt>
                <c:pt idx="2262" formatCode="General">
                  <c:v>76.911806815319224</c:v>
                </c:pt>
                <c:pt idx="2263" formatCode="General">
                  <c:v>76.921595898665899</c:v>
                </c:pt>
                <c:pt idx="2264" formatCode="General">
                  <c:v>76.931389209321807</c:v>
                </c:pt>
                <c:pt idx="2265" formatCode="General">
                  <c:v>76.941186761597507</c:v>
                </c:pt>
                <c:pt idx="2266" formatCode="General">
                  <c:v>76.950988569854346</c:v>
                </c:pt>
                <c:pt idx="2267" formatCode="General">
                  <c:v>76.960794648504859</c:v>
                </c:pt>
                <c:pt idx="2268" formatCode="General">
                  <c:v>76.970605012012939</c:v>
                </c:pt>
                <c:pt idx="2269" formatCode="General">
                  <c:v>76.980419674894208</c:v>
                </c:pt>
                <c:pt idx="2270" formatCode="General">
                  <c:v>76.990238651716297</c:v>
                </c:pt>
                <c:pt idx="2271" formatCode="General">
                  <c:v>77.000061957099049</c:v>
                </c:pt>
                <c:pt idx="2272" formatCode="General">
                  <c:v>77.009889605714946</c:v>
                </c:pt>
                <c:pt idx="2273" formatCode="General">
                  <c:v>77.019721612289302</c:v>
                </c:pt>
                <c:pt idx="2274" formatCode="General">
                  <c:v>77.029557991600612</c:v>
                </c:pt>
                <c:pt idx="2275" formatCode="General">
                  <c:v>77.039398758480857</c:v>
                </c:pt>
                <c:pt idx="2276" formatCode="General">
                  <c:v>77.049243927815738</c:v>
                </c:pt>
                <c:pt idx="2277" formatCode="General">
                  <c:v>77.059093514545069</c:v>
                </c:pt>
                <c:pt idx="2278" formatCode="General">
                  <c:v>77.068947533663021</c:v>
                </c:pt>
                <c:pt idx="2279" formatCode="General">
                  <c:v>77.078806000218478</c:v>
                </c:pt>
                <c:pt idx="2280" formatCode="General">
                  <c:v>77.08866892931529</c:v>
                </c:pt>
                <c:pt idx="2281" formatCode="General">
                  <c:v>77.09853633611263</c:v>
                </c:pt>
                <c:pt idx="2282" formatCode="General">
                  <c:v>77.108408235825308</c:v>
                </c:pt>
                <c:pt idx="2283" formatCode="General">
                  <c:v>77.118284643724067</c:v>
                </c:pt>
                <c:pt idx="2284" formatCode="General">
                  <c:v>77.128165575135924</c:v>
                </c:pt>
                <c:pt idx="2285" formatCode="General">
                  <c:v>77.138051045444442</c:v>
                </c:pt>
                <c:pt idx="2286" formatCode="General">
                  <c:v>77.147941070090141</c:v>
                </c:pt>
                <c:pt idx="2287" formatCode="General">
                  <c:v>77.15783566457074</c:v>
                </c:pt>
                <c:pt idx="2288" formatCode="General">
                  <c:v>77.16773484444154</c:v>
                </c:pt>
                <c:pt idx="2289" formatCode="General">
                  <c:v>77.177638625315694</c:v>
                </c:pt>
                <c:pt idx="2290" formatCode="General">
                  <c:v>77.187547022864649</c:v>
                </c:pt>
                <c:pt idx="2291" formatCode="General">
                  <c:v>77.197460052818343</c:v>
                </c:pt>
                <c:pt idx="2292" formatCode="General">
                  <c:v>77.207377730965689</c:v>
                </c:pt>
                <c:pt idx="2293" formatCode="General">
                  <c:v>77.21730007315476</c:v>
                </c:pt>
                <c:pt idx="2294" formatCode="General">
                  <c:v>77.227227095293259</c:v>
                </c:pt>
                <c:pt idx="2295" formatCode="General">
                  <c:v>77.237158813348813</c:v>
                </c:pt>
                <c:pt idx="2296" formatCode="General">
                  <c:v>77.247095243349321</c:v>
                </c:pt>
                <c:pt idx="2297" formatCode="General">
                  <c:v>77.257036401383303</c:v>
                </c:pt>
                <c:pt idx="2298" formatCode="General">
                  <c:v>77.266982303600244</c:v>
                </c:pt>
                <c:pt idx="2299" formatCode="General">
                  <c:v>77.276932966210993</c:v>
                </c:pt>
                <c:pt idx="2300" formatCode="General">
                  <c:v>77.286888405488057</c:v>
                </c:pt>
                <c:pt idx="2301" formatCode="General">
                  <c:v>77.296848637766047</c:v>
                </c:pt>
                <c:pt idx="2302" formatCode="General">
                  <c:v>77.306813679441959</c:v>
                </c:pt>
                <c:pt idx="2303" formatCode="General">
                  <c:v>77.316783546975515</c:v>
                </c:pt>
                <c:pt idx="2304" formatCode="General">
                  <c:v>77.32675825688969</c:v>
                </c:pt>
                <c:pt idx="2305" formatCode="General">
                  <c:v>77.336737825770911</c:v>
                </c:pt>
                <c:pt idx="2306" formatCode="General">
                  <c:v>77.346722270269524</c:v>
                </c:pt>
                <c:pt idx="2307" formatCode="General">
                  <c:v>77.356711607100138</c:v>
                </c:pt>
                <c:pt idx="2308" formatCode="General">
                  <c:v>77.366705853042006</c:v>
                </c:pt>
                <c:pt idx="2309" formatCode="General">
                  <c:v>77.376705024939426</c:v>
                </c:pt>
                <c:pt idx="2310" formatCode="General">
                  <c:v>77.38670913970212</c:v>
                </c:pt>
                <c:pt idx="2311" formatCode="General">
                  <c:v>77.396718214305608</c:v>
                </c:pt>
                <c:pt idx="2312" formatCode="General">
                  <c:v>77.406732265791575</c:v>
                </c:pt>
                <c:pt idx="2313" formatCode="General">
                  <c:v>77.416751311268357</c:v>
                </c:pt>
                <c:pt idx="2314" formatCode="General">
                  <c:v>77.426775367911233</c:v>
                </c:pt>
                <c:pt idx="2315" formatCode="General">
                  <c:v>77.436804452962861</c:v>
                </c:pt>
                <c:pt idx="2316" formatCode="General">
                  <c:v>77.446838583733722</c:v>
                </c:pt>
                <c:pt idx="2317" formatCode="General">
                  <c:v>77.456877777602458</c:v>
                </c:pt>
                <c:pt idx="2318" formatCode="General">
                  <c:v>77.466922052016358</c:v>
                </c:pt>
                <c:pt idx="2319" formatCode="General">
                  <c:v>77.476971424491623</c:v>
                </c:pt>
                <c:pt idx="2320" formatCode="General">
                  <c:v>77.48702591261403</c:v>
                </c:pt>
                <c:pt idx="2321" formatCode="General">
                  <c:v>77.497085534039073</c:v>
                </c:pt>
                <c:pt idx="2322" formatCode="General">
                  <c:v>77.507150306492591</c:v>
                </c:pt>
                <c:pt idx="2323" formatCode="General">
                  <c:v>77.517220247771036</c:v>
                </c:pt>
                <c:pt idx="2324" formatCode="General">
                  <c:v>77.527295375742071</c:v>
                </c:pt>
                <c:pt idx="2325" formatCode="General">
                  <c:v>77.53737570834484</c:v>
                </c:pt>
                <c:pt idx="2326" formatCode="General">
                  <c:v>77.547461263590478</c:v>
                </c:pt>
                <c:pt idx="2327" formatCode="General">
                  <c:v>77.557552059562553</c:v>
                </c:pt>
                <c:pt idx="2328" formatCode="General">
                  <c:v>77.567648114417494</c:v>
                </c:pt>
                <c:pt idx="2329" formatCode="General">
                  <c:v>77.577749446385027</c:v>
                </c:pt>
                <c:pt idx="2330" formatCode="General">
                  <c:v>77.587856073768606</c:v>
                </c:pt>
                <c:pt idx="2331" formatCode="General">
                  <c:v>77.59796801494592</c:v>
                </c:pt>
                <c:pt idx="2332" formatCode="General">
                  <c:v>77.608085288369253</c:v>
                </c:pt>
                <c:pt idx="2333" formatCode="General">
                  <c:v>77.618207912566092</c:v>
                </c:pt>
                <c:pt idx="2334" formatCode="General">
                  <c:v>77.628335906139398</c:v>
                </c:pt>
                <c:pt idx="2335" formatCode="General">
                  <c:v>77.638469287768245</c:v>
                </c:pt>
                <c:pt idx="2336" formatCode="General">
                  <c:v>77.648608076208134</c:v>
                </c:pt>
                <c:pt idx="2337" formatCode="General">
                  <c:v>77.658752290291616</c:v>
                </c:pt>
                <c:pt idx="2338" formatCode="General">
                  <c:v>77.668901948928649</c:v>
                </c:pt>
                <c:pt idx="2339" formatCode="General">
                  <c:v>77.679057071107124</c:v>
                </c:pt>
                <c:pt idx="2340" formatCode="General">
                  <c:v>77.689217675893346</c:v>
                </c:pt>
                <c:pt idx="2341" formatCode="General">
                  <c:v>77.699383782432548</c:v>
                </c:pt>
                <c:pt idx="2342" formatCode="General">
                  <c:v>77.709555409949274</c:v>
                </c:pt>
                <c:pt idx="2343" formatCode="General">
                  <c:v>77.719732577748033</c:v>
                </c:pt>
                <c:pt idx="2344" formatCode="General">
                  <c:v>77.72991530521368</c:v>
                </c:pt>
                <c:pt idx="2345" formatCode="General">
                  <c:v>77.740103611811932</c:v>
                </c:pt>
                <c:pt idx="2346" formatCode="General">
                  <c:v>77.750297517089905</c:v>
                </c:pt>
                <c:pt idx="2347" formatCode="General">
                  <c:v>77.76049704067664</c:v>
                </c:pt>
                <c:pt idx="2348" formatCode="General">
                  <c:v>77.770702202283545</c:v>
                </c:pt>
                <c:pt idx="2349" formatCode="General">
                  <c:v>77.78091302170499</c:v>
                </c:pt>
                <c:pt idx="2350" formatCode="General">
                  <c:v>77.791129518818749</c:v>
                </c:pt>
                <c:pt idx="2351" formatCode="General">
                  <c:v>77.801351713586655</c:v>
                </c:pt>
                <c:pt idx="2352" formatCode="General">
                  <c:v>77.811579626054922</c:v>
                </c:pt>
                <c:pt idx="2353" formatCode="General">
                  <c:v>77.821813276354916</c:v>
                </c:pt>
                <c:pt idx="2354" formatCode="General">
                  <c:v>77.832052684703527</c:v>
                </c:pt>
                <c:pt idx="2355" formatCode="General">
                  <c:v>77.842297871403744</c:v>
                </c:pt>
                <c:pt idx="2356" formatCode="General">
                  <c:v>77.852548856845303</c:v>
                </c:pt>
                <c:pt idx="2357" formatCode="General">
                  <c:v>77.86280566150505</c:v>
                </c:pt>
                <c:pt idx="2358" formatCode="General">
                  <c:v>77.873068305947712</c:v>
                </c:pt>
                <c:pt idx="2359" formatCode="General">
                  <c:v>77.883336810826265</c:v>
                </c:pt>
                <c:pt idx="2360" formatCode="General">
                  <c:v>77.893611196882645</c:v>
                </c:pt>
                <c:pt idx="2361" formatCode="General">
                  <c:v>77.903891484948204</c:v>
                </c:pt>
                <c:pt idx="2362" formatCode="General">
                  <c:v>77.914177695944403</c:v>
                </c:pt>
                <c:pt idx="2363" formatCode="General">
                  <c:v>77.924469850883256</c:v>
                </c:pt>
                <c:pt idx="2364" formatCode="General">
                  <c:v>77.934767970868009</c:v>
                </c:pt>
                <c:pt idx="2365" formatCode="General">
                  <c:v>77.945072077093684</c:v>
                </c:pt>
                <c:pt idx="2366" formatCode="General">
                  <c:v>77.955382190847743</c:v>
                </c:pt>
                <c:pt idx="2367" formatCode="General">
                  <c:v>77.965698333510559</c:v>
                </c:pt>
                <c:pt idx="2368" formatCode="General">
                  <c:v>77.976020526556127</c:v>
                </c:pt>
                <c:pt idx="2369" formatCode="General">
                  <c:v>77.986348791552658</c:v>
                </c:pt>
                <c:pt idx="2370" formatCode="General">
                  <c:v>77.996683150163094</c:v>
                </c:pt>
                <c:pt idx="2371" formatCode="General">
                  <c:v>78.007023624145859</c:v>
                </c:pt>
                <c:pt idx="2372" formatCode="General">
                  <c:v>78.017370235355401</c:v>
                </c:pt>
                <c:pt idx="2373" formatCode="General">
                  <c:v>78.027723005742843</c:v>
                </c:pt>
                <c:pt idx="2374" formatCode="General">
                  <c:v>78.038081957356596</c:v>
                </c:pt>
                <c:pt idx="2375" formatCode="General">
                  <c:v>78.048447112343055</c:v>
                </c:pt>
                <c:pt idx="2376" formatCode="General">
                  <c:v>78.05881849294714</c:v>
                </c:pt>
                <c:pt idx="2377" formatCode="General">
                  <c:v>78.069196121513059</c:v>
                </c:pt>
                <c:pt idx="2378" formatCode="General">
                  <c:v>78.079580020484883</c:v>
                </c:pt>
                <c:pt idx="2379" formatCode="General">
                  <c:v>78.089970212407209</c:v>
                </c:pt>
                <c:pt idx="2380" formatCode="General">
                  <c:v>78.100366719925873</c:v>
                </c:pt>
                <c:pt idx="2381" formatCode="General">
                  <c:v>78.110769565788587</c:v>
                </c:pt>
                <c:pt idx="2382" formatCode="General">
                  <c:v>78.121178772845624</c:v>
                </c:pt>
                <c:pt idx="2383" formatCode="General">
                  <c:v>78.131594364050457</c:v>
                </c:pt>
                <c:pt idx="2384" formatCode="General">
                  <c:v>78.142016362460581</c:v>
                </c:pt>
                <c:pt idx="2385" formatCode="General">
                  <c:v>78.152444791237983</c:v>
                </c:pt>
                <c:pt idx="2386" formatCode="General">
                  <c:v>78.162879673650068</c:v>
                </c:pt>
                <c:pt idx="2387" formatCode="General">
                  <c:v>78.173321033070224</c:v>
                </c:pt>
                <c:pt idx="2388" formatCode="General">
                  <c:v>78.183768892978563</c:v>
                </c:pt>
                <c:pt idx="2389" formatCode="General">
                  <c:v>78.194223276962688</c:v>
                </c:pt>
                <c:pt idx="2390" formatCode="General">
                  <c:v>78.204684208718305</c:v>
                </c:pt>
                <c:pt idx="2391" formatCode="General">
                  <c:v>78.215151712050115</c:v>
                </c:pt>
                <c:pt idx="2392" formatCode="General">
                  <c:v>78.225625810872359</c:v>
                </c:pt>
                <c:pt idx="2393" formatCode="General">
                  <c:v>78.236106529209749</c:v>
                </c:pt>
                <c:pt idx="2394" formatCode="General">
                  <c:v>78.246593891198046</c:v>
                </c:pt>
                <c:pt idx="2395" formatCode="General">
                  <c:v>78.257087921084945</c:v>
                </c:pt>
                <c:pt idx="2396" formatCode="General">
                  <c:v>78.267588643230752</c:v>
                </c:pt>
                <c:pt idx="2397" formatCode="General">
                  <c:v>78.278096082109215</c:v>
                </c:pt>
                <c:pt idx="2398" formatCode="General">
                  <c:v>78.288610262308211</c:v>
                </c:pt>
                <c:pt idx="2399" formatCode="General">
                  <c:v>78.299131208530653</c:v>
                </c:pt>
                <c:pt idx="2400" formatCode="General">
                  <c:v>78.309658945595132</c:v>
                </c:pt>
                <c:pt idx="2401" formatCode="General">
                  <c:v>78.320193498436836</c:v>
                </c:pt>
                <c:pt idx="2402" formatCode="General">
                  <c:v>78.330734892108254</c:v>
                </c:pt>
                <c:pt idx="2403" formatCode="General">
                  <c:v>78.341283151780075</c:v>
                </c:pt>
                <c:pt idx="2404" formatCode="General">
                  <c:v>78.351838302741953</c:v>
                </c:pt>
                <c:pt idx="2405" formatCode="General">
                  <c:v>78.362400370403279</c:v>
                </c:pt>
                <c:pt idx="2406" formatCode="General">
                  <c:v>78.372969380294137</c:v>
                </c:pt>
                <c:pt idx="2407" formatCode="General">
                  <c:v>78.383545358066002</c:v>
                </c:pt>
                <c:pt idx="2408" formatCode="General">
                  <c:v>78.394128329492716</c:v>
                </c:pt>
                <c:pt idx="2409" formatCode="General">
                  <c:v>78.40471832047119</c:v>
                </c:pt>
                <c:pt idx="2410" formatCode="General">
                  <c:v>78.415315357022436</c:v>
                </c:pt>
                <c:pt idx="2411" formatCode="General">
                  <c:v>78.425919465292282</c:v>
                </c:pt>
                <c:pt idx="2412" formatCode="General">
                  <c:v>78.436530671552347</c:v>
                </c:pt>
                <c:pt idx="2413" formatCode="General">
                  <c:v>78.447149002200831</c:v>
                </c:pt>
                <c:pt idx="2414" formatCode="General">
                  <c:v>78.457774483763529</c:v>
                </c:pt>
                <c:pt idx="2415" formatCode="General">
                  <c:v>78.468407142894591</c:v>
                </c:pt>
                <c:pt idx="2416" formatCode="General">
                  <c:v>78.479047006377542</c:v>
                </c:pt>
                <c:pt idx="2417" formatCode="General">
                  <c:v>78.489694101126091</c:v>
                </c:pt>
                <c:pt idx="2418" formatCode="General">
                  <c:v>78.500348454185186</c:v>
                </c:pt>
                <c:pt idx="2419" formatCode="General">
                  <c:v>78.511010092731809</c:v>
                </c:pt>
                <c:pt idx="2420" formatCode="General">
                  <c:v>78.521679044076009</c:v>
                </c:pt>
                <c:pt idx="2421" formatCode="General">
                  <c:v>78.532355335661777</c:v>
                </c:pt>
                <c:pt idx="2422" formatCode="General">
                  <c:v>78.543038995068045</c:v>
                </c:pt>
                <c:pt idx="2423" formatCode="General">
                  <c:v>78.55373005000969</c:v>
                </c:pt>
                <c:pt idx="2424" formatCode="General">
                  <c:v>78.564428528338411</c:v>
                </c:pt>
                <c:pt idx="2425" formatCode="General">
                  <c:v>78.575134458043763</c:v>
                </c:pt>
                <c:pt idx="2426" formatCode="General">
                  <c:v>78.585847867254159</c:v>
                </c:pt>
                <c:pt idx="2427" formatCode="General">
                  <c:v>78.59656878423786</c:v>
                </c:pt>
                <c:pt idx="2428" formatCode="General">
                  <c:v>78.607297237403969</c:v>
                </c:pt>
                <c:pt idx="2429" formatCode="General">
                  <c:v>78.618033255303473</c:v>
                </c:pt>
                <c:pt idx="2430" formatCode="General">
                  <c:v>78.628776866630233</c:v>
                </c:pt>
                <c:pt idx="2431" formatCode="General">
                  <c:v>78.639528100222051</c:v>
                </c:pt>
                <c:pt idx="2432" formatCode="General">
                  <c:v>78.650286985061754</c:v>
                </c:pt>
                <c:pt idx="2433" formatCode="General">
                  <c:v>78.661053550278126</c:v>
                </c:pt>
                <c:pt idx="2434" formatCode="General">
                  <c:v>78.671827825147133</c:v>
                </c:pt>
                <c:pt idx="2435" formatCode="General">
                  <c:v>78.682609839092876</c:v>
                </c:pt>
                <c:pt idx="2436" formatCode="General">
                  <c:v>78.693399621688727</c:v>
                </c:pt>
                <c:pt idx="2437" formatCode="General">
                  <c:v>78.704197202658449</c:v>
                </c:pt>
                <c:pt idx="2438" formatCode="General">
                  <c:v>78.71500261187721</c:v>
                </c:pt>
                <c:pt idx="2439" formatCode="General">
                  <c:v>78.725815879372831</c:v>
                </c:pt>
                <c:pt idx="2440" formatCode="General">
                  <c:v>78.736637035326808</c:v>
                </c:pt>
                <c:pt idx="2441" formatCode="General">
                  <c:v>78.747466110075479</c:v>
                </c:pt>
                <c:pt idx="2442" formatCode="General">
                  <c:v>78.758303134111202</c:v>
                </c:pt>
                <c:pt idx="2443" formatCode="General">
                  <c:v>78.76914813808348</c:v>
                </c:pt>
                <c:pt idx="2444" formatCode="General">
                  <c:v>78.780001152800125</c:v>
                </c:pt>
                <c:pt idx="2445" formatCode="General">
                  <c:v>78.790862209228479</c:v>
                </c:pt>
                <c:pt idx="2446" formatCode="General">
                  <c:v>78.801731338496595</c:v>
                </c:pt>
                <c:pt idx="2447" formatCode="General">
                  <c:v>78.812608571894387</c:v>
                </c:pt>
                <c:pt idx="2448" formatCode="General">
                  <c:v>78.823493940874897</c:v>
                </c:pt>
                <c:pt idx="2449" formatCode="General">
                  <c:v>78.834387477055543</c:v>
                </c:pt>
                <c:pt idx="2450" formatCode="General">
                  <c:v>78.845289212219299</c:v>
                </c:pt>
                <c:pt idx="2451" formatCode="General">
                  <c:v>78.856199178315975</c:v>
                </c:pt>
                <c:pt idx="2452" formatCode="General">
                  <c:v>78.867117407463482</c:v>
                </c:pt>
                <c:pt idx="2453" formatCode="General">
                  <c:v>78.87804393194908</c:v>
                </c:pt>
                <c:pt idx="2454" formatCode="General">
                  <c:v>78.88897878423073</c:v>
                </c:pt>
                <c:pt idx="2455" formatCode="General">
                  <c:v>78.899921996938289</c:v>
                </c:pt>
                <c:pt idx="2456" formatCode="General">
                  <c:v>78.910873602874929</c:v>
                </c:pt>
                <c:pt idx="2457" formatCode="General">
                  <c:v>78.921833635018373</c:v>
                </c:pt>
                <c:pt idx="2458" formatCode="General">
                  <c:v>78.932802126522319</c:v>
                </c:pt>
                <c:pt idx="2459" formatCode="General">
                  <c:v>78.943779110717699</c:v>
                </c:pt>
                <c:pt idx="2460" formatCode="General">
                  <c:v>78.954764621114137</c:v>
                </c:pt>
                <c:pt idx="2461" formatCode="General">
                  <c:v>78.965758691401192</c:v>
                </c:pt>
                <c:pt idx="2462" formatCode="General">
                  <c:v>78.976761355449938</c:v>
                </c:pt>
                <c:pt idx="2463" formatCode="General">
                  <c:v>78.987772647314188</c:v>
                </c:pt>
                <c:pt idx="2464" formatCode="General">
                  <c:v>78.998792601232012</c:v>
                </c:pt>
                <c:pt idx="2465" formatCode="General">
                  <c:v>79.009821251627145</c:v>
                </c:pt>
                <c:pt idx="2466" formatCode="General">
                  <c:v>79.020858633110407</c:v>
                </c:pt>
                <c:pt idx="2467" formatCode="General">
                  <c:v>79.031904780481227</c:v>
                </c:pt>
                <c:pt idx="2468" formatCode="General">
                  <c:v>79.042959728729045</c:v>
                </c:pt>
                <c:pt idx="2469" formatCode="General">
                  <c:v>79.054023513034849</c:v>
                </c:pt>
                <c:pt idx="2470" formatCode="General">
                  <c:v>79.065096168772683</c:v>
                </c:pt>
                <c:pt idx="2471" formatCode="General">
                  <c:v>79.076177731511095</c:v>
                </c:pt>
                <c:pt idx="2472" formatCode="General">
                  <c:v>79.087268237014811</c:v>
                </c:pt>
                <c:pt idx="2473" formatCode="General">
                  <c:v>79.098367721246092</c:v>
                </c:pt>
                <c:pt idx="2474" formatCode="General">
                  <c:v>79.109476220366503</c:v>
                </c:pt>
                <c:pt idx="2475" formatCode="General">
                  <c:v>79.120593770738367</c:v>
                </c:pt>
                <c:pt idx="2476" formatCode="General">
                  <c:v>79.131720408926356</c:v>
                </c:pt>
                <c:pt idx="2477" formatCode="General">
                  <c:v>79.142856171699222</c:v>
                </c:pt>
                <c:pt idx="2478" formatCode="General">
                  <c:v>79.154001096031251</c:v>
                </c:pt>
                <c:pt idx="2479" formatCode="General">
                  <c:v>79.165155219104108</c:v>
                </c:pt>
                <c:pt idx="2480" formatCode="General">
                  <c:v>79.176318578308312</c:v>
                </c:pt>
                <c:pt idx="2481" formatCode="General">
                  <c:v>79.187491211245074</c:v>
                </c:pt>
                <c:pt idx="2482" formatCode="General">
                  <c:v>79.198673155727889</c:v>
                </c:pt>
                <c:pt idx="2483" formatCode="General">
                  <c:v>79.209864449784291</c:v>
                </c:pt>
                <c:pt idx="2484" formatCode="General">
                  <c:v>79.221065131657568</c:v>
                </c:pt>
                <c:pt idx="2485" formatCode="General">
                  <c:v>79.232275239808587</c:v>
                </c:pt>
                <c:pt idx="2486" formatCode="General">
                  <c:v>79.243494812917433</c:v>
                </c:pt>
                <c:pt idx="2487" formatCode="General">
                  <c:v>79.254723889885284</c:v>
                </c:pt>
                <c:pt idx="2488" formatCode="General">
                  <c:v>79.265962509836243</c:v>
                </c:pt>
                <c:pt idx="2489" formatCode="General">
                  <c:v>79.277210712119071</c:v>
                </c:pt>
                <c:pt idx="2490" formatCode="General">
                  <c:v>79.288468536309082</c:v>
                </c:pt>
                <c:pt idx="2491" formatCode="General">
                  <c:v>79.299736022210041</c:v>
                </c:pt>
                <c:pt idx="2492" formatCode="General">
                  <c:v>79.311013209855957</c:v>
                </c:pt>
                <c:pt idx="2493" formatCode="General">
                  <c:v>79.322300139513075</c:v>
                </c:pt>
                <c:pt idx="2494" formatCode="General">
                  <c:v>79.333596851681719</c:v>
                </c:pt>
                <c:pt idx="2495" formatCode="General">
                  <c:v>79.344903387098341</c:v>
                </c:pt>
                <c:pt idx="2496" formatCode="General">
                  <c:v>79.35621978673737</c:v>
                </c:pt>
                <c:pt idx="2497" formatCode="General">
                  <c:v>79.367546091813253</c:v>
                </c:pt>
                <c:pt idx="2498" formatCode="General">
                  <c:v>79.378882343782422</c:v>
                </c:pt>
                <c:pt idx="2499" formatCode="General">
                  <c:v>79.390228584345422</c:v>
                </c:pt>
                <c:pt idx="2500" formatCode="General">
                  <c:v>79.40158485544886</c:v>
                </c:pt>
                <c:pt idx="2501" formatCode="General">
                  <c:v>79.412951199287434</c:v>
                </c:pt>
                <c:pt idx="2502" formatCode="General">
                  <c:v>79.424327658306183</c:v>
                </c:pt>
                <c:pt idx="2503" formatCode="General">
                  <c:v>79.4357142752025</c:v>
                </c:pt>
                <c:pt idx="2504" formatCode="General">
                  <c:v>79.44711109292821</c:v>
                </c:pt>
                <c:pt idx="2505" formatCode="General">
                  <c:v>79.458518154691916</c:v>
                </c:pt>
                <c:pt idx="2506" formatCode="General">
                  <c:v>79.469935503960954</c:v>
                </c:pt>
                <c:pt idx="2507" formatCode="General">
                  <c:v>79.481363184463817</c:v>
                </c:pt>
                <c:pt idx="2508" formatCode="General">
                  <c:v>79.492801240192208</c:v>
                </c:pt>
                <c:pt idx="2509" formatCode="General">
                  <c:v>79.504249715403446</c:v>
                </c:pt>
                <c:pt idx="2510" formatCode="General">
                  <c:v>79.515708654622614</c:v>
                </c:pt>
                <c:pt idx="2511" formatCode="General">
                  <c:v>79.527178102644982</c:v>
                </c:pt>
                <c:pt idx="2512" formatCode="General">
                  <c:v>79.538658104538214</c:v>
                </c:pt>
                <c:pt idx="2513" formatCode="General">
                  <c:v>79.550148705644887</c:v>
                </c:pt>
                <c:pt idx="2514" formatCode="General">
                  <c:v>79.561649951584698</c:v>
                </c:pt>
                <c:pt idx="2515" formatCode="General">
                  <c:v>79.573161888257019</c:v>
                </c:pt>
                <c:pt idx="2516" formatCode="General">
                  <c:v>79.584684561843204</c:v>
                </c:pt>
                <c:pt idx="2517" formatCode="General">
                  <c:v>79.596218018809211</c:v>
                </c:pt>
                <c:pt idx="2518" formatCode="General">
                  <c:v>79.607762305907912</c:v>
                </c:pt>
                <c:pt idx="2519" formatCode="General">
                  <c:v>79.61931747018177</c:v>
                </c:pt>
                <c:pt idx="2520" formatCode="General">
                  <c:v>79.630883558965294</c:v>
                </c:pt>
                <c:pt idx="2521" formatCode="General">
                  <c:v>79.642460619887586</c:v>
                </c:pt>
                <c:pt idx="2522" formatCode="General">
                  <c:v>79.654048700875094</c:v>
                </c:pt>
                <c:pt idx="2523" formatCode="General">
                  <c:v>79.665647850154073</c:v>
                </c:pt>
                <c:pt idx="2524" formatCode="General">
                  <c:v>79.677258116253356</c:v>
                </c:pt>
                <c:pt idx="2525" formatCode="General">
                  <c:v>79.688879548007023</c:v>
                </c:pt>
                <c:pt idx="2526" formatCode="General">
                  <c:v>79.700512194557106</c:v>
                </c:pt>
                <c:pt idx="2527" formatCode="General">
                  <c:v>79.712156105356343</c:v>
                </c:pt>
                <c:pt idx="2528" formatCode="General">
                  <c:v>79.723811330171017</c:v>
                </c:pt>
                <c:pt idx="2529" formatCode="General">
                  <c:v>79.735477919083735</c:v>
                </c:pt>
                <c:pt idx="2530" formatCode="General">
                  <c:v>79.747155922496248</c:v>
                </c:pt>
                <c:pt idx="2531" formatCode="General">
                  <c:v>79.758845391132397</c:v>
                </c:pt>
                <c:pt idx="2532" formatCode="General">
                  <c:v>79.770546376041025</c:v>
                </c:pt>
                <c:pt idx="2533" formatCode="General">
                  <c:v>79.782258928598836</c:v>
                </c:pt>
                <c:pt idx="2534" formatCode="General">
                  <c:v>79.793983100513543</c:v>
                </c:pt>
                <c:pt idx="2535" formatCode="General">
                  <c:v>79.805718943826733</c:v>
                </c:pt>
                <c:pt idx="2536" formatCode="General">
                  <c:v>79.817466510917029</c:v>
                </c:pt>
                <c:pt idx="2537" formatCode="General">
                  <c:v>79.829225854503107</c:v>
                </c:pt>
                <c:pt idx="2538" formatCode="General">
                  <c:v>79.840997027646878</c:v>
                </c:pt>
                <c:pt idx="2539" formatCode="General">
                  <c:v>79.852780083756628</c:v>
                </c:pt>
                <c:pt idx="2540" formatCode="General">
                  <c:v>79.864575076590214</c:v>
                </c:pt>
                <c:pt idx="2541" formatCode="General">
                  <c:v>79.876382060258337</c:v>
                </c:pt>
                <c:pt idx="2542" formatCode="General">
                  <c:v>79.888201089227778</c:v>
                </c:pt>
                <c:pt idx="2543" formatCode="General">
                  <c:v>79.900032218324739</c:v>
                </c:pt>
                <c:pt idx="2544" formatCode="General">
                  <c:v>79.911875502738184</c:v>
                </c:pt>
                <c:pt idx="2545" formatCode="General">
                  <c:v>79.923730998023274</c:v>
                </c:pt>
                <c:pt idx="2546" formatCode="General">
                  <c:v>79.935598760104739</c:v>
                </c:pt>
                <c:pt idx="2547" formatCode="General">
                  <c:v>79.947478845280429</c:v>
                </c:pt>
                <c:pt idx="2548" formatCode="General">
                  <c:v>79.959371310224768</c:v>
                </c:pt>
                <c:pt idx="2549" formatCode="General">
                  <c:v>79.971276211992347</c:v>
                </c:pt>
                <c:pt idx="2550" formatCode="General">
                  <c:v>79.983193608021594</c:v>
                </c:pt>
                <c:pt idx="2551" formatCode="General">
                  <c:v>79.995123556138267</c:v>
                </c:pt>
                <c:pt idx="2552" formatCode="General">
                  <c:v>80.007066114559322</c:v>
                </c:pt>
                <c:pt idx="2553" formatCode="General">
                  <c:v>80.019021341896519</c:v>
                </c:pt>
                <c:pt idx="2554" formatCode="General">
                  <c:v>80.030989297160289</c:v>
                </c:pt>
                <c:pt idx="2555" formatCode="General">
                  <c:v>80.042970039763517</c:v>
                </c:pt>
                <c:pt idx="2556" formatCode="General">
                  <c:v>80.05496362952546</c:v>
                </c:pt>
                <c:pt idx="2557" formatCode="General">
                  <c:v>80.066970126675642</c:v>
                </c:pt>
                <c:pt idx="2558" formatCode="General">
                  <c:v>80.078989591857848</c:v>
                </c:pt>
                <c:pt idx="2559" formatCode="General">
                  <c:v>80.091022086134117</c:v>
                </c:pt>
                <c:pt idx="2560" formatCode="General">
                  <c:v>80.103067670988892</c:v>
                </c:pt>
                <c:pt idx="2561" formatCode="General">
                  <c:v>80.115126408333026</c:v>
                </c:pt>
                <c:pt idx="2562" formatCode="General">
                  <c:v>80.127198360508075</c:v>
                </c:pt>
                <c:pt idx="2563" formatCode="General">
                  <c:v>80.139283590290447</c:v>
                </c:pt>
                <c:pt idx="2564" formatCode="General">
                  <c:v>80.151382160895736</c:v>
                </c:pt>
                <c:pt idx="2565" formatCode="General">
                  <c:v>80.163494135983015</c:v>
                </c:pt>
                <c:pt idx="2566" formatCode="General">
                  <c:v>80.175619579659283</c:v>
                </c:pt>
                <c:pt idx="2567" formatCode="General">
                  <c:v>80.187758556483814</c:v>
                </c:pt>
                <c:pt idx="2568" formatCode="General">
                  <c:v>80.199911131472788</c:v>
                </c:pt>
                <c:pt idx="2569" formatCode="General">
                  <c:v>80.212077370103742</c:v>
                </c:pt>
                <c:pt idx="2570" formatCode="General">
                  <c:v>80.224257338320243</c:v>
                </c:pt>
                <c:pt idx="2571" formatCode="General">
                  <c:v>80.236451102536577</c:v>
                </c:pt>
                <c:pt idx="2572" formatCode="General">
                  <c:v>80.248658729642401</c:v>
                </c:pt>
                <c:pt idx="2573" formatCode="General">
                  <c:v>80.260880287007694</c:v>
                </c:pt>
                <c:pt idx="2574" formatCode="General">
                  <c:v>80.273115842487442</c:v>
                </c:pt>
                <c:pt idx="2575" formatCode="General">
                  <c:v>80.28536546442669</c:v>
                </c:pt>
                <c:pt idx="2576" formatCode="General">
                  <c:v>80.297629221665503</c:v>
                </c:pt>
                <c:pt idx="2577" formatCode="General">
                  <c:v>80.309907183543956</c:v>
                </c:pt>
                <c:pt idx="2578" formatCode="General">
                  <c:v>80.322199419907363</c:v>
                </c:pt>
                <c:pt idx="2579" formatCode="General">
                  <c:v>80.334506001111336</c:v>
                </c:pt>
                <c:pt idx="2580" formatCode="General">
                  <c:v>80.34682699802714</c:v>
                </c:pt>
                <c:pt idx="2581" formatCode="General">
                  <c:v>80.359162482046969</c:v>
                </c:pt>
                <c:pt idx="2582" formatCode="General">
                  <c:v>80.371512525089372</c:v>
                </c:pt>
                <c:pt idx="2583" formatCode="General">
                  <c:v>80.383877199604669</c:v>
                </c:pt>
                <c:pt idx="2584" formatCode="General">
                  <c:v>80.396256578580491</c:v>
                </c:pt>
                <c:pt idx="2585" formatCode="General">
                  <c:v>80.408650735547496</c:v>
                </c:pt>
                <c:pt idx="2586" formatCode="General">
                  <c:v>80.421059744584923</c:v>
                </c:pt>
                <c:pt idx="2587" formatCode="General">
                  <c:v>80.433483680326404</c:v>
                </c:pt>
                <c:pt idx="2588" formatCode="General">
                  <c:v>80.445922617965834</c:v>
                </c:pt>
                <c:pt idx="2589" formatCode="General">
                  <c:v>80.458376633263256</c:v>
                </c:pt>
                <c:pt idx="2590" formatCode="General">
                  <c:v>80.470845802550855</c:v>
                </c:pt>
                <c:pt idx="2591" formatCode="General">
                  <c:v>80.483330202739083</c:v>
                </c:pt>
                <c:pt idx="2592" formatCode="General">
                  <c:v>80.495829911322787</c:v>
                </c:pt>
                <c:pt idx="2593" formatCode="General">
                  <c:v>80.508345006387444</c:v>
                </c:pt>
                <c:pt idx="2594" formatCode="General">
                  <c:v>80.520875566615544</c:v>
                </c:pt>
                <c:pt idx="2595" formatCode="General">
                  <c:v>80.533421671292956</c:v>
                </c:pt>
                <c:pt idx="2596" formatCode="General">
                  <c:v>80.545983400315464</c:v>
                </c:pt>
                <c:pt idx="2597" formatCode="General">
                  <c:v>80.558560834195376</c:v>
                </c:pt>
                <c:pt idx="2598" formatCode="General">
                  <c:v>80.571154054068217</c:v>
                </c:pt>
                <c:pt idx="2599" formatCode="General">
                  <c:v>80.583763141699464</c:v>
                </c:pt>
                <c:pt idx="2600" formatCode="General">
                  <c:v>80.596388179491456</c:v>
                </c:pt>
                <c:pt idx="2601" formatCode="General">
                  <c:v>80.609029250490408</c:v>
                </c:pt>
                <c:pt idx="2602" formatCode="General">
                  <c:v>80.621686438393411</c:v>
                </c:pt>
                <c:pt idx="2603" formatCode="General">
                  <c:v>80.634359827555656</c:v>
                </c:pt>
                <c:pt idx="2604" formatCode="General">
                  <c:v>80.647049502997689</c:v>
                </c:pt>
                <c:pt idx="2605" formatCode="General">
                  <c:v>80.659755550412754</c:v>
                </c:pt>
                <c:pt idx="2606" formatCode="General">
                  <c:v>80.67247805617437</c:v>
                </c:pt>
                <c:pt idx="2607" formatCode="General">
                  <c:v>80.68521710734376</c:v>
                </c:pt>
                <c:pt idx="2608" formatCode="General">
                  <c:v>80.697972791677742</c:v>
                </c:pt>
                <c:pt idx="2609" formatCode="General">
                  <c:v>80.710745197636371</c:v>
                </c:pt>
                <c:pt idx="2610" formatCode="General">
                  <c:v>80.723534414390926</c:v>
                </c:pt>
                <c:pt idx="2611" formatCode="General">
                  <c:v>80.736340531831971</c:v>
                </c:pt>
                <c:pt idx="2612" formatCode="General">
                  <c:v>80.749163640577422</c:v>
                </c:pt>
                <c:pt idx="2613" formatCode="General">
                  <c:v>80.762003831980877</c:v>
                </c:pt>
                <c:pt idx="2614" formatCode="General">
                  <c:v>80.77486119814003</c:v>
                </c:pt>
                <c:pt idx="2615" formatCode="General">
                  <c:v>80.787735831905067</c:v>
                </c:pt>
                <c:pt idx="2616" formatCode="General">
                  <c:v>80.800627826887435</c:v>
                </c:pt>
                <c:pt idx="2617" formatCode="General">
                  <c:v>80.813537277468512</c:v>
                </c:pt>
                <c:pt idx="2618" formatCode="General">
                  <c:v>80.826464278808515</c:v>
                </c:pt>
                <c:pt idx="2619" formatCode="General">
                  <c:v>80.839408926855583</c:v>
                </c:pt>
                <c:pt idx="2620" formatCode="General">
                  <c:v>80.852371318354855</c:v>
                </c:pt>
                <c:pt idx="2621" formatCode="General">
                  <c:v>80.865351550857767</c:v>
                </c:pt>
                <c:pt idx="2622" formatCode="General">
                  <c:v>80.878349722731599</c:v>
                </c:pt>
                <c:pt idx="2623" formatCode="General">
                  <c:v>80.891365933168871</c:v>
                </c:pt>
                <c:pt idx="2624" formatCode="General">
                  <c:v>80.904400282197216</c:v>
                </c:pt>
                <c:pt idx="2625" formatCode="General">
                  <c:v>80.917452870689118</c:v>
                </c:pt>
                <c:pt idx="2626" formatCode="General">
                  <c:v>80.930523800372058</c:v>
                </c:pt>
                <c:pt idx="2627" formatCode="General">
                  <c:v>80.943613173838557</c:v>
                </c:pt>
                <c:pt idx="2628" formatCode="General">
                  <c:v>80.956721094556585</c:v>
                </c:pt>
                <c:pt idx="2629" formatCode="General">
                  <c:v>80.969847666879971</c:v>
                </c:pt>
                <c:pt idx="2630" formatCode="General">
                  <c:v>80.982992996059139</c:v>
                </c:pt>
                <c:pt idx="2631" formatCode="General">
                  <c:v>80.996157188251757</c:v>
                </c:pt>
                <c:pt idx="2632" formatCode="General">
                  <c:v>81.009340350533876</c:v>
                </c:pt>
                <c:pt idx="2633" formatCode="General">
                  <c:v>81.022542590910987</c:v>
                </c:pt>
                <c:pt idx="2634" formatCode="General">
                  <c:v>81.035764018329289</c:v>
                </c:pt>
                <c:pt idx="2635" formatCode="General">
                  <c:v>81.049004742687274</c:v>
                </c:pt>
                <c:pt idx="2636" formatCode="General">
                  <c:v>81.062264874847372</c:v>
                </c:pt>
                <c:pt idx="2637" formatCode="General">
                  <c:v>81.075544526647789</c:v>
                </c:pt>
                <c:pt idx="2638" formatCode="General">
                  <c:v>81.088843810914469</c:v>
                </c:pt>
                <c:pt idx="2639" formatCode="General">
                  <c:v>81.102162841473543</c:v>
                </c:pt>
                <c:pt idx="2640" formatCode="General">
                  <c:v>81.115501733163498</c:v>
                </c:pt>
                <c:pt idx="2641" formatCode="General">
                  <c:v>81.128860601847961</c:v>
                </c:pt>
                <c:pt idx="2642" formatCode="General">
                  <c:v>81.142239564428522</c:v>
                </c:pt>
                <c:pt idx="2643" formatCode="General">
                  <c:v>81.155638738857689</c:v>
                </c:pt>
                <c:pt idx="2644" formatCode="General">
                  <c:v>81.16905824415214</c:v>
                </c:pt>
                <c:pt idx="2645" formatCode="General">
                  <c:v>81.1824982004063</c:v>
                </c:pt>
                <c:pt idx="2646" formatCode="General">
                  <c:v>81.19595872880582</c:v>
                </c:pt>
                <c:pt idx="2647" formatCode="General">
                  <c:v>81.20943995164167</c:v>
                </c:pt>
                <c:pt idx="2648" formatCode="General">
                  <c:v>81.222941992324067</c:v>
                </c:pt>
                <c:pt idx="2649" formatCode="General">
                  <c:v>81.236464975397027</c:v>
                </c:pt>
                <c:pt idx="2650" formatCode="General">
                  <c:v>81.250009026552789</c:v>
                </c:pt>
                <c:pt idx="2651" formatCode="General">
                  <c:v>81.26357427264675</c:v>
                </c:pt>
                <c:pt idx="2652" formatCode="General">
                  <c:v>81.277160841712529</c:v>
                </c:pt>
                <c:pt idx="2653" formatCode="General">
                  <c:v>81.290768862977245</c:v>
                </c:pt>
                <c:pt idx="2654" formatCode="General">
                  <c:v>81.304398466877146</c:v>
                </c:pt>
                <c:pt idx="2655" formatCode="General">
                  <c:v>81.318049785073455</c:v>
                </c:pt>
                <c:pt idx="2656" formatCode="General">
                  <c:v>81.331722950468446</c:v>
                </c:pt>
                <c:pt idx="2657" formatCode="General">
                  <c:v>81.345418097221881</c:v>
                </c:pt>
                <c:pt idx="2658" formatCode="General">
                  <c:v>81.359135360767624</c:v>
                </c:pt>
                <c:pt idx="2659" formatCode="General">
                  <c:v>81.372874877830597</c:v>
                </c:pt>
                <c:pt idx="2660" formatCode="General">
                  <c:v>81.386636786444072</c:v>
                </c:pt>
                <c:pt idx="2661" formatCode="General">
                  <c:v>81.400421225967065</c:v>
                </c:pt>
                <c:pt idx="2662" formatCode="General">
                  <c:v>81.414228337102344</c:v>
                </c:pt>
                <c:pt idx="2663" formatCode="General">
                  <c:v>81.428058261914416</c:v>
                </c:pt>
                <c:pt idx="2664" formatCode="General">
                  <c:v>81.44191114384806</c:v>
                </c:pt>
                <c:pt idx="2665" formatCode="General">
                  <c:v>81.455787127747087</c:v>
                </c:pt>
                <c:pt idx="2666" formatCode="General">
                  <c:v>81.469686359873435</c:v>
                </c:pt>
                <c:pt idx="2667" formatCode="General">
                  <c:v>81.483608987926559</c:v>
                </c:pt>
                <c:pt idx="2668" formatCode="General">
                  <c:v>81.497555161063346</c:v>
                </c:pt>
                <c:pt idx="2669" formatCode="General">
                  <c:v>81.511525029918076</c:v>
                </c:pt>
                <c:pt idx="2670" formatCode="General">
                  <c:v>81.525518746622993</c:v>
                </c:pt>
                <c:pt idx="2671" formatCode="General">
                  <c:v>81.539536464829197</c:v>
                </c:pt>
                <c:pt idx="2672" formatCode="General">
                  <c:v>81.553578339727721</c:v>
                </c:pt>
                <c:pt idx="2673" formatCode="General">
                  <c:v>81.567644528071312</c:v>
                </c:pt>
                <c:pt idx="2674" formatCode="General">
                  <c:v>81.581735188196305</c:v>
                </c:pt>
                <c:pt idx="2675" formatCode="General">
                  <c:v>81.595850480044987</c:v>
                </c:pt>
                <c:pt idx="2676" formatCode="General">
                  <c:v>81.609990565188525</c:v>
                </c:pt>
                <c:pt idx="2677" formatCode="General">
                  <c:v>81.624155606850039</c:v>
                </c:pt>
                <c:pt idx="2678" formatCode="General">
                  <c:v>81.638345769928335</c:v>
                </c:pt>
                <c:pt idx="2679" formatCode="General">
                  <c:v>81.652561221021884</c:v>
                </c:pt>
                <c:pt idx="2680" formatCode="General">
                  <c:v>81.666802128453426</c:v>
                </c:pt>
                <c:pt idx="2681" formatCode="General">
                  <c:v>81.681068662294862</c:v>
                </c:pt>
                <c:pt idx="2682" formatCode="General">
                  <c:v>81.695360994392772</c:v>
                </c:pt>
                <c:pt idx="2683" formatCode="General">
                  <c:v>81.709679298394192</c:v>
                </c:pt>
                <c:pt idx="2684" formatCode="General">
                  <c:v>81.72402374977311</c:v>
                </c:pt>
                <c:pt idx="2685" formatCode="General">
                  <c:v>81.738394525857345</c:v>
                </c:pt>
                <c:pt idx="2686" formatCode="General">
                  <c:v>81.752791805855907</c:v>
                </c:pt>
                <c:pt idx="2687" formatCode="General">
                  <c:v>81.767215770886907</c:v>
                </c:pt>
                <c:pt idx="2688" formatCode="General">
                  <c:v>81.781666604006048</c:v>
                </c:pt>
                <c:pt idx="2689" formatCode="General">
                  <c:v>81.796144490235562</c:v>
                </c:pt>
                <c:pt idx="2690" formatCode="General">
                  <c:v>81.810649616593864</c:v>
                </c:pt>
                <c:pt idx="2691" formatCode="General">
                  <c:v>81.825182172125537</c:v>
                </c:pt>
                <c:pt idx="2692" formatCode="General">
                  <c:v>81.839742347932074</c:v>
                </c:pt>
                <c:pt idx="2693" formatCode="General">
                  <c:v>81.854330337203308</c:v>
                </c:pt>
                <c:pt idx="2694" formatCode="General">
                  <c:v>81.868946335249092</c:v>
                </c:pt>
                <c:pt idx="2695" formatCode="General">
                  <c:v>81.883590539532079</c:v>
                </c:pt>
                <c:pt idx="2696" formatCode="General">
                  <c:v>81.898263149700711</c:v>
                </c:pt>
                <c:pt idx="2697" formatCode="General">
                  <c:v>81.912964367623189</c:v>
                </c:pt>
                <c:pt idx="2698" formatCode="General">
                  <c:v>81.927694397421888</c:v>
                </c:pt>
                <c:pt idx="2699" formatCode="General">
                  <c:v>81.942453445508605</c:v>
                </c:pt>
                <c:pt idx="2700" formatCode="General">
                  <c:v>81.957241720620502</c:v>
                </c:pt>
                <c:pt idx="2701" formatCode="General">
                  <c:v>81.972059433856657</c:v>
                </c:pt>
                <c:pt idx="2702" formatCode="General">
                  <c:v>81.986906798715452</c:v>
                </c:pt>
                <c:pt idx="2703" formatCode="General">
                  <c:v>82.001784031132772</c:v>
                </c:pt>
                <c:pt idx="2704" formatCode="General">
                  <c:v>82.016691349520784</c:v>
                </c:pt>
                <c:pt idx="2705" formatCode="General">
                  <c:v>82.031628974807788</c:v>
                </c:pt>
                <c:pt idx="2706" formatCode="General">
                  <c:v>82.046597130478673</c:v>
                </c:pt>
                <c:pt idx="2707" formatCode="General">
                  <c:v>82.06159604261623</c:v>
                </c:pt>
                <c:pt idx="2708" formatCode="General">
                  <c:v>82.076625939943469</c:v>
                </c:pt>
                <c:pt idx="2709" formatCode="General">
                  <c:v>82.091687053866664</c:v>
                </c:pt>
                <c:pt idx="2710" formatCode="General">
                  <c:v>82.106779618519383</c:v>
                </c:pt>
                <c:pt idx="2711" formatCode="General">
                  <c:v>82.121903870807415</c:v>
                </c:pt>
                <c:pt idx="2712" formatCode="General">
                  <c:v>82.13706005045465</c:v>
                </c:pt>
                <c:pt idx="2713" formatCode="General">
                  <c:v>82.152248400049999</c:v>
                </c:pt>
                <c:pt idx="2714" formatCode="General">
                  <c:v>82.167469165095156</c:v>
                </c:pt>
                <c:pt idx="2715" formatCode="General">
                  <c:v>82.182722594053587</c:v>
                </c:pt>
                <c:pt idx="2716" formatCode="General">
                  <c:v>82.198008938400434</c:v>
                </c:pt>
                <c:pt idx="2717" formatCode="General">
                  <c:v>82.213328452673537</c:v>
                </c:pt>
                <c:pt idx="2718" formatCode="General">
                  <c:v>82.228681394525594</c:v>
                </c:pt>
                <c:pt idx="2719" formatCode="General">
                  <c:v>82.244068024777462</c:v>
                </c:pt>
                <c:pt idx="2720" formatCode="General">
                  <c:v>82.259488607472534</c:v>
                </c:pt>
                <c:pt idx="2721" formatCode="General">
                  <c:v>82.274943409932519</c:v>
                </c:pt>
                <c:pt idx="2722" formatCode="General">
                  <c:v>82.290432702814215</c:v>
                </c:pt>
                <c:pt idx="2723" formatCode="General">
                  <c:v>82.305956760167717</c:v>
                </c:pt>
                <c:pt idx="2724" formatCode="General">
                  <c:v>82.321515859495904</c:v>
                </c:pt>
                <c:pt idx="2725" formatCode="General">
                  <c:v>82.337110281815214</c:v>
                </c:pt>
                <c:pt idx="2726" formatCode="General">
                  <c:v>82.352740311717852</c:v>
                </c:pt>
                <c:pt idx="2727" formatCode="General">
                  <c:v>82.368406237435337</c:v>
                </c:pt>
                <c:pt idx="2728" formatCode="General">
                  <c:v>82.384108350903603</c:v>
                </c:pt>
                <c:pt idx="2729" formatCode="General">
                  <c:v>82.399846947829516</c:v>
                </c:pt>
                <c:pt idx="2730" formatCode="General">
                  <c:v>82.415622327758982</c:v>
                </c:pt>
                <c:pt idx="2731" formatCode="General">
                  <c:v>82.431434794146568</c:v>
                </c:pt>
                <c:pt idx="2732" formatCode="General">
                  <c:v>82.447284654426809</c:v>
                </c:pt>
                <c:pt idx="2733" formatCode="General">
                  <c:v>82.463172220087188</c:v>
                </c:pt>
                <c:pt idx="2734" formatCode="General">
                  <c:v>82.479097806742786</c:v>
                </c:pt>
                <c:pt idx="2735" formatCode="General">
                  <c:v>82.495061734212726</c:v>
                </c:pt>
                <c:pt idx="2736" formatCode="General">
                  <c:v>82.511064326598486</c:v>
                </c:pt>
                <c:pt idx="2737" formatCode="General">
                  <c:v>82.527105912363979</c:v>
                </c:pt>
                <c:pt idx="2738" formatCode="General">
                  <c:v>82.543186824417674</c:v>
                </c:pt>
                <c:pt idx="2739" formatCode="General">
                  <c:v>82.559307400196616</c:v>
                </c:pt>
                <c:pt idx="2740" formatCode="General">
                  <c:v>82.575467981752553</c:v>
                </c:pt>
                <c:pt idx="2741" formatCode="General">
                  <c:v>82.59166891584016</c:v>
                </c:pt>
                <c:pt idx="2742" formatCode="General">
                  <c:v>82.607910554007333</c:v>
                </c:pt>
                <c:pt idx="2743" formatCode="General">
                  <c:v>82.624193252687903</c:v>
                </c:pt>
                <c:pt idx="2744" formatCode="General">
                  <c:v>82.640517373296476</c:v>
                </c:pt>
                <c:pt idx="2745" formatCode="General">
                  <c:v>82.656883282325737</c:v>
                </c:pt>
                <c:pt idx="2746" formatCode="General">
                  <c:v>82.673291351446167</c:v>
                </c:pt>
                <c:pt idx="2747" formatCode="General">
                  <c:v>82.689741957608291</c:v>
                </c:pt>
                <c:pt idx="2748" formatCode="General">
                  <c:v>82.706235483147552</c:v>
                </c:pt>
                <c:pt idx="2749" formatCode="General">
                  <c:v>82.722772315891774</c:v>
                </c:pt>
                <c:pt idx="2750" formatCode="General">
                  <c:v>82.739352849271469</c:v>
                </c:pt>
                <c:pt idx="2751" formatCode="General">
                  <c:v>82.755977482432982</c:v>
                </c:pt>
                <c:pt idx="2752" formatCode="General">
                  <c:v>82.772646620354593</c:v>
                </c:pt>
                <c:pt idx="2753" formatCode="General">
                  <c:v>82.789360673965476</c:v>
                </c:pt>
                <c:pt idx="2754" formatCode="General">
                  <c:v>82.806120060268128</c:v>
                </c:pt>
                <c:pt idx="2755" formatCode="General">
                  <c:v>82.822925202463679</c:v>
                </c:pt>
                <c:pt idx="2756" formatCode="General">
                  <c:v>82.839776530080812</c:v>
                </c:pt>
                <c:pt idx="2757" formatCode="General">
                  <c:v>82.856674479107838</c:v>
                </c:pt>
                <c:pt idx="2758" formatCode="General">
                  <c:v>82.873619492128697</c:v>
                </c:pt>
                <c:pt idx="2759" formatCode="General">
                  <c:v>82.890612018462278</c:v>
                </c:pt>
                <c:pt idx="2760" formatCode="General">
                  <c:v>82.907652514305752</c:v>
                </c:pt>
                <c:pt idx="2761" formatCode="General">
                  <c:v>82.924741442881739</c:v>
                </c:pt>
                <c:pt idx="2762" formatCode="General">
                  <c:v>82.941879274589567</c:v>
                </c:pt>
                <c:pt idx="2763" formatCode="General">
                  <c:v>82.959066487160712</c:v>
                </c:pt>
                <c:pt idx="2764" formatCode="General">
                  <c:v>82.976303565818554</c:v>
                </c:pt>
                <c:pt idx="2765" formatCode="General">
                  <c:v>82.993591003442603</c:v>
                </c:pt>
                <c:pt idx="2766" formatCode="General">
                  <c:v>83.010929300737473</c:v>
                </c:pt>
                <c:pt idx="2767" formatCode="General">
                  <c:v>83.028318966406431</c:v>
                </c:pt>
                <c:pt idx="2768" formatCode="General">
                  <c:v>83.045760517330152</c:v>
                </c:pt>
                <c:pt idx="2769" formatCode="General">
                  <c:v>83.063254478750437</c:v>
                </c:pt>
                <c:pt idx="2770" formatCode="General">
                  <c:v>83.080801384459321</c:v>
                </c:pt>
                <c:pt idx="2771" formatCode="General">
                  <c:v>83.098401776993754</c:v>
                </c:pt>
                <c:pt idx="2772" formatCode="General">
                  <c:v>83.11605620783574</c:v>
                </c:pt>
                <c:pt idx="2773" formatCode="General">
                  <c:v>83.133765237618732</c:v>
                </c:pt>
                <c:pt idx="2774" formatCode="General">
                  <c:v>83.151529436339857</c:v>
                </c:pt>
                <c:pt idx="2775" formatCode="General">
                  <c:v>83.169349383578648</c:v>
                </c:pt>
                <c:pt idx="2776" formatCode="General">
                  <c:v>83.187225668722277</c:v>
                </c:pt>
                <c:pt idx="2777" formatCode="General">
                  <c:v>83.205158891197641</c:v>
                </c:pt>
                <c:pt idx="2778" formatCode="General">
                  <c:v>83.223149660710519</c:v>
                </c:pt>
                <c:pt idx="2779" formatCode="General">
                  <c:v>83.241198597492073</c:v>
                </c:pt>
                <c:pt idx="2780" formatCode="General">
                  <c:v>83.259306332552896</c:v>
                </c:pt>
                <c:pt idx="2781" formatCode="General">
                  <c:v>83.277473507945118</c:v>
                </c:pt>
                <c:pt idx="2782" formatCode="General">
                  <c:v>83.295700777032479</c:v>
                </c:pt>
                <c:pt idx="2783" formatCode="General">
                  <c:v>83.313988804769181</c:v>
                </c:pt>
                <c:pt idx="2784" formatCode="General">
                  <c:v>83.33233826798741</c:v>
                </c:pt>
                <c:pt idx="2785" formatCode="General">
                  <c:v>83.350749855694062</c:v>
                </c:pt>
                <c:pt idx="2786" formatCode="General">
                  <c:v>83.369224269377142</c:v>
                </c:pt>
                <c:pt idx="2787" formatCode="General">
                  <c:v>83.387762223321999</c:v>
                </c:pt>
                <c:pt idx="2788" formatCode="General">
                  <c:v>83.406364444937822</c:v>
                </c:pt>
                <c:pt idx="2789" formatCode="General">
                  <c:v>83.425031675095099</c:v>
                </c:pt>
                <c:pt idx="2790" formatCode="General">
                  <c:v>83.443764668473946</c:v>
                </c:pt>
                <c:pt idx="2791" formatCode="General">
                  <c:v>83.462564193924365</c:v>
                </c:pt>
                <c:pt idx="2792" formatCode="General">
                  <c:v>83.481431034838437</c:v>
                </c:pt>
                <c:pt idx="2793" formatCode="General">
                  <c:v>83.500365989535041</c:v>
                </c:pt>
                <c:pt idx="2794" formatCode="General">
                  <c:v>83.519369871657929</c:v>
                </c:pt>
                <c:pt idx="2795" formatCode="General">
                  <c:v>83.538443510587328</c:v>
                </c:pt>
                <c:pt idx="2796" formatCode="General">
                  <c:v>83.557587751865739</c:v>
                </c:pt>
                <c:pt idx="2797" formatCode="General">
                  <c:v>83.576803457638789</c:v>
                </c:pt>
                <c:pt idx="2798" formatCode="General">
                  <c:v>83.596091507111396</c:v>
                </c:pt>
                <c:pt idx="2799" formatCode="General">
                  <c:v>83.615452797020225</c:v>
                </c:pt>
                <c:pt idx="2800" formatCode="General">
                  <c:v>83.634888242122898</c:v>
                </c:pt>
                <c:pt idx="2801" formatCode="General">
                  <c:v>83.654398775704877</c:v>
                </c:pt>
                <c:pt idx="2802" formatCode="General">
                  <c:v>83.673985350104815</c:v>
                </c:pt>
                <c:pt idx="2803" formatCode="General">
                  <c:v>83.693648937258914</c:v>
                </c:pt>
                <c:pt idx="2804" formatCode="General">
                  <c:v>83.71339052926551</c:v>
                </c:pt>
                <c:pt idx="2805" formatCode="General">
                  <c:v>83.733211138970589</c:v>
                </c:pt>
                <c:pt idx="2806" formatCode="General">
                  <c:v>83.753111800575283</c:v>
                </c:pt>
                <c:pt idx="2807" formatCode="General">
                  <c:v>83.773093570266141</c:v>
                </c:pt>
                <c:pt idx="2808" formatCode="General">
                  <c:v>83.793157526869692</c:v>
                </c:pt>
                <c:pt idx="2809" formatCode="General">
                  <c:v>83.813304772531765</c:v>
                </c:pt>
                <c:pt idx="2810" formatCode="General">
                  <c:v>83.833536433423575</c:v>
                </c:pt>
                <c:pt idx="2811" formatCode="General">
                  <c:v>83.853853660474996</c:v>
                </c:pt>
                <c:pt idx="2812" formatCode="General">
                  <c:v>83.874257630136867</c:v>
                </c:pt>
                <c:pt idx="2813" formatCode="General">
                  <c:v>83.894749545173696</c:v>
                </c:pt>
                <c:pt idx="2814" formatCode="General">
                  <c:v>83.915330635487976</c:v>
                </c:pt>
                <c:pt idx="2815" formatCode="General">
                  <c:v>83.936002158977885</c:v>
                </c:pt>
                <c:pt idx="2816" formatCode="General">
                  <c:v>83.956765402430065</c:v>
                </c:pt>
                <c:pt idx="2817" formatCode="General">
                  <c:v>83.977621682448998</c:v>
                </c:pt>
                <c:pt idx="2818" formatCode="General">
                  <c:v>83.998572346425206</c:v>
                </c:pt>
                <c:pt idx="2819" formatCode="General">
                  <c:v>84.019618773543769</c:v>
                </c:pt>
                <c:pt idx="2820" formatCode="General">
                  <c:v>84.040762375835783</c:v>
                </c:pt>
                <c:pt idx="2821" formatCode="General">
                  <c:v>84.062004599274502</c:v>
                </c:pt>
                <c:pt idx="2822" formatCode="General">
                  <c:v>84.083346924918885</c:v>
                </c:pt>
                <c:pt idx="2823" formatCode="General">
                  <c:v>84.104790870106811</c:v>
                </c:pt>
                <c:pt idx="2824" formatCode="General">
                  <c:v>84.126337989700772</c:v>
                </c:pt>
                <c:pt idx="2825" formatCode="General">
                  <c:v>84.147989877388781</c:v>
                </c:pt>
                <c:pt idx="2826" formatCode="General">
                  <c:v>84.169748167043608</c:v>
                </c:pt>
                <c:pt idx="2827" formatCode="General">
                  <c:v>84.191614534143412</c:v>
                </c:pt>
                <c:pt idx="2828" formatCode="General">
                  <c:v>84.21359069725743</c:v>
                </c:pt>
                <c:pt idx="2829" formatCode="General">
                  <c:v>84.235678419600035</c:v>
                </c:pt>
                <c:pt idx="2830" formatCode="General">
                  <c:v>84.257879510657446</c:v>
                </c:pt>
                <c:pt idx="2831" formatCode="General">
                  <c:v>84.280195827890878</c:v>
                </c:pt>
                <c:pt idx="2832" formatCode="General">
                  <c:v>84.302629278520854</c:v>
                </c:pt>
                <c:pt idx="2833" formatCode="General">
                  <c:v>84.325181821397265</c:v>
                </c:pt>
                <c:pt idx="2834" formatCode="General">
                  <c:v>84.347855468960361</c:v>
                </c:pt>
                <c:pt idx="2835" formatCode="General">
                  <c:v>84.370652289298093</c:v>
                </c:pt>
                <c:pt idx="2836" formatCode="General">
                  <c:v>84.393574408305398</c:v>
                </c:pt>
                <c:pt idx="2837" formatCode="General">
                  <c:v>84.416624011952223</c:v>
                </c:pt>
                <c:pt idx="2838" formatCode="General">
                  <c:v>84.439803348666388</c:v>
                </c:pt>
                <c:pt idx="2839" formatCode="General">
                  <c:v>84.463114731838843</c:v>
                </c:pt>
                <c:pt idx="2840" formatCode="General">
                  <c:v>84.48656054245896</c:v>
                </c:pt>
                <c:pt idx="2841" formatCode="General">
                  <c:v>84.51014323188825</c:v>
                </c:pt>
                <c:pt idx="2842" formatCode="General">
                  <c:v>84.533865324781218</c:v>
                </c:pt>
                <c:pt idx="2843" formatCode="General">
                  <c:v>84.557729422163376</c:v>
                </c:pt>
                <c:pt idx="2844" formatCode="General">
                  <c:v>84.581738204676483</c:v>
                </c:pt>
                <c:pt idx="2845" formatCode="General">
                  <c:v>84.605894436002373</c:v>
                </c:pt>
                <c:pt idx="2846" formatCode="General">
                  <c:v>84.630200966477631</c:v>
                </c:pt>
                <c:pt idx="2847" formatCode="General">
                  <c:v>84.654660736911765</c:v>
                </c:pt>
                <c:pt idx="2848" formatCode="General">
                  <c:v>84.679276782623674</c:v>
                </c:pt>
                <c:pt idx="2849" formatCode="General">
                  <c:v>84.704052237711224</c:v>
                </c:pt>
                <c:pt idx="2850" formatCode="General">
                  <c:v>84.728990339570927</c:v>
                </c:pt>
                <c:pt idx="2851" formatCode="General">
                  <c:v>84.75409443368558</c:v>
                </c:pt>
                <c:pt idx="2852" formatCode="General">
                  <c:v>84.779367978699611</c:v>
                </c:pt>
                <c:pt idx="2853" formatCode="General">
                  <c:v>84.804814551803375</c:v>
                </c:pt>
                <c:pt idx="2854" formatCode="General">
                  <c:v>84.830437854449755</c:v>
                </c:pt>
                <c:pt idx="2855" formatCode="General">
                  <c:v>84.856241718428251</c:v>
                </c:pt>
                <c:pt idx="2856" formatCode="General">
                  <c:v>84.882230112324308</c:v>
                </c:pt>
                <c:pt idx="2857" formatCode="General">
                  <c:v>84.908407148393948</c:v>
                </c:pt>
                <c:pt idx="2858" formatCode="General">
                  <c:v>84.934777089886836</c:v>
                </c:pt>
                <c:pt idx="2859" formatCode="General">
                  <c:v>84.96134435885385</c:v>
                </c:pt>
                <c:pt idx="2860" formatCode="General">
                  <c:v>84.98811354447875</c:v>
                </c:pt>
                <c:pt idx="2861" formatCode="General">
                  <c:v>85.015089411977627</c:v>
                </c:pt>
                <c:pt idx="2862" formatCode="General">
                  <c:v>85.042276912113792</c:v>
                </c:pt>
                <c:pt idx="2863" formatCode="General">
                  <c:v>85.069681191380866</c:v>
                </c:pt>
                <c:pt idx="2864" formatCode="General">
                  <c:v>85.097307602912082</c:v>
                </c:pt>
                <c:pt idx="2865" formatCode="General">
                  <c:v>85.125161718180109</c:v>
                </c:pt>
                <c:pt idx="2866" formatCode="General">
                  <c:v>85.153249339557888</c:v>
                </c:pt>
                <c:pt idx="2867" formatCode="General">
                  <c:v>85.181576513819479</c:v>
                </c:pt>
                <c:pt idx="2868" formatCode="General">
                  <c:v>85.210149546667566</c:v>
                </c:pt>
                <c:pt idx="2869" formatCode="General">
                  <c:v>85.238975018384807</c:v>
                </c:pt>
                <c:pt idx="2870" formatCode="General">
                  <c:v>85.268059800716472</c:v>
                </c:pt>
                <c:pt idx="2871" formatCode="General">
                  <c:v>85.297411075104421</c:v>
                </c:pt>
                <c:pt idx="2872" formatCode="General">
                  <c:v>85.327036352407092</c:v>
                </c:pt>
                <c:pt idx="2873" formatCode="General">
                  <c:v>85.356943494254935</c:v>
                </c:pt>
                <c:pt idx="2874" formatCode="General">
                  <c:v>85.387140736210242</c:v>
                </c:pt>
                <c:pt idx="2875" formatCode="General">
                  <c:v>85.417636712920512</c:v>
                </c:pt>
                <c:pt idx="2876" formatCode="General">
                  <c:v>85.44844048547823</c:v>
                </c:pt>
                <c:pt idx="2877" formatCode="General">
                  <c:v>85.479561571227606</c:v>
                </c:pt>
                <c:pt idx="2878" formatCode="General">
                  <c:v>85.511009976290566</c:v>
                </c:pt>
                <c:pt idx="2879" formatCode="General">
                  <c:v>85.542796231119809</c:v>
                </c:pt>
                <c:pt idx="2880" formatCode="General">
                  <c:v>85.574931429429924</c:v>
                </c:pt>
                <c:pt idx="2881" formatCode="General">
                  <c:v>85.607427270905575</c:v>
                </c:pt>
                <c:pt idx="2882" formatCode="General">
                  <c:v>85.640296108143176</c:v>
                </c:pt>
                <c:pt idx="2883" formatCode="General">
                  <c:v>85.673550998348603</c:v>
                </c:pt>
                <c:pt idx="2884" formatCode="General">
                  <c:v>85.707205760391318</c:v>
                </c:pt>
                <c:pt idx="2885" formatCode="General">
                  <c:v>85.741275037907073</c:v>
                </c:pt>
                <c:pt idx="2886" formatCode="General">
                  <c:v>85.775774369248893</c:v>
                </c:pt>
                <c:pt idx="2887" formatCode="General">
                  <c:v>85.810720265213988</c:v>
                </c:pt>
                <c:pt idx="2888" formatCode="General">
                  <c:v>85.846130295626097</c:v>
                </c:pt>
                <c:pt idx="2889" formatCode="General">
                  <c:v>85.88202318603409</c:v>
                </c:pt>
                <c:pt idx="2890" formatCode="General">
                  <c:v>85.918418926004648</c:v>
                </c:pt>
                <c:pt idx="2891" formatCode="General">
                  <c:v>85.955338890748791</c:v>
                </c:pt>
                <c:pt idx="2892" formatCode="General">
                  <c:v>85.992805978137852</c:v>
                </c:pt>
                <c:pt idx="2893" formatCode="General">
                  <c:v>86.03084476354914</c:v>
                </c:pt>
                <c:pt idx="2894" formatCode="General">
                  <c:v>86.069481675451513</c:v>
                </c:pt>
                <c:pt idx="2895" formatCode="General">
                  <c:v>86.108745195217509</c:v>
                </c:pt>
                <c:pt idx="2896" formatCode="General">
                  <c:v>86.148666085362194</c:v>
                </c:pt>
                <c:pt idx="2897" formatCode="General">
                  <c:v>86.189277651294688</c:v>
                </c:pt>
                <c:pt idx="2898" formatCode="General">
                  <c:v>86.230616042777555</c:v>
                </c:pt>
                <c:pt idx="2899" formatCode="General">
                  <c:v>86.272720602685709</c:v>
                </c:pt>
                <c:pt idx="2900" formatCode="General">
                  <c:v>86.315634272429847</c:v>
                </c:pt>
                <c:pt idx="2901" formatCode="General">
                  <c:v>86.359404065675946</c:v>
                </c:pt>
                <c:pt idx="2902" formatCode="General">
                  <c:v>86.404081624916842</c:v>
                </c:pt>
                <c:pt idx="2903" formatCode="General">
                  <c:v>86.449723879255686</c:v>
                </c:pt>
                <c:pt idx="2904" formatCode="General">
                  <c:v>86.496393826758791</c:v>
                </c:pt>
                <c:pt idx="2905" formatCode="General">
                  <c:v>86.54416147136719</c:v>
                </c:pt>
                <c:pt idx="2906" formatCode="General">
                  <c:v>86.593104953256599</c:v>
                </c:pt>
                <c:pt idx="2907" formatCode="General">
                  <c:v>86.643311923622989</c:v>
                </c:pt>
                <c:pt idx="2908" formatCode="General">
                  <c:v>86.694881231501498</c:v>
                </c:pt>
                <c:pt idx="2909" formatCode="General">
                  <c:v>86.747925013436728</c:v>
                </c:pt>
                <c:pt idx="2910" formatCode="General">
                  <c:v>86.802571309720534</c:v>
                </c:pt>
                <c:pt idx="2911" formatCode="General">
                  <c:v>86.858967378343365</c:v>
                </c:pt>
                <c:pt idx="2912" formatCode="General">
                  <c:v>86.917283947491725</c:v>
                </c:pt>
                <c:pt idx="2913" formatCode="General">
                  <c:v>86.977720751969386</c:v>
                </c:pt>
                <c:pt idx="2914" formatCode="General">
                  <c:v>87.040513859469982</c:v>
                </c:pt>
                <c:pt idx="2915" formatCode="General">
                  <c:v>87.105945545754778</c:v>
                </c:pt>
                <c:pt idx="2916" formatCode="General">
                  <c:v>87.174357888932278</c:v>
                </c:pt>
                <c:pt idx="2917" formatCode="General">
                  <c:v>87.246171943996629</c:v>
                </c:pt>
                <c:pt idx="2918" formatCode="General">
                  <c:v>87.3219155666457</c:v>
                </c:pt>
                <c:pt idx="2919" formatCode="General">
                  <c:v>87.402265166468311</c:v>
                </c:pt>
                <c:pt idx="2920" formatCode="General">
                  <c:v>87.488110944902971</c:v>
                </c:pt>
                <c:pt idx="2921" formatCode="General">
                  <c:v>87.580664006318088</c:v>
                </c:pt>
                <c:pt idx="2922" formatCode="General">
                  <c:v>87.681643540073949</c:v>
                </c:pt>
                <c:pt idx="2923" formatCode="General">
                  <c:v>87.793631604553397</c:v>
                </c:pt>
                <c:pt idx="2924" formatCode="General">
                  <c:v>87.92082430800356</c:v>
                </c:pt>
                <c:pt idx="2925" formatCode="General">
                  <c:v>88.070901476069039</c:v>
                </c:pt>
                <c:pt idx="2926" formatCode="General">
                  <c:v>88.261099406743668</c:v>
                </c:pt>
                <c:pt idx="2927" formatCode="General">
                  <c:v>88.553561523114823</c:v>
                </c:pt>
              </c:numCache>
            </c:numRef>
          </c:xVal>
          <c:yVal>
            <c:numRef>
              <c:f>Univariate!UV_QQ_Beta</c:f>
              <c:numCache>
                <c:formatCode>0.0</c:formatCode>
                <c:ptCount val="2928"/>
                <c:pt idx="0">
                  <c:v>39.724935498961095</c:v>
                </c:pt>
                <c:pt idx="1">
                  <c:v>40.878993994238556</c:v>
                </c:pt>
                <c:pt idx="2">
                  <c:v>41.543349070709397</c:v>
                </c:pt>
                <c:pt idx="3">
                  <c:v>42.03414525210642</c:v>
                </c:pt>
                <c:pt idx="4">
                  <c:v>42.431395240991215</c:v>
                </c:pt>
                <c:pt idx="5">
                  <c:v>42.768952057579561</c:v>
                </c:pt>
                <c:pt idx="6">
                  <c:v>43.06463260414062</c:v>
                </c:pt>
                <c:pt idx="7">
                  <c:v>43.329080510973299</c:v>
                </c:pt>
                <c:pt idx="8">
                  <c:v>43.56921044012168</c:v>
                </c:pt>
                <c:pt idx="9">
                  <c:v>43.789792058356596</c:v>
                </c:pt>
                <c:pt idx="10">
                  <c:v>43.994267255366701</c:v>
                </c:pt>
                <c:pt idx="11">
                  <c:v>44.185208833621203</c:v>
                </c:pt>
                <c:pt idx="12">
                  <c:v>44.364595163652041</c:v>
                </c:pt>
                <c:pt idx="13">
                  <c:v>44.533983307325343</c:v>
                </c:pt>
                <c:pt idx="14">
                  <c:v>44.694622802882222</c:v>
                </c:pt>
                <c:pt idx="15">
                  <c:v>44.847533095159619</c:v>
                </c:pt>
                <c:pt idx="16">
                  <c:v>44.993557796952508</c:v>
                </c:pt>
                <c:pt idx="17">
                  <c:v>45.133403682869798</c:v>
                </c:pt>
                <c:pt idx="18">
                  <c:v>45.267669329034071</c:v>
                </c:pt>
                <c:pt idx="19">
                  <c:v>45.396866553106292</c:v>
                </c:pt>
                <c:pt idx="20">
                  <c:v>45.521436737080144</c:v>
                </c:pt>
                <c:pt idx="21">
                  <c:v>45.641763441687857</c:v>
                </c:pt>
                <c:pt idx="22">
                  <c:v>45.758182286491213</c:v>
                </c:pt>
                <c:pt idx="23">
                  <c:v>45.870988782338827</c:v>
                </c:pt>
                <c:pt idx="24">
                  <c:v>45.980444608795885</c:v>
                </c:pt>
                <c:pt idx="25">
                  <c:v>46.086782695548834</c:v>
                </c:pt>
                <c:pt idx="26">
                  <c:v>46.190211373197492</c:v>
                </c:pt>
                <c:pt idx="27">
                  <c:v>46.290917792239014</c:v>
                </c:pt>
                <c:pt idx="28">
                  <c:v>46.389070760952649</c:v>
                </c:pt>
                <c:pt idx="29">
                  <c:v>46.484823117700145</c:v>
                </c:pt>
                <c:pt idx="30">
                  <c:v>46.578313727087526</c:v>
                </c:pt>
                <c:pt idx="31">
                  <c:v>46.669669169903401</c:v>
                </c:pt>
                <c:pt idx="32">
                  <c:v>46.759005181963097</c:v>
                </c:pt>
                <c:pt idx="33">
                  <c:v>46.846427885684804</c:v>
                </c:pt>
                <c:pt idx="34">
                  <c:v>46.93203484950395</c:v>
                </c:pt>
                <c:pt idx="35">
                  <c:v>47.015916003447934</c:v>
                </c:pt>
                <c:pt idx="36">
                  <c:v>47.098154433873084</c:v>
                </c:pt>
                <c:pt idx="37">
                  <c:v>47.178827076162264</c:v>
                </c:pt>
                <c:pt idx="38">
                  <c:v>47.258005320837327</c:v>
                </c:pt>
                <c:pt idx="39">
                  <c:v>47.33575554586178</c:v>
                </c:pt>
                <c:pt idx="40">
                  <c:v>47.412139585750715</c:v>
                </c:pt>
                <c:pt idx="41">
                  <c:v>47.487215146354899</c:v>
                </c:pt>
                <c:pt idx="42">
                  <c:v>47.561036172759451</c:v>
                </c:pt>
                <c:pt idx="43">
                  <c:v>47.633653176568501</c:v>
                </c:pt>
                <c:pt idx="44">
                  <c:v>47.705113527884329</c:v>
                </c:pt>
                <c:pt idx="45">
                  <c:v>47.775461716492501</c:v>
                </c:pt>
                <c:pt idx="46">
                  <c:v>47.844739586102378</c:v>
                </c:pt>
                <c:pt idx="47">
                  <c:v>47.912986544938889</c:v>
                </c:pt>
                <c:pt idx="48">
                  <c:v>47.980239755518035</c:v>
                </c:pt>
                <c:pt idx="49">
                  <c:v>48.046534306048159</c:v>
                </c:pt>
                <c:pt idx="50">
                  <c:v>48.111903365569184</c:v>
                </c:pt>
                <c:pt idx="51">
                  <c:v>48.176378324662558</c:v>
                </c:pt>
                <c:pt idx="52">
                  <c:v>48.239988923326607</c:v>
                </c:pt>
                <c:pt idx="53">
                  <c:v>48.302763367408872</c:v>
                </c:pt>
                <c:pt idx="54">
                  <c:v>48.364728434813131</c:v>
                </c:pt>
                <c:pt idx="55">
                  <c:v>48.425909572549337</c:v>
                </c:pt>
                <c:pt idx="56">
                  <c:v>48.486330985565971</c:v>
                </c:pt>
                <c:pt idx="57">
                  <c:v>48.546015718193004</c:v>
                </c:pt>
                <c:pt idx="58">
                  <c:v>48.604985728927524</c:v>
                </c:pt>
                <c:pt idx="59">
                  <c:v>48.663261959209962</c:v>
                </c:pt>
                <c:pt idx="60">
                  <c:v>48.720864396766451</c:v>
                </c:pt>
                <c:pt idx="61">
                  <c:v>48.777812134028892</c:v>
                </c:pt>
                <c:pt idx="62">
                  <c:v>48.834123422088609</c:v>
                </c:pt>
                <c:pt idx="63">
                  <c:v>48.889815720590896</c:v>
                </c:pt>
                <c:pt idx="64">
                  <c:v>48.944905743934676</c:v>
                </c:pt>
                <c:pt idx="65">
                  <c:v>48.999409504103554</c:v>
                </c:pt>
                <c:pt idx="66">
                  <c:v>49.053342350421559</c:v>
                </c:pt>
                <c:pt idx="67">
                  <c:v>49.106719006496938</c:v>
                </c:pt>
                <c:pt idx="68">
                  <c:v>49.159553604591636</c:v>
                </c:pt>
                <c:pt idx="69">
                  <c:v>49.211859717630446</c:v>
                </c:pt>
                <c:pt idx="70">
                  <c:v>49.26365038904364</c:v>
                </c:pt>
                <c:pt idx="71">
                  <c:v>49.31493816061807</c:v>
                </c:pt>
                <c:pt idx="72">
                  <c:v>49.365735098515707</c:v>
                </c:pt>
                <c:pt idx="73">
                  <c:v>49.416052817603564</c:v>
                </c:pt>
                <c:pt idx="74">
                  <c:v>49.465902504226136</c:v>
                </c:pt>
                <c:pt idx="75">
                  <c:v>49.515294937539423</c:v>
                </c:pt>
                <c:pt idx="76">
                  <c:v>49.564240509515287</c:v>
                </c:pt>
                <c:pt idx="77">
                  <c:v>49.612749243715193</c:v>
                </c:pt>
                <c:pt idx="78">
                  <c:v>49.660830812923926</c:v>
                </c:pt>
                <c:pt idx="79">
                  <c:v>49.708494555726077</c:v>
                </c:pt>
                <c:pt idx="80">
                  <c:v>49.755749492101074</c:v>
                </c:pt>
                <c:pt idx="81">
                  <c:v>49.802604338106534</c:v>
                </c:pt>
                <c:pt idx="82">
                  <c:v>49.849067519713401</c:v>
                </c:pt>
                <c:pt idx="83">
                  <c:v>49.89514718585184</c:v>
                </c:pt>
                <c:pt idx="84">
                  <c:v>49.940851220721513</c:v>
                </c:pt>
                <c:pt idx="85">
                  <c:v>49.986187255416148</c:v>
                </c:pt>
                <c:pt idx="86">
                  <c:v>50.031162678908011</c:v>
                </c:pt>
                <c:pt idx="87">
                  <c:v>50.075784648434471</c:v>
                </c:pt>
                <c:pt idx="88">
                  <c:v>50.120060099325769</c:v>
                </c:pt>
                <c:pt idx="89">
                  <c:v>50.163995754309937</c:v>
                </c:pt>
                <c:pt idx="90">
                  <c:v>50.207598132328144</c:v>
                </c:pt>
                <c:pt idx="91">
                  <c:v>50.250873556891449</c:v>
                </c:pt>
                <c:pt idx="92">
                  <c:v>50.2938281640075</c:v>
                </c:pt>
                <c:pt idx="93">
                  <c:v>50.336467909703714</c:v>
                </c:pt>
                <c:pt idx="94">
                  <c:v>50.378798577171494</c:v>
                </c:pt>
                <c:pt idx="95">
                  <c:v>50.420825783554598</c:v>
                </c:pt>
                <c:pt idx="96">
                  <c:v>50.46255498640253</c:v>
                </c:pt>
                <c:pt idx="97">
                  <c:v>50.503991489809209</c:v>
                </c:pt>
                <c:pt idx="98">
                  <c:v>50.545140450255026</c:v>
                </c:pt>
                <c:pt idx="99">
                  <c:v>50.586006882169521</c:v>
                </c:pt>
                <c:pt idx="100">
                  <c:v>50.626595663230873</c:v>
                </c:pt>
                <c:pt idx="101">
                  <c:v>50.666911539416944</c:v>
                </c:pt>
                <c:pt idx="102">
                  <c:v>50.706959129821968</c:v>
                </c:pt>
                <c:pt idx="103">
                  <c:v>50.746742931251909</c:v>
                </c:pt>
                <c:pt idx="104">
                  <c:v>50.786267322610612</c:v>
                </c:pt>
                <c:pt idx="105">
                  <c:v>50.825536569088399</c:v>
                </c:pt>
                <c:pt idx="106">
                  <c:v>50.864554826163491</c:v>
                </c:pt>
                <c:pt idx="107">
                  <c:v>50.903326143426568</c:v>
                </c:pt>
                <c:pt idx="108">
                  <c:v>50.941854468237636</c:v>
                </c:pt>
                <c:pt idx="109">
                  <c:v>50.980143649224203</c:v>
                </c:pt>
                <c:pt idx="110">
                  <c:v>51.018197439628906</c:v>
                </c:pt>
                <c:pt idx="111">
                  <c:v>51.056019500514502</c:v>
                </c:pt>
                <c:pt idx="112">
                  <c:v>51.093613403833288</c:v>
                </c:pt>
                <c:pt idx="113">
                  <c:v>51.130982635368149</c:v>
                </c:pt>
                <c:pt idx="114">
                  <c:v>51.16813059755146</c:v>
                </c:pt>
                <c:pt idx="115">
                  <c:v>51.205060612167948</c:v>
                </c:pt>
                <c:pt idx="116">
                  <c:v>51.241775922947419</c:v>
                </c:pt>
                <c:pt idx="117">
                  <c:v>51.278279698052522</c:v>
                </c:pt>
                <c:pt idx="118">
                  <c:v>51.314575032466806</c:v>
                </c:pt>
                <c:pt idx="119">
                  <c:v>51.350664950287843</c:v>
                </c:pt>
                <c:pt idx="120">
                  <c:v>51.386552406929894</c:v>
                </c:pt>
                <c:pt idx="121">
                  <c:v>51.422240291240485</c:v>
                </c:pt>
                <c:pt idx="122">
                  <c:v>51.457731427534888</c:v>
                </c:pt>
                <c:pt idx="123">
                  <c:v>51.49302857755233</c:v>
                </c:pt>
                <c:pt idx="124">
                  <c:v>51.528134442337574</c:v>
                </c:pt>
                <c:pt idx="125">
                  <c:v>51.563051664051351</c:v>
                </c:pt>
                <c:pt idx="126">
                  <c:v>51.597782827712678</c:v>
                </c:pt>
                <c:pt idx="127">
                  <c:v>51.632330462876411</c:v>
                </c:pt>
                <c:pt idx="128">
                  <c:v>51.666697045248711</c:v>
                </c:pt>
                <c:pt idx="129">
                  <c:v>51.700884998243339</c:v>
                </c:pt>
                <c:pt idx="130">
                  <c:v>51.734896694481215</c:v>
                </c:pt>
                <c:pt idx="131">
                  <c:v>51.768734457235951</c:v>
                </c:pt>
                <c:pt idx="132">
                  <c:v>51.802400561827497</c:v>
                </c:pt>
                <c:pt idx="133">
                  <c:v>51.835897236966233</c:v>
                </c:pt>
                <c:pt idx="134">
                  <c:v>51.869226666049656</c:v>
                </c:pt>
                <c:pt idx="135">
                  <c:v>51.902390988413572</c:v>
                </c:pt>
                <c:pt idx="136">
                  <c:v>51.935392300539817</c:v>
                </c:pt>
                <c:pt idx="137">
                  <c:v>51.968232657222281</c:v>
                </c:pt>
                <c:pt idx="138">
                  <c:v>52.000914072692929</c:v>
                </c:pt>
                <c:pt idx="139">
                  <c:v>52.033438521709535</c:v>
                </c:pt>
                <c:pt idx="140">
                  <c:v>52.065807940606646</c:v>
                </c:pt>
                <c:pt idx="141">
                  <c:v>52.098024228311367</c:v>
                </c:pt>
                <c:pt idx="142">
                  <c:v>52.130089247325166</c:v>
                </c:pt>
                <c:pt idx="143">
                  <c:v>52.162004824673353</c:v>
                </c:pt>
                <c:pt idx="144">
                  <c:v>52.193772752823321</c:v>
                </c:pt>
                <c:pt idx="145">
                  <c:v>52.225394790572793</c:v>
                </c:pt>
                <c:pt idx="146">
                  <c:v>52.256872663909334</c:v>
                </c:pt>
                <c:pt idx="147">
                  <c:v>52.288208066842273</c:v>
                </c:pt>
                <c:pt idx="148">
                  <c:v>52.319402662207906</c:v>
                </c:pt>
                <c:pt idx="149">
                  <c:v>52.350458082449236</c:v>
                </c:pt>
                <c:pt idx="150">
                  <c:v>52.381375930371135</c:v>
                </c:pt>
                <c:pt idx="151">
                  <c:v>52.412157779871805</c:v>
                </c:pt>
                <c:pt idx="152">
                  <c:v>52.442805176651504</c:v>
                </c:pt>
                <c:pt idx="153">
                  <c:v>52.473319638899419</c:v>
                </c:pt>
                <c:pt idx="154">
                  <c:v>52.503702657959295</c:v>
                </c:pt>
                <c:pt idx="155">
                  <c:v>52.533955698974964</c:v>
                </c:pt>
                <c:pt idx="156">
                  <c:v>52.564080201516134</c:v>
                </c:pt>
                <c:pt idx="157">
                  <c:v>52.594077580185434</c:v>
                </c:pt>
                <c:pt idx="158">
                  <c:v>52.623949225207241</c:v>
                </c:pt>
                <c:pt idx="159">
                  <c:v>52.653696502998997</c:v>
                </c:pt>
                <c:pt idx="160">
                  <c:v>52.683320756725678</c:v>
                </c:pt>
                <c:pt idx="161">
                  <c:v>52.712823306837947</c:v>
                </c:pt>
                <c:pt idx="162">
                  <c:v>52.742205451594579</c:v>
                </c:pt>
                <c:pt idx="163">
                  <c:v>52.771468467569804</c:v>
                </c:pt>
                <c:pt idx="164">
                  <c:v>52.800613610145959</c:v>
                </c:pt>
                <c:pt idx="165">
                  <c:v>52.829642113992008</c:v>
                </c:pt>
                <c:pt idx="166">
                  <c:v>52.858555193528545</c:v>
                </c:pt>
                <c:pt idx="167">
                  <c:v>52.887354043379474</c:v>
                </c:pt>
                <c:pt idx="168">
                  <c:v>52.916039838811088</c:v>
                </c:pt>
                <c:pt idx="169">
                  <c:v>52.944613736158857</c:v>
                </c:pt>
                <c:pt idx="170">
                  <c:v>52.973076873242263</c:v>
                </c:pt>
                <c:pt idx="171">
                  <c:v>53.001430369768286</c:v>
                </c:pt>
                <c:pt idx="172">
                  <c:v>53.029675327723695</c:v>
                </c:pt>
                <c:pt idx="173">
                  <c:v>53.057812831756692</c:v>
                </c:pt>
                <c:pt idx="174">
                  <c:v>53.085843949548106</c:v>
                </c:pt>
                <c:pt idx="175">
                  <c:v>53.113769732172671</c:v>
                </c:pt>
                <c:pt idx="176">
                  <c:v>53.141591214450514</c:v>
                </c:pt>
                <c:pt idx="177">
                  <c:v>53.16930941528922</c:v>
                </c:pt>
                <c:pt idx="178">
                  <c:v>53.196925338016982</c:v>
                </c:pt>
                <c:pt idx="179">
                  <c:v>53.224439970706719</c:v>
                </c:pt>
                <c:pt idx="180">
                  <c:v>53.25185428649192</c:v>
                </c:pt>
                <c:pt idx="181">
                  <c:v>53.279169243874009</c:v>
                </c:pt>
                <c:pt idx="182">
                  <c:v>53.306385787021938</c:v>
                </c:pt>
                <c:pt idx="183">
                  <c:v>53.333504846063846</c:v>
                </c:pt>
                <c:pt idx="184">
                  <c:v>53.360527337371423</c:v>
                </c:pt>
                <c:pt idx="185">
                  <c:v>53.387454163836807</c:v>
                </c:pt>
                <c:pt idx="186">
                  <c:v>53.41428621514261</c:v>
                </c:pt>
                <c:pt idx="187">
                  <c:v>53.44102436802504</c:v>
                </c:pt>
                <c:pt idx="188">
                  <c:v>53.467669486530369</c:v>
                </c:pt>
                <c:pt idx="189">
                  <c:v>53.494222422265082</c:v>
                </c:pt>
                <c:pt idx="190">
                  <c:v>53.520684014639762</c:v>
                </c:pt>
                <c:pt idx="191">
                  <c:v>53.547055091106913</c:v>
                </c:pt>
                <c:pt idx="192">
                  <c:v>53.573336467392906</c:v>
                </c:pt>
                <c:pt idx="193">
                  <c:v>53.59952894772438</c:v>
                </c:pt>
                <c:pt idx="194">
                  <c:v>53.625633325048952</c:v>
                </c:pt>
                <c:pt idx="195">
                  <c:v>53.651650381250704</c:v>
                </c:pt>
                <c:pt idx="196">
                  <c:v>53.677580887360378</c:v>
                </c:pt>
                <c:pt idx="197">
                  <c:v>53.703425603760664</c:v>
                </c:pt>
                <c:pt idx="198">
                  <c:v>53.729185280386396</c:v>
                </c:pt>
                <c:pt idx="199">
                  <c:v>53.754860656920172</c:v>
                </c:pt>
                <c:pt idx="200">
                  <c:v>53.780452462983249</c:v>
                </c:pt>
                <c:pt idx="201">
                  <c:v>53.805961418321957</c:v>
                </c:pt>
                <c:pt idx="202">
                  <c:v>53.831388232989845</c:v>
                </c:pt>
                <c:pt idx="203">
                  <c:v>53.856733607525399</c:v>
                </c:pt>
                <c:pt idx="204">
                  <c:v>53.88199823312587</c:v>
                </c:pt>
                <c:pt idx="205">
                  <c:v>53.907182791816894</c:v>
                </c:pt>
                <c:pt idx="206">
                  <c:v>53.932287956618339</c:v>
                </c:pt>
                <c:pt idx="207">
                  <c:v>53.957314391706362</c:v>
                </c:pt>
                <c:pt idx="208">
                  <c:v>53.9822627525717</c:v>
                </c:pt>
                <c:pt idx="209">
                  <c:v>54.00713368617447</c:v>
                </c:pt>
                <c:pt idx="210">
                  <c:v>54.031927831095452</c:v>
                </c:pt>
                <c:pt idx="211">
                  <c:v>54.056645817683957</c:v>
                </c:pt>
                <c:pt idx="212">
                  <c:v>54.081288268202471</c:v>
                </c:pt>
                <c:pt idx="213">
                  <c:v>54.105855796967973</c:v>
                </c:pt>
                <c:pt idx="214">
                  <c:v>54.130349010490292</c:v>
                </c:pt>
                <c:pt idx="215">
                  <c:v>54.154768507607244</c:v>
                </c:pt>
                <c:pt idx="216">
                  <c:v>54.179114879616961</c:v>
                </c:pt>
                <c:pt idx="217">
                  <c:v>54.203388710407268</c:v>
                </c:pt>
                <c:pt idx="218">
                  <c:v>54.227590576582251</c:v>
                </c:pt>
                <c:pt idx="219">
                  <c:v>54.251721047586102</c:v>
                </c:pt>
                <c:pt idx="220">
                  <c:v>54.275780685824351</c:v>
                </c:pt>
                <c:pt idx="221">
                  <c:v>54.299770046782427</c:v>
                </c:pt>
                <c:pt idx="222">
                  <c:v>54.323689679141737</c:v>
                </c:pt>
                <c:pt idx="223">
                  <c:v>54.347540124893314</c:v>
                </c:pt>
                <c:pt idx="224">
                  <c:v>54.371321919448988</c:v>
                </c:pt>
                <c:pt idx="225">
                  <c:v>54.395035591750315</c:v>
                </c:pt>
                <c:pt idx="226">
                  <c:v>54.41868166437515</c:v>
                </c:pt>
                <c:pt idx="227">
                  <c:v>54.442260653642052</c:v>
                </c:pt>
                <c:pt idx="228">
                  <c:v>54.465773069712483</c:v>
                </c:pt>
                <c:pt idx="229">
                  <c:v>54.489219416690986</c:v>
                </c:pt>
                <c:pt idx="230">
                  <c:v>54.512600192723134</c:v>
                </c:pt>
                <c:pt idx="231">
                  <c:v>54.535915890091701</c:v>
                </c:pt>
                <c:pt idx="232">
                  <c:v>54.559166995310676</c:v>
                </c:pt>
                <c:pt idx="233">
                  <c:v>54.582353989217481</c:v>
                </c:pt>
                <c:pt idx="234">
                  <c:v>54.605477347063285</c:v>
                </c:pt>
                <c:pt idx="235">
                  <c:v>54.62853753860152</c:v>
                </c:pt>
                <c:pt idx="236">
                  <c:v>54.651535028174628</c:v>
                </c:pt>
                <c:pt idx="237">
                  <c:v>54.674470274799049</c:v>
                </c:pt>
                <c:pt idx="238">
                  <c:v>54.697343732248548</c:v>
                </c:pt>
                <c:pt idx="239">
                  <c:v>54.720155849135899</c:v>
                </c:pt>
                <c:pt idx="240">
                  <c:v>54.742907068992935</c:v>
                </c:pt>
                <c:pt idx="241">
                  <c:v>54.765597830349058</c:v>
                </c:pt>
                <c:pt idx="242">
                  <c:v>54.788228566808201</c:v>
                </c:pt>
                <c:pt idx="243">
                  <c:v>54.810799707124261</c:v>
                </c:pt>
                <c:pt idx="244">
                  <c:v>54.833311675275155</c:v>
                </c:pt>
                <c:pt idx="245">
                  <c:v>54.855764890535355</c:v>
                </c:pt>
                <c:pt idx="246">
                  <c:v>54.878159767547118</c:v>
                </c:pt>
                <c:pt idx="247">
                  <c:v>54.900496716390236</c:v>
                </c:pt>
                <c:pt idx="248">
                  <c:v>54.922776142650619</c:v>
                </c:pt>
                <c:pt idx="249">
                  <c:v>54.944998447487436</c:v>
                </c:pt>
                <c:pt idx="250">
                  <c:v>54.967164027699013</c:v>
                </c:pt>
                <c:pt idx="251">
                  <c:v>54.989273275787554</c:v>
                </c:pt>
                <c:pt idx="252">
                  <c:v>55.011326580022619</c:v>
                </c:pt>
                <c:pt idx="253">
                  <c:v>55.033324324503383</c:v>
                </c:pt>
                <c:pt idx="254">
                  <c:v>55.055266889219752</c:v>
                </c:pt>
                <c:pt idx="255">
                  <c:v>55.077154650112405</c:v>
                </c:pt>
                <c:pt idx="256">
                  <c:v>55.098987979131607</c:v>
                </c:pt>
                <c:pt idx="257">
                  <c:v>55.120767244295081</c:v>
                </c:pt>
                <c:pt idx="258">
                  <c:v>55.142492809744709</c:v>
                </c:pt>
                <c:pt idx="259">
                  <c:v>55.164165035802277</c:v>
                </c:pt>
                <c:pt idx="260">
                  <c:v>55.185784279024119</c:v>
                </c:pt>
                <c:pt idx="261">
                  <c:v>55.207350892254887</c:v>
                </c:pt>
                <c:pt idx="262">
                  <c:v>55.228865224680249</c:v>
                </c:pt>
                <c:pt idx="263">
                  <c:v>55.250327621878682</c:v>
                </c:pt>
                <c:pt idx="264">
                  <c:v>55.271738425872371</c:v>
                </c:pt>
                <c:pt idx="265">
                  <c:v>55.293097975177133</c:v>
                </c:pt>
                <c:pt idx="266">
                  <c:v>55.314406604851484</c:v>
                </c:pt>
                <c:pt idx="267">
                  <c:v>55.33566464654487</c:v>
                </c:pt>
                <c:pt idx="268">
                  <c:v>55.356872428545003</c:v>
                </c:pt>
                <c:pt idx="269">
                  <c:v>55.378030275824386</c:v>
                </c:pt>
                <c:pt idx="270">
                  <c:v>55.399138510086011</c:v>
                </c:pt>
                <c:pt idx="271">
                  <c:v>55.420197449808299</c:v>
                </c:pt>
                <c:pt idx="272">
                  <c:v>55.441207410289181</c:v>
                </c:pt>
                <c:pt idx="273">
                  <c:v>55.4621687036895</c:v>
                </c:pt>
                <c:pt idx="274">
                  <c:v>55.48308163907565</c:v>
                </c:pt>
                <c:pt idx="275">
                  <c:v>55.503946522461419</c:v>
                </c:pt>
                <c:pt idx="276">
                  <c:v>55.52476365684916</c:v>
                </c:pt>
                <c:pt idx="277">
                  <c:v>55.545533342270318</c:v>
                </c:pt>
                <c:pt idx="278">
                  <c:v>55.566255875825121</c:v>
                </c:pt>
                <c:pt idx="279">
                  <c:v>55.58693155172179</c:v>
                </c:pt>
                <c:pt idx="280">
                  <c:v>55.607560661314878</c:v>
                </c:pt>
                <c:pt idx="281">
                  <c:v>55.62814349314317</c:v>
                </c:pt>
                <c:pt idx="282">
                  <c:v>55.648680332966777</c:v>
                </c:pt>
                <c:pt idx="283">
                  <c:v>55.669171463803721</c:v>
                </c:pt>
                <c:pt idx="284">
                  <c:v>55.689617165965878</c:v>
                </c:pt>
                <c:pt idx="285">
                  <c:v>55.710017717094289</c:v>
                </c:pt>
                <c:pt idx="286">
                  <c:v>55.730373392193954</c:v>
                </c:pt>
                <c:pt idx="287">
                  <c:v>55.750684463668009</c:v>
                </c:pt>
                <c:pt idx="288">
                  <c:v>55.770951201351352</c:v>
                </c:pt>
                <c:pt idx="289">
                  <c:v>55.791173872543716</c:v>
                </c:pt>
                <c:pt idx="290">
                  <c:v>55.811352742042217</c:v>
                </c:pt>
                <c:pt idx="291">
                  <c:v>55.831488072173343</c:v>
                </c:pt>
                <c:pt idx="292">
                  <c:v>55.851580122824508</c:v>
                </c:pt>
                <c:pt idx="293">
                  <c:v>55.871629151474949</c:v>
                </c:pt>
                <c:pt idx="294">
                  <c:v>55.891635413226275</c:v>
                </c:pt>
                <c:pt idx="295">
                  <c:v>55.911599160832459</c:v>
                </c:pt>
                <c:pt idx="296">
                  <c:v>55.931520644729346</c:v>
                </c:pt>
                <c:pt idx="297">
                  <c:v>55.951400113063698</c:v>
                </c:pt>
                <c:pt idx="298">
                  <c:v>55.971237811721814</c:v>
                </c:pt>
                <c:pt idx="299">
                  <c:v>55.991033984357628</c:v>
                </c:pt>
                <c:pt idx="300">
                  <c:v>56.010788872420449</c:v>
                </c:pt>
                <c:pt idx="301">
                  <c:v>56.030502715182173</c:v>
                </c:pt>
                <c:pt idx="302">
                  <c:v>56.050175749764193</c:v>
                </c:pt>
                <c:pt idx="303">
                  <c:v>56.069808211163718</c:v>
                </c:pt>
                <c:pt idx="304">
                  <c:v>56.089400332279865</c:v>
                </c:pt>
                <c:pt idx="305">
                  <c:v>56.108952343939222</c:v>
                </c:pt>
                <c:pt idx="306">
                  <c:v>56.128464474921053</c:v>
                </c:pt>
                <c:pt idx="307">
                  <c:v>56.147936951982132</c:v>
                </c:pt>
                <c:pt idx="308">
                  <c:v>56.167369999881188</c:v>
                </c:pt>
                <c:pt idx="309">
                  <c:v>56.186763841402971</c:v>
                </c:pt>
                <c:pt idx="310">
                  <c:v>56.206118697381925</c:v>
                </c:pt>
                <c:pt idx="311">
                  <c:v>56.225434786725543</c:v>
                </c:pt>
                <c:pt idx="312">
                  <c:v>56.244712326437401</c:v>
                </c:pt>
                <c:pt idx="313">
                  <c:v>56.263951531639705</c:v>
                </c:pt>
                <c:pt idx="314">
                  <c:v>56.283152615595682</c:v>
                </c:pt>
                <c:pt idx="315">
                  <c:v>56.30231578973148</c:v>
                </c:pt>
                <c:pt idx="316">
                  <c:v>56.321441263657832</c:v>
                </c:pt>
                <c:pt idx="317">
                  <c:v>56.340529245191362</c:v>
                </c:pt>
                <c:pt idx="318">
                  <c:v>56.359579940375625</c:v>
                </c:pt>
                <c:pt idx="319">
                  <c:v>56.378593553501702</c:v>
                </c:pt>
                <c:pt idx="320">
                  <c:v>56.397570287128687</c:v>
                </c:pt>
                <c:pt idx="321">
                  <c:v>56.416510342103678</c:v>
                </c:pt>
                <c:pt idx="322">
                  <c:v>56.435413917581641</c:v>
                </c:pt>
                <c:pt idx="323">
                  <c:v>56.454281211044858</c:v>
                </c:pt>
                <c:pt idx="324">
                  <c:v>56.473112418322138</c:v>
                </c:pt>
                <c:pt idx="325">
                  <c:v>56.491907733607789</c:v>
                </c:pt>
                <c:pt idx="326">
                  <c:v>56.510667349480265</c:v>
                </c:pt>
                <c:pt idx="327">
                  <c:v>56.529391456920536</c:v>
                </c:pt>
                <c:pt idx="328">
                  <c:v>56.548080245330233</c:v>
                </c:pt>
                <c:pt idx="329">
                  <c:v>56.566733902549501</c:v>
                </c:pt>
                <c:pt idx="330">
                  <c:v>56.585352614874637</c:v>
                </c:pt>
                <c:pt idx="331">
                  <c:v>56.603936567075401</c:v>
                </c:pt>
                <c:pt idx="332">
                  <c:v>56.62248594241219</c:v>
                </c:pt>
                <c:pt idx="333">
                  <c:v>56.64100092265285</c:v>
                </c:pt>
                <c:pt idx="334">
                  <c:v>56.659481688089343</c:v>
                </c:pt>
                <c:pt idx="335">
                  <c:v>56.677928417554121</c:v>
                </c:pt>
                <c:pt idx="336">
                  <c:v>56.696341288436322</c:v>
                </c:pt>
                <c:pt idx="337">
                  <c:v>56.714720476697664</c:v>
                </c:pt>
                <c:pt idx="338">
                  <c:v>56.733066156888199</c:v>
                </c:pt>
                <c:pt idx="339">
                  <c:v>56.751378502161813</c:v>
                </c:pt>
                <c:pt idx="340">
                  <c:v>56.769657684291488</c:v>
                </c:pt>
                <c:pt idx="341">
                  <c:v>56.787903873684357</c:v>
                </c:pt>
                <c:pt idx="342">
                  <c:v>56.806117239396642</c:v>
                </c:pt>
                <c:pt idx="343">
                  <c:v>56.824297949148203</c:v>
                </c:pt>
                <c:pt idx="344">
                  <c:v>56.842446169337087</c:v>
                </c:pt>
                <c:pt idx="345">
                  <c:v>56.860562065053756</c:v>
                </c:pt>
                <c:pt idx="346">
                  <c:v>56.878645800095121</c:v>
                </c:pt>
                <c:pt idx="347">
                  <c:v>56.896697536978479</c:v>
                </c:pt>
                <c:pt idx="348">
                  <c:v>56.914717436955144</c:v>
                </c:pt>
                <c:pt idx="349">
                  <c:v>56.932705660023949</c:v>
                </c:pt>
                <c:pt idx="350">
                  <c:v>56.950662364944606</c:v>
                </c:pt>
                <c:pt idx="351">
                  <c:v>56.968587709250812</c:v>
                </c:pt>
                <c:pt idx="352">
                  <c:v>56.986481849263214</c:v>
                </c:pt>
                <c:pt idx="353">
                  <c:v>57.004344940102186</c:v>
                </c:pt>
                <c:pt idx="354">
                  <c:v>57.022177135700503</c:v>
                </c:pt>
                <c:pt idx="355">
                  <c:v>57.039978588815714</c:v>
                </c:pt>
                <c:pt idx="356">
                  <c:v>57.057749451042483</c:v>
                </c:pt>
                <c:pt idx="357">
                  <c:v>57.075489872824676</c:v>
                </c:pt>
                <c:pt idx="358">
                  <c:v>57.093200003467373</c:v>
                </c:pt>
                <c:pt idx="359">
                  <c:v>57.110879991148614</c:v>
                </c:pt>
                <c:pt idx="360">
                  <c:v>57.128529982931092</c:v>
                </c:pt>
                <c:pt idx="361">
                  <c:v>57.146150124773627</c:v>
                </c:pt>
                <c:pt idx="362">
                  <c:v>57.163740561542546</c:v>
                </c:pt>
                <c:pt idx="363">
                  <c:v>57.181301437022839</c:v>
                </c:pt>
                <c:pt idx="364">
                  <c:v>57.19883289392925</c:v>
                </c:pt>
                <c:pt idx="365">
                  <c:v>57.216335073917179</c:v>
                </c:pt>
                <c:pt idx="366">
                  <c:v>57.233808117593455</c:v>
                </c:pt>
                <c:pt idx="367">
                  <c:v>57.251252164526953</c:v>
                </c:pt>
                <c:pt idx="368">
                  <c:v>57.268667353259126</c:v>
                </c:pt>
                <c:pt idx="369">
                  <c:v>57.28605382131434</c:v>
                </c:pt>
                <c:pt idx="370">
                  <c:v>57.303411705210095</c:v>
                </c:pt>
                <c:pt idx="371">
                  <c:v>57.320741140467149</c:v>
                </c:pt>
                <c:pt idx="372">
                  <c:v>57.338042261619506</c:v>
                </c:pt>
                <c:pt idx="373">
                  <c:v>57.355315202224205</c:v>
                </c:pt>
                <c:pt idx="374">
                  <c:v>57.372560094871076</c:v>
                </c:pt>
                <c:pt idx="375">
                  <c:v>57.389777071192356</c:v>
                </c:pt>
                <c:pt idx="376">
                  <c:v>57.406966261872142</c:v>
                </c:pt>
                <c:pt idx="377">
                  <c:v>57.424127796655753</c:v>
                </c:pt>
                <c:pt idx="378">
                  <c:v>57.441261804358959</c:v>
                </c:pt>
                <c:pt idx="379">
                  <c:v>57.458368412877164</c:v>
                </c:pt>
                <c:pt idx="380">
                  <c:v>57.475447749194345</c:v>
                </c:pt>
                <c:pt idx="381">
                  <c:v>57.492499939392033</c:v>
                </c:pt>
                <c:pt idx="382">
                  <c:v>57.509525108658025</c:v>
                </c:pt>
                <c:pt idx="383">
                  <c:v>57.526523381295121</c:v>
                </c:pt>
                <c:pt idx="384">
                  <c:v>57.54349488072971</c:v>
                </c:pt>
                <c:pt idx="385">
                  <c:v>57.560439729520184</c:v>
                </c:pt>
                <c:pt idx="386">
                  <c:v>57.57735804936538</c:v>
                </c:pt>
                <c:pt idx="387">
                  <c:v>57.594249961112773</c:v>
                </c:pt>
                <c:pt idx="388">
                  <c:v>57.611115584766708</c:v>
                </c:pt>
                <c:pt idx="389">
                  <c:v>57.627955039496428</c:v>
                </c:pt>
                <c:pt idx="390">
                  <c:v>57.644768443644054</c:v>
                </c:pt>
                <c:pt idx="391">
                  <c:v>57.661555914732432</c:v>
                </c:pt>
                <c:pt idx="392">
                  <c:v>57.678317569472995</c:v>
                </c:pt>
                <c:pt idx="393">
                  <c:v>57.695053523773325</c:v>
                </c:pt>
                <c:pt idx="394">
                  <c:v>57.711763892744841</c:v>
                </c:pt>
                <c:pt idx="395">
                  <c:v>57.728448790710281</c:v>
                </c:pt>
                <c:pt idx="396">
                  <c:v>57.745108331211064</c:v>
                </c:pt>
                <c:pt idx="397">
                  <c:v>57.761742627014698</c:v>
                </c:pt>
                <c:pt idx="398">
                  <c:v>57.778351790121924</c:v>
                </c:pt>
                <c:pt idx="399">
                  <c:v>57.794935931773971</c:v>
                </c:pt>
                <c:pt idx="400">
                  <c:v>57.811495162459522</c:v>
                </c:pt>
                <c:pt idx="401">
                  <c:v>57.828029591921762</c:v>
                </c:pt>
                <c:pt idx="402">
                  <c:v>57.844539329165286</c:v>
                </c:pt>
                <c:pt idx="403">
                  <c:v>57.861024482462838</c:v>
                </c:pt>
                <c:pt idx="404">
                  <c:v>57.877485159362195</c:v>
                </c:pt>
                <c:pt idx="405">
                  <c:v>57.89392146669266</c:v>
                </c:pt>
                <c:pt idx="406">
                  <c:v>57.910333510571817</c:v>
                </c:pt>
                <c:pt idx="407">
                  <c:v>57.926721396411892</c:v>
                </c:pt>
                <c:pt idx="408">
                  <c:v>57.943085228926286</c:v>
                </c:pt>
                <c:pt idx="409">
                  <c:v>57.959425112135897</c:v>
                </c:pt>
                <c:pt idx="410">
                  <c:v>57.975741149375402</c:v>
                </c:pt>
                <c:pt idx="411">
                  <c:v>57.992033443299505</c:v>
                </c:pt>
                <c:pt idx="412">
                  <c:v>58.008302095889029</c:v>
                </c:pt>
                <c:pt idx="413">
                  <c:v>58.02454720845703</c:v>
                </c:pt>
                <c:pt idx="414">
                  <c:v>58.04076888165477</c:v>
                </c:pt>
                <c:pt idx="415">
                  <c:v>58.056967215477684</c:v>
                </c:pt>
                <c:pt idx="416">
                  <c:v>58.073142309271233</c:v>
                </c:pt>
                <c:pt idx="417">
                  <c:v>58.089294261736697</c:v>
                </c:pt>
                <c:pt idx="418">
                  <c:v>58.105423170936916</c:v>
                </c:pt>
                <c:pt idx="419">
                  <c:v>58.121529134301966</c:v>
                </c:pt>
                <c:pt idx="420">
                  <c:v>58.137612248634781</c:v>
                </c:pt>
                <c:pt idx="421">
                  <c:v>58.153672610116644</c:v>
                </c:pt>
                <c:pt idx="422">
                  <c:v>58.169710314312766</c:v>
                </c:pt>
                <c:pt idx="423">
                  <c:v>58.185725456177586</c:v>
                </c:pt>
                <c:pt idx="424">
                  <c:v>58.201718130060229</c:v>
                </c:pt>
                <c:pt idx="425">
                  <c:v>58.217688429709781</c:v>
                </c:pt>
                <c:pt idx="426">
                  <c:v>58.2336364482805</c:v>
                </c:pt>
                <c:pt idx="427">
                  <c:v>58.249562278337038</c:v>
                </c:pt>
                <c:pt idx="428">
                  <c:v>58.265466011859559</c:v>
                </c:pt>
                <c:pt idx="429">
                  <c:v>58.281347740248805</c:v>
                </c:pt>
                <c:pt idx="430">
                  <c:v>58.297207554331123</c:v>
                </c:pt>
                <c:pt idx="431">
                  <c:v>58.313045544363398</c:v>
                </c:pt>
                <c:pt idx="432">
                  <c:v>58.328861800037998</c:v>
                </c:pt>
                <c:pt idx="433">
                  <c:v>58.344656410487602</c:v>
                </c:pt>
                <c:pt idx="434">
                  <c:v>58.360429464289993</c:v>
                </c:pt>
                <c:pt idx="435">
                  <c:v>58.376181049472848</c:v>
                </c:pt>
                <c:pt idx="436">
                  <c:v>58.391911253518387</c:v>
                </c:pt>
                <c:pt idx="437">
                  <c:v>58.407620163368051</c:v>
                </c:pt>
                <c:pt idx="438">
                  <c:v>58.423307865427063</c:v>
                </c:pt>
                <c:pt idx="439">
                  <c:v>58.438974445569016</c:v>
                </c:pt>
                <c:pt idx="440">
                  <c:v>58.454619989140362</c:v>
                </c:pt>
                <c:pt idx="441">
                  <c:v>58.470244580964831</c:v>
                </c:pt>
                <c:pt idx="442">
                  <c:v>58.485848305347858</c:v>
                </c:pt>
                <c:pt idx="443">
                  <c:v>58.501431246080941</c:v>
                </c:pt>
                <c:pt idx="444">
                  <c:v>58.516993486445955</c:v>
                </c:pt>
                <c:pt idx="445">
                  <c:v>58.532535109219381</c:v>
                </c:pt>
                <c:pt idx="446">
                  <c:v>58.548056196676562</c:v>
                </c:pt>
                <c:pt idx="447">
                  <c:v>58.563556830595857</c:v>
                </c:pt>
                <c:pt idx="448">
                  <c:v>58.579037092262773</c:v>
                </c:pt>
                <c:pt idx="449">
                  <c:v>58.594497062474062</c:v>
                </c:pt>
                <c:pt idx="450">
                  <c:v>58.609936821541766</c:v>
                </c:pt>
                <c:pt idx="451">
                  <c:v>58.625356449297158</c:v>
                </c:pt>
                <c:pt idx="452">
                  <c:v>58.640756025094831</c:v>
                </c:pt>
                <c:pt idx="453">
                  <c:v>58.656135627816468</c:v>
                </c:pt>
                <c:pt idx="454">
                  <c:v>58.67149533587483</c:v>
                </c:pt>
                <c:pt idx="455">
                  <c:v>58.686835227217529</c:v>
                </c:pt>
                <c:pt idx="456">
                  <c:v>58.702155379330861</c:v>
                </c:pt>
                <c:pt idx="457">
                  <c:v>58.717455869243551</c:v>
                </c:pt>
                <c:pt idx="458">
                  <c:v>58.732736773530448</c:v>
                </c:pt>
                <c:pt idx="459">
                  <c:v>58.747998168316286</c:v>
                </c:pt>
                <c:pt idx="460">
                  <c:v>58.763240129279211</c:v>
                </c:pt>
                <c:pt idx="461">
                  <c:v>58.778462731654493</c:v>
                </c:pt>
                <c:pt idx="462">
                  <c:v>58.793666050238031</c:v>
                </c:pt>
                <c:pt idx="463">
                  <c:v>58.808850159389905</c:v>
                </c:pt>
                <c:pt idx="464">
                  <c:v>58.824015133037889</c:v>
                </c:pt>
                <c:pt idx="465">
                  <c:v>58.839161044680878</c:v>
                </c:pt>
                <c:pt idx="466">
                  <c:v>58.854287967392352</c:v>
                </c:pt>
                <c:pt idx="467">
                  <c:v>58.869395973823742</c:v>
                </c:pt>
                <c:pt idx="468">
                  <c:v>58.884485136207786</c:v>
                </c:pt>
                <c:pt idx="469">
                  <c:v>58.899555526361901</c:v>
                </c:pt>
                <c:pt idx="470">
                  <c:v>58.91460721569139</c:v>
                </c:pt>
                <c:pt idx="471">
                  <c:v>58.929640275192774</c:v>
                </c:pt>
                <c:pt idx="472">
                  <c:v>58.944654775456968</c:v>
                </c:pt>
                <c:pt idx="473">
                  <c:v>58.959650786672512</c:v>
                </c:pt>
                <c:pt idx="474">
                  <c:v>58.974628378628694</c:v>
                </c:pt>
                <c:pt idx="475">
                  <c:v>58.989587620718723</c:v>
                </c:pt>
                <c:pt idx="476">
                  <c:v>59.004528581942793</c:v>
                </c:pt>
                <c:pt idx="477">
                  <c:v>59.019451330911167</c:v>
                </c:pt>
                <c:pt idx="478">
                  <c:v>59.034355935847188</c:v>
                </c:pt>
                <c:pt idx="479">
                  <c:v>59.049242464590336</c:v>
                </c:pt>
                <c:pt idx="480">
                  <c:v>59.064110984599168</c:v>
                </c:pt>
                <c:pt idx="481">
                  <c:v>59.078961562954277</c:v>
                </c:pt>
                <c:pt idx="482">
                  <c:v>59.093794266361215</c:v>
                </c:pt>
                <c:pt idx="483">
                  <c:v>59.108609161153382</c:v>
                </c:pt>
                <c:pt idx="484">
                  <c:v>59.123406313294886</c:v>
                </c:pt>
                <c:pt idx="485">
                  <c:v>59.138185788383396</c:v>
                </c:pt>
                <c:pt idx="486">
                  <c:v>59.152947651652902</c:v>
                </c:pt>
                <c:pt idx="487">
                  <c:v>59.16769196797658</c:v>
                </c:pt>
                <c:pt idx="488">
                  <c:v>59.18241880186946</c:v>
                </c:pt>
                <c:pt idx="489">
                  <c:v>59.197128217491205</c:v>
                </c:pt>
                <c:pt idx="490">
                  <c:v>59.211820278648787</c:v>
                </c:pt>
                <c:pt idx="491">
                  <c:v>59.226495048799165</c:v>
                </c:pt>
                <c:pt idx="492">
                  <c:v>59.241152591051964</c:v>
                </c:pt>
                <c:pt idx="493">
                  <c:v>59.255792968172059</c:v>
                </c:pt>
                <c:pt idx="494">
                  <c:v>59.270416242582208</c:v>
                </c:pt>
                <c:pt idx="495">
                  <c:v>59.28502247636559</c:v>
                </c:pt>
                <c:pt idx="496">
                  <c:v>59.299611731268385</c:v>
                </c:pt>
                <c:pt idx="497">
                  <c:v>59.314184068702275</c:v>
                </c:pt>
                <c:pt idx="498">
                  <c:v>59.328739549746984</c:v>
                </c:pt>
                <c:pt idx="499">
                  <c:v>59.343278235152709</c:v>
                </c:pt>
                <c:pt idx="500">
                  <c:v>59.357800185342612</c:v>
                </c:pt>
                <c:pt idx="501">
                  <c:v>59.372305460415234</c:v>
                </c:pt>
                <c:pt idx="502">
                  <c:v>59.386794120146888</c:v>
                </c:pt>
                <c:pt idx="503">
                  <c:v>59.401266223994099</c:v>
                </c:pt>
                <c:pt idx="504">
                  <c:v>59.415721831095894</c:v>
                </c:pt>
                <c:pt idx="505">
                  <c:v>59.430161000276208</c:v>
                </c:pt>
                <c:pt idx="506">
                  <c:v>59.444583790046167</c:v>
                </c:pt>
                <c:pt idx="507">
                  <c:v>59.458990258606406</c:v>
                </c:pt>
                <c:pt idx="508">
                  <c:v>59.473380463849317</c:v>
                </c:pt>
                <c:pt idx="509">
                  <c:v>59.487754463361341</c:v>
                </c:pt>
                <c:pt idx="510">
                  <c:v>59.502112314425183</c:v>
                </c:pt>
                <c:pt idx="511">
                  <c:v>59.516454074022029</c:v>
                </c:pt>
                <c:pt idx="512">
                  <c:v>59.530779798833741</c:v>
                </c:pt>
                <c:pt idx="513">
                  <c:v>59.545089545245034</c:v>
                </c:pt>
                <c:pt idx="514">
                  <c:v>59.559383369345611</c:v>
                </c:pt>
                <c:pt idx="515">
                  <c:v>59.573661326932324</c:v>
                </c:pt>
                <c:pt idx="516">
                  <c:v>59.587923473511275</c:v>
                </c:pt>
                <c:pt idx="517">
                  <c:v>59.602169864299917</c:v>
                </c:pt>
                <c:pt idx="518">
                  <c:v>59.616400554229116</c:v>
                </c:pt>
                <c:pt idx="519">
                  <c:v>59.63061559794523</c:v>
                </c:pt>
                <c:pt idx="520">
                  <c:v>59.644815049812124</c:v>
                </c:pt>
                <c:pt idx="521">
                  <c:v>59.658998963913206</c:v>
                </c:pt>
                <c:pt idx="522">
                  <c:v>59.673167394053436</c:v>
                </c:pt>
                <c:pt idx="523">
                  <c:v>59.687320393761262</c:v>
                </c:pt>
                <c:pt idx="524">
                  <c:v>59.701458016290673</c:v>
                </c:pt>
                <c:pt idx="525">
                  <c:v>59.715580314623054</c:v>
                </c:pt>
                <c:pt idx="526">
                  <c:v>59.729687341469202</c:v>
                </c:pt>
                <c:pt idx="527">
                  <c:v>59.743779149271163</c:v>
                </c:pt>
                <c:pt idx="528">
                  <c:v>59.757855790204154</c:v>
                </c:pt>
                <c:pt idx="529">
                  <c:v>59.771917316178488</c:v>
                </c:pt>
                <c:pt idx="530">
                  <c:v>59.785963778841385</c:v>
                </c:pt>
                <c:pt idx="531">
                  <c:v>59.799995229578826</c:v>
                </c:pt>
                <c:pt idx="532">
                  <c:v>59.814011719517389</c:v>
                </c:pt>
                <c:pt idx="533">
                  <c:v>59.828013299526077</c:v>
                </c:pt>
                <c:pt idx="534">
                  <c:v>59.842000020218094</c:v>
                </c:pt>
                <c:pt idx="535">
                  <c:v>59.855971931952638</c:v>
                </c:pt>
                <c:pt idx="536">
                  <c:v>59.869929084836656</c:v>
                </c:pt>
                <c:pt idx="537">
                  <c:v>59.883871528726615</c:v>
                </c:pt>
                <c:pt idx="538">
                  <c:v>59.897799313230237</c:v>
                </c:pt>
                <c:pt idx="539">
                  <c:v>59.911712487708165</c:v>
                </c:pt>
                <c:pt idx="540">
                  <c:v>59.925611101275763</c:v>
                </c:pt>
                <c:pt idx="541">
                  <c:v>59.939495202804707</c:v>
                </c:pt>
                <c:pt idx="542">
                  <c:v>59.953364840924749</c:v>
                </c:pt>
                <c:pt idx="543">
                  <c:v>59.967220064025305</c:v>
                </c:pt>
                <c:pt idx="544">
                  <c:v>59.98106092025715</c:v>
                </c:pt>
                <c:pt idx="545">
                  <c:v>59.994887457534034</c:v>
                </c:pt>
                <c:pt idx="546">
                  <c:v>60.008699723534278</c:v>
                </c:pt>
                <c:pt idx="547">
                  <c:v>60.022497765702433</c:v>
                </c:pt>
                <c:pt idx="548">
                  <c:v>60.036281631250816</c:v>
                </c:pt>
                <c:pt idx="549">
                  <c:v>60.050051367161117</c:v>
                </c:pt>
                <c:pt idx="550">
                  <c:v>60.063807020185941</c:v>
                </c:pt>
                <c:pt idx="551">
                  <c:v>60.077548636850388</c:v>
                </c:pt>
                <c:pt idx="552">
                  <c:v>60.091276263453558</c:v>
                </c:pt>
                <c:pt idx="553">
                  <c:v>60.104989946070091</c:v>
                </c:pt>
                <c:pt idx="554">
                  <c:v>60.118689730551694</c:v>
                </c:pt>
                <c:pt idx="555">
                  <c:v>60.132375662528574</c:v>
                </c:pt>
                <c:pt idx="556">
                  <c:v>60.146047787411021</c:v>
                </c:pt>
                <c:pt idx="557">
                  <c:v>60.159706150390804</c:v>
                </c:pt>
                <c:pt idx="558">
                  <c:v>60.173350796442648</c:v>
                </c:pt>
                <c:pt idx="559">
                  <c:v>60.186981770325716</c:v>
                </c:pt>
                <c:pt idx="560">
                  <c:v>60.200599116584982</c:v>
                </c:pt>
                <c:pt idx="561">
                  <c:v>60.214202879552715</c:v>
                </c:pt>
                <c:pt idx="562">
                  <c:v>60.227793103349867</c:v>
                </c:pt>
                <c:pt idx="563">
                  <c:v>60.241369831887454</c:v>
                </c:pt>
                <c:pt idx="564">
                  <c:v>60.254933108867974</c:v>
                </c:pt>
                <c:pt idx="565">
                  <c:v>60.268482977786761</c:v>
                </c:pt>
                <c:pt idx="566">
                  <c:v>60.282019481933382</c:v>
                </c:pt>
                <c:pt idx="567">
                  <c:v>60.295542664392933</c:v>
                </c:pt>
                <c:pt idx="568">
                  <c:v>60.309052568047456</c:v>
                </c:pt>
                <c:pt idx="569">
                  <c:v>60.322549235577199</c:v>
                </c:pt>
                <c:pt idx="570">
                  <c:v>60.336032709461975</c:v>
                </c:pt>
                <c:pt idx="571">
                  <c:v>60.349503031982479</c:v>
                </c:pt>
                <c:pt idx="572">
                  <c:v>60.362960245221558</c:v>
                </c:pt>
                <c:pt idx="573">
                  <c:v>60.37640439106552</c:v>
                </c:pt>
                <c:pt idx="574">
                  <c:v>60.389835511205405</c:v>
                </c:pt>
                <c:pt idx="575">
                  <c:v>60.403253647138229</c:v>
                </c:pt>
                <c:pt idx="576">
                  <c:v>60.416658840168296</c:v>
                </c:pt>
                <c:pt idx="577">
                  <c:v>60.430051131408391</c:v>
                </c:pt>
                <c:pt idx="578">
                  <c:v>60.443430561781021</c:v>
                </c:pt>
                <c:pt idx="579">
                  <c:v>60.456797172019698</c:v>
                </c:pt>
                <c:pt idx="580">
                  <c:v>60.470151002670065</c:v>
                </c:pt>
                <c:pt idx="581">
                  <c:v>60.48349209409119</c:v>
                </c:pt>
                <c:pt idx="582">
                  <c:v>60.496820486456699</c:v>
                </c:pt>
                <c:pt idx="583">
                  <c:v>60.510136219755964</c:v>
                </c:pt>
                <c:pt idx="584">
                  <c:v>60.523439333795338</c:v>
                </c:pt>
                <c:pt idx="585">
                  <c:v>60.536729868199288</c:v>
                </c:pt>
                <c:pt idx="586">
                  <c:v>60.550007862411533</c:v>
                </c:pt>
                <c:pt idx="587">
                  <c:v>60.56327335569619</c:v>
                </c:pt>
                <c:pt idx="588">
                  <c:v>60.576526387138983</c:v>
                </c:pt>
                <c:pt idx="589">
                  <c:v>60.58976699564829</c:v>
                </c:pt>
                <c:pt idx="590">
                  <c:v>60.602995219956306</c:v>
                </c:pt>
                <c:pt idx="591">
                  <c:v>60.616211098620155</c:v>
                </c:pt>
                <c:pt idx="592">
                  <c:v>60.629414670022996</c:v>
                </c:pt>
                <c:pt idx="593">
                  <c:v>60.642605972375094</c:v>
                </c:pt>
                <c:pt idx="594">
                  <c:v>60.655785043714928</c:v>
                </c:pt>
                <c:pt idx="595">
                  <c:v>60.668951921910264</c:v>
                </c:pt>
                <c:pt idx="596">
                  <c:v>60.682106644659214</c:v>
                </c:pt>
                <c:pt idx="597">
                  <c:v>60.695249249491312</c:v>
                </c:pt>
                <c:pt idx="598">
                  <c:v>60.70837977376857</c:v>
                </c:pt>
                <c:pt idx="599">
                  <c:v>60.72149825468648</c:v>
                </c:pt>
                <c:pt idx="600">
                  <c:v>60.734604729275148</c:v>
                </c:pt>
                <c:pt idx="601">
                  <c:v>60.747699234400166</c:v>
                </c:pt>
                <c:pt idx="602">
                  <c:v>60.760781806763788</c:v>
                </c:pt>
                <c:pt idx="603">
                  <c:v>60.773852482905859</c:v>
                </c:pt>
                <c:pt idx="604">
                  <c:v>60.786911299204803</c:v>
                </c:pt>
                <c:pt idx="605">
                  <c:v>60.799958291878703</c:v>
                </c:pt>
                <c:pt idx="606">
                  <c:v>60.812993496986195</c:v>
                </c:pt>
                <c:pt idx="607">
                  <c:v>60.826016950427508</c:v>
                </c:pt>
                <c:pt idx="608">
                  <c:v>60.839028687945415</c:v>
                </c:pt>
                <c:pt idx="609">
                  <c:v>60.852028745126212</c:v>
                </c:pt>
                <c:pt idx="610">
                  <c:v>60.865017157400644</c:v>
                </c:pt>
                <c:pt idx="611">
                  <c:v>60.877993960044904</c:v>
                </c:pt>
                <c:pt idx="612">
                  <c:v>60.890959188181526</c:v>
                </c:pt>
                <c:pt idx="613">
                  <c:v>60.903912876780382</c:v>
                </c:pt>
                <c:pt idx="614">
                  <c:v>60.916855060659529</c:v>
                </c:pt>
                <c:pt idx="615">
                  <c:v>60.929785774486206</c:v>
                </c:pt>
                <c:pt idx="616">
                  <c:v>60.942705052777711</c:v>
                </c:pt>
                <c:pt idx="617">
                  <c:v>60.95561292990233</c:v>
                </c:pt>
                <c:pt idx="618">
                  <c:v>60.968509440080176</c:v>
                </c:pt>
                <c:pt idx="619">
                  <c:v>60.981394617384197</c:v>
                </c:pt>
                <c:pt idx="620">
                  <c:v>60.99426849574094</c:v>
                </c:pt>
                <c:pt idx="621">
                  <c:v>61.007131108931546</c:v>
                </c:pt>
                <c:pt idx="622">
                  <c:v>61.019982490592511</c:v>
                </c:pt>
                <c:pt idx="623">
                  <c:v>61.032822674216632</c:v>
                </c:pt>
                <c:pt idx="624">
                  <c:v>61.045651693153843</c:v>
                </c:pt>
                <c:pt idx="625">
                  <c:v>61.058469580612076</c:v>
                </c:pt>
                <c:pt idx="626">
                  <c:v>61.071276369658094</c:v>
                </c:pt>
                <c:pt idx="627">
                  <c:v>61.084072093218339</c:v>
                </c:pt>
                <c:pt idx="628">
                  <c:v>61.09685678407979</c:v>
                </c:pt>
                <c:pt idx="629">
                  <c:v>61.109630474890722</c:v>
                </c:pt>
                <c:pt idx="630">
                  <c:v>61.122393198161646</c:v>
                </c:pt>
                <c:pt idx="631">
                  <c:v>61.135144986265985</c:v>
                </c:pt>
                <c:pt idx="632">
                  <c:v>61.147885871441005</c:v>
                </c:pt>
                <c:pt idx="633">
                  <c:v>61.160615885788559</c:v>
                </c:pt>
                <c:pt idx="634">
                  <c:v>61.173335061275871</c:v>
                </c:pt>
                <c:pt idx="635">
                  <c:v>61.186043429736394</c:v>
                </c:pt>
                <c:pt idx="636">
                  <c:v>61.198741022870514</c:v>
                </c:pt>
                <c:pt idx="637">
                  <c:v>61.211427872246418</c:v>
                </c:pt>
                <c:pt idx="638">
                  <c:v>61.224104009300774</c:v>
                </c:pt>
                <c:pt idx="639">
                  <c:v>61.236769465339592</c:v>
                </c:pt>
                <c:pt idx="640">
                  <c:v>61.249424271538928</c:v>
                </c:pt>
                <c:pt idx="641">
                  <c:v>61.262068458945635</c:v>
                </c:pt>
                <c:pt idx="642">
                  <c:v>61.274702058478198</c:v>
                </c:pt>
                <c:pt idx="643">
                  <c:v>61.287325100927347</c:v>
                </c:pt>
                <c:pt idx="644">
                  <c:v>61.299937616956953</c:v>
                </c:pt>
                <c:pt idx="645">
                  <c:v>61.312539637104614</c:v>
                </c:pt>
                <c:pt idx="646">
                  <c:v>61.325131191782496</c:v>
                </c:pt>
                <c:pt idx="647">
                  <c:v>61.337712311278025</c:v>
                </c:pt>
                <c:pt idx="648">
                  <c:v>61.350283025754564</c:v>
                </c:pt>
                <c:pt idx="649">
                  <c:v>61.362843365252189</c:v>
                </c:pt>
                <c:pt idx="650">
                  <c:v>61.375393359688374</c:v>
                </c:pt>
                <c:pt idx="651">
                  <c:v>61.387933038858684</c:v>
                </c:pt>
                <c:pt idx="652">
                  <c:v>61.400462432437507</c:v>
                </c:pt>
                <c:pt idx="653">
                  <c:v>61.412981569978697</c:v>
                </c:pt>
                <c:pt idx="654">
                  <c:v>61.425490480916309</c:v>
                </c:pt>
                <c:pt idx="655">
                  <c:v>61.437989194565276</c:v>
                </c:pt>
                <c:pt idx="656">
                  <c:v>61.450477740122061</c:v>
                </c:pt>
                <c:pt idx="657">
                  <c:v>61.462956146665363</c:v>
                </c:pt>
                <c:pt idx="658">
                  <c:v>61.475424443156783</c:v>
                </c:pt>
                <c:pt idx="659">
                  <c:v>61.48788265844145</c:v>
                </c:pt>
                <c:pt idx="660">
                  <c:v>61.500330821248745</c:v>
                </c:pt>
                <c:pt idx="661">
                  <c:v>61.512768960192901</c:v>
                </c:pt>
                <c:pt idx="662">
                  <c:v>61.525197103773699</c:v>
                </c:pt>
                <c:pt idx="663">
                  <c:v>61.537615280377061</c:v>
                </c:pt>
                <c:pt idx="664">
                  <c:v>61.550023518275736</c:v>
                </c:pt>
                <c:pt idx="665">
                  <c:v>61.562421845629942</c:v>
                </c:pt>
                <c:pt idx="666">
                  <c:v>61.574810290487946</c:v>
                </c:pt>
                <c:pt idx="667">
                  <c:v>61.587188880786741</c:v>
                </c:pt>
                <c:pt idx="668">
                  <c:v>61.599557644352672</c:v>
                </c:pt>
                <c:pt idx="669">
                  <c:v>61.611916608902</c:v>
                </c:pt>
                <c:pt idx="670">
                  <c:v>61.624265802041592</c:v>
                </c:pt>
                <c:pt idx="671">
                  <c:v>61.636605251269465</c:v>
                </c:pt>
                <c:pt idx="672">
                  <c:v>61.648934983975451</c:v>
                </c:pt>
                <c:pt idx="673">
                  <c:v>61.66125502744174</c:v>
                </c:pt>
                <c:pt idx="674">
                  <c:v>61.673565408843544</c:v>
                </c:pt>
                <c:pt idx="675">
                  <c:v>61.685866155249613</c:v>
                </c:pt>
                <c:pt idx="676">
                  <c:v>61.698157293622891</c:v>
                </c:pt>
                <c:pt idx="677">
                  <c:v>61.710438850821077</c:v>
                </c:pt>
                <c:pt idx="678">
                  <c:v>61.722710853597206</c:v>
                </c:pt>
                <c:pt idx="679">
                  <c:v>61.734973328600205</c:v>
                </c:pt>
                <c:pt idx="680">
                  <c:v>61.747226302375523</c:v>
                </c:pt>
                <c:pt idx="681">
                  <c:v>61.759469801365654</c:v>
                </c:pt>
                <c:pt idx="682">
                  <c:v>61.771703851910701</c:v>
                </c:pt>
                <c:pt idx="683">
                  <c:v>61.78392848024896</c:v>
                </c:pt>
                <c:pt idx="684">
                  <c:v>61.79614371251747</c:v>
                </c:pt>
                <c:pt idx="685">
                  <c:v>61.808349574752555</c:v>
                </c:pt>
                <c:pt idx="686">
                  <c:v>61.82054609289041</c:v>
                </c:pt>
                <c:pt idx="687">
                  <c:v>61.8327332927676</c:v>
                </c:pt>
                <c:pt idx="688">
                  <c:v>61.844911200121622</c:v>
                </c:pt>
                <c:pt idx="689">
                  <c:v>61.857079840591474</c:v>
                </c:pt>
                <c:pt idx="690">
                  <c:v>61.869239239718127</c:v>
                </c:pt>
                <c:pt idx="691">
                  <c:v>61.881389422945126</c:v>
                </c:pt>
                <c:pt idx="692">
                  <c:v>61.893530415619068</c:v>
                </c:pt>
                <c:pt idx="693">
                  <c:v>61.90566224299014</c:v>
                </c:pt>
                <c:pt idx="694">
                  <c:v>61.917784930212648</c:v>
                </c:pt>
                <c:pt idx="695">
                  <c:v>61.929898502345537</c:v>
                </c:pt>
                <c:pt idx="696">
                  <c:v>61.942002984352882</c:v>
                </c:pt>
                <c:pt idx="697">
                  <c:v>61.954098401104432</c:v>
                </c:pt>
                <c:pt idx="698">
                  <c:v>61.966184777376078</c:v>
                </c:pt>
                <c:pt idx="699">
                  <c:v>61.9782621378504</c:v>
                </c:pt>
                <c:pt idx="700">
                  <c:v>61.990330507117122</c:v>
                </c:pt>
                <c:pt idx="701">
                  <c:v>62.002389909673639</c:v>
                </c:pt>
                <c:pt idx="702">
                  <c:v>62.014440369925509</c:v>
                </c:pt>
                <c:pt idx="703">
                  <c:v>62.026481912186938</c:v>
                </c:pt>
                <c:pt idx="704">
                  <c:v>62.038514560681264</c:v>
                </c:pt>
                <c:pt idx="705">
                  <c:v>62.050538339541419</c:v>
                </c:pt>
                <c:pt idx="706">
                  <c:v>62.062553272810462</c:v>
                </c:pt>
                <c:pt idx="707">
                  <c:v>62.074559384442026</c:v>
                </c:pt>
                <c:pt idx="708">
                  <c:v>62.086556698300761</c:v>
                </c:pt>
                <c:pt idx="709">
                  <c:v>62.098545238162885</c:v>
                </c:pt>
                <c:pt idx="710">
                  <c:v>62.110525027716562</c:v>
                </c:pt>
                <c:pt idx="711">
                  <c:v>62.122496090562422</c:v>
                </c:pt>
                <c:pt idx="712">
                  <c:v>62.134458450214026</c:v>
                </c:pt>
                <c:pt idx="713">
                  <c:v>62.14641213009827</c:v>
                </c:pt>
                <c:pt idx="714">
                  <c:v>62.158357153555926</c:v>
                </c:pt>
                <c:pt idx="715">
                  <c:v>62.170293543842007</c:v>
                </c:pt>
                <c:pt idx="716">
                  <c:v>62.182221324126267</c:v>
                </c:pt>
                <c:pt idx="717">
                  <c:v>62.194140517493651</c:v>
                </c:pt>
                <c:pt idx="718">
                  <c:v>62.206051146944709</c:v>
                </c:pt>
                <c:pt idx="719">
                  <c:v>62.217953235396038</c:v>
                </c:pt>
                <c:pt idx="720">
                  <c:v>62.229846805680786</c:v>
                </c:pt>
                <c:pt idx="721">
                  <c:v>62.241731880548983</c:v>
                </c:pt>
                <c:pt idx="722">
                  <c:v>62.253608482668049</c:v>
                </c:pt>
                <c:pt idx="723">
                  <c:v>62.265476634623184</c:v>
                </c:pt>
                <c:pt idx="724">
                  <c:v>62.277336358917836</c:v>
                </c:pt>
                <c:pt idx="725">
                  <c:v>62.289187677974084</c:v>
                </c:pt>
                <c:pt idx="726">
                  <c:v>62.301030614133069</c:v>
                </c:pt>
                <c:pt idx="727">
                  <c:v>62.31286518965544</c:v>
                </c:pt>
                <c:pt idx="728">
                  <c:v>62.324691426721721</c:v>
                </c:pt>
                <c:pt idx="729">
                  <c:v>62.336509347432767</c:v>
                </c:pt>
                <c:pt idx="730">
                  <c:v>62.348318973810144</c:v>
                </c:pt>
                <c:pt idx="731">
                  <c:v>62.360120327796579</c:v>
                </c:pt>
                <c:pt idx="732">
                  <c:v>62.371913431256303</c:v>
                </c:pt>
                <c:pt idx="733">
                  <c:v>62.383698305975514</c:v>
                </c:pt>
                <c:pt idx="734">
                  <c:v>62.395474973662743</c:v>
                </c:pt>
                <c:pt idx="735">
                  <c:v>62.407243455949242</c:v>
                </c:pt>
                <c:pt idx="736">
                  <c:v>62.419003774389417</c:v>
                </c:pt>
                <c:pt idx="737">
                  <c:v>62.43075595046119</c:v>
                </c:pt>
                <c:pt idx="738">
                  <c:v>62.442500005566401</c:v>
                </c:pt>
                <c:pt idx="739">
                  <c:v>62.454235961031188</c:v>
                </c:pt>
                <c:pt idx="740">
                  <c:v>62.465963838106383</c:v>
                </c:pt>
                <c:pt idx="741">
                  <c:v>62.477683657967887</c:v>
                </c:pt>
                <c:pt idx="742">
                  <c:v>62.489395441717036</c:v>
                </c:pt>
                <c:pt idx="743">
                  <c:v>62.501099210381</c:v>
                </c:pt>
                <c:pt idx="744">
                  <c:v>62.512794984913164</c:v>
                </c:pt>
                <c:pt idx="745">
                  <c:v>62.524482786193488</c:v>
                </c:pt>
                <c:pt idx="746">
                  <c:v>62.536162635028845</c:v>
                </c:pt>
                <c:pt idx="747">
                  <c:v>62.547834552153475</c:v>
                </c:pt>
                <c:pt idx="748">
                  <c:v>62.559498558229251</c:v>
                </c:pt>
                <c:pt idx="749">
                  <c:v>62.57115467384611</c:v>
                </c:pt>
                <c:pt idx="750">
                  <c:v>62.5828029195224</c:v>
                </c:pt>
                <c:pt idx="751">
                  <c:v>62.594443315705213</c:v>
                </c:pt>
                <c:pt idx="752">
                  <c:v>62.606075882770782</c:v>
                </c:pt>
                <c:pt idx="753">
                  <c:v>62.617700641024811</c:v>
                </c:pt>
                <c:pt idx="754">
                  <c:v>62.629317610702813</c:v>
                </c:pt>
                <c:pt idx="755">
                  <c:v>62.640926811970502</c:v>
                </c:pt>
                <c:pt idx="756">
                  <c:v>62.652528264924115</c:v>
                </c:pt>
                <c:pt idx="757">
                  <c:v>62.66412198959074</c:v>
                </c:pt>
                <c:pt idx="758">
                  <c:v>62.675708005928712</c:v>
                </c:pt>
                <c:pt idx="759">
                  <c:v>62.687286333827885</c:v>
                </c:pt>
                <c:pt idx="760">
                  <c:v>62.698856993110056</c:v>
                </c:pt>
                <c:pt idx="761">
                  <c:v>62.710420003529215</c:v>
                </c:pt>
                <c:pt idx="762">
                  <c:v>62.721975384771937</c:v>
                </c:pt>
                <c:pt idx="763">
                  <c:v>62.7335231564577</c:v>
                </c:pt>
                <c:pt idx="764">
                  <c:v>62.745063338139225</c:v>
                </c:pt>
                <c:pt idx="765">
                  <c:v>62.756595949302778</c:v>
                </c:pt>
                <c:pt idx="766">
                  <c:v>62.768121009368528</c:v>
                </c:pt>
                <c:pt idx="767">
                  <c:v>62.77963853769085</c:v>
                </c:pt>
                <c:pt idx="768">
                  <c:v>62.791148553558664</c:v>
                </c:pt>
                <c:pt idx="769">
                  <c:v>62.802651076195744</c:v>
                </c:pt>
                <c:pt idx="770">
                  <c:v>62.814146124761045</c:v>
                </c:pt>
                <c:pt idx="771">
                  <c:v>62.825633718349025</c:v>
                </c:pt>
                <c:pt idx="772">
                  <c:v>62.837113875989942</c:v>
                </c:pt>
                <c:pt idx="773">
                  <c:v>62.848586616650188</c:v>
                </c:pt>
                <c:pt idx="774">
                  <c:v>62.860051959232578</c:v>
                </c:pt>
                <c:pt idx="775">
                  <c:v>62.871509922576692</c:v>
                </c:pt>
                <c:pt idx="776">
                  <c:v>62.882960525459147</c:v>
                </c:pt>
                <c:pt idx="777">
                  <c:v>62.894403786593941</c:v>
                </c:pt>
                <c:pt idx="778">
                  <c:v>62.905839724632699</c:v>
                </c:pt>
                <c:pt idx="779">
                  <c:v>62.917268358165053</c:v>
                </c:pt>
                <c:pt idx="780">
                  <c:v>62.928689705718874</c:v>
                </c:pt>
                <c:pt idx="781">
                  <c:v>62.940103785760613</c:v>
                </c:pt>
                <c:pt idx="782">
                  <c:v>62.951510616695572</c:v>
                </c:pt>
                <c:pt idx="783">
                  <c:v>62.96291021686821</c:v>
                </c:pt>
                <c:pt idx="784">
                  <c:v>62.974302604562467</c:v>
                </c:pt>
                <c:pt idx="785">
                  <c:v>62.985687798001976</c:v>
                </c:pt>
                <c:pt idx="786">
                  <c:v>62.997065815350425</c:v>
                </c:pt>
                <c:pt idx="787">
                  <c:v>63.008436674711831</c:v>
                </c:pt>
                <c:pt idx="788">
                  <c:v>63.019800394130797</c:v>
                </c:pt>
                <c:pt idx="789">
                  <c:v>63.031156991592852</c:v>
                </c:pt>
                <c:pt idx="790">
                  <c:v>63.04250648502466</c:v>
                </c:pt>
                <c:pt idx="791">
                  <c:v>63.05384889229434</c:v>
                </c:pt>
                <c:pt idx="792">
                  <c:v>63.065184231211788</c:v>
                </c:pt>
                <c:pt idx="793">
                  <c:v>63.076512519528862</c:v>
                </c:pt>
                <c:pt idx="794">
                  <c:v>63.087833774939753</c:v>
                </c:pt>
                <c:pt idx="795">
                  <c:v>63.099148015081177</c:v>
                </c:pt>
                <c:pt idx="796">
                  <c:v>63.110455257532713</c:v>
                </c:pt>
                <c:pt idx="797">
                  <c:v>63.12175551981705</c:v>
                </c:pt>
                <c:pt idx="798">
                  <c:v>63.13304881940023</c:v>
                </c:pt>
                <c:pt idx="799">
                  <c:v>63.144335173691971</c:v>
                </c:pt>
                <c:pt idx="800">
                  <c:v>63.15561460004588</c:v>
                </c:pt>
                <c:pt idx="801">
                  <c:v>63.166887115759749</c:v>
                </c:pt>
                <c:pt idx="802">
                  <c:v>63.178152738075838</c:v>
                </c:pt>
                <c:pt idx="803">
                  <c:v>63.189411484181065</c:v>
                </c:pt>
                <c:pt idx="804">
                  <c:v>63.200663371207355</c:v>
                </c:pt>
                <c:pt idx="805">
                  <c:v>63.211908416231836</c:v>
                </c:pt>
                <c:pt idx="806">
                  <c:v>63.223146636277122</c:v>
                </c:pt>
                <c:pt idx="807">
                  <c:v>63.234378048311541</c:v>
                </c:pt>
                <c:pt idx="808">
                  <c:v>63.245602669249472</c:v>
                </c:pt>
                <c:pt idx="809">
                  <c:v>63.256820515951475</c:v>
                </c:pt>
                <c:pt idx="810">
                  <c:v>63.26803160522465</c:v>
                </c:pt>
                <c:pt idx="811">
                  <c:v>63.279235953822806</c:v>
                </c:pt>
                <c:pt idx="812">
                  <c:v>63.290433578446795</c:v>
                </c:pt>
                <c:pt idx="813">
                  <c:v>63.301624495744676</c:v>
                </c:pt>
                <c:pt idx="814">
                  <c:v>63.312808722312013</c:v>
                </c:pt>
                <c:pt idx="815">
                  <c:v>63.323986274692089</c:v>
                </c:pt>
                <c:pt idx="816">
                  <c:v>63.335157169376174</c:v>
                </c:pt>
                <c:pt idx="817">
                  <c:v>63.346321422803769</c:v>
                </c:pt>
                <c:pt idx="818">
                  <c:v>63.357479051362802</c:v>
                </c:pt>
                <c:pt idx="819">
                  <c:v>63.368630071389923</c:v>
                </c:pt>
                <c:pt idx="820">
                  <c:v>63.379774499170708</c:v>
                </c:pt>
                <c:pt idx="821">
                  <c:v>63.3909123509399</c:v>
                </c:pt>
                <c:pt idx="822">
                  <c:v>63.402043642881665</c:v>
                </c:pt>
                <c:pt idx="823">
                  <c:v>63.413168391129794</c:v>
                </c:pt>
                <c:pt idx="824">
                  <c:v>63.42428661176794</c:v>
                </c:pt>
                <c:pt idx="825">
                  <c:v>63.43539832082989</c:v>
                </c:pt>
                <c:pt idx="826">
                  <c:v>63.44650353429973</c:v>
                </c:pt>
                <c:pt idx="827">
                  <c:v>63.45760226811214</c:v>
                </c:pt>
                <c:pt idx="828">
                  <c:v>63.468694538152533</c:v>
                </c:pt>
                <c:pt idx="829">
                  <c:v>63.479780360257408</c:v>
                </c:pt>
                <c:pt idx="830">
                  <c:v>63.49085975021444</c:v>
                </c:pt>
                <c:pt idx="831">
                  <c:v>63.501932723762806</c:v>
                </c:pt>
                <c:pt idx="832">
                  <c:v>63.512999296593321</c:v>
                </c:pt>
                <c:pt idx="833">
                  <c:v>63.524059484348768</c:v>
                </c:pt>
                <c:pt idx="834">
                  <c:v>63.535113302623984</c:v>
                </c:pt>
                <c:pt idx="835">
                  <c:v>63.546160766966203</c:v>
                </c:pt>
                <c:pt idx="836">
                  <c:v>63.55720189287517</c:v>
                </c:pt>
                <c:pt idx="837">
                  <c:v>63.568236695803449</c:v>
                </c:pt>
                <c:pt idx="838">
                  <c:v>63.579265191156551</c:v>
                </c:pt>
                <c:pt idx="839">
                  <c:v>63.590287394293213</c:v>
                </c:pt>
                <c:pt idx="840">
                  <c:v>63.601303320525588</c:v>
                </c:pt>
                <c:pt idx="841">
                  <c:v>63.612312985119431</c:v>
                </c:pt>
                <c:pt idx="842">
                  <c:v>63.623316403294368</c:v>
                </c:pt>
                <c:pt idx="843">
                  <c:v>63.634313590224032</c:v>
                </c:pt>
                <c:pt idx="844">
                  <c:v>63.645304561036333</c:v>
                </c:pt>
                <c:pt idx="845">
                  <c:v>63.656289330813621</c:v>
                </c:pt>
                <c:pt idx="846">
                  <c:v>63.667267914592912</c:v>
                </c:pt>
                <c:pt idx="847">
                  <c:v>63.678240327366098</c:v>
                </c:pt>
                <c:pt idx="848">
                  <c:v>63.689206584080139</c:v>
                </c:pt>
                <c:pt idx="849">
                  <c:v>63.700166699637265</c:v>
                </c:pt>
                <c:pt idx="850">
                  <c:v>63.711120688895164</c:v>
                </c:pt>
                <c:pt idx="851">
                  <c:v>63.722068566667218</c:v>
                </c:pt>
                <c:pt idx="852">
                  <c:v>63.733010347722669</c:v>
                </c:pt>
                <c:pt idx="853">
                  <c:v>63.743946046786832</c:v>
                </c:pt>
                <c:pt idx="854">
                  <c:v>63.754875678541261</c:v>
                </c:pt>
                <c:pt idx="855">
                  <c:v>63.765799257624018</c:v>
                </c:pt>
                <c:pt idx="856">
                  <c:v>63.776716798629778</c:v>
                </c:pt>
                <c:pt idx="857">
                  <c:v>63.787628316110087</c:v>
                </c:pt>
                <c:pt idx="858">
                  <c:v>63.798533824573525</c:v>
                </c:pt>
                <c:pt idx="859">
                  <c:v>63.809433338485874</c:v>
                </c:pt>
                <c:pt idx="860">
                  <c:v>63.820326872270385</c:v>
                </c:pt>
                <c:pt idx="861">
                  <c:v>63.831214440307889</c:v>
                </c:pt>
                <c:pt idx="862">
                  <c:v>63.842096056937017</c:v>
                </c:pt>
                <c:pt idx="863">
                  <c:v>63.8529717364544</c:v>
                </c:pt>
                <c:pt idx="864">
                  <c:v>63.863841493114819</c:v>
                </c:pt>
                <c:pt idx="865">
                  <c:v>63.874705341131417</c:v>
                </c:pt>
                <c:pt idx="866">
                  <c:v>63.88556329467589</c:v>
                </c:pt>
                <c:pt idx="867">
                  <c:v>63.896415367878646</c:v>
                </c:pt>
                <c:pt idx="868">
                  <c:v>63.907261574828993</c:v>
                </c:pt>
                <c:pt idx="869">
                  <c:v>63.918101929575322</c:v>
                </c:pt>
                <c:pt idx="870">
                  <c:v>63.92893644612532</c:v>
                </c:pt>
                <c:pt idx="871">
                  <c:v>63.939765138446091</c:v>
                </c:pt>
                <c:pt idx="872">
                  <c:v>63.950588020464352</c:v>
                </c:pt>
                <c:pt idx="873">
                  <c:v>63.961405106066664</c:v>
                </c:pt>
                <c:pt idx="874">
                  <c:v>63.972216409099516</c:v>
                </c:pt>
                <c:pt idx="875">
                  <c:v>63.983021943369579</c:v>
                </c:pt>
                <c:pt idx="876">
                  <c:v>63.99382172264383</c:v>
                </c:pt>
                <c:pt idx="877">
                  <c:v>64.004615760649784</c:v>
                </c:pt>
                <c:pt idx="878">
                  <c:v>64.015404071075594</c:v>
                </c:pt>
                <c:pt idx="879">
                  <c:v>64.026186667570258</c:v>
                </c:pt>
                <c:pt idx="880">
                  <c:v>64.036963563743811</c:v>
                </c:pt>
                <c:pt idx="881">
                  <c:v>64.047734773167434</c:v>
                </c:pt>
                <c:pt idx="882">
                  <c:v>64.058500309373713</c:v>
                </c:pt>
                <c:pt idx="883">
                  <c:v>64.069260185856706</c:v>
                </c:pt>
                <c:pt idx="884">
                  <c:v>64.080014416072189</c:v>
                </c:pt>
                <c:pt idx="885">
                  <c:v>64.090763013437808</c:v>
                </c:pt>
                <c:pt idx="886">
                  <c:v>64.101505991333184</c:v>
                </c:pt>
                <c:pt idx="887">
                  <c:v>64.112243363100163</c:v>
                </c:pt>
                <c:pt idx="888">
                  <c:v>64.122975142042904</c:v>
                </c:pt>
                <c:pt idx="889">
                  <c:v>64.133701341428136</c:v>
                </c:pt>
                <c:pt idx="890">
                  <c:v>64.144421974485184</c:v>
                </c:pt>
                <c:pt idx="891">
                  <c:v>64.155137054406268</c:v>
                </c:pt>
                <c:pt idx="892">
                  <c:v>64.165846594346576</c:v>
                </c:pt>
                <c:pt idx="893">
                  <c:v>64.17655060742446</c:v>
                </c:pt>
                <c:pt idx="894">
                  <c:v>64.18724910672158</c:v>
                </c:pt>
                <c:pt idx="895">
                  <c:v>64.197942105283062</c:v>
                </c:pt>
                <c:pt idx="896">
                  <c:v>64.208629616117676</c:v>
                </c:pt>
                <c:pt idx="897">
                  <c:v>64.219311652197973</c:v>
                </c:pt>
                <c:pt idx="898">
                  <c:v>64.229988226460421</c:v>
                </c:pt>
                <c:pt idx="899">
                  <c:v>64.240659351805604</c:v>
                </c:pt>
                <c:pt idx="900">
                  <c:v>64.251325041098355</c:v>
                </c:pt>
                <c:pt idx="901">
                  <c:v>64.261985307167876</c:v>
                </c:pt>
                <c:pt idx="902">
                  <c:v>64.272640162807988</c:v>
                </c:pt>
                <c:pt idx="903">
                  <c:v>64.283289620777126</c:v>
                </c:pt>
                <c:pt idx="904">
                  <c:v>64.293933693798678</c:v>
                </c:pt>
                <c:pt idx="905">
                  <c:v>64.30457239456095</c:v>
                </c:pt>
                <c:pt idx="906">
                  <c:v>64.315205735717456</c:v>
                </c:pt>
                <c:pt idx="907">
                  <c:v>64.32583372988698</c:v>
                </c:pt>
                <c:pt idx="908">
                  <c:v>64.336456389653804</c:v>
                </c:pt>
                <c:pt idx="909">
                  <c:v>64.347073727567732</c:v>
                </c:pt>
                <c:pt idx="910">
                  <c:v>64.357685756144392</c:v>
                </c:pt>
                <c:pt idx="911">
                  <c:v>64.368292487865219</c:v>
                </c:pt>
                <c:pt idx="912">
                  <c:v>64.378893935177757</c:v>
                </c:pt>
                <c:pt idx="913">
                  <c:v>64.389490110495672</c:v>
                </c:pt>
                <c:pt idx="914">
                  <c:v>64.400081026198976</c:v>
                </c:pt>
                <c:pt idx="915">
                  <c:v>64.410666694634116</c:v>
                </c:pt>
                <c:pt idx="916">
                  <c:v>64.421247128114203</c:v>
                </c:pt>
                <c:pt idx="917">
                  <c:v>64.431822338919019</c:v>
                </c:pt>
                <c:pt idx="918">
                  <c:v>64.442392339295282</c:v>
                </c:pt>
                <c:pt idx="919">
                  <c:v>64.452957141456679</c:v>
                </c:pt>
                <c:pt idx="920">
                  <c:v>64.463516757584145</c:v>
                </c:pt>
                <c:pt idx="921">
                  <c:v>64.474071199825843</c:v>
                </c:pt>
                <c:pt idx="922">
                  <c:v>64.484620480297394</c:v>
                </c:pt>
                <c:pt idx="923">
                  <c:v>64.495164611082018</c:v>
                </c:pt>
                <c:pt idx="924">
                  <c:v>64.505703604230618</c:v>
                </c:pt>
                <c:pt idx="925">
                  <c:v>64.51623747176194</c:v>
                </c:pt>
                <c:pt idx="926">
                  <c:v>64.526766225662755</c:v>
                </c:pt>
                <c:pt idx="927">
                  <c:v>64.537289877887915</c:v>
                </c:pt>
                <c:pt idx="928">
                  <c:v>64.547808440360498</c:v>
                </c:pt>
                <c:pt idx="929">
                  <c:v>64.558321924972034</c:v>
                </c:pt>
                <c:pt idx="930">
                  <c:v>64.568830343582491</c:v>
                </c:pt>
                <c:pt idx="931">
                  <c:v>64.579333708020542</c:v>
                </c:pt>
                <c:pt idx="932">
                  <c:v>64.589832030083613</c:v>
                </c:pt>
                <c:pt idx="933">
                  <c:v>64.600325321538008</c:v>
                </c:pt>
                <c:pt idx="934">
                  <c:v>64.610813594119108</c:v>
                </c:pt>
                <c:pt idx="935">
                  <c:v>64.621296859531427</c:v>
                </c:pt>
                <c:pt idx="936">
                  <c:v>64.631775129448826</c:v>
                </c:pt>
                <c:pt idx="937">
                  <c:v>64.642248415514516</c:v>
                </c:pt>
                <c:pt idx="938">
                  <c:v>64.652716729341279</c:v>
                </c:pt>
                <c:pt idx="939">
                  <c:v>64.663180082511602</c:v>
                </c:pt>
                <c:pt idx="940">
                  <c:v>64.67363848657773</c:v>
                </c:pt>
                <c:pt idx="941">
                  <c:v>64.684091953061852</c:v>
                </c:pt>
                <c:pt idx="942">
                  <c:v>64.694540493456202</c:v>
                </c:pt>
                <c:pt idx="943">
                  <c:v>64.704984119223198</c:v>
                </c:pt>
                <c:pt idx="944">
                  <c:v>64.715422841795515</c:v>
                </c:pt>
                <c:pt idx="945">
                  <c:v>64.725856672576285</c:v>
                </c:pt>
                <c:pt idx="946">
                  <c:v>64.736285622939178</c:v>
                </c:pt>
                <c:pt idx="947">
                  <c:v>64.746709704228508</c:v>
                </c:pt>
                <c:pt idx="948">
                  <c:v>64.757128927759382</c:v>
                </c:pt>
                <c:pt idx="949">
                  <c:v>64.767543304817806</c:v>
                </c:pt>
                <c:pt idx="950">
                  <c:v>64.777952846660796</c:v>
                </c:pt>
                <c:pt idx="951">
                  <c:v>64.788357564516517</c:v>
                </c:pt>
                <c:pt idx="952">
                  <c:v>64.79875746958443</c:v>
                </c:pt>
                <c:pt idx="953">
                  <c:v>64.80915257303532</c:v>
                </c:pt>
                <c:pt idx="954">
                  <c:v>64.819542886011504</c:v>
                </c:pt>
                <c:pt idx="955">
                  <c:v>64.829928419626881</c:v>
                </c:pt>
                <c:pt idx="956">
                  <c:v>64.840309184967097</c:v>
                </c:pt>
                <c:pt idx="957">
                  <c:v>64.85068519308966</c:v>
                </c:pt>
                <c:pt idx="958">
                  <c:v>64.861056455023984</c:v>
                </c:pt>
                <c:pt idx="959">
                  <c:v>64.871422981771616</c:v>
                </c:pt>
                <c:pt idx="960">
                  <c:v>64.881784784306248</c:v>
                </c:pt>
                <c:pt idx="961">
                  <c:v>64.892141873573905</c:v>
                </c:pt>
                <c:pt idx="962">
                  <c:v>64.902494260492986</c:v>
                </c:pt>
                <c:pt idx="963">
                  <c:v>64.912841955954477</c:v>
                </c:pt>
                <c:pt idx="964">
                  <c:v>64.923184970821936</c:v>
                </c:pt>
                <c:pt idx="965">
                  <c:v>64.933523315931708</c:v>
                </c:pt>
                <c:pt idx="966">
                  <c:v>64.943857002092983</c:v>
                </c:pt>
                <c:pt idx="967">
                  <c:v>64.954186040087961</c:v>
                </c:pt>
                <c:pt idx="968">
                  <c:v>64.964510440671873</c:v>
                </c:pt>
                <c:pt idx="969">
                  <c:v>64.97483021457316</c:v>
                </c:pt>
                <c:pt idx="970">
                  <c:v>64.985145372493562</c:v>
                </c:pt>
                <c:pt idx="971">
                  <c:v>64.995455925108232</c:v>
                </c:pt>
                <c:pt idx="972">
                  <c:v>65.005761883065801</c:v>
                </c:pt>
                <c:pt idx="973">
                  <c:v>65.016063256988588</c:v>
                </c:pt>
                <c:pt idx="974">
                  <c:v>65.026360057472587</c:v>
                </c:pt>
                <c:pt idx="975">
                  <c:v>65.036652295087634</c:v>
                </c:pt>
                <c:pt idx="976">
                  <c:v>65.04693998037753</c:v>
                </c:pt>
                <c:pt idx="977">
                  <c:v>65.057223123860112</c:v>
                </c:pt>
                <c:pt idx="978">
                  <c:v>65.067501736027324</c:v>
                </c:pt>
                <c:pt idx="979">
                  <c:v>65.077775827345434</c:v>
                </c:pt>
                <c:pt idx="980">
                  <c:v>65.088045408255027</c:v>
                </c:pt>
                <c:pt idx="981">
                  <c:v>65.098310489171141</c:v>
                </c:pt>
                <c:pt idx="982">
                  <c:v>65.108571080483429</c:v>
                </c:pt>
                <c:pt idx="983">
                  <c:v>65.118827192556139</c:v>
                </c:pt>
                <c:pt idx="984">
                  <c:v>65.129078835728336</c:v>
                </c:pt>
                <c:pt idx="985">
                  <c:v>65.139326020313945</c:v>
                </c:pt>
                <c:pt idx="986">
                  <c:v>65.149568756601852</c:v>
                </c:pt>
                <c:pt idx="987">
                  <c:v>65.159807054856032</c:v>
                </c:pt>
                <c:pt idx="988">
                  <c:v>65.170040925315604</c:v>
                </c:pt>
                <c:pt idx="989">
                  <c:v>65.180270378194962</c:v>
                </c:pt>
                <c:pt idx="990">
                  <c:v>65.190495423683899</c:v>
                </c:pt>
                <c:pt idx="991">
                  <c:v>65.200716071947667</c:v>
                </c:pt>
                <c:pt idx="992">
                  <c:v>65.210932333127033</c:v>
                </c:pt>
                <c:pt idx="993">
                  <c:v>65.221144217338477</c:v>
                </c:pt>
                <c:pt idx="994">
                  <c:v>65.231351734674234</c:v>
                </c:pt>
                <c:pt idx="995">
                  <c:v>65.241554895202412</c:v>
                </c:pt>
                <c:pt idx="996">
                  <c:v>65.251753708967001</c:v>
                </c:pt>
                <c:pt idx="997">
                  <c:v>65.261948185988132</c:v>
                </c:pt>
                <c:pt idx="998">
                  <c:v>65.272138336262017</c:v>
                </c:pt>
                <c:pt idx="999">
                  <c:v>65.282324169761139</c:v>
                </c:pt>
                <c:pt idx="1000">
                  <c:v>65.292505696434304</c:v>
                </c:pt>
                <c:pt idx="1001">
                  <c:v>65.302682926206742</c:v>
                </c:pt>
                <c:pt idx="1002">
                  <c:v>65.312855868980208</c:v>
                </c:pt>
                <c:pt idx="1003">
                  <c:v>65.323024534633092</c:v>
                </c:pt>
                <c:pt idx="1004">
                  <c:v>65.333188933020466</c:v>
                </c:pt>
                <c:pt idx="1005">
                  <c:v>65.34334907397421</c:v>
                </c:pt>
                <c:pt idx="1006">
                  <c:v>65.353504967303095</c:v>
                </c:pt>
                <c:pt idx="1007">
                  <c:v>65.363656622792902</c:v>
                </c:pt>
                <c:pt idx="1008">
                  <c:v>65.373804050206431</c:v>
                </c:pt>
                <c:pt idx="1009">
                  <c:v>65.383947259283715</c:v>
                </c:pt>
                <c:pt idx="1010">
                  <c:v>65.394086259741997</c:v>
                </c:pt>
                <c:pt idx="1011">
                  <c:v>65.404221061275891</c:v>
                </c:pt>
                <c:pt idx="1012">
                  <c:v>65.41435167355742</c:v>
                </c:pt>
                <c:pt idx="1013">
                  <c:v>65.424478106236151</c:v>
                </c:pt>
                <c:pt idx="1014">
                  <c:v>65.434600368939286</c:v>
                </c:pt>
                <c:pt idx="1015">
                  <c:v>65.444718471271685</c:v>
                </c:pt>
                <c:pt idx="1016">
                  <c:v>65.45483242281604</c:v>
                </c:pt>
                <c:pt idx="1017">
                  <c:v>65.464942233132859</c:v>
                </c:pt>
                <c:pt idx="1018">
                  <c:v>65.475047911760697</c:v>
                </c:pt>
                <c:pt idx="1019">
                  <c:v>65.485149468216107</c:v>
                </c:pt>
                <c:pt idx="1020">
                  <c:v>65.495246911993803</c:v>
                </c:pt>
                <c:pt idx="1021">
                  <c:v>65.505340252566711</c:v>
                </c:pt>
                <c:pt idx="1022">
                  <c:v>65.515429499386045</c:v>
                </c:pt>
                <c:pt idx="1023">
                  <c:v>65.525514661881473</c:v>
                </c:pt>
                <c:pt idx="1024">
                  <c:v>65.535595749461081</c:v>
                </c:pt>
                <c:pt idx="1025">
                  <c:v>65.545672771511576</c:v>
                </c:pt>
                <c:pt idx="1026">
                  <c:v>65.555745737398254</c:v>
                </c:pt>
                <c:pt idx="1027">
                  <c:v>65.565814656465179</c:v>
                </c:pt>
                <c:pt idx="1028">
                  <c:v>65.575879538035252</c:v>
                </c:pt>
                <c:pt idx="1029">
                  <c:v>65.585940391410233</c:v>
                </c:pt>
                <c:pt idx="1030">
                  <c:v>65.59599722587086</c:v>
                </c:pt>
                <c:pt idx="1031">
                  <c:v>65.606050050676984</c:v>
                </c:pt>
                <c:pt idx="1032">
                  <c:v>65.616098875067536</c:v>
                </c:pt>
                <c:pt idx="1033">
                  <c:v>65.626143708260727</c:v>
                </c:pt>
                <c:pt idx="1034">
                  <c:v>65.636184559454065</c:v>
                </c:pt>
                <c:pt idx="1035">
                  <c:v>65.646221437824408</c:v>
                </c:pt>
                <c:pt idx="1036">
                  <c:v>65.656254352528137</c:v>
                </c:pt>
                <c:pt idx="1037">
                  <c:v>65.666283312701168</c:v>
                </c:pt>
                <c:pt idx="1038">
                  <c:v>65.67630832745904</c:v>
                </c:pt>
                <c:pt idx="1039">
                  <c:v>65.686329405896984</c:v>
                </c:pt>
                <c:pt idx="1040">
                  <c:v>65.696346557090052</c:v>
                </c:pt>
                <c:pt idx="1041">
                  <c:v>65.706359790093131</c:v>
                </c:pt>
                <c:pt idx="1042">
                  <c:v>65.716369113941099</c:v>
                </c:pt>
                <c:pt idx="1043">
                  <c:v>65.726374537648795</c:v>
                </c:pt>
                <c:pt idx="1044">
                  <c:v>65.736376070211222</c:v>
                </c:pt>
                <c:pt idx="1045">
                  <c:v>65.746373720603529</c:v>
                </c:pt>
                <c:pt idx="1046">
                  <c:v>65.756367497781113</c:v>
                </c:pt>
                <c:pt idx="1047">
                  <c:v>65.766357410679745</c:v>
                </c:pt>
                <c:pt idx="1048">
                  <c:v>65.776343468215543</c:v>
                </c:pt>
                <c:pt idx="1049">
                  <c:v>65.78632567928517</c:v>
                </c:pt>
                <c:pt idx="1050">
                  <c:v>65.796304052765819</c:v>
                </c:pt>
                <c:pt idx="1051">
                  <c:v>65.806278597515316</c:v>
                </c:pt>
                <c:pt idx="1052">
                  <c:v>65.816249322372201</c:v>
                </c:pt>
                <c:pt idx="1053">
                  <c:v>65.826216236155858</c:v>
                </c:pt>
                <c:pt idx="1054">
                  <c:v>65.83617934766643</c:v>
                </c:pt>
                <c:pt idx="1055">
                  <c:v>65.846138665685046</c:v>
                </c:pt>
                <c:pt idx="1056">
                  <c:v>65.856094198973892</c:v>
                </c:pt>
                <c:pt idx="1057">
                  <c:v>65.866045956276167</c:v>
                </c:pt>
                <c:pt idx="1058">
                  <c:v>65.875993946316228</c:v>
                </c:pt>
                <c:pt idx="1059">
                  <c:v>65.88593817779973</c:v>
                </c:pt>
                <c:pt idx="1060">
                  <c:v>65.89587865941354</c:v>
                </c:pt>
                <c:pt idx="1061">
                  <c:v>65.905815399825954</c:v>
                </c:pt>
                <c:pt idx="1062">
                  <c:v>65.915748407686706</c:v>
                </c:pt>
                <c:pt idx="1063">
                  <c:v>65.925677691627044</c:v>
                </c:pt>
                <c:pt idx="1064">
                  <c:v>65.935603260259811</c:v>
                </c:pt>
                <c:pt idx="1065">
                  <c:v>65.94552512217949</c:v>
                </c:pt>
                <c:pt idx="1066">
                  <c:v>65.955443285962303</c:v>
                </c:pt>
                <c:pt idx="1067">
                  <c:v>65.965357760166299</c:v>
                </c:pt>
                <c:pt idx="1068">
                  <c:v>65.975268553331361</c:v>
                </c:pt>
                <c:pt idx="1069">
                  <c:v>65.985175673979342</c:v>
                </c:pt>
                <c:pt idx="1070">
                  <c:v>65.995079130614116</c:v>
                </c:pt>
                <c:pt idx="1071">
                  <c:v>66.004978931721567</c:v>
                </c:pt>
                <c:pt idx="1072">
                  <c:v>66.014875085769816</c:v>
                </c:pt>
                <c:pt idx="1073">
                  <c:v>66.024767601209177</c:v>
                </c:pt>
                <c:pt idx="1074">
                  <c:v>66.034656486472201</c:v>
                </c:pt>
                <c:pt idx="1075">
                  <c:v>66.044541749973874</c:v>
                </c:pt>
                <c:pt idx="1076">
                  <c:v>66.054423400111531</c:v>
                </c:pt>
                <c:pt idx="1077">
                  <c:v>66.064301445265059</c:v>
                </c:pt>
                <c:pt idx="1078">
                  <c:v>66.074175893796863</c:v>
                </c:pt>
                <c:pt idx="1079">
                  <c:v>66.084046754051982</c:v>
                </c:pt>
                <c:pt idx="1080">
                  <c:v>66.093914034358178</c:v>
                </c:pt>
                <c:pt idx="1081">
                  <c:v>66.103777743025901</c:v>
                </c:pt>
                <c:pt idx="1082">
                  <c:v>66.113637888348521</c:v>
                </c:pt>
                <c:pt idx="1083">
                  <c:v>66.123494478602211</c:v>
                </c:pt>
                <c:pt idx="1084">
                  <c:v>66.133347522046165</c:v>
                </c:pt>
                <c:pt idx="1085">
                  <c:v>66.14319702692255</c:v>
                </c:pt>
                <c:pt idx="1086">
                  <c:v>66.153043001456666</c:v>
                </c:pt>
                <c:pt idx="1087">
                  <c:v>66.16288545385693</c:v>
                </c:pt>
                <c:pt idx="1088">
                  <c:v>66.172724392314976</c:v>
                </c:pt>
                <c:pt idx="1089">
                  <c:v>66.182559825005768</c:v>
                </c:pt>
                <c:pt idx="1090">
                  <c:v>66.192391760087546</c:v>
                </c:pt>
                <c:pt idx="1091">
                  <c:v>66.202220205702019</c:v>
                </c:pt>
                <c:pt idx="1092">
                  <c:v>66.212045169974317</c:v>
                </c:pt>
                <c:pt idx="1093">
                  <c:v>66.221866661013152</c:v>
                </c:pt>
                <c:pt idx="1094">
                  <c:v>66.231684686910839</c:v>
                </c:pt>
                <c:pt idx="1095">
                  <c:v>66.241499255743278</c:v>
                </c:pt>
                <c:pt idx="1096">
                  <c:v>66.251310375570213</c:v>
                </c:pt>
                <c:pt idx="1097">
                  <c:v>66.261118054435045</c:v>
                </c:pt>
                <c:pt idx="1098">
                  <c:v>66.270922300365157</c:v>
                </c:pt>
                <c:pt idx="1099">
                  <c:v>66.280723121371736</c:v>
                </c:pt>
                <c:pt idx="1100">
                  <c:v>66.290520525449992</c:v>
                </c:pt>
                <c:pt idx="1101">
                  <c:v>66.300314520579192</c:v>
                </c:pt>
                <c:pt idx="1102">
                  <c:v>66.310105114722617</c:v>
                </c:pt>
                <c:pt idx="1103">
                  <c:v>66.319892315827815</c:v>
                </c:pt>
                <c:pt idx="1104">
                  <c:v>66.329676131826446</c:v>
                </c:pt>
                <c:pt idx="1105">
                  <c:v>66.339456570634511</c:v>
                </c:pt>
                <c:pt idx="1106">
                  <c:v>66.349233640152335</c:v>
                </c:pt>
                <c:pt idx="1107">
                  <c:v>66.35900734826464</c:v>
                </c:pt>
                <c:pt idx="1108">
                  <c:v>66.368777702840589</c:v>
                </c:pt>
                <c:pt idx="1109">
                  <c:v>66.378544711733895</c:v>
                </c:pt>
                <c:pt idx="1110">
                  <c:v>66.388308382782796</c:v>
                </c:pt>
                <c:pt idx="1111">
                  <c:v>66.39806872381024</c:v>
                </c:pt>
                <c:pt idx="1112">
                  <c:v>66.4078257426238</c:v>
                </c:pt>
                <c:pt idx="1113">
                  <c:v>66.417579447015825</c:v>
                </c:pt>
                <c:pt idx="1114">
                  <c:v>66.427329844763477</c:v>
                </c:pt>
                <c:pt idx="1115">
                  <c:v>66.43707694362881</c:v>
                </c:pt>
                <c:pt idx="1116">
                  <c:v>66.446820751358743</c:v>
                </c:pt>
                <c:pt idx="1117">
                  <c:v>66.456561275685246</c:v>
                </c:pt>
                <c:pt idx="1118">
                  <c:v>66.466298524325296</c:v>
                </c:pt>
                <c:pt idx="1119">
                  <c:v>66.47603250498095</c:v>
                </c:pt>
                <c:pt idx="1120">
                  <c:v>66.485763225339483</c:v>
                </c:pt>
                <c:pt idx="1121">
                  <c:v>66.495490693073322</c:v>
                </c:pt>
                <c:pt idx="1122">
                  <c:v>66.505214915840185</c:v>
                </c:pt>
                <c:pt idx="1123">
                  <c:v>66.514935901283124</c:v>
                </c:pt>
                <c:pt idx="1124">
                  <c:v>66.524653657030555</c:v>
                </c:pt>
                <c:pt idx="1125">
                  <c:v>66.534368190696341</c:v>
                </c:pt>
                <c:pt idx="1126">
                  <c:v>66.544079509879836</c:v>
                </c:pt>
                <c:pt idx="1127">
                  <c:v>66.553787622165956</c:v>
                </c:pt>
                <c:pt idx="1128">
                  <c:v>66.563492535125178</c:v>
                </c:pt>
                <c:pt idx="1129">
                  <c:v>66.573194256313698</c:v>
                </c:pt>
                <c:pt idx="1130">
                  <c:v>66.582892793273373</c:v>
                </c:pt>
                <c:pt idx="1131">
                  <c:v>66.592588153531864</c:v>
                </c:pt>
                <c:pt idx="1132">
                  <c:v>66.602280344602619</c:v>
                </c:pt>
                <c:pt idx="1133">
                  <c:v>66.611969373985005</c:v>
                </c:pt>
                <c:pt idx="1134">
                  <c:v>66.621655249164277</c:v>
                </c:pt>
                <c:pt idx="1135">
                  <c:v>66.631337977611707</c:v>
                </c:pt>
                <c:pt idx="1136">
                  <c:v>66.641017566784583</c:v>
                </c:pt>
                <c:pt idx="1137">
                  <c:v>66.650694024126295</c:v>
                </c:pt>
                <c:pt idx="1138">
                  <c:v>66.660367357066363</c:v>
                </c:pt>
                <c:pt idx="1139">
                  <c:v>66.670037573020537</c:v>
                </c:pt>
                <c:pt idx="1140">
                  <c:v>66.679704679390781</c:v>
                </c:pt>
                <c:pt idx="1141">
                  <c:v>66.689368683565391</c:v>
                </c:pt>
                <c:pt idx="1142">
                  <c:v>66.699029592918976</c:v>
                </c:pt>
                <c:pt idx="1143">
                  <c:v>66.708687414812601</c:v>
                </c:pt>
                <c:pt idx="1144">
                  <c:v>66.718342156593764</c:v>
                </c:pt>
                <c:pt idx="1145">
                  <c:v>66.727993825596471</c:v>
                </c:pt>
                <c:pt idx="1146">
                  <c:v>66.737642429141289</c:v>
                </c:pt>
                <c:pt idx="1147">
                  <c:v>66.747287974535425</c:v>
                </c:pt>
                <c:pt idx="1148">
                  <c:v>66.756930469072714</c:v>
                </c:pt>
                <c:pt idx="1149">
                  <c:v>66.766569920033746</c:v>
                </c:pt>
                <c:pt idx="1150">
                  <c:v>66.776206334685838</c:v>
                </c:pt>
                <c:pt idx="1151">
                  <c:v>66.78583972028315</c:v>
                </c:pt>
                <c:pt idx="1152">
                  <c:v>66.795470084066707</c:v>
                </c:pt>
                <c:pt idx="1153">
                  <c:v>66.80509743326445</c:v>
                </c:pt>
                <c:pt idx="1154">
                  <c:v>66.814721775091272</c:v>
                </c:pt>
                <c:pt idx="1155">
                  <c:v>66.824343116749105</c:v>
                </c:pt>
                <c:pt idx="1156">
                  <c:v>66.833961465426952</c:v>
                </c:pt>
                <c:pt idx="1157">
                  <c:v>66.843576828300911</c:v>
                </c:pt>
                <c:pt idx="1158">
                  <c:v>66.853189212534261</c:v>
                </c:pt>
                <c:pt idx="1159">
                  <c:v>66.862798625277506</c:v>
                </c:pt>
                <c:pt idx="1160">
                  <c:v>66.872405073668389</c:v>
                </c:pt>
                <c:pt idx="1161">
                  <c:v>66.882008564831992</c:v>
                </c:pt>
                <c:pt idx="1162">
                  <c:v>66.891609105880732</c:v>
                </c:pt>
                <c:pt idx="1163">
                  <c:v>66.901206703914468</c:v>
                </c:pt>
                <c:pt idx="1164">
                  <c:v>66.910801366020507</c:v>
                </c:pt>
                <c:pt idx="1165">
                  <c:v>66.920393099273653</c:v>
                </c:pt>
                <c:pt idx="1166">
                  <c:v>66.929981910736259</c:v>
                </c:pt>
                <c:pt idx="1167">
                  <c:v>66.939567807458317</c:v>
                </c:pt>
                <c:pt idx="1168">
                  <c:v>66.949150796477412</c:v>
                </c:pt>
                <c:pt idx="1169">
                  <c:v>66.958730884818905</c:v>
                </c:pt>
                <c:pt idx="1170">
                  <c:v>66.968308079495813</c:v>
                </c:pt>
                <c:pt idx="1171">
                  <c:v>66.977882387509013</c:v>
                </c:pt>
                <c:pt idx="1172">
                  <c:v>66.987453815847203</c:v>
                </c:pt>
                <c:pt idx="1173">
                  <c:v>66.997022371486935</c:v>
                </c:pt>
                <c:pt idx="1174">
                  <c:v>67.006588061392748</c:v>
                </c:pt>
                <c:pt idx="1175">
                  <c:v>67.016150892517118</c:v>
                </c:pt>
                <c:pt idx="1176">
                  <c:v>67.025710871800555</c:v>
                </c:pt>
                <c:pt idx="1177">
                  <c:v>67.035268006171648</c:v>
                </c:pt>
                <c:pt idx="1178">
                  <c:v>67.044822302547118</c:v>
                </c:pt>
                <c:pt idx="1179">
                  <c:v>67.054373767831805</c:v>
                </c:pt>
                <c:pt idx="1180">
                  <c:v>67.063922408918785</c:v>
                </c:pt>
                <c:pt idx="1181">
                  <c:v>67.073468232689393</c:v>
                </c:pt>
                <c:pt idx="1182">
                  <c:v>67.083011246013243</c:v>
                </c:pt>
                <c:pt idx="1183">
                  <c:v>67.092551455748335</c:v>
                </c:pt>
                <c:pt idx="1184">
                  <c:v>67.102088868740992</c:v>
                </c:pt>
                <c:pt idx="1185">
                  <c:v>67.111623491826037</c:v>
                </c:pt>
                <c:pt idx="1186">
                  <c:v>67.121155331826728</c:v>
                </c:pt>
                <c:pt idx="1187">
                  <c:v>67.130684395554866</c:v>
                </c:pt>
                <c:pt idx="1188">
                  <c:v>67.1402106898108</c:v>
                </c:pt>
                <c:pt idx="1189">
                  <c:v>67.149734221383525</c:v>
                </c:pt>
                <c:pt idx="1190">
                  <c:v>67.159254997050667</c:v>
                </c:pt>
                <c:pt idx="1191">
                  <c:v>67.168773023578552</c:v>
                </c:pt>
                <c:pt idx="1192">
                  <c:v>67.178288307722241</c:v>
                </c:pt>
                <c:pt idx="1193">
                  <c:v>67.187800856225621</c:v>
                </c:pt>
                <c:pt idx="1194">
                  <c:v>67.19731067582137</c:v>
                </c:pt>
                <c:pt idx="1195">
                  <c:v>67.206817773231037</c:v>
                </c:pt>
                <c:pt idx="1196">
                  <c:v>67.216322155165116</c:v>
                </c:pt>
                <c:pt idx="1197">
                  <c:v>67.225823828323058</c:v>
                </c:pt>
                <c:pt idx="1198">
                  <c:v>67.235322799393302</c:v>
                </c:pt>
                <c:pt idx="1199">
                  <c:v>67.2448190750533</c:v>
                </c:pt>
                <c:pt idx="1200">
                  <c:v>67.254312661969692</c:v>
                </c:pt>
                <c:pt idx="1201">
                  <c:v>67.263803566798131</c:v>
                </c:pt>
                <c:pt idx="1202">
                  <c:v>67.273291796183528</c:v>
                </c:pt>
                <c:pt idx="1203">
                  <c:v>67.282777356759951</c:v>
                </c:pt>
                <c:pt idx="1204">
                  <c:v>67.292260255150765</c:v>
                </c:pt>
                <c:pt idx="1205">
                  <c:v>67.301740497968638</c:v>
                </c:pt>
                <c:pt idx="1206">
                  <c:v>67.311218091815519</c:v>
                </c:pt>
                <c:pt idx="1207">
                  <c:v>67.320693043282802</c:v>
                </c:pt>
                <c:pt idx="1208">
                  <c:v>67.330165358951277</c:v>
                </c:pt>
                <c:pt idx="1209">
                  <c:v>67.339635045391205</c:v>
                </c:pt>
                <c:pt idx="1210">
                  <c:v>67.349102109162331</c:v>
                </c:pt>
                <c:pt idx="1211">
                  <c:v>67.358566556813983</c:v>
                </c:pt>
                <c:pt idx="1212">
                  <c:v>67.368028394885059</c:v>
                </c:pt>
                <c:pt idx="1213">
                  <c:v>67.377487629904081</c:v>
                </c:pt>
                <c:pt idx="1214">
                  <c:v>67.386944268389229</c:v>
                </c:pt>
                <c:pt idx="1215">
                  <c:v>67.396398316848433</c:v>
                </c:pt>
                <c:pt idx="1216">
                  <c:v>67.405849781779324</c:v>
                </c:pt>
                <c:pt idx="1217">
                  <c:v>67.415298669669355</c:v>
                </c:pt>
                <c:pt idx="1218">
                  <c:v>67.42474498699579</c:v>
                </c:pt>
                <c:pt idx="1219">
                  <c:v>67.434188740225778</c:v>
                </c:pt>
                <c:pt idx="1220">
                  <c:v>67.443629935816361</c:v>
                </c:pt>
                <c:pt idx="1221">
                  <c:v>67.453068580214563</c:v>
                </c:pt>
                <c:pt idx="1222">
                  <c:v>67.462504679857346</c:v>
                </c:pt>
                <c:pt idx="1223">
                  <c:v>67.471938241171742</c:v>
                </c:pt>
                <c:pt idx="1224">
                  <c:v>67.481369270574831</c:v>
                </c:pt>
                <c:pt idx="1225">
                  <c:v>67.490797774473791</c:v>
                </c:pt>
                <c:pt idx="1226">
                  <c:v>67.500223759265992</c:v>
                </c:pt>
                <c:pt idx="1227">
                  <c:v>67.509647231338931</c:v>
                </c:pt>
                <c:pt idx="1228">
                  <c:v>67.519068197070354</c:v>
                </c:pt>
                <c:pt idx="1229">
                  <c:v>67.528486662828286</c:v>
                </c:pt>
                <c:pt idx="1230">
                  <c:v>67.537902634971019</c:v>
                </c:pt>
                <c:pt idx="1231">
                  <c:v>67.54731611984721</c:v>
                </c:pt>
                <c:pt idx="1232">
                  <c:v>67.556727123795866</c:v>
                </c:pt>
                <c:pt idx="1233">
                  <c:v>67.566135653146446</c:v>
                </c:pt>
                <c:pt idx="1234">
                  <c:v>67.575541714218829</c:v>
                </c:pt>
                <c:pt idx="1235">
                  <c:v>67.584945313323402</c:v>
                </c:pt>
                <c:pt idx="1236">
                  <c:v>67.594346456761087</c:v>
                </c:pt>
                <c:pt idx="1237">
                  <c:v>67.603745150823343</c:v>
                </c:pt>
                <c:pt idx="1238">
                  <c:v>67.613141401792291</c:v>
                </c:pt>
                <c:pt idx="1239">
                  <c:v>67.62253521594063</c:v>
                </c:pt>
                <c:pt idx="1240">
                  <c:v>67.631926599531766</c:v>
                </c:pt>
                <c:pt idx="1241">
                  <c:v>67.641315558819841</c:v>
                </c:pt>
                <c:pt idx="1242">
                  <c:v>67.650702100049713</c:v>
                </c:pt>
                <c:pt idx="1243">
                  <c:v>67.660086229457065</c:v>
                </c:pt>
                <c:pt idx="1244">
                  <c:v>67.669467953268381</c:v>
                </c:pt>
                <c:pt idx="1245">
                  <c:v>67.67884727770101</c:v>
                </c:pt>
                <c:pt idx="1246">
                  <c:v>67.688224208963234</c:v>
                </c:pt>
                <c:pt idx="1247">
                  <c:v>67.697598753254226</c:v>
                </c:pt>
                <c:pt idx="1248">
                  <c:v>67.706970916764178</c:v>
                </c:pt>
                <c:pt idx="1249">
                  <c:v>67.71634070567427</c:v>
                </c:pt>
                <c:pt idx="1250">
                  <c:v>67.725708126156718</c:v>
                </c:pt>
                <c:pt idx="1251">
                  <c:v>67.735073184374826</c:v>
                </c:pt>
                <c:pt idx="1252">
                  <c:v>67.744435886483046</c:v>
                </c:pt>
                <c:pt idx="1253">
                  <c:v>67.753796238626947</c:v>
                </c:pt>
                <c:pt idx="1254">
                  <c:v>67.763154246943301</c:v>
                </c:pt>
                <c:pt idx="1255">
                  <c:v>67.7725099175601</c:v>
                </c:pt>
                <c:pt idx="1256">
                  <c:v>67.781863256596623</c:v>
                </c:pt>
                <c:pt idx="1257">
                  <c:v>67.791214270163394</c:v>
                </c:pt>
                <c:pt idx="1258">
                  <c:v>67.800562964362342</c:v>
                </c:pt>
                <c:pt idx="1259">
                  <c:v>67.809909345286698</c:v>
                </c:pt>
                <c:pt idx="1260">
                  <c:v>67.819253419021138</c:v>
                </c:pt>
                <c:pt idx="1261">
                  <c:v>67.828595191641725</c:v>
                </c:pt>
                <c:pt idx="1262">
                  <c:v>67.83793466921604</c:v>
                </c:pt>
                <c:pt idx="1263">
                  <c:v>67.847271857803179</c:v>
                </c:pt>
                <c:pt idx="1264">
                  <c:v>67.85660676345374</c:v>
                </c:pt>
                <c:pt idx="1265">
                  <c:v>67.865939392209924</c:v>
                </c:pt>
                <c:pt idx="1266">
                  <c:v>67.875269750105531</c:v>
                </c:pt>
                <c:pt idx="1267">
                  <c:v>67.884597843166006</c:v>
                </c:pt>
                <c:pt idx="1268">
                  <c:v>67.89392367740848</c:v>
                </c:pt>
                <c:pt idx="1269">
                  <c:v>67.903247258841802</c:v>
                </c:pt>
                <c:pt idx="1270">
                  <c:v>67.91256859346656</c:v>
                </c:pt>
                <c:pt idx="1271">
                  <c:v>67.921887687275117</c:v>
                </c:pt>
                <c:pt idx="1272">
                  <c:v>67.931204546251678</c:v>
                </c:pt>
                <c:pt idx="1273">
                  <c:v>67.940519176372263</c:v>
                </c:pt>
                <c:pt idx="1274">
                  <c:v>67.949831583604791</c:v>
                </c:pt>
                <c:pt idx="1275">
                  <c:v>67.959141773909138</c:v>
                </c:pt>
                <c:pt idx="1276">
                  <c:v>67.968449753237053</c:v>
                </c:pt>
                <c:pt idx="1277">
                  <c:v>67.977755527532324</c:v>
                </c:pt>
                <c:pt idx="1278">
                  <c:v>67.987059102730726</c:v>
                </c:pt>
                <c:pt idx="1279">
                  <c:v>67.996360484760132</c:v>
                </c:pt>
                <c:pt idx="1280">
                  <c:v>68.005659679540415</c:v>
                </c:pt>
                <c:pt idx="1281">
                  <c:v>68.014956692983674</c:v>
                </c:pt>
                <c:pt idx="1282">
                  <c:v>68.02425153099405</c:v>
                </c:pt>
                <c:pt idx="1283">
                  <c:v>68.033544199467926</c:v>
                </c:pt>
                <c:pt idx="1284">
                  <c:v>68.042834704293909</c:v>
                </c:pt>
                <c:pt idx="1285">
                  <c:v>68.052123051352808</c:v>
                </c:pt>
                <c:pt idx="1286">
                  <c:v>68.061409246517755</c:v>
                </c:pt>
                <c:pt idx="1287">
                  <c:v>68.070693295654181</c:v>
                </c:pt>
                <c:pt idx="1288">
                  <c:v>68.079975204619856</c:v>
                </c:pt>
                <c:pt idx="1289">
                  <c:v>68.089254979264908</c:v>
                </c:pt>
                <c:pt idx="1290">
                  <c:v>68.098532625431901</c:v>
                </c:pt>
                <c:pt idx="1291">
                  <c:v>68.107808148955868</c:v>
                </c:pt>
                <c:pt idx="1292">
                  <c:v>68.117081555664271</c:v>
                </c:pt>
                <c:pt idx="1293">
                  <c:v>68.126352851377064</c:v>
                </c:pt>
                <c:pt idx="1294">
                  <c:v>68.135622041906799</c:v>
                </c:pt>
                <c:pt idx="1295">
                  <c:v>68.144889133058555</c:v>
                </c:pt>
                <c:pt idx="1296">
                  <c:v>68.154154130630033</c:v>
                </c:pt>
                <c:pt idx="1297">
                  <c:v>68.163417040411517</c:v>
                </c:pt>
                <c:pt idx="1298">
                  <c:v>68.172677868186028</c:v>
                </c:pt>
                <c:pt idx="1299">
                  <c:v>68.181936619729228</c:v>
                </c:pt>
                <c:pt idx="1300">
                  <c:v>68.191193300809559</c:v>
                </c:pt>
                <c:pt idx="1301">
                  <c:v>68.200447917188143</c:v>
                </c:pt>
                <c:pt idx="1302">
                  <c:v>68.209700474618984</c:v>
                </c:pt>
                <c:pt idx="1303">
                  <c:v>68.21895097884881</c:v>
                </c:pt>
                <c:pt idx="1304">
                  <c:v>68.228199435617285</c:v>
                </c:pt>
                <c:pt idx="1305">
                  <c:v>68.237445850656911</c:v>
                </c:pt>
                <c:pt idx="1306">
                  <c:v>68.246690229693115</c:v>
                </c:pt>
                <c:pt idx="1307">
                  <c:v>68.255932578444245</c:v>
                </c:pt>
                <c:pt idx="1308">
                  <c:v>68.265172902621686</c:v>
                </c:pt>
                <c:pt idx="1309">
                  <c:v>68.274411207929745</c:v>
                </c:pt>
                <c:pt idx="1310">
                  <c:v>68.283647500065825</c:v>
                </c:pt>
                <c:pt idx="1311">
                  <c:v>68.292881784720379</c:v>
                </c:pt>
                <c:pt idx="1312">
                  <c:v>68.302114067576937</c:v>
                </c:pt>
                <c:pt idx="1313">
                  <c:v>68.311344354312197</c:v>
                </c:pt>
                <c:pt idx="1314">
                  <c:v>68.320572650595992</c:v>
                </c:pt>
                <c:pt idx="1315">
                  <c:v>68.329798962091317</c:v>
                </c:pt>
                <c:pt idx="1316">
                  <c:v>68.339023294454407</c:v>
                </c:pt>
                <c:pt idx="1317">
                  <c:v>68.348245653334786</c:v>
                </c:pt>
                <c:pt idx="1318">
                  <c:v>68.357466044375158</c:v>
                </c:pt>
                <c:pt idx="1319">
                  <c:v>68.366684473211635</c:v>
                </c:pt>
                <c:pt idx="1320">
                  <c:v>68.375900945473617</c:v>
                </c:pt>
                <c:pt idx="1321">
                  <c:v>68.385115466783844</c:v>
                </c:pt>
                <c:pt idx="1322">
                  <c:v>68.394328042758517</c:v>
                </c:pt>
                <c:pt idx="1323">
                  <c:v>68.403538679007212</c:v>
                </c:pt>
                <c:pt idx="1324">
                  <c:v>68.412747381132974</c:v>
                </c:pt>
                <c:pt idx="1325">
                  <c:v>68.421954154732347</c:v>
                </c:pt>
                <c:pt idx="1326">
                  <c:v>68.431159005395358</c:v>
                </c:pt>
                <c:pt idx="1327">
                  <c:v>68.440361938705607</c:v>
                </c:pt>
                <c:pt idx="1328">
                  <c:v>68.449562960240272</c:v>
                </c:pt>
                <c:pt idx="1329">
                  <c:v>68.458762075570078</c:v>
                </c:pt>
                <c:pt idx="1330">
                  <c:v>68.467959290259458</c:v>
                </c:pt>
                <c:pt idx="1331">
                  <c:v>68.477154609866432</c:v>
                </c:pt>
                <c:pt idx="1332">
                  <c:v>68.48634803994274</c:v>
                </c:pt>
                <c:pt idx="1333">
                  <c:v>68.495539586033843</c:v>
                </c:pt>
                <c:pt idx="1334">
                  <c:v>68.504729253678974</c:v>
                </c:pt>
                <c:pt idx="1335">
                  <c:v>68.513917048411059</c:v>
                </c:pt>
                <c:pt idx="1336">
                  <c:v>68.523102975756899</c:v>
                </c:pt>
                <c:pt idx="1337">
                  <c:v>68.532287041237097</c:v>
                </c:pt>
                <c:pt idx="1338">
                  <c:v>68.541469250366148</c:v>
                </c:pt>
                <c:pt idx="1339">
                  <c:v>68.550649608652364</c:v>
                </c:pt>
                <c:pt idx="1340">
                  <c:v>68.559828121598073</c:v>
                </c:pt>
                <c:pt idx="1341">
                  <c:v>68.569004794699438</c:v>
                </c:pt>
                <c:pt idx="1342">
                  <c:v>68.578179633446695</c:v>
                </c:pt>
                <c:pt idx="1343">
                  <c:v>68.58735264332401</c:v>
                </c:pt>
                <c:pt idx="1344">
                  <c:v>68.596523829809612</c:v>
                </c:pt>
                <c:pt idx="1345">
                  <c:v>68.605693198375803</c:v>
                </c:pt>
                <c:pt idx="1346">
                  <c:v>68.61486075448893</c:v>
                </c:pt>
                <c:pt idx="1347">
                  <c:v>68.624026503609443</c:v>
                </c:pt>
                <c:pt idx="1348">
                  <c:v>68.633190451191993</c:v>
                </c:pt>
                <c:pt idx="1349">
                  <c:v>68.642352602685364</c:v>
                </c:pt>
                <c:pt idx="1350">
                  <c:v>68.651512963532539</c:v>
                </c:pt>
                <c:pt idx="1351">
                  <c:v>68.660671539170707</c:v>
                </c:pt>
                <c:pt idx="1352">
                  <c:v>68.66982833503134</c:v>
                </c:pt>
                <c:pt idx="1353">
                  <c:v>68.678983356540158</c:v>
                </c:pt>
                <c:pt idx="1354">
                  <c:v>68.688136609117223</c:v>
                </c:pt>
                <c:pt idx="1355">
                  <c:v>68.697288098176912</c:v>
                </c:pt>
                <c:pt idx="1356">
                  <c:v>68.706437829127935</c:v>
                </c:pt>
                <c:pt idx="1357">
                  <c:v>68.715585807373444</c:v>
                </c:pt>
                <c:pt idx="1358">
                  <c:v>68.724732038310961</c:v>
                </c:pt>
                <c:pt idx="1359">
                  <c:v>68.733876527332498</c:v>
                </c:pt>
                <c:pt idx="1360">
                  <c:v>68.74301927982448</c:v>
                </c:pt>
                <c:pt idx="1361">
                  <c:v>68.752160301167848</c:v>
                </c:pt>
                <c:pt idx="1362">
                  <c:v>68.761299596738098</c:v>
                </c:pt>
                <c:pt idx="1363">
                  <c:v>68.770437171905243</c:v>
                </c:pt>
                <c:pt idx="1364">
                  <c:v>68.779573032033881</c:v>
                </c:pt>
                <c:pt idx="1365">
                  <c:v>68.788707182483208</c:v>
                </c:pt>
                <c:pt idx="1366">
                  <c:v>68.797839628607065</c:v>
                </c:pt>
                <c:pt idx="1367">
                  <c:v>68.806970375753949</c:v>
                </c:pt>
                <c:pt idx="1368">
                  <c:v>68.816099429267027</c:v>
                </c:pt>
                <c:pt idx="1369">
                  <c:v>68.82522679448418</c:v>
                </c:pt>
                <c:pt idx="1370">
                  <c:v>68.834352476738061</c:v>
                </c:pt>
                <c:pt idx="1371">
                  <c:v>68.843476481356007</c:v>
                </c:pt>
                <c:pt idx="1372">
                  <c:v>68.852598813660236</c:v>
                </c:pt>
                <c:pt idx="1373">
                  <c:v>68.861719478967714</c:v>
                </c:pt>
                <c:pt idx="1374">
                  <c:v>68.870838482590258</c:v>
                </c:pt>
                <c:pt idx="1375">
                  <c:v>68.879955829834628</c:v>
                </c:pt>
                <c:pt idx="1376">
                  <c:v>68.889071526002382</c:v>
                </c:pt>
                <c:pt idx="1377">
                  <c:v>68.898185576390034</c:v>
                </c:pt>
                <c:pt idx="1378">
                  <c:v>68.907297986289066</c:v>
                </c:pt>
                <c:pt idx="1379">
                  <c:v>68.916408760985888</c:v>
                </c:pt>
                <c:pt idx="1380">
                  <c:v>68.925517905761964</c:v>
                </c:pt>
                <c:pt idx="1381">
                  <c:v>68.934625425893742</c:v>
                </c:pt>
                <c:pt idx="1382">
                  <c:v>68.943731326652753</c:v>
                </c:pt>
                <c:pt idx="1383">
                  <c:v>68.952835613305538</c:v>
                </c:pt>
                <c:pt idx="1384">
                  <c:v>68.961938291113839</c:v>
                </c:pt>
                <c:pt idx="1385">
                  <c:v>68.971039365334448</c:v>
                </c:pt>
                <c:pt idx="1386">
                  <c:v>68.980138841219343</c:v>
                </c:pt>
                <c:pt idx="1387">
                  <c:v>68.989236724015669</c:v>
                </c:pt>
                <c:pt idx="1388">
                  <c:v>68.998333018965766</c:v>
                </c:pt>
                <c:pt idx="1389">
                  <c:v>69.00742773130726</c:v>
                </c:pt>
                <c:pt idx="1390">
                  <c:v>69.016520866272927</c:v>
                </c:pt>
                <c:pt idx="1391">
                  <c:v>69.025612429090955</c:v>
                </c:pt>
                <c:pt idx="1392">
                  <c:v>69.034702424984729</c:v>
                </c:pt>
                <c:pt idx="1393">
                  <c:v>69.043790859173029</c:v>
                </c:pt>
                <c:pt idx="1394">
                  <c:v>69.052877736869959</c:v>
                </c:pt>
                <c:pt idx="1395">
                  <c:v>69.06196306328502</c:v>
                </c:pt>
                <c:pt idx="1396">
                  <c:v>69.071046843623108</c:v>
                </c:pt>
                <c:pt idx="1397">
                  <c:v>69.080129083084572</c:v>
                </c:pt>
                <c:pt idx="1398">
                  <c:v>69.089209786865197</c:v>
                </c:pt>
                <c:pt idx="1399">
                  <c:v>69.098288960156268</c:v>
                </c:pt>
                <c:pt idx="1400">
                  <c:v>69.107366608144559</c:v>
                </c:pt>
                <c:pt idx="1401">
                  <c:v>69.116442736012388</c:v>
                </c:pt>
                <c:pt idx="1402">
                  <c:v>69.125517348937635</c:v>
                </c:pt>
                <c:pt idx="1403">
                  <c:v>69.134590452093761</c:v>
                </c:pt>
                <c:pt idx="1404">
                  <c:v>69.143662050649809</c:v>
                </c:pt>
                <c:pt idx="1405">
                  <c:v>69.152732149770486</c:v>
                </c:pt>
                <c:pt idx="1406">
                  <c:v>69.161800754616138</c:v>
                </c:pt>
                <c:pt idx="1407">
                  <c:v>69.170867870342789</c:v>
                </c:pt>
                <c:pt idx="1408">
                  <c:v>69.179933502102188</c:v>
                </c:pt>
                <c:pt idx="1409">
                  <c:v>69.188997655041788</c:v>
                </c:pt>
                <c:pt idx="1410">
                  <c:v>69.198060334304827</c:v>
                </c:pt>
                <c:pt idx="1411">
                  <c:v>69.20712154503029</c:v>
                </c:pt>
                <c:pt idx="1412">
                  <c:v>69.216181292352999</c:v>
                </c:pt>
                <c:pt idx="1413">
                  <c:v>69.225239581403542</c:v>
                </c:pt>
                <c:pt idx="1414">
                  <c:v>69.234296417308443</c:v>
                </c:pt>
                <c:pt idx="1415">
                  <c:v>69.243351805190073</c:v>
                </c:pt>
                <c:pt idx="1416">
                  <c:v>69.252405750166659</c:v>
                </c:pt>
                <c:pt idx="1417">
                  <c:v>69.261458257352402</c:v>
                </c:pt>
                <c:pt idx="1418">
                  <c:v>69.270509331857454</c:v>
                </c:pt>
                <c:pt idx="1419">
                  <c:v>69.279558978787904</c:v>
                </c:pt>
                <c:pt idx="1420">
                  <c:v>69.28860720324586</c:v>
                </c:pt>
                <c:pt idx="1421">
                  <c:v>69.297654010329481</c:v>
                </c:pt>
                <c:pt idx="1422">
                  <c:v>69.306699405132903</c:v>
                </c:pt>
                <c:pt idx="1423">
                  <c:v>69.315743392746398</c:v>
                </c:pt>
                <c:pt idx="1424">
                  <c:v>69.324785978256301</c:v>
                </c:pt>
                <c:pt idx="1425">
                  <c:v>69.333827166745053</c:v>
                </c:pt>
                <c:pt idx="1426">
                  <c:v>69.342866963291286</c:v>
                </c:pt>
                <c:pt idx="1427">
                  <c:v>69.351905372969739</c:v>
                </c:pt>
                <c:pt idx="1428">
                  <c:v>69.360942400851386</c:v>
                </c:pt>
                <c:pt idx="1429">
                  <c:v>69.369978052003361</c:v>
                </c:pt>
                <c:pt idx="1430">
                  <c:v>69.379012331489108</c:v>
                </c:pt>
                <c:pt idx="1431">
                  <c:v>69.388045244368271</c:v>
                </c:pt>
                <c:pt idx="1432">
                  <c:v>69.397076795696819</c:v>
                </c:pt>
                <c:pt idx="1433">
                  <c:v>69.406106990526993</c:v>
                </c:pt>
                <c:pt idx="1434">
                  <c:v>69.415135833907371</c:v>
                </c:pt>
                <c:pt idx="1435">
                  <c:v>69.424163330882934</c:v>
                </c:pt>
                <c:pt idx="1436">
                  <c:v>69.433189486494967</c:v>
                </c:pt>
                <c:pt idx="1437">
                  <c:v>69.442214305781221</c:v>
                </c:pt>
                <c:pt idx="1438">
                  <c:v>69.45123779377586</c:v>
                </c:pt>
                <c:pt idx="1439">
                  <c:v>69.460259955509457</c:v>
                </c:pt>
                <c:pt idx="1440">
                  <c:v>69.469280796009102</c:v>
                </c:pt>
                <c:pt idx="1441">
                  <c:v>69.478300320298345</c:v>
                </c:pt>
                <c:pt idx="1442">
                  <c:v>69.487318533397328</c:v>
                </c:pt>
                <c:pt idx="1443">
                  <c:v>69.496335440322625</c:v>
                </c:pt>
                <c:pt idx="1444">
                  <c:v>69.505351046087455</c:v>
                </c:pt>
                <c:pt idx="1445">
                  <c:v>69.514365355701628</c:v>
                </c:pt>
                <c:pt idx="1446">
                  <c:v>69.523378374171514</c:v>
                </c:pt>
                <c:pt idx="1447">
                  <c:v>69.532390106500173</c:v>
                </c:pt>
                <c:pt idx="1448">
                  <c:v>69.541400557687282</c:v>
                </c:pt>
                <c:pt idx="1449">
                  <c:v>69.550409732729221</c:v>
                </c:pt>
                <c:pt idx="1450">
                  <c:v>69.559417636619074</c:v>
                </c:pt>
                <c:pt idx="1451">
                  <c:v>69.568424274346668</c:v>
                </c:pt>
                <c:pt idx="1452">
                  <c:v>69.577429650898537</c:v>
                </c:pt>
                <c:pt idx="1453">
                  <c:v>69.586433771258058</c:v>
                </c:pt>
                <c:pt idx="1454">
                  <c:v>69.59543664040531</c:v>
                </c:pt>
                <c:pt idx="1455">
                  <c:v>69.604438263317277</c:v>
                </c:pt>
                <c:pt idx="1456">
                  <c:v>69.613438644967758</c:v>
                </c:pt>
                <c:pt idx="1457">
                  <c:v>69.622437790327396</c:v>
                </c:pt>
                <c:pt idx="1458">
                  <c:v>69.631435704363767</c:v>
                </c:pt>
                <c:pt idx="1459">
                  <c:v>69.640432392041319</c:v>
                </c:pt>
                <c:pt idx="1460">
                  <c:v>69.649427858321431</c:v>
                </c:pt>
                <c:pt idx="1461">
                  <c:v>69.658422108162512</c:v>
                </c:pt>
                <c:pt idx="1462">
                  <c:v>69.667415146519843</c:v>
                </c:pt>
                <c:pt idx="1463">
                  <c:v>69.676406978345796</c:v>
                </c:pt>
                <c:pt idx="1464">
                  <c:v>69.685397608589724</c:v>
                </c:pt>
                <c:pt idx="1465">
                  <c:v>69.694387042198017</c:v>
                </c:pt>
                <c:pt idx="1466">
                  <c:v>69.703375284114173</c:v>
                </c:pt>
                <c:pt idx="1467">
                  <c:v>69.712362339278783</c:v>
                </c:pt>
                <c:pt idx="1468">
                  <c:v>69.721348212629522</c:v>
                </c:pt>
                <c:pt idx="1469">
                  <c:v>69.730332909101222</c:v>
                </c:pt>
                <c:pt idx="1470">
                  <c:v>69.739316433625859</c:v>
                </c:pt>
                <c:pt idx="1471">
                  <c:v>69.74829879113264</c:v>
                </c:pt>
                <c:pt idx="1472">
                  <c:v>69.757279986547914</c:v>
                </c:pt>
                <c:pt idx="1473">
                  <c:v>69.766260024795329</c:v>
                </c:pt>
                <c:pt idx="1474">
                  <c:v>69.775238910795721</c:v>
                </c:pt>
                <c:pt idx="1475">
                  <c:v>69.784216649467211</c:v>
                </c:pt>
                <c:pt idx="1476">
                  <c:v>69.793193245725263</c:v>
                </c:pt>
                <c:pt idx="1477">
                  <c:v>69.802168704482611</c:v>
                </c:pt>
                <c:pt idx="1478">
                  <c:v>69.811143030649319</c:v>
                </c:pt>
                <c:pt idx="1479">
                  <c:v>69.820116229132893</c:v>
                </c:pt>
                <c:pt idx="1480">
                  <c:v>69.829088304838152</c:v>
                </c:pt>
                <c:pt idx="1481">
                  <c:v>69.838059262667301</c:v>
                </c:pt>
                <c:pt idx="1482">
                  <c:v>69.847029107520072</c:v>
                </c:pt>
                <c:pt idx="1483">
                  <c:v>69.855997844293583</c:v>
                </c:pt>
                <c:pt idx="1484">
                  <c:v>69.864965477882421</c:v>
                </c:pt>
                <c:pt idx="1485">
                  <c:v>69.873932013178674</c:v>
                </c:pt>
                <c:pt idx="1486">
                  <c:v>69.882897455072012</c:v>
                </c:pt>
                <c:pt idx="1487">
                  <c:v>69.891861808449548</c:v>
                </c:pt>
                <c:pt idx="1488">
                  <c:v>69.900825078196021</c:v>
                </c:pt>
                <c:pt idx="1489">
                  <c:v>69.909787269193728</c:v>
                </c:pt>
                <c:pt idx="1490">
                  <c:v>69.918748386322633</c:v>
                </c:pt>
                <c:pt idx="1491">
                  <c:v>69.927708434460229</c:v>
                </c:pt>
                <c:pt idx="1492">
                  <c:v>69.936667418481719</c:v>
                </c:pt>
                <c:pt idx="1493">
                  <c:v>69.945625343260005</c:v>
                </c:pt>
                <c:pt idx="1494">
                  <c:v>69.954582213665645</c:v>
                </c:pt>
                <c:pt idx="1495">
                  <c:v>69.963538034566923</c:v>
                </c:pt>
                <c:pt idx="1496">
                  <c:v>69.972492810829849</c:v>
                </c:pt>
                <c:pt idx="1497">
                  <c:v>69.981446547318228</c:v>
                </c:pt>
                <c:pt idx="1498">
                  <c:v>69.990399248893638</c:v>
                </c:pt>
                <c:pt idx="1499">
                  <c:v>69.999350920415438</c:v>
                </c:pt>
                <c:pt idx="1500">
                  <c:v>70.008301566740855</c:v>
                </c:pt>
                <c:pt idx="1501">
                  <c:v>70.017251192724913</c:v>
                </c:pt>
                <c:pt idx="1502">
                  <c:v>70.026199803220578</c:v>
                </c:pt>
                <c:pt idx="1503">
                  <c:v>70.035147403078653</c:v>
                </c:pt>
                <c:pt idx="1504">
                  <c:v>70.044093997147854</c:v>
                </c:pt>
                <c:pt idx="1505">
                  <c:v>70.053039590274892</c:v>
                </c:pt>
                <c:pt idx="1506">
                  <c:v>70.061984187304375</c:v>
                </c:pt>
                <c:pt idx="1507">
                  <c:v>70.070927793078937</c:v>
                </c:pt>
                <c:pt idx="1508">
                  <c:v>70.079870412439178</c:v>
                </c:pt>
                <c:pt idx="1509">
                  <c:v>70.088812050223723</c:v>
                </c:pt>
                <c:pt idx="1510">
                  <c:v>70.097752711269308</c:v>
                </c:pt>
                <c:pt idx="1511">
                  <c:v>70.106692400410651</c:v>
                </c:pt>
                <c:pt idx="1512">
                  <c:v>70.115631122480622</c:v>
                </c:pt>
                <c:pt idx="1513">
                  <c:v>70.124568882310157</c:v>
                </c:pt>
                <c:pt idx="1514">
                  <c:v>70.133505684728348</c:v>
                </c:pt>
                <c:pt idx="1515">
                  <c:v>70.142441534562479</c:v>
                </c:pt>
                <c:pt idx="1516">
                  <c:v>70.151376436637932</c:v>
                </c:pt>
                <c:pt idx="1517">
                  <c:v>70.160310395778353</c:v>
                </c:pt>
                <c:pt idx="1518">
                  <c:v>70.169243416805571</c:v>
                </c:pt>
                <c:pt idx="1519">
                  <c:v>70.178175504539681</c:v>
                </c:pt>
                <c:pt idx="1520">
                  <c:v>70.187106663799042</c:v>
                </c:pt>
                <c:pt idx="1521">
                  <c:v>70.196036899400269</c:v>
                </c:pt>
                <c:pt idx="1522">
                  <c:v>70.204966216158326</c:v>
                </c:pt>
                <c:pt idx="1523">
                  <c:v>70.213894618886442</c:v>
                </c:pt>
                <c:pt idx="1524">
                  <c:v>70.222822112396287</c:v>
                </c:pt>
                <c:pt idx="1525">
                  <c:v>70.231748701497821</c:v>
                </c:pt>
                <c:pt idx="1526">
                  <c:v>70.240674390999445</c:v>
                </c:pt>
                <c:pt idx="1527">
                  <c:v>70.249599185707979</c:v>
                </c:pt>
                <c:pt idx="1528">
                  <c:v>70.258523090428625</c:v>
                </c:pt>
                <c:pt idx="1529">
                  <c:v>70.267446109965093</c:v>
                </c:pt>
                <c:pt idx="1530">
                  <c:v>70.276368249119585</c:v>
                </c:pt>
                <c:pt idx="1531">
                  <c:v>70.285289512692756</c:v>
                </c:pt>
                <c:pt idx="1532">
                  <c:v>70.294209905483811</c:v>
                </c:pt>
                <c:pt idx="1533">
                  <c:v>70.303129432290504</c:v>
                </c:pt>
                <c:pt idx="1534">
                  <c:v>70.312048097909141</c:v>
                </c:pt>
                <c:pt idx="1535">
                  <c:v>70.320965907134635</c:v>
                </c:pt>
                <c:pt idx="1536">
                  <c:v>70.329882864760478</c:v>
                </c:pt>
                <c:pt idx="1537">
                  <c:v>70.338798975578825</c:v>
                </c:pt>
                <c:pt idx="1538">
                  <c:v>70.347714244380469</c:v>
                </c:pt>
                <c:pt idx="1539">
                  <c:v>70.356628675954866</c:v>
                </c:pt>
                <c:pt idx="1540">
                  <c:v>70.365542275090192</c:v>
                </c:pt>
                <c:pt idx="1541">
                  <c:v>70.374455046573345</c:v>
                </c:pt>
                <c:pt idx="1542">
                  <c:v>70.383366995189917</c:v>
                </c:pt>
                <c:pt idx="1543">
                  <c:v>70.392278125724275</c:v>
                </c:pt>
                <c:pt idx="1544">
                  <c:v>70.401188442959622</c:v>
                </c:pt>
                <c:pt idx="1545">
                  <c:v>70.410097951677869</c:v>
                </c:pt>
                <c:pt idx="1546">
                  <c:v>70.419006656659846</c:v>
                </c:pt>
                <c:pt idx="1547">
                  <c:v>70.427914562685174</c:v>
                </c:pt>
                <c:pt idx="1548">
                  <c:v>70.436821674532339</c:v>
                </c:pt>
                <c:pt idx="1549">
                  <c:v>70.445727996978761</c:v>
                </c:pt>
                <c:pt idx="1550">
                  <c:v>70.45463353480072</c:v>
                </c:pt>
                <c:pt idx="1551">
                  <c:v>70.463538292773464</c:v>
                </c:pt>
                <c:pt idx="1552">
                  <c:v>70.472442275671156</c:v>
                </c:pt>
                <c:pt idx="1553">
                  <c:v>70.481345488266967</c:v>
                </c:pt>
                <c:pt idx="1554">
                  <c:v>70.490247935333045</c:v>
                </c:pt>
                <c:pt idx="1555">
                  <c:v>70.499149621640584</c:v>
                </c:pt>
                <c:pt idx="1556">
                  <c:v>70.508050551959784</c:v>
                </c:pt>
                <c:pt idx="1557">
                  <c:v>70.516950731059907</c:v>
                </c:pt>
                <c:pt idx="1558">
                  <c:v>70.525850163709336</c:v>
                </c:pt>
                <c:pt idx="1559">
                  <c:v>70.534748854675499</c:v>
                </c:pt>
                <c:pt idx="1560">
                  <c:v>70.543646808725001</c:v>
                </c:pt>
                <c:pt idx="1561">
                  <c:v>70.552544030623579</c:v>
                </c:pt>
                <c:pt idx="1562">
                  <c:v>70.561440525136106</c:v>
                </c:pt>
                <c:pt idx="1563">
                  <c:v>70.570336297026685</c:v>
                </c:pt>
                <c:pt idx="1564">
                  <c:v>70.579231351058624</c:v>
                </c:pt>
                <c:pt idx="1565">
                  <c:v>70.588125691994435</c:v>
                </c:pt>
                <c:pt idx="1566">
                  <c:v>70.597019324595905</c:v>
                </c:pt>
                <c:pt idx="1567">
                  <c:v>70.605912253624112</c:v>
                </c:pt>
                <c:pt idx="1568">
                  <c:v>70.614804483839393</c:v>
                </c:pt>
                <c:pt idx="1569">
                  <c:v>70.623696020001418</c:v>
                </c:pt>
                <c:pt idx="1570">
                  <c:v>70.632586866869204</c:v>
                </c:pt>
                <c:pt idx="1571">
                  <c:v>70.641477029201141</c:v>
                </c:pt>
                <c:pt idx="1572">
                  <c:v>70.650366511754967</c:v>
                </c:pt>
                <c:pt idx="1573">
                  <c:v>70.659255319287865</c:v>
                </c:pt>
                <c:pt idx="1574">
                  <c:v>70.668143456556393</c:v>
                </c:pt>
                <c:pt idx="1575">
                  <c:v>70.677030928316611</c:v>
                </c:pt>
                <c:pt idx="1576">
                  <c:v>70.685917739323997</c:v>
                </c:pt>
                <c:pt idx="1577">
                  <c:v>70.694803894333546</c:v>
                </c:pt>
                <c:pt idx="1578">
                  <c:v>70.703689398099769</c:v>
                </c:pt>
                <c:pt idx="1579">
                  <c:v>70.712574255376708</c:v>
                </c:pt>
                <c:pt idx="1580">
                  <c:v>70.721458470917938</c:v>
                </c:pt>
                <c:pt idx="1581">
                  <c:v>70.730342049476633</c:v>
                </c:pt>
                <c:pt idx="1582">
                  <c:v>70.739224995805543</c:v>
                </c:pt>
                <c:pt idx="1583">
                  <c:v>70.748107314657048</c:v>
                </c:pt>
                <c:pt idx="1584">
                  <c:v>70.756989010783201</c:v>
                </c:pt>
                <c:pt idx="1585">
                  <c:v>70.765870088935657</c:v>
                </c:pt>
                <c:pt idx="1586">
                  <c:v>70.774750553865786</c:v>
                </c:pt>
                <c:pt idx="1587">
                  <c:v>70.783630410324676</c:v>
                </c:pt>
                <c:pt idx="1588">
                  <c:v>70.792509663063115</c:v>
                </c:pt>
                <c:pt idx="1589">
                  <c:v>70.801388316831634</c:v>
                </c:pt>
                <c:pt idx="1590">
                  <c:v>70.810266376380568</c:v>
                </c:pt>
                <c:pt idx="1591">
                  <c:v>70.819143846460022</c:v>
                </c:pt>
                <c:pt idx="1592">
                  <c:v>70.828020731819919</c:v>
                </c:pt>
                <c:pt idx="1593">
                  <c:v>70.836897037210008</c:v>
                </c:pt>
                <c:pt idx="1594">
                  <c:v>70.845772767379898</c:v>
                </c:pt>
                <c:pt idx="1595">
                  <c:v>70.854647927079085</c:v>
                </c:pt>
                <c:pt idx="1596">
                  <c:v>70.863522521056936</c:v>
                </c:pt>
                <c:pt idx="1597">
                  <c:v>70.872396554062774</c:v>
                </c:pt>
                <c:pt idx="1598">
                  <c:v>70.881270030845869</c:v>
                </c:pt>
                <c:pt idx="1599">
                  <c:v>70.890142956155401</c:v>
                </c:pt>
                <c:pt idx="1600">
                  <c:v>70.899015334740596</c:v>
                </c:pt>
                <c:pt idx="1601">
                  <c:v>70.907887171350637</c:v>
                </c:pt>
                <c:pt idx="1602">
                  <c:v>70.916758470734791</c:v>
                </c:pt>
                <c:pt idx="1603">
                  <c:v>70.925629237642312</c:v>
                </c:pt>
                <c:pt idx="1604">
                  <c:v>70.93449947682258</c:v>
                </c:pt>
                <c:pt idx="1605">
                  <c:v>70.943369193025049</c:v>
                </c:pt>
                <c:pt idx="1606">
                  <c:v>70.952238390999284</c:v>
                </c:pt>
                <c:pt idx="1607">
                  <c:v>70.961107075494994</c:v>
                </c:pt>
                <c:pt idx="1608">
                  <c:v>70.969975251262056</c:v>
                </c:pt>
                <c:pt idx="1609">
                  <c:v>70.978842923050493</c:v>
                </c:pt>
                <c:pt idx="1610">
                  <c:v>70.987710095610581</c:v>
                </c:pt>
                <c:pt idx="1611">
                  <c:v>70.996576773692766</c:v>
                </c:pt>
                <c:pt idx="1612">
                  <c:v>71.005442962047809</c:v>
                </c:pt>
                <c:pt idx="1613">
                  <c:v>71.014308665426654</c:v>
                </c:pt>
                <c:pt idx="1614">
                  <c:v>71.023173888580629</c:v>
                </c:pt>
                <c:pt idx="1615">
                  <c:v>71.032038636261277</c:v>
                </c:pt>
                <c:pt idx="1616">
                  <c:v>71.040902913220592</c:v>
                </c:pt>
                <c:pt idx="1617">
                  <c:v>71.049766724210784</c:v>
                </c:pt>
                <c:pt idx="1618">
                  <c:v>71.058630073984531</c:v>
                </c:pt>
                <c:pt idx="1619">
                  <c:v>71.067492967294925</c:v>
                </c:pt>
                <c:pt idx="1620">
                  <c:v>71.076355408895424</c:v>
                </c:pt>
                <c:pt idx="1621">
                  <c:v>71.085217403539943</c:v>
                </c:pt>
                <c:pt idx="1622">
                  <c:v>71.094078955982866</c:v>
                </c:pt>
                <c:pt idx="1623">
                  <c:v>71.102940070979088</c:v>
                </c:pt>
                <c:pt idx="1624">
                  <c:v>71.111800753283987</c:v>
                </c:pt>
                <c:pt idx="1625">
                  <c:v>71.120661007653482</c:v>
                </c:pt>
                <c:pt idx="1626">
                  <c:v>71.129520838844016</c:v>
                </c:pt>
                <c:pt idx="1627">
                  <c:v>71.138380251612674</c:v>
                </c:pt>
                <c:pt idx="1628">
                  <c:v>71.14723925071705</c:v>
                </c:pt>
                <c:pt idx="1629">
                  <c:v>71.15609784091545</c:v>
                </c:pt>
                <c:pt idx="1630">
                  <c:v>71.164956026966777</c:v>
                </c:pt>
                <c:pt idx="1631">
                  <c:v>71.173813813630531</c:v>
                </c:pt>
                <c:pt idx="1632">
                  <c:v>71.182671205667049</c:v>
                </c:pt>
                <c:pt idx="1633">
                  <c:v>71.191528207837237</c:v>
                </c:pt>
                <c:pt idx="1634">
                  <c:v>71.200384824902798</c:v>
                </c:pt>
                <c:pt idx="1635">
                  <c:v>71.209241061626173</c:v>
                </c:pt>
                <c:pt idx="1636">
                  <c:v>71.218096922770584</c:v>
                </c:pt>
                <c:pt idx="1637">
                  <c:v>71.226952413100022</c:v>
                </c:pt>
                <c:pt idx="1638">
                  <c:v>71.23580753737933</c:v>
                </c:pt>
                <c:pt idx="1639">
                  <c:v>71.244662300374188</c:v>
                </c:pt>
                <c:pt idx="1640">
                  <c:v>71.25351670685113</c:v>
                </c:pt>
                <c:pt idx="1641">
                  <c:v>71.262370761577571</c:v>
                </c:pt>
                <c:pt idx="1642">
                  <c:v>71.271224469321837</c:v>
                </c:pt>
                <c:pt idx="1643">
                  <c:v>71.280077834853202</c:v>
                </c:pt>
                <c:pt idx="1644">
                  <c:v>71.288930862941854</c:v>
                </c:pt>
                <c:pt idx="1645">
                  <c:v>71.297783558359015</c:v>
                </c:pt>
                <c:pt idx="1646">
                  <c:v>71.306635925876833</c:v>
                </c:pt>
                <c:pt idx="1647">
                  <c:v>71.315487970268535</c:v>
                </c:pt>
                <c:pt idx="1648">
                  <c:v>71.324339696308371</c:v>
                </c:pt>
                <c:pt idx="1649">
                  <c:v>71.333191108771643</c:v>
                </c:pt>
                <c:pt idx="1650">
                  <c:v>71.342042212434748</c:v>
                </c:pt>
                <c:pt idx="1651">
                  <c:v>71.350893012075218</c:v>
                </c:pt>
                <c:pt idx="1652">
                  <c:v>71.359743512471667</c:v>
                </c:pt>
                <c:pt idx="1653">
                  <c:v>71.368593718403915</c:v>
                </c:pt>
                <c:pt idx="1654">
                  <c:v>71.377443634652948</c:v>
                </c:pt>
                <c:pt idx="1655">
                  <c:v>71.386293266000891</c:v>
                </c:pt>
                <c:pt idx="1656">
                  <c:v>71.395142617231201</c:v>
                </c:pt>
                <c:pt idx="1657">
                  <c:v>71.403991693128503</c:v>
                </c:pt>
                <c:pt idx="1658">
                  <c:v>71.412840498478701</c:v>
                </c:pt>
                <c:pt idx="1659">
                  <c:v>71.421689038069033</c:v>
                </c:pt>
                <c:pt idx="1660">
                  <c:v>71.430537316687989</c:v>
                </c:pt>
                <c:pt idx="1661">
                  <c:v>71.439385339125408</c:v>
                </c:pt>
                <c:pt idx="1662">
                  <c:v>71.448233110172552</c:v>
                </c:pt>
                <c:pt idx="1663">
                  <c:v>71.457080634621988</c:v>
                </c:pt>
                <c:pt idx="1664">
                  <c:v>71.465927917267763</c:v>
                </c:pt>
                <c:pt idx="1665">
                  <c:v>71.474774962905272</c:v>
                </c:pt>
                <c:pt idx="1666">
                  <c:v>71.48362177633139</c:v>
                </c:pt>
                <c:pt idx="1667">
                  <c:v>71.492468362344525</c:v>
                </c:pt>
                <c:pt idx="1668">
                  <c:v>71.501314725744493</c:v>
                </c:pt>
                <c:pt idx="1669">
                  <c:v>71.510160871332687</c:v>
                </c:pt>
                <c:pt idx="1670">
                  <c:v>71.519006803912035</c:v>
                </c:pt>
                <c:pt idx="1671">
                  <c:v>71.527852528286999</c:v>
                </c:pt>
                <c:pt idx="1672">
                  <c:v>71.536698049263705</c:v>
                </c:pt>
                <c:pt idx="1673">
                  <c:v>71.545543371649799</c:v>
                </c:pt>
                <c:pt idx="1674">
                  <c:v>71.554388500254632</c:v>
                </c:pt>
                <c:pt idx="1675">
                  <c:v>71.563233439889174</c:v>
                </c:pt>
                <c:pt idx="1676">
                  <c:v>71.572078195366132</c:v>
                </c:pt>
                <c:pt idx="1677">
                  <c:v>71.580922771499829</c:v>
                </c:pt>
                <c:pt idx="1678">
                  <c:v>71.589767173106409</c:v>
                </c:pt>
                <c:pt idx="1679">
                  <c:v>71.598611405003695</c:v>
                </c:pt>
                <c:pt idx="1680">
                  <c:v>71.607455472011367</c:v>
                </c:pt>
                <c:pt idx="1681">
                  <c:v>71.616299378950842</c:v>
                </c:pt>
                <c:pt idx="1682">
                  <c:v>71.625143130645355</c:v>
                </c:pt>
                <c:pt idx="1683">
                  <c:v>71.633986731920018</c:v>
                </c:pt>
                <c:pt idx="1684">
                  <c:v>71.642830187601831</c:v>
                </c:pt>
                <c:pt idx="1685">
                  <c:v>71.651673502519628</c:v>
                </c:pt>
                <c:pt idx="1686">
                  <c:v>71.660516681504205</c:v>
                </c:pt>
                <c:pt idx="1687">
                  <c:v>71.669359729388304</c:v>
                </c:pt>
                <c:pt idx="1688">
                  <c:v>71.6782026510066</c:v>
                </c:pt>
                <c:pt idx="1689">
                  <c:v>71.687045451195772</c:v>
                </c:pt>
                <c:pt idx="1690">
                  <c:v>71.695888134794515</c:v>
                </c:pt>
                <c:pt idx="1691">
                  <c:v>71.704730706643545</c:v>
                </c:pt>
                <c:pt idx="1692">
                  <c:v>71.713573171585651</c:v>
                </c:pt>
                <c:pt idx="1693">
                  <c:v>71.722415534465725</c:v>
                </c:pt>
                <c:pt idx="1694">
                  <c:v>71.73125780013072</c:v>
                </c:pt>
                <c:pt idx="1695">
                  <c:v>71.74009997342975</c:v>
                </c:pt>
                <c:pt idx="1696">
                  <c:v>71.748942059214087</c:v>
                </c:pt>
                <c:pt idx="1697">
                  <c:v>71.757784062337194</c:v>
                </c:pt>
                <c:pt idx="1698">
                  <c:v>71.766625987654663</c:v>
                </c:pt>
                <c:pt idx="1699">
                  <c:v>71.775467840024433</c:v>
                </c:pt>
                <c:pt idx="1700">
                  <c:v>71.784309624306573</c:v>
                </c:pt>
                <c:pt idx="1701">
                  <c:v>71.79315134536354</c:v>
                </c:pt>
                <c:pt idx="1702">
                  <c:v>71.801993008060023</c:v>
                </c:pt>
                <c:pt idx="1703">
                  <c:v>71.810834617263012</c:v>
                </c:pt>
                <c:pt idx="1704">
                  <c:v>71.819676177841941</c:v>
                </c:pt>
                <c:pt idx="1705">
                  <c:v>71.82851769466852</c:v>
                </c:pt>
                <c:pt idx="1706">
                  <c:v>71.837359172616928</c:v>
                </c:pt>
                <c:pt idx="1707">
                  <c:v>71.846200616563706</c:v>
                </c:pt>
                <c:pt idx="1708">
                  <c:v>71.855042031387896</c:v>
                </c:pt>
                <c:pt idx="1709">
                  <c:v>71.863883421970968</c:v>
                </c:pt>
                <c:pt idx="1710">
                  <c:v>71.872724793196923</c:v>
                </c:pt>
                <c:pt idx="1711">
                  <c:v>71.881566149952249</c:v>
                </c:pt>
                <c:pt idx="1712">
                  <c:v>71.890407497126006</c:v>
                </c:pt>
                <c:pt idx="1713">
                  <c:v>71.899248839609811</c:v>
                </c:pt>
                <c:pt idx="1714">
                  <c:v>71.908090182297897</c:v>
                </c:pt>
                <c:pt idx="1715">
                  <c:v>71.916931530087041</c:v>
                </c:pt>
                <c:pt idx="1716">
                  <c:v>71.925772887876789</c:v>
                </c:pt>
                <c:pt idx="1717">
                  <c:v>71.934614260569248</c:v>
                </c:pt>
                <c:pt idx="1718">
                  <c:v>71.943455653069279</c:v>
                </c:pt>
                <c:pt idx="1719">
                  <c:v>71.952297070284416</c:v>
                </c:pt>
                <c:pt idx="1720">
                  <c:v>71.961138517124979</c:v>
                </c:pt>
                <c:pt idx="1721">
                  <c:v>71.96997999850403</c:v>
                </c:pt>
                <c:pt idx="1722">
                  <c:v>71.978821519337458</c:v>
                </c:pt>
                <c:pt idx="1723">
                  <c:v>71.987663084543939</c:v>
                </c:pt>
                <c:pt idx="1724">
                  <c:v>71.996504699044991</c:v>
                </c:pt>
                <c:pt idx="1725">
                  <c:v>72.005346367765029</c:v>
                </c:pt>
                <c:pt idx="1726">
                  <c:v>72.014188095631354</c:v>
                </c:pt>
                <c:pt idx="1727">
                  <c:v>72.023029887574168</c:v>
                </c:pt>
                <c:pt idx="1728">
                  <c:v>72.03187174852664</c:v>
                </c:pt>
                <c:pt idx="1729">
                  <c:v>72.040713683424926</c:v>
                </c:pt>
                <c:pt idx="1730">
                  <c:v>72.04955569720812</c:v>
                </c:pt>
                <c:pt idx="1731">
                  <c:v>72.058397794818404</c:v>
                </c:pt>
                <c:pt idx="1732">
                  <c:v>72.067239981200998</c:v>
                </c:pt>
                <c:pt idx="1733">
                  <c:v>72.076082261304137</c:v>
                </c:pt>
                <c:pt idx="1734">
                  <c:v>72.084924640079223</c:v>
                </c:pt>
                <c:pt idx="1735">
                  <c:v>72.09376712248077</c:v>
                </c:pt>
                <c:pt idx="1736">
                  <c:v>72.102609713466407</c:v>
                </c:pt>
                <c:pt idx="1737">
                  <c:v>72.111452417996986</c:v>
                </c:pt>
                <c:pt idx="1738">
                  <c:v>72.120295241036544</c:v>
                </c:pt>
                <c:pt idx="1739">
                  <c:v>72.129138187552329</c:v>
                </c:pt>
                <c:pt idx="1740">
                  <c:v>72.137981262514884</c:v>
                </c:pt>
                <c:pt idx="1741">
                  <c:v>72.146824470898011</c:v>
                </c:pt>
                <c:pt idx="1742">
                  <c:v>72.155667817678804</c:v>
                </c:pt>
                <c:pt idx="1743">
                  <c:v>72.164511307837714</c:v>
                </c:pt>
                <c:pt idx="1744">
                  <c:v>72.173354946358572</c:v>
                </c:pt>
                <c:pt idx="1745">
                  <c:v>72.182198738228536</c:v>
                </c:pt>
                <c:pt idx="1746">
                  <c:v>72.19104268843823</c:v>
                </c:pt>
                <c:pt idx="1747">
                  <c:v>72.199886801981691</c:v>
                </c:pt>
                <c:pt idx="1748">
                  <c:v>72.208731083856449</c:v>
                </c:pt>
                <c:pt idx="1749">
                  <c:v>72.217575539063503</c:v>
                </c:pt>
                <c:pt idx="1750">
                  <c:v>72.226420172607376</c:v>
                </c:pt>
                <c:pt idx="1751">
                  <c:v>72.235264989496144</c:v>
                </c:pt>
                <c:pt idx="1752">
                  <c:v>72.244109994741436</c:v>
                </c:pt>
                <c:pt idx="1753">
                  <c:v>72.252955193358503</c:v>
                </c:pt>
                <c:pt idx="1754">
                  <c:v>72.261800590366235</c:v>
                </c:pt>
                <c:pt idx="1755">
                  <c:v>72.270646190787133</c:v>
                </c:pt>
                <c:pt idx="1756">
                  <c:v>72.279491999647419</c:v>
                </c:pt>
                <c:pt idx="1757">
                  <c:v>72.288338021977012</c:v>
                </c:pt>
                <c:pt idx="1758">
                  <c:v>72.297184262809537</c:v>
                </c:pt>
                <c:pt idx="1759">
                  <c:v>72.306030727182431</c:v>
                </c:pt>
                <c:pt idx="1760">
                  <c:v>72.314877420136909</c:v>
                </c:pt>
                <c:pt idx="1761">
                  <c:v>72.323724346717952</c:v>
                </c:pt>
                <c:pt idx="1762">
                  <c:v>72.332571511974436</c:v>
                </c:pt>
                <c:pt idx="1763">
                  <c:v>72.341418920959114</c:v>
                </c:pt>
                <c:pt idx="1764">
                  <c:v>72.350266578728608</c:v>
                </c:pt>
                <c:pt idx="1765">
                  <c:v>72.359114490343472</c:v>
                </c:pt>
                <c:pt idx="1766">
                  <c:v>72.367962660868244</c:v>
                </c:pt>
                <c:pt idx="1767">
                  <c:v>72.376811095371423</c:v>
                </c:pt>
                <c:pt idx="1768">
                  <c:v>72.385659798925502</c:v>
                </c:pt>
                <c:pt idx="1769">
                  <c:v>72.394508776607026</c:v>
                </c:pt>
                <c:pt idx="1770">
                  <c:v>72.403358033496644</c:v>
                </c:pt>
                <c:pt idx="1771">
                  <c:v>72.412207574679044</c:v>
                </c:pt>
                <c:pt idx="1772">
                  <c:v>72.421057405243047</c:v>
                </c:pt>
                <c:pt idx="1773">
                  <c:v>72.429907530281639</c:v>
                </c:pt>
                <c:pt idx="1774">
                  <c:v>72.438757954892012</c:v>
                </c:pt>
                <c:pt idx="1775">
                  <c:v>72.447608684175506</c:v>
                </c:pt>
                <c:pt idx="1776">
                  <c:v>72.456459723237714</c:v>
                </c:pt>
                <c:pt idx="1777">
                  <c:v>72.465311077188531</c:v>
                </c:pt>
                <c:pt idx="1778">
                  <c:v>72.474162751142117</c:v>
                </c:pt>
                <c:pt idx="1779">
                  <c:v>72.483014750216924</c:v>
                </c:pt>
                <c:pt idx="1780">
                  <c:v>72.491867079535822</c:v>
                </c:pt>
                <c:pt idx="1781">
                  <c:v>72.500719744226004</c:v>
                </c:pt>
                <c:pt idx="1782">
                  <c:v>72.509572749419064</c:v>
                </c:pt>
                <c:pt idx="1783">
                  <c:v>72.518426100251091</c:v>
                </c:pt>
                <c:pt idx="1784">
                  <c:v>72.527279801862605</c:v>
                </c:pt>
                <c:pt idx="1785">
                  <c:v>72.536133859398589</c:v>
                </c:pt>
                <c:pt idx="1786">
                  <c:v>72.544988278008603</c:v>
                </c:pt>
                <c:pt idx="1787">
                  <c:v>72.553843062846724</c:v>
                </c:pt>
                <c:pt idx="1788">
                  <c:v>72.562698219071635</c:v>
                </c:pt>
                <c:pt idx="1789">
                  <c:v>72.571553751846622</c:v>
                </c:pt>
                <c:pt idx="1790">
                  <c:v>72.580409666339577</c:v>
                </c:pt>
                <c:pt idx="1791">
                  <c:v>72.589265967723136</c:v>
                </c:pt>
                <c:pt idx="1792">
                  <c:v>72.598122661174571</c:v>
                </c:pt>
                <c:pt idx="1793">
                  <c:v>72.606979751875897</c:v>
                </c:pt>
                <c:pt idx="1794">
                  <c:v>72.615837245013921</c:v>
                </c:pt>
                <c:pt idx="1795">
                  <c:v>72.62469514578018</c:v>
                </c:pt>
                <c:pt idx="1796">
                  <c:v>72.6335534593711</c:v>
                </c:pt>
                <c:pt idx="1797">
                  <c:v>72.642412190987912</c:v>
                </c:pt>
                <c:pt idx="1798">
                  <c:v>72.651271345836719</c:v>
                </c:pt>
                <c:pt idx="1799">
                  <c:v>72.660130929128556</c:v>
                </c:pt>
                <c:pt idx="1800">
                  <c:v>72.668990946079404</c:v>
                </c:pt>
                <c:pt idx="1801">
                  <c:v>72.677851401910189</c:v>
                </c:pt>
                <c:pt idx="1802">
                  <c:v>72.686712301846853</c:v>
                </c:pt>
                <c:pt idx="1803">
                  <c:v>72.69557365112037</c:v>
                </c:pt>
                <c:pt idx="1804">
                  <c:v>72.704435454966742</c:v>
                </c:pt>
                <c:pt idx="1805">
                  <c:v>72.713297718627132</c:v>
                </c:pt>
                <c:pt idx="1806">
                  <c:v>72.722160447347761</c:v>
                </c:pt>
                <c:pt idx="1807">
                  <c:v>72.731023646380052</c:v>
                </c:pt>
                <c:pt idx="1808">
                  <c:v>72.739887320980543</c:v>
                </c:pt>
                <c:pt idx="1809">
                  <c:v>72.748751476411087</c:v>
                </c:pt>
                <c:pt idx="1810">
                  <c:v>72.757616117938696</c:v>
                </c:pt>
                <c:pt idx="1811">
                  <c:v>72.766481250835724</c:v>
                </c:pt>
                <c:pt idx="1812">
                  <c:v>72.775346880379786</c:v>
                </c:pt>
                <c:pt idx="1813">
                  <c:v>72.784213011853851</c:v>
                </c:pt>
                <c:pt idx="1814">
                  <c:v>72.793079650546275</c:v>
                </c:pt>
                <c:pt idx="1815">
                  <c:v>72.801946801750816</c:v>
                </c:pt>
                <c:pt idx="1816">
                  <c:v>72.810814470766658</c:v>
                </c:pt>
                <c:pt idx="1817">
                  <c:v>72.819682662898444</c:v>
                </c:pt>
                <c:pt idx="1818">
                  <c:v>72.828551383456372</c:v>
                </c:pt>
                <c:pt idx="1819">
                  <c:v>72.837420637756068</c:v>
                </c:pt>
                <c:pt idx="1820">
                  <c:v>72.846290431118803</c:v>
                </c:pt>
                <c:pt idx="1821">
                  <c:v>72.855160768871428</c:v>
                </c:pt>
                <c:pt idx="1822">
                  <c:v>72.864031656346413</c:v>
                </c:pt>
                <c:pt idx="1823">
                  <c:v>72.872903098881892</c:v>
                </c:pt>
                <c:pt idx="1824">
                  <c:v>72.881775101821674</c:v>
                </c:pt>
                <c:pt idx="1825">
                  <c:v>72.890647670515321</c:v>
                </c:pt>
                <c:pt idx="1826">
                  <c:v>72.899520810318151</c:v>
                </c:pt>
                <c:pt idx="1827">
                  <c:v>72.908394526591238</c:v>
                </c:pt>
                <c:pt idx="1828">
                  <c:v>72.917268824701509</c:v>
                </c:pt>
                <c:pt idx="1829">
                  <c:v>72.926143710021734</c:v>
                </c:pt>
                <c:pt idx="1830">
                  <c:v>72.935019187930592</c:v>
                </c:pt>
                <c:pt idx="1831">
                  <c:v>72.943895263812678</c:v>
                </c:pt>
                <c:pt idx="1832">
                  <c:v>72.952771943058494</c:v>
                </c:pt>
                <c:pt idx="1833">
                  <c:v>72.961649231064612</c:v>
                </c:pt>
                <c:pt idx="1834">
                  <c:v>72.970527133233588</c:v>
                </c:pt>
                <c:pt idx="1835">
                  <c:v>72.979405654974002</c:v>
                </c:pt>
                <c:pt idx="1836">
                  <c:v>72.988284801700573</c:v>
                </c:pt>
                <c:pt idx="1837">
                  <c:v>72.997164578834131</c:v>
                </c:pt>
                <c:pt idx="1838">
                  <c:v>73.00604499180163</c:v>
                </c:pt>
                <c:pt idx="1839">
                  <c:v>73.01492604603628</c:v>
                </c:pt>
                <c:pt idx="1840">
                  <c:v>73.023807746977425</c:v>
                </c:pt>
                <c:pt idx="1841">
                  <c:v>73.032690100070781</c:v>
                </c:pt>
                <c:pt idx="1842">
                  <c:v>73.041573110768269</c:v>
                </c:pt>
                <c:pt idx="1843">
                  <c:v>73.050456784528166</c:v>
                </c:pt>
                <c:pt idx="1844">
                  <c:v>73.059341126815099</c:v>
                </c:pt>
                <c:pt idx="1845">
                  <c:v>73.068226143100148</c:v>
                </c:pt>
                <c:pt idx="1846">
                  <c:v>73.077111838860745</c:v>
                </c:pt>
                <c:pt idx="1847">
                  <c:v>73.085998219580844</c:v>
                </c:pt>
                <c:pt idx="1848">
                  <c:v>73.094885290750867</c:v>
                </c:pt>
                <c:pt idx="1849">
                  <c:v>73.103773057867826</c:v>
                </c:pt>
                <c:pt idx="1850">
                  <c:v>73.112661526435247</c:v>
                </c:pt>
                <c:pt idx="1851">
                  <c:v>73.121550701963272</c:v>
                </c:pt>
                <c:pt idx="1852">
                  <c:v>73.130440589968757</c:v>
                </c:pt>
                <c:pt idx="1853">
                  <c:v>73.139331195975103</c:v>
                </c:pt>
                <c:pt idx="1854">
                  <c:v>73.148222525512551</c:v>
                </c:pt>
                <c:pt idx="1855">
                  <c:v>73.157114584118034</c:v>
                </c:pt>
                <c:pt idx="1856">
                  <c:v>73.166007377335276</c:v>
                </c:pt>
                <c:pt idx="1857">
                  <c:v>73.17490091071484</c:v>
                </c:pt>
                <c:pt idx="1858">
                  <c:v>73.18379518981412</c:v>
                </c:pt>
                <c:pt idx="1859">
                  <c:v>73.192690220197406</c:v>
                </c:pt>
                <c:pt idx="1860">
                  <c:v>73.201586007435949</c:v>
                </c:pt>
                <c:pt idx="1861">
                  <c:v>73.210482557107966</c:v>
                </c:pt>
                <c:pt idx="1862">
                  <c:v>73.219379874798634</c:v>
                </c:pt>
                <c:pt idx="1863">
                  <c:v>73.228277966100208</c:v>
                </c:pt>
                <c:pt idx="1864">
                  <c:v>73.237176836612022</c:v>
                </c:pt>
                <c:pt idx="1865">
                  <c:v>73.246076491940485</c:v>
                </c:pt>
                <c:pt idx="1866">
                  <c:v>73.254976937699226</c:v>
                </c:pt>
                <c:pt idx="1867">
                  <c:v>73.263878179508993</c:v>
                </c:pt>
                <c:pt idx="1868">
                  <c:v>73.272780222997795</c:v>
                </c:pt>
                <c:pt idx="1869">
                  <c:v>73.281683073800906</c:v>
                </c:pt>
                <c:pt idx="1870">
                  <c:v>73.290586737560901</c:v>
                </c:pt>
                <c:pt idx="1871">
                  <c:v>73.299491219927674</c:v>
                </c:pt>
                <c:pt idx="1872">
                  <c:v>73.308396526558511</c:v>
                </c:pt>
                <c:pt idx="1873">
                  <c:v>73.317302663118127</c:v>
                </c:pt>
                <c:pt idx="1874">
                  <c:v>73.326209635278687</c:v>
                </c:pt>
                <c:pt idx="1875">
                  <c:v>73.335117448719799</c:v>
                </c:pt>
                <c:pt idx="1876">
                  <c:v>73.344026109128691</c:v>
                </c:pt>
                <c:pt idx="1877">
                  <c:v>73.352935622200064</c:v>
                </c:pt>
                <c:pt idx="1878">
                  <c:v>73.361845993636308</c:v>
                </c:pt>
                <c:pt idx="1879">
                  <c:v>73.370757229147401</c:v>
                </c:pt>
                <c:pt idx="1880">
                  <c:v>73.379669334451023</c:v>
                </c:pt>
                <c:pt idx="1881">
                  <c:v>73.388582315272586</c:v>
                </c:pt>
                <c:pt idx="1882">
                  <c:v>73.397496177345289</c:v>
                </c:pt>
                <c:pt idx="1883">
                  <c:v>73.406410926410075</c:v>
                </c:pt>
                <c:pt idx="1884">
                  <c:v>73.415326568215775</c:v>
                </c:pt>
                <c:pt idx="1885">
                  <c:v>73.424243108519107</c:v>
                </c:pt>
                <c:pt idx="1886">
                  <c:v>73.433160553084676</c:v>
                </c:pt>
                <c:pt idx="1887">
                  <c:v>73.442078907685087</c:v>
                </c:pt>
                <c:pt idx="1888">
                  <c:v>73.450998178100875</c:v>
                </c:pt>
                <c:pt idx="1889">
                  <c:v>73.459918370120747</c:v>
                </c:pt>
                <c:pt idx="1890">
                  <c:v>73.468839489541367</c:v>
                </c:pt>
                <c:pt idx="1891">
                  <c:v>73.477761542167585</c:v>
                </c:pt>
                <c:pt idx="1892">
                  <c:v>73.486684533812394</c:v>
                </c:pt>
                <c:pt idx="1893">
                  <c:v>73.495608470297014</c:v>
                </c:pt>
                <c:pt idx="1894">
                  <c:v>73.504533357450882</c:v>
                </c:pt>
                <c:pt idx="1895">
                  <c:v>73.513459201111772</c:v>
                </c:pt>
                <c:pt idx="1896">
                  <c:v>73.522386007125718</c:v>
                </c:pt>
                <c:pt idx="1897">
                  <c:v>73.531313781347166</c:v>
                </c:pt>
                <c:pt idx="1898">
                  <c:v>73.540242529638959</c:v>
                </c:pt>
                <c:pt idx="1899">
                  <c:v>73.549172257872428</c:v>
                </c:pt>
                <c:pt idx="1900">
                  <c:v>73.55810297192734</c:v>
                </c:pt>
                <c:pt idx="1901">
                  <c:v>73.567034677692035</c:v>
                </c:pt>
                <c:pt idx="1902">
                  <c:v>73.575967381063464</c:v>
                </c:pt>
                <c:pt idx="1903">
                  <c:v>73.584901087947131</c:v>
                </c:pt>
                <c:pt idx="1904">
                  <c:v>73.593835804257239</c:v>
                </c:pt>
                <c:pt idx="1905">
                  <c:v>73.602771535916716</c:v>
                </c:pt>
                <c:pt idx="1906">
                  <c:v>73.611708288857201</c:v>
                </c:pt>
                <c:pt idx="1907">
                  <c:v>73.620646069019173</c:v>
                </c:pt>
                <c:pt idx="1908">
                  <c:v>73.629584882351878</c:v>
                </c:pt>
                <c:pt idx="1909">
                  <c:v>73.638524734813529</c:v>
                </c:pt>
                <c:pt idx="1910">
                  <c:v>73.64746563237118</c:v>
                </c:pt>
                <c:pt idx="1911">
                  <c:v>73.656407581000934</c:v>
                </c:pt>
                <c:pt idx="1912">
                  <c:v>73.665350586687822</c:v>
                </c:pt>
                <c:pt idx="1913">
                  <c:v>73.67429465542601</c:v>
                </c:pt>
                <c:pt idx="1914">
                  <c:v>73.683239793218661</c:v>
                </c:pt>
                <c:pt idx="1915">
                  <c:v>73.692186006078188</c:v>
                </c:pt>
                <c:pt idx="1916">
                  <c:v>73.701133300026129</c:v>
                </c:pt>
                <c:pt idx="1917">
                  <c:v>73.710081681093286</c:v>
                </c:pt>
                <c:pt idx="1918">
                  <c:v>73.719031155319712</c:v>
                </c:pt>
                <c:pt idx="1919">
                  <c:v>73.727981728754784</c:v>
                </c:pt>
                <c:pt idx="1920">
                  <c:v>73.736933407457286</c:v>
                </c:pt>
                <c:pt idx="1921">
                  <c:v>73.745886197495352</c:v>
                </c:pt>
                <c:pt idx="1922">
                  <c:v>73.754840104946638</c:v>
                </c:pt>
                <c:pt idx="1923">
                  <c:v>73.763795135898263</c:v>
                </c:pt>
                <c:pt idx="1924">
                  <c:v>73.772751296446913</c:v>
                </c:pt>
                <c:pt idx="1925">
                  <c:v>73.781708592698848</c:v>
                </c:pt>
                <c:pt idx="1926">
                  <c:v>73.79066703077001</c:v>
                </c:pt>
                <c:pt idx="1927">
                  <c:v>73.799626616786</c:v>
                </c:pt>
                <c:pt idx="1928">
                  <c:v>73.8085873568822</c:v>
                </c:pt>
                <c:pt idx="1929">
                  <c:v>73.817549257203666</c:v>
                </c:pt>
                <c:pt idx="1930">
                  <c:v>73.826512323905419</c:v>
                </c:pt>
                <c:pt idx="1931">
                  <c:v>73.835476563152284</c:v>
                </c:pt>
                <c:pt idx="1932">
                  <c:v>73.84444198111899</c:v>
                </c:pt>
                <c:pt idx="1933">
                  <c:v>73.853408583990301</c:v>
                </c:pt>
                <c:pt idx="1934">
                  <c:v>73.862376377960956</c:v>
                </c:pt>
                <c:pt idx="1935">
                  <c:v>73.871345369235797</c:v>
                </c:pt>
                <c:pt idx="1936">
                  <c:v>73.880315564029729</c:v>
                </c:pt>
                <c:pt idx="1937">
                  <c:v>73.889286968567873</c:v>
                </c:pt>
                <c:pt idx="1938">
                  <c:v>73.898259589085555</c:v>
                </c:pt>
                <c:pt idx="1939">
                  <c:v>73.907233431828317</c:v>
                </c:pt>
                <c:pt idx="1940">
                  <c:v>73.916208503052061</c:v>
                </c:pt>
                <c:pt idx="1941">
                  <c:v>73.925184809023037</c:v>
                </c:pt>
                <c:pt idx="1942">
                  <c:v>73.934162356017907</c:v>
                </c:pt>
                <c:pt idx="1943">
                  <c:v>73.943141150323768</c:v>
                </c:pt>
                <c:pt idx="1944">
                  <c:v>73.95212119823826</c:v>
                </c:pt>
                <c:pt idx="1945">
                  <c:v>73.961102506069537</c:v>
                </c:pt>
                <c:pt idx="1946">
                  <c:v>73.970085080136428</c:v>
                </c:pt>
                <c:pt idx="1947">
                  <c:v>73.979068926768363</c:v>
                </c:pt>
                <c:pt idx="1948">
                  <c:v>73.988054052305486</c:v>
                </c:pt>
                <c:pt idx="1949">
                  <c:v>73.997040463098728</c:v>
                </c:pt>
                <c:pt idx="1950">
                  <c:v>74.006028165509818</c:v>
                </c:pt>
                <c:pt idx="1951">
                  <c:v>74.01501716591136</c:v>
                </c:pt>
                <c:pt idx="1952">
                  <c:v>74.02400747068684</c:v>
                </c:pt>
                <c:pt idx="1953">
                  <c:v>74.03299908623076</c:v>
                </c:pt>
                <c:pt idx="1954">
                  <c:v>74.041992018948562</c:v>
                </c:pt>
                <c:pt idx="1955">
                  <c:v>74.050986275256875</c:v>
                </c:pt>
                <c:pt idx="1956">
                  <c:v>74.059981861583296</c:v>
                </c:pt>
                <c:pt idx="1957">
                  <c:v>74.068978784366749</c:v>
                </c:pt>
                <c:pt idx="1958">
                  <c:v>74.077977050057285</c:v>
                </c:pt>
                <c:pt idx="1959">
                  <c:v>74.086976665116268</c:v>
                </c:pt>
                <c:pt idx="1960">
                  <c:v>74.0959776360164</c:v>
                </c:pt>
                <c:pt idx="1961">
                  <c:v>74.104979969241782</c:v>
                </c:pt>
                <c:pt idx="1962">
                  <c:v>74.113983671287897</c:v>
                </c:pt>
                <c:pt idx="1963">
                  <c:v>74.122988748661797</c:v>
                </c:pt>
                <c:pt idx="1964">
                  <c:v>74.131995207882014</c:v>
                </c:pt>
                <c:pt idx="1965">
                  <c:v>74.141003055478748</c:v>
                </c:pt>
                <c:pt idx="1966">
                  <c:v>74.150012297993797</c:v>
                </c:pt>
                <c:pt idx="1967">
                  <c:v>74.159022941980723</c:v>
                </c:pt>
                <c:pt idx="1968">
                  <c:v>74.168034994004799</c:v>
                </c:pt>
                <c:pt idx="1969">
                  <c:v>74.177048460643164</c:v>
                </c:pt>
                <c:pt idx="1970">
                  <c:v>74.186063348484808</c:v>
                </c:pt>
                <c:pt idx="1971">
                  <c:v>74.195079664130688</c:v>
                </c:pt>
                <c:pt idx="1972">
                  <c:v>74.204097414193726</c:v>
                </c:pt>
                <c:pt idx="1973">
                  <c:v>74.213116605298865</c:v>
                </c:pt>
                <c:pt idx="1974">
                  <c:v>74.222137244083214</c:v>
                </c:pt>
                <c:pt idx="1975">
                  <c:v>74.231159337195962</c:v>
                </c:pt>
                <c:pt idx="1976">
                  <c:v>74.240182891298574</c:v>
                </c:pt>
                <c:pt idx="1977">
                  <c:v>74.24920791306478</c:v>
                </c:pt>
                <c:pt idx="1978">
                  <c:v>74.258234409180588</c:v>
                </c:pt>
                <c:pt idx="1979">
                  <c:v>74.267262386344484</c:v>
                </c:pt>
                <c:pt idx="1980">
                  <c:v>74.276291851267317</c:v>
                </c:pt>
                <c:pt idx="1981">
                  <c:v>74.285322810672469</c:v>
                </c:pt>
                <c:pt idx="1982">
                  <c:v>74.294355271295899</c:v>
                </c:pt>
                <c:pt idx="1983">
                  <c:v>74.303389239886187</c:v>
                </c:pt>
                <c:pt idx="1984">
                  <c:v>74.312424723204529</c:v>
                </c:pt>
                <c:pt idx="1985">
                  <c:v>74.321461728024971</c:v>
                </c:pt>
                <c:pt idx="1986">
                  <c:v>74.330500261134247</c:v>
                </c:pt>
                <c:pt idx="1987">
                  <c:v>74.339540329332024</c:v>
                </c:pt>
                <c:pt idx="1988">
                  <c:v>74.348581939430872</c:v>
                </c:pt>
                <c:pt idx="1989">
                  <c:v>74.357625098256321</c:v>
                </c:pt>
                <c:pt idx="1990">
                  <c:v>74.366669812646947</c:v>
                </c:pt>
                <c:pt idx="1991">
                  <c:v>74.375716089454428</c:v>
                </c:pt>
                <c:pt idx="1992">
                  <c:v>74.384763935543589</c:v>
                </c:pt>
                <c:pt idx="1993">
                  <c:v>74.393813357792524</c:v>
                </c:pt>
                <c:pt idx="1994">
                  <c:v>74.402864363092547</c:v>
                </c:pt>
                <c:pt idx="1995">
                  <c:v>74.411916958348357</c:v>
                </c:pt>
                <c:pt idx="1996">
                  <c:v>74.420971150478081</c:v>
                </c:pt>
                <c:pt idx="1997">
                  <c:v>74.430026946413236</c:v>
                </c:pt>
                <c:pt idx="1998">
                  <c:v>74.439084353098977</c:v>
                </c:pt>
                <c:pt idx="1999">
                  <c:v>74.448143377493963</c:v>
                </c:pt>
                <c:pt idx="2000" formatCode="General">
                  <c:v>74.457204026570565</c:v>
                </c:pt>
                <c:pt idx="2001" formatCode="General">
                  <c:v>74.466266307314868</c:v>
                </c:pt>
                <c:pt idx="2002" formatCode="General">
                  <c:v>74.47533022672674</c:v>
                </c:pt>
                <c:pt idx="2003" formatCode="General">
                  <c:v>74.484395791819892</c:v>
                </c:pt>
                <c:pt idx="2004" formatCode="General">
                  <c:v>74.493463009621976</c:v>
                </c:pt>
                <c:pt idx="2005" formatCode="General">
                  <c:v>74.502531887174612</c:v>
                </c:pt>
                <c:pt idx="2006" formatCode="General">
                  <c:v>74.511602431533433</c:v>
                </c:pt>
                <c:pt idx="2007" formatCode="General">
                  <c:v>74.52067464976821</c:v>
                </c:pt>
                <c:pt idx="2008" formatCode="General">
                  <c:v>74.5297485489629</c:v>
                </c:pt>
                <c:pt idx="2009" formatCode="General">
                  <c:v>74.538824136215723</c:v>
                </c:pt>
                <c:pt idx="2010" formatCode="General">
                  <c:v>74.547901418639142</c:v>
                </c:pt>
                <c:pt idx="2011" formatCode="General">
                  <c:v>74.556980403360043</c:v>
                </c:pt>
                <c:pt idx="2012" formatCode="General">
                  <c:v>74.56606109751975</c:v>
                </c:pt>
                <c:pt idx="2013" formatCode="General">
                  <c:v>74.575143508274081</c:v>
                </c:pt>
                <c:pt idx="2014" formatCode="General">
                  <c:v>74.584227642793437</c:v>
                </c:pt>
                <c:pt idx="2015" formatCode="General">
                  <c:v>74.593313508262867</c:v>
                </c:pt>
                <c:pt idx="2016" formatCode="General">
                  <c:v>74.602401111882145</c:v>
                </c:pt>
                <c:pt idx="2017" formatCode="General">
                  <c:v>74.611490460865781</c:v>
                </c:pt>
                <c:pt idx="2018" formatCode="General">
                  <c:v>74.620581562443206</c:v>
                </c:pt>
                <c:pt idx="2019" formatCode="General">
                  <c:v>74.629674423858702</c:v>
                </c:pt>
                <c:pt idx="2020" formatCode="General">
                  <c:v>74.6387690523716</c:v>
                </c:pt>
                <c:pt idx="2021" formatCode="General">
                  <c:v>74.647865455256223</c:v>
                </c:pt>
                <c:pt idx="2022" formatCode="General">
                  <c:v>74.656963639802072</c:v>
                </c:pt>
                <c:pt idx="2023" formatCode="General">
                  <c:v>74.666063613313838</c:v>
                </c:pt>
                <c:pt idx="2024" formatCode="General">
                  <c:v>74.675165383111462</c:v>
                </c:pt>
                <c:pt idx="2025" formatCode="General">
                  <c:v>74.684268956530261</c:v>
                </c:pt>
                <c:pt idx="2026" formatCode="General">
                  <c:v>74.693374340920926</c:v>
                </c:pt>
                <c:pt idx="2027" formatCode="General">
                  <c:v>74.702481543649654</c:v>
                </c:pt>
                <c:pt idx="2028" formatCode="General">
                  <c:v>74.71159057209816</c:v>
                </c:pt>
                <c:pt idx="2029" formatCode="General">
                  <c:v>74.720701433663876</c:v>
                </c:pt>
                <c:pt idx="2030" formatCode="General">
                  <c:v>74.729814135759838</c:v>
                </c:pt>
                <c:pt idx="2031" formatCode="General">
                  <c:v>74.738928685814912</c:v>
                </c:pt>
                <c:pt idx="2032" formatCode="General">
                  <c:v>74.748045091273795</c:v>
                </c:pt>
                <c:pt idx="2033" formatCode="General">
                  <c:v>74.757163359597101</c:v>
                </c:pt>
                <c:pt idx="2034" formatCode="General">
                  <c:v>74.766283498261444</c:v>
                </c:pt>
                <c:pt idx="2035" formatCode="General">
                  <c:v>74.775405514759512</c:v>
                </c:pt>
                <c:pt idx="2036" formatCode="General">
                  <c:v>74.784529416600122</c:v>
                </c:pt>
                <c:pt idx="2037" formatCode="General">
                  <c:v>74.793655211308348</c:v>
                </c:pt>
                <c:pt idx="2038" formatCode="General">
                  <c:v>74.80278290642552</c:v>
                </c:pt>
                <c:pt idx="2039" formatCode="General">
                  <c:v>74.811912509509355</c:v>
                </c:pt>
                <c:pt idx="2040" formatCode="General">
                  <c:v>74.82104402813404</c:v>
                </c:pt>
                <c:pt idx="2041" formatCode="General">
                  <c:v>74.830177469890245</c:v>
                </c:pt>
                <c:pt idx="2042" formatCode="General">
                  <c:v>74.83931284238524</c:v>
                </c:pt>
                <c:pt idx="2043" formatCode="General">
                  <c:v>74.84845015324305</c:v>
                </c:pt>
                <c:pt idx="2044" formatCode="General">
                  <c:v>74.857589410104367</c:v>
                </c:pt>
                <c:pt idx="2045" formatCode="General">
                  <c:v>74.866730620626768</c:v>
                </c:pt>
                <c:pt idx="2046" formatCode="General">
                  <c:v>74.875873792484725</c:v>
                </c:pt>
                <c:pt idx="2047" formatCode="General">
                  <c:v>74.885018933369722</c:v>
                </c:pt>
                <c:pt idx="2048" formatCode="General">
                  <c:v>74.894166050990293</c:v>
                </c:pt>
                <c:pt idx="2049" formatCode="General">
                  <c:v>74.903315153072143</c:v>
                </c:pt>
                <c:pt idx="2050" formatCode="General">
                  <c:v>74.912466247358196</c:v>
                </c:pt>
                <c:pt idx="2051" formatCode="General">
                  <c:v>74.921619341608704</c:v>
                </c:pt>
                <c:pt idx="2052" formatCode="General">
                  <c:v>74.930774443601294</c:v>
                </c:pt>
                <c:pt idx="2053" formatCode="General">
                  <c:v>74.939931561131075</c:v>
                </c:pt>
                <c:pt idx="2054" formatCode="General">
                  <c:v>74.949090702010707</c:v>
                </c:pt>
                <c:pt idx="2055" formatCode="General">
                  <c:v>74.958251874070527</c:v>
                </c:pt>
                <c:pt idx="2056" formatCode="General">
                  <c:v>74.967415085158549</c:v>
                </c:pt>
                <c:pt idx="2057" formatCode="General">
                  <c:v>74.976580343140583</c:v>
                </c:pt>
                <c:pt idx="2058" formatCode="General">
                  <c:v>74.985747655900397</c:v>
                </c:pt>
                <c:pt idx="2059" formatCode="General">
                  <c:v>74.994917031339654</c:v>
                </c:pt>
                <c:pt idx="2060" formatCode="General">
                  <c:v>75.004088477378119</c:v>
                </c:pt>
                <c:pt idx="2061" formatCode="General">
                  <c:v>75.013262001953663</c:v>
                </c:pt>
                <c:pt idx="2062" formatCode="General">
                  <c:v>75.022437613022419</c:v>
                </c:pt>
                <c:pt idx="2063" formatCode="General">
                  <c:v>75.031615318558821</c:v>
                </c:pt>
                <c:pt idx="2064" formatCode="General">
                  <c:v>75.040795126555693</c:v>
                </c:pt>
                <c:pt idx="2065" formatCode="General">
                  <c:v>75.049977045024335</c:v>
                </c:pt>
                <c:pt idx="2066" formatCode="General">
                  <c:v>75.059161081994617</c:v>
                </c:pt>
                <c:pt idx="2067" formatCode="General">
                  <c:v>75.068347245515113</c:v>
                </c:pt>
                <c:pt idx="2068" formatCode="General">
                  <c:v>75.07753554365307</c:v>
                </c:pt>
                <c:pt idx="2069" formatCode="General">
                  <c:v>75.086725984494635</c:v>
                </c:pt>
                <c:pt idx="2070" formatCode="General">
                  <c:v>75.095918576144811</c:v>
                </c:pt>
                <c:pt idx="2071" formatCode="General">
                  <c:v>75.10511332672769</c:v>
                </c:pt>
                <c:pt idx="2072" formatCode="General">
                  <c:v>75.114310244386388</c:v>
                </c:pt>
                <c:pt idx="2073" formatCode="General">
                  <c:v>75.123509337283267</c:v>
                </c:pt>
                <c:pt idx="2074" formatCode="General">
                  <c:v>75.132710613599954</c:v>
                </c:pt>
                <c:pt idx="2075" formatCode="General">
                  <c:v>75.141914081537422</c:v>
                </c:pt>
                <c:pt idx="2076" formatCode="General">
                  <c:v>75.151119749316152</c:v>
                </c:pt>
                <c:pt idx="2077" formatCode="General">
                  <c:v>75.160327625176137</c:v>
                </c:pt>
                <c:pt idx="2078" formatCode="General">
                  <c:v>75.169537717377054</c:v>
                </c:pt>
                <c:pt idx="2079" formatCode="General">
                  <c:v>75.178750034198274</c:v>
                </c:pt>
                <c:pt idx="2080" formatCode="General">
                  <c:v>75.187964583939063</c:v>
                </c:pt>
                <c:pt idx="2081" formatCode="General">
                  <c:v>75.197181374918586</c:v>
                </c:pt>
                <c:pt idx="2082" formatCode="General">
                  <c:v>75.206400415475983</c:v>
                </c:pt>
                <c:pt idx="2083" formatCode="General">
                  <c:v>75.215621713970577</c:v>
                </c:pt>
                <c:pt idx="2084" formatCode="General">
                  <c:v>75.224845278781899</c:v>
                </c:pt>
                <c:pt idx="2085" formatCode="General">
                  <c:v>75.234071118309728</c:v>
                </c:pt>
                <c:pt idx="2086" formatCode="General">
                  <c:v>75.243299240974281</c:v>
                </c:pt>
                <c:pt idx="2087" formatCode="General">
                  <c:v>75.252529655216307</c:v>
                </c:pt>
                <c:pt idx="2088" formatCode="General">
                  <c:v>75.261762369497077</c:v>
                </c:pt>
                <c:pt idx="2089" formatCode="General">
                  <c:v>75.270997392298639</c:v>
                </c:pt>
                <c:pt idx="2090" formatCode="General">
                  <c:v>75.280234732123787</c:v>
                </c:pt>
                <c:pt idx="2091" formatCode="General">
                  <c:v>75.289474397496178</c:v>
                </c:pt>
                <c:pt idx="2092" formatCode="General">
                  <c:v>75.298716396960529</c:v>
                </c:pt>
                <c:pt idx="2093" formatCode="General">
                  <c:v>75.307960739082603</c:v>
                </c:pt>
                <c:pt idx="2094" formatCode="General">
                  <c:v>75.317207432449365</c:v>
                </c:pt>
                <c:pt idx="2095" formatCode="General">
                  <c:v>75.326456485669055</c:v>
                </c:pt>
                <c:pt idx="2096" formatCode="General">
                  <c:v>75.335707907371344</c:v>
                </c:pt>
                <c:pt idx="2097" formatCode="General">
                  <c:v>75.344961706207343</c:v>
                </c:pt>
                <c:pt idx="2098" formatCode="General">
                  <c:v>75.354217890849824</c:v>
                </c:pt>
                <c:pt idx="2099" formatCode="General">
                  <c:v>75.363476469993188</c:v>
                </c:pt>
                <c:pt idx="2100" formatCode="General">
                  <c:v>75.372737452353718</c:v>
                </c:pt>
                <c:pt idx="2101" formatCode="General">
                  <c:v>75.382000846669527</c:v>
                </c:pt>
                <c:pt idx="2102" formatCode="General">
                  <c:v>75.391266661700783</c:v>
                </c:pt>
                <c:pt idx="2103" formatCode="General">
                  <c:v>75.400534906229765</c:v>
                </c:pt>
                <c:pt idx="2104" formatCode="General">
                  <c:v>75.40980558906098</c:v>
                </c:pt>
                <c:pt idx="2105" formatCode="General">
                  <c:v>75.419078719021272</c:v>
                </c:pt>
                <c:pt idx="2106" formatCode="General">
                  <c:v>75.428354304959882</c:v>
                </c:pt>
                <c:pt idx="2107" formatCode="General">
                  <c:v>75.437632355748619</c:v>
                </c:pt>
                <c:pt idx="2108" formatCode="General">
                  <c:v>75.446912880281943</c:v>
                </c:pt>
                <c:pt idx="2109" formatCode="General">
                  <c:v>75.456195887477108</c:v>
                </c:pt>
                <c:pt idx="2110" formatCode="General">
                  <c:v>75.465481386274163</c:v>
                </c:pt>
                <c:pt idx="2111" formatCode="General">
                  <c:v>75.474769385636208</c:v>
                </c:pt>
                <c:pt idx="2112" formatCode="General">
                  <c:v>75.484059894549361</c:v>
                </c:pt>
                <c:pt idx="2113" formatCode="General">
                  <c:v>75.493352922023021</c:v>
                </c:pt>
                <c:pt idx="2114" formatCode="General">
                  <c:v>75.502648477089849</c:v>
                </c:pt>
                <c:pt idx="2115" formatCode="General">
                  <c:v>75.511946568805953</c:v>
                </c:pt>
                <c:pt idx="2116" formatCode="General">
                  <c:v>75.521247206250919</c:v>
                </c:pt>
                <c:pt idx="2117" formatCode="General">
                  <c:v>75.530550398528092</c:v>
                </c:pt>
                <c:pt idx="2118" formatCode="General">
                  <c:v>75.539856154764465</c:v>
                </c:pt>
                <c:pt idx="2119" formatCode="General">
                  <c:v>75.549164484110989</c:v>
                </c:pt>
                <c:pt idx="2120" formatCode="General">
                  <c:v>75.558475395742605</c:v>
                </c:pt>
                <c:pt idx="2121" formatCode="General">
                  <c:v>75.567788898858296</c:v>
                </c:pt>
                <c:pt idx="2122" formatCode="General">
                  <c:v>75.577105002681364</c:v>
                </c:pt>
                <c:pt idx="2123" formatCode="General">
                  <c:v>75.586423716459393</c:v>
                </c:pt>
                <c:pt idx="2124" formatCode="General">
                  <c:v>75.595745049464455</c:v>
                </c:pt>
                <c:pt idx="2125" formatCode="General">
                  <c:v>75.605069010993176</c:v>
                </c:pt>
                <c:pt idx="2126" formatCode="General">
                  <c:v>75.614395610366941</c:v>
                </c:pt>
                <c:pt idx="2127" formatCode="General">
                  <c:v>75.623724856931872</c:v>
                </c:pt>
                <c:pt idx="2128" formatCode="General">
                  <c:v>75.633056760059077</c:v>
                </c:pt>
                <c:pt idx="2129" formatCode="General">
                  <c:v>75.642391329144743</c:v>
                </c:pt>
                <c:pt idx="2130" formatCode="General">
                  <c:v>75.6517285736102</c:v>
                </c:pt>
                <c:pt idx="2131" formatCode="General">
                  <c:v>75.661068502902125</c:v>
                </c:pt>
                <c:pt idx="2132" formatCode="General">
                  <c:v>75.670411126492553</c:v>
                </c:pt>
                <c:pt idx="2133" formatCode="General">
                  <c:v>75.679756453879165</c:v>
                </c:pt>
                <c:pt idx="2134" formatCode="General">
                  <c:v>75.689104494585251</c:v>
                </c:pt>
                <c:pt idx="2135" formatCode="General">
                  <c:v>75.698455258159939</c:v>
                </c:pt>
                <c:pt idx="2136" formatCode="General">
                  <c:v>75.707808754178245</c:v>
                </c:pt>
                <c:pt idx="2137" formatCode="General">
                  <c:v>75.71716499224128</c:v>
                </c:pt>
                <c:pt idx="2138" formatCode="General">
                  <c:v>75.726523981976328</c:v>
                </c:pt>
                <c:pt idx="2139" formatCode="General">
                  <c:v>75.735885733036966</c:v>
                </c:pt>
                <c:pt idx="2140" formatCode="General">
                  <c:v>75.745250255103244</c:v>
                </c:pt>
                <c:pt idx="2141" formatCode="General">
                  <c:v>75.754617557881758</c:v>
                </c:pt>
                <c:pt idx="2142" formatCode="General">
                  <c:v>75.763987651105765</c:v>
                </c:pt>
                <c:pt idx="2143" formatCode="General">
                  <c:v>75.773360544535436</c:v>
                </c:pt>
                <c:pt idx="2144" formatCode="General">
                  <c:v>75.782736247957843</c:v>
                </c:pt>
                <c:pt idx="2145" formatCode="General">
                  <c:v>75.792114771187173</c:v>
                </c:pt>
                <c:pt idx="2146" formatCode="General">
                  <c:v>75.801496124064826</c:v>
                </c:pt>
                <c:pt idx="2147" formatCode="General">
                  <c:v>75.810880316459603</c:v>
                </c:pt>
                <c:pt idx="2148" formatCode="General">
                  <c:v>75.820267358267742</c:v>
                </c:pt>
                <c:pt idx="2149" formatCode="General">
                  <c:v>75.829657259413167</c:v>
                </c:pt>
                <c:pt idx="2150" formatCode="General">
                  <c:v>75.839050029847556</c:v>
                </c:pt>
                <c:pt idx="2151" formatCode="General">
                  <c:v>75.848445679550451</c:v>
                </c:pt>
                <c:pt idx="2152" formatCode="General">
                  <c:v>75.857844218529507</c:v>
                </c:pt>
                <c:pt idx="2153" formatCode="General">
                  <c:v>75.867245656820515</c:v>
                </c:pt>
                <c:pt idx="2154" formatCode="General">
                  <c:v>75.876650004487601</c:v>
                </c:pt>
                <c:pt idx="2155" formatCode="General">
                  <c:v>75.886057271623358</c:v>
                </c:pt>
                <c:pt idx="2156" formatCode="General">
                  <c:v>75.895467468348969</c:v>
                </c:pt>
                <c:pt idx="2157" formatCode="General">
                  <c:v>75.904880604814366</c:v>
                </c:pt>
                <c:pt idx="2158" formatCode="General">
                  <c:v>75.914296691198402</c:v>
                </c:pt>
                <c:pt idx="2159" formatCode="General">
                  <c:v>75.923715737708889</c:v>
                </c:pt>
                <c:pt idx="2160" formatCode="General">
                  <c:v>75.933137754582916</c:v>
                </c:pt>
                <c:pt idx="2161" formatCode="General">
                  <c:v>75.942562752086801</c:v>
                </c:pt>
                <c:pt idx="2162" formatCode="General">
                  <c:v>75.951990740516393</c:v>
                </c:pt>
                <c:pt idx="2163" formatCode="General">
                  <c:v>75.961421730197102</c:v>
                </c:pt>
                <c:pt idx="2164" formatCode="General">
                  <c:v>75.970855731484136</c:v>
                </c:pt>
                <c:pt idx="2165" formatCode="General">
                  <c:v>75.98029275476263</c:v>
                </c:pt>
                <c:pt idx="2166" formatCode="General">
                  <c:v>75.989732810447734</c:v>
                </c:pt>
                <c:pt idx="2167" formatCode="General">
                  <c:v>75.999175908984867</c:v>
                </c:pt>
                <c:pt idx="2168" formatCode="General">
                  <c:v>76.008622060849731</c:v>
                </c:pt>
                <c:pt idx="2169" formatCode="General">
                  <c:v>76.018071276548639</c:v>
                </c:pt>
                <c:pt idx="2170" formatCode="General">
                  <c:v>76.027523566618498</c:v>
                </c:pt>
                <c:pt idx="2171" formatCode="General">
                  <c:v>76.036978941627083</c:v>
                </c:pt>
                <c:pt idx="2172" formatCode="General">
                  <c:v>76.046437412173091</c:v>
                </c:pt>
                <c:pt idx="2173" formatCode="General">
                  <c:v>76.055898988886426</c:v>
                </c:pt>
                <c:pt idx="2174" formatCode="General">
                  <c:v>76.065363682428242</c:v>
                </c:pt>
                <c:pt idx="2175" formatCode="General">
                  <c:v>76.074831503491126</c:v>
                </c:pt>
                <c:pt idx="2176" formatCode="General">
                  <c:v>76.0843024627993</c:v>
                </c:pt>
                <c:pt idx="2177" formatCode="General">
                  <c:v>76.093776571108762</c:v>
                </c:pt>
                <c:pt idx="2178" formatCode="General">
                  <c:v>76.103253839207397</c:v>
                </c:pt>
                <c:pt idx="2179" formatCode="General">
                  <c:v>76.112734277915209</c:v>
                </c:pt>
                <c:pt idx="2180" formatCode="General">
                  <c:v>76.122217898084443</c:v>
                </c:pt>
                <c:pt idx="2181" formatCode="General">
                  <c:v>76.131704710599777</c:v>
                </c:pt>
                <c:pt idx="2182" formatCode="General">
                  <c:v>76.14119472637843</c:v>
                </c:pt>
                <c:pt idx="2183" formatCode="General">
                  <c:v>76.150687956370405</c:v>
                </c:pt>
                <c:pt idx="2184" formatCode="General">
                  <c:v>76.160184411558603</c:v>
                </c:pt>
                <c:pt idx="2185" formatCode="General">
                  <c:v>76.169684102958982</c:v>
                </c:pt>
                <c:pt idx="2186" formatCode="General">
                  <c:v>76.179187041620807</c:v>
                </c:pt>
                <c:pt idx="2187" formatCode="General">
                  <c:v>76.188693238626669</c:v>
                </c:pt>
                <c:pt idx="2188" formatCode="General">
                  <c:v>76.198202705092839</c:v>
                </c:pt>
                <c:pt idx="2189" formatCode="General">
                  <c:v>76.20771545216931</c:v>
                </c:pt>
                <c:pt idx="2190" formatCode="General">
                  <c:v>76.217231491039982</c:v>
                </c:pt>
                <c:pt idx="2191" formatCode="General">
                  <c:v>76.226750832922889</c:v>
                </c:pt>
                <c:pt idx="2192" formatCode="General">
                  <c:v>76.236273489070342</c:v>
                </c:pt>
                <c:pt idx="2193" formatCode="General">
                  <c:v>76.245799470769114</c:v>
                </c:pt>
                <c:pt idx="2194" formatCode="General">
                  <c:v>76.255328789340581</c:v>
                </c:pt>
                <c:pt idx="2195" formatCode="General">
                  <c:v>76.264861456140991</c:v>
                </c:pt>
                <c:pt idx="2196" formatCode="General">
                  <c:v>76.274397482561497</c:v>
                </c:pt>
                <c:pt idx="2197" formatCode="General">
                  <c:v>76.28393688002852</c:v>
                </c:pt>
                <c:pt idx="2198" formatCode="General">
                  <c:v>76.293479660003769</c:v>
                </c:pt>
                <c:pt idx="2199" formatCode="General">
                  <c:v>76.303025833984478</c:v>
                </c:pt>
                <c:pt idx="2200" formatCode="General">
                  <c:v>76.312575413503652</c:v>
                </c:pt>
                <c:pt idx="2201" formatCode="General">
                  <c:v>76.322128410130162</c:v>
                </c:pt>
                <c:pt idx="2202" formatCode="General">
                  <c:v>76.331684835468977</c:v>
                </c:pt>
                <c:pt idx="2203" formatCode="General">
                  <c:v>76.34124470116133</c:v>
                </c:pt>
                <c:pt idx="2204" formatCode="General">
                  <c:v>76.350808018884933</c:v>
                </c:pt>
                <c:pt idx="2205" formatCode="General">
                  <c:v>76.36037480035418</c:v>
                </c:pt>
                <c:pt idx="2206" formatCode="General">
                  <c:v>76.369945057320237</c:v>
                </c:pt>
                <c:pt idx="2207" formatCode="General">
                  <c:v>76.379518801571365</c:v>
                </c:pt>
                <c:pt idx="2208" formatCode="General">
                  <c:v>76.389096044933027</c:v>
                </c:pt>
                <c:pt idx="2209" formatCode="General">
                  <c:v>76.398676799268131</c:v>
                </c:pt>
                <c:pt idx="2210" formatCode="General">
                  <c:v>76.40826107647716</c:v>
                </c:pt>
                <c:pt idx="2211" formatCode="General">
                  <c:v>76.417848888498455</c:v>
                </c:pt>
                <c:pt idx="2212" formatCode="General">
                  <c:v>76.427440247308368</c:v>
                </c:pt>
                <c:pt idx="2213" formatCode="General">
                  <c:v>76.437035164921426</c:v>
                </c:pt>
                <c:pt idx="2214" formatCode="General">
                  <c:v>76.446633653390606</c:v>
                </c:pt>
                <c:pt idx="2215" formatCode="General">
                  <c:v>76.456235724807485</c:v>
                </c:pt>
                <c:pt idx="2216" formatCode="General">
                  <c:v>76.465841391302433</c:v>
                </c:pt>
                <c:pt idx="2217" formatCode="General">
                  <c:v>76.475450665044875</c:v>
                </c:pt>
                <c:pt idx="2218" formatCode="General">
                  <c:v>76.485063558243468</c:v>
                </c:pt>
                <c:pt idx="2219" formatCode="General">
                  <c:v>76.494680083146264</c:v>
                </c:pt>
                <c:pt idx="2220" formatCode="General">
                  <c:v>76.504300252040977</c:v>
                </c:pt>
                <c:pt idx="2221" formatCode="General">
                  <c:v>76.513924077255169</c:v>
                </c:pt>
                <c:pt idx="2222" formatCode="General">
                  <c:v>76.52355157115646</c:v>
                </c:pt>
                <c:pt idx="2223" formatCode="General">
                  <c:v>76.533182746152761</c:v>
                </c:pt>
                <c:pt idx="2224" formatCode="General">
                  <c:v>76.542817614692453</c:v>
                </c:pt>
                <c:pt idx="2225" formatCode="General">
                  <c:v>76.552456189264618</c:v>
                </c:pt>
                <c:pt idx="2226" formatCode="General">
                  <c:v>76.562098482399264</c:v>
                </c:pt>
                <c:pt idx="2227" formatCode="General">
                  <c:v>76.571744506667514</c:v>
                </c:pt>
                <c:pt idx="2228" formatCode="General">
                  <c:v>76.58139427468187</c:v>
                </c:pt>
                <c:pt idx="2229" formatCode="General">
                  <c:v>76.591047799096415</c:v>
                </c:pt>
                <c:pt idx="2230" formatCode="General">
                  <c:v>76.600705092607015</c:v>
                </c:pt>
                <c:pt idx="2231" formatCode="General">
                  <c:v>76.61036616795154</c:v>
                </c:pt>
                <c:pt idx="2232" formatCode="General">
                  <c:v>76.620031037910124</c:v>
                </c:pt>
                <c:pt idx="2233" formatCode="General">
                  <c:v>76.629699715305364</c:v>
                </c:pt>
                <c:pt idx="2234" formatCode="General">
                  <c:v>76.639372213002574</c:v>
                </c:pt>
                <c:pt idx="2235" formatCode="General">
                  <c:v>76.64904854390997</c:v>
                </c:pt>
                <c:pt idx="2236" formatCode="General">
                  <c:v>76.658728720978957</c:v>
                </c:pt>
                <c:pt idx="2237" formatCode="General">
                  <c:v>76.668412757204294</c:v>
                </c:pt>
                <c:pt idx="2238" formatCode="General">
                  <c:v>76.678100665624399</c:v>
                </c:pt>
                <c:pt idx="2239" formatCode="General">
                  <c:v>76.687792459321528</c:v>
                </c:pt>
                <c:pt idx="2240" formatCode="General">
                  <c:v>76.697488151422064</c:v>
                </c:pt>
                <c:pt idx="2241" formatCode="General">
                  <c:v>76.707187755096655</c:v>
                </c:pt>
                <c:pt idx="2242" formatCode="General">
                  <c:v>76.716891283560614</c:v>
                </c:pt>
                <c:pt idx="2243" formatCode="General">
                  <c:v>76.726598750074018</c:v>
                </c:pt>
                <c:pt idx="2244" formatCode="General">
                  <c:v>76.736310167941994</c:v>
                </c:pt>
                <c:pt idx="2245" formatCode="General">
                  <c:v>76.746025550515029</c:v>
                </c:pt>
                <c:pt idx="2246" formatCode="General">
                  <c:v>76.755744911189097</c:v>
                </c:pt>
                <c:pt idx="2247" formatCode="General">
                  <c:v>76.765468263405992</c:v>
                </c:pt>
                <c:pt idx="2248" formatCode="General">
                  <c:v>76.775195620653605</c:v>
                </c:pt>
                <c:pt idx="2249" formatCode="General">
                  <c:v>76.784926996466041</c:v>
                </c:pt>
                <c:pt idx="2250" formatCode="General">
                  <c:v>76.794662404424045</c:v>
                </c:pt>
                <c:pt idx="2251" formatCode="General">
                  <c:v>76.804401858155089</c:v>
                </c:pt>
                <c:pt idx="2252" formatCode="General">
                  <c:v>76.814145371333765</c:v>
                </c:pt>
                <c:pt idx="2253" formatCode="General">
                  <c:v>76.823892957681963</c:v>
                </c:pt>
                <c:pt idx="2254" formatCode="General">
                  <c:v>76.833644630969175</c:v>
                </c:pt>
                <c:pt idx="2255" formatCode="General">
                  <c:v>76.843400405012702</c:v>
                </c:pt>
                <c:pt idx="2256" formatCode="General">
                  <c:v>76.853160293677988</c:v>
                </c:pt>
                <c:pt idx="2257" formatCode="General">
                  <c:v>76.862924310878824</c:v>
                </c:pt>
                <c:pt idx="2258" formatCode="General">
                  <c:v>76.872692470577661</c:v>
                </c:pt>
                <c:pt idx="2259" formatCode="General">
                  <c:v>76.882464786785846</c:v>
                </c:pt>
                <c:pt idx="2260" formatCode="General">
                  <c:v>76.892241273563897</c:v>
                </c:pt>
                <c:pt idx="2261" formatCode="General">
                  <c:v>76.902021945021787</c:v>
                </c:pt>
                <c:pt idx="2262" formatCode="General">
                  <c:v>76.911806815319224</c:v>
                </c:pt>
                <c:pt idx="2263" formatCode="General">
                  <c:v>76.921595898665899</c:v>
                </c:pt>
                <c:pt idx="2264" formatCode="General">
                  <c:v>76.931389209321807</c:v>
                </c:pt>
                <c:pt idx="2265" formatCode="General">
                  <c:v>76.941186761597507</c:v>
                </c:pt>
                <c:pt idx="2266" formatCode="General">
                  <c:v>76.950988569854346</c:v>
                </c:pt>
                <c:pt idx="2267" formatCode="General">
                  <c:v>76.960794648504859</c:v>
                </c:pt>
                <c:pt idx="2268" formatCode="General">
                  <c:v>76.970605012012939</c:v>
                </c:pt>
                <c:pt idx="2269" formatCode="General">
                  <c:v>76.980419674894208</c:v>
                </c:pt>
                <c:pt idx="2270" formatCode="General">
                  <c:v>76.990238651716297</c:v>
                </c:pt>
                <c:pt idx="2271" formatCode="General">
                  <c:v>77.000061957099049</c:v>
                </c:pt>
                <c:pt idx="2272" formatCode="General">
                  <c:v>77.009889605714946</c:v>
                </c:pt>
                <c:pt idx="2273" formatCode="General">
                  <c:v>77.019721612289302</c:v>
                </c:pt>
                <c:pt idx="2274" formatCode="General">
                  <c:v>77.029557991600612</c:v>
                </c:pt>
                <c:pt idx="2275" formatCode="General">
                  <c:v>77.039398758480857</c:v>
                </c:pt>
                <c:pt idx="2276" formatCode="General">
                  <c:v>77.049243927815738</c:v>
                </c:pt>
                <c:pt idx="2277" formatCode="General">
                  <c:v>77.059093514545069</c:v>
                </c:pt>
                <c:pt idx="2278" formatCode="General">
                  <c:v>77.068947533663021</c:v>
                </c:pt>
                <c:pt idx="2279" formatCode="General">
                  <c:v>77.078806000218478</c:v>
                </c:pt>
                <c:pt idx="2280" formatCode="General">
                  <c:v>77.08866892931529</c:v>
                </c:pt>
                <c:pt idx="2281" formatCode="General">
                  <c:v>77.09853633611263</c:v>
                </c:pt>
                <c:pt idx="2282" formatCode="General">
                  <c:v>77.108408235825308</c:v>
                </c:pt>
                <c:pt idx="2283" formatCode="General">
                  <c:v>77.118284643724067</c:v>
                </c:pt>
                <c:pt idx="2284" formatCode="General">
                  <c:v>77.128165575135924</c:v>
                </c:pt>
                <c:pt idx="2285" formatCode="General">
                  <c:v>77.138051045444442</c:v>
                </c:pt>
                <c:pt idx="2286" formatCode="General">
                  <c:v>77.147941070090141</c:v>
                </c:pt>
                <c:pt idx="2287" formatCode="General">
                  <c:v>77.15783566457074</c:v>
                </c:pt>
                <c:pt idx="2288" formatCode="General">
                  <c:v>77.16773484444154</c:v>
                </c:pt>
                <c:pt idx="2289" formatCode="General">
                  <c:v>77.177638625315694</c:v>
                </c:pt>
                <c:pt idx="2290" formatCode="General">
                  <c:v>77.187547022864649</c:v>
                </c:pt>
                <c:pt idx="2291" formatCode="General">
                  <c:v>77.197460052818343</c:v>
                </c:pt>
                <c:pt idx="2292" formatCode="General">
                  <c:v>77.207377730965689</c:v>
                </c:pt>
                <c:pt idx="2293" formatCode="General">
                  <c:v>77.21730007315476</c:v>
                </c:pt>
                <c:pt idx="2294" formatCode="General">
                  <c:v>77.227227095293259</c:v>
                </c:pt>
                <c:pt idx="2295" formatCode="General">
                  <c:v>77.237158813348813</c:v>
                </c:pt>
                <c:pt idx="2296" formatCode="General">
                  <c:v>77.247095243349321</c:v>
                </c:pt>
                <c:pt idx="2297" formatCode="General">
                  <c:v>77.257036401383303</c:v>
                </c:pt>
                <c:pt idx="2298" formatCode="General">
                  <c:v>77.266982303600244</c:v>
                </c:pt>
                <c:pt idx="2299" formatCode="General">
                  <c:v>77.276932966210993</c:v>
                </c:pt>
                <c:pt idx="2300" formatCode="General">
                  <c:v>77.286888405488057</c:v>
                </c:pt>
                <c:pt idx="2301" formatCode="General">
                  <c:v>77.296848637766047</c:v>
                </c:pt>
                <c:pt idx="2302" formatCode="General">
                  <c:v>77.306813679441959</c:v>
                </c:pt>
                <c:pt idx="2303" formatCode="General">
                  <c:v>77.316783546975515</c:v>
                </c:pt>
                <c:pt idx="2304" formatCode="General">
                  <c:v>77.32675825688969</c:v>
                </c:pt>
                <c:pt idx="2305" formatCode="General">
                  <c:v>77.336737825770911</c:v>
                </c:pt>
                <c:pt idx="2306" formatCode="General">
                  <c:v>77.346722270269524</c:v>
                </c:pt>
                <c:pt idx="2307" formatCode="General">
                  <c:v>77.356711607100138</c:v>
                </c:pt>
                <c:pt idx="2308" formatCode="General">
                  <c:v>77.366705853042006</c:v>
                </c:pt>
                <c:pt idx="2309" formatCode="General">
                  <c:v>77.376705024939426</c:v>
                </c:pt>
                <c:pt idx="2310" formatCode="General">
                  <c:v>77.38670913970212</c:v>
                </c:pt>
                <c:pt idx="2311" formatCode="General">
                  <c:v>77.396718214305608</c:v>
                </c:pt>
                <c:pt idx="2312" formatCode="General">
                  <c:v>77.406732265791575</c:v>
                </c:pt>
                <c:pt idx="2313" formatCode="General">
                  <c:v>77.416751311268357</c:v>
                </c:pt>
                <c:pt idx="2314" formatCode="General">
                  <c:v>77.426775367911233</c:v>
                </c:pt>
                <c:pt idx="2315" formatCode="General">
                  <c:v>77.436804452962861</c:v>
                </c:pt>
                <c:pt idx="2316" formatCode="General">
                  <c:v>77.446838583733722</c:v>
                </c:pt>
                <c:pt idx="2317" formatCode="General">
                  <c:v>77.456877777602458</c:v>
                </c:pt>
                <c:pt idx="2318" formatCode="General">
                  <c:v>77.466922052016358</c:v>
                </c:pt>
                <c:pt idx="2319" formatCode="General">
                  <c:v>77.476971424491623</c:v>
                </c:pt>
                <c:pt idx="2320" formatCode="General">
                  <c:v>77.48702591261403</c:v>
                </c:pt>
                <c:pt idx="2321" formatCode="General">
                  <c:v>77.497085534039073</c:v>
                </c:pt>
                <c:pt idx="2322" formatCode="General">
                  <c:v>77.507150306492591</c:v>
                </c:pt>
                <c:pt idx="2323" formatCode="General">
                  <c:v>77.517220247771036</c:v>
                </c:pt>
                <c:pt idx="2324" formatCode="General">
                  <c:v>77.527295375742071</c:v>
                </c:pt>
                <c:pt idx="2325" formatCode="General">
                  <c:v>77.53737570834484</c:v>
                </c:pt>
                <c:pt idx="2326" formatCode="General">
                  <c:v>77.547461263590478</c:v>
                </c:pt>
                <c:pt idx="2327" formatCode="General">
                  <c:v>77.557552059562553</c:v>
                </c:pt>
                <c:pt idx="2328" formatCode="General">
                  <c:v>77.567648114417494</c:v>
                </c:pt>
                <c:pt idx="2329" formatCode="General">
                  <c:v>77.577749446385027</c:v>
                </c:pt>
                <c:pt idx="2330" formatCode="General">
                  <c:v>77.587856073768606</c:v>
                </c:pt>
                <c:pt idx="2331" formatCode="General">
                  <c:v>77.59796801494592</c:v>
                </c:pt>
                <c:pt idx="2332" formatCode="General">
                  <c:v>77.608085288369253</c:v>
                </c:pt>
                <c:pt idx="2333" formatCode="General">
                  <c:v>77.618207912566092</c:v>
                </c:pt>
                <c:pt idx="2334" formatCode="General">
                  <c:v>77.628335906139398</c:v>
                </c:pt>
                <c:pt idx="2335" formatCode="General">
                  <c:v>77.638469287768245</c:v>
                </c:pt>
                <c:pt idx="2336" formatCode="General">
                  <c:v>77.648608076208134</c:v>
                </c:pt>
                <c:pt idx="2337" formatCode="General">
                  <c:v>77.658752290291616</c:v>
                </c:pt>
                <c:pt idx="2338" formatCode="General">
                  <c:v>77.668901948928649</c:v>
                </c:pt>
                <c:pt idx="2339" formatCode="General">
                  <c:v>77.679057071107124</c:v>
                </c:pt>
                <c:pt idx="2340" formatCode="General">
                  <c:v>77.689217675893346</c:v>
                </c:pt>
                <c:pt idx="2341" formatCode="General">
                  <c:v>77.699383782432548</c:v>
                </c:pt>
                <c:pt idx="2342" formatCode="General">
                  <c:v>77.709555409949274</c:v>
                </c:pt>
                <c:pt idx="2343" formatCode="General">
                  <c:v>77.719732577748033</c:v>
                </c:pt>
                <c:pt idx="2344" formatCode="General">
                  <c:v>77.72991530521368</c:v>
                </c:pt>
                <c:pt idx="2345" formatCode="General">
                  <c:v>77.740103611811932</c:v>
                </c:pt>
                <c:pt idx="2346" formatCode="General">
                  <c:v>77.750297517089905</c:v>
                </c:pt>
                <c:pt idx="2347" formatCode="General">
                  <c:v>77.76049704067664</c:v>
                </c:pt>
                <c:pt idx="2348" formatCode="General">
                  <c:v>77.770702202283545</c:v>
                </c:pt>
                <c:pt idx="2349" formatCode="General">
                  <c:v>77.78091302170499</c:v>
                </c:pt>
                <c:pt idx="2350" formatCode="General">
                  <c:v>77.791129518818749</c:v>
                </c:pt>
                <c:pt idx="2351" formatCode="General">
                  <c:v>77.801351713586655</c:v>
                </c:pt>
                <c:pt idx="2352" formatCode="General">
                  <c:v>77.811579626054922</c:v>
                </c:pt>
                <c:pt idx="2353" formatCode="General">
                  <c:v>77.821813276354916</c:v>
                </c:pt>
                <c:pt idx="2354" formatCode="General">
                  <c:v>77.832052684703527</c:v>
                </c:pt>
                <c:pt idx="2355" formatCode="General">
                  <c:v>77.842297871403744</c:v>
                </c:pt>
                <c:pt idx="2356" formatCode="General">
                  <c:v>77.852548856845303</c:v>
                </c:pt>
                <c:pt idx="2357" formatCode="General">
                  <c:v>77.86280566150505</c:v>
                </c:pt>
                <c:pt idx="2358" formatCode="General">
                  <c:v>77.873068305947712</c:v>
                </c:pt>
                <c:pt idx="2359" formatCode="General">
                  <c:v>77.883336810826265</c:v>
                </c:pt>
                <c:pt idx="2360" formatCode="General">
                  <c:v>77.893611196882645</c:v>
                </c:pt>
                <c:pt idx="2361" formatCode="General">
                  <c:v>77.903891484948204</c:v>
                </c:pt>
                <c:pt idx="2362" formatCode="General">
                  <c:v>77.914177695944403</c:v>
                </c:pt>
                <c:pt idx="2363" formatCode="General">
                  <c:v>77.924469850883256</c:v>
                </c:pt>
                <c:pt idx="2364" formatCode="General">
                  <c:v>77.934767970868009</c:v>
                </c:pt>
                <c:pt idx="2365" formatCode="General">
                  <c:v>77.945072077093684</c:v>
                </c:pt>
                <c:pt idx="2366" formatCode="General">
                  <c:v>77.955382190847743</c:v>
                </c:pt>
                <c:pt idx="2367" formatCode="General">
                  <c:v>77.965698333510559</c:v>
                </c:pt>
                <c:pt idx="2368" formatCode="General">
                  <c:v>77.976020526556127</c:v>
                </c:pt>
                <c:pt idx="2369" formatCode="General">
                  <c:v>77.986348791552658</c:v>
                </c:pt>
                <c:pt idx="2370" formatCode="General">
                  <c:v>77.996683150163094</c:v>
                </c:pt>
                <c:pt idx="2371" formatCode="General">
                  <c:v>78.007023624145859</c:v>
                </c:pt>
                <c:pt idx="2372" formatCode="General">
                  <c:v>78.017370235355401</c:v>
                </c:pt>
                <c:pt idx="2373" formatCode="General">
                  <c:v>78.027723005742843</c:v>
                </c:pt>
                <c:pt idx="2374" formatCode="General">
                  <c:v>78.038081957356596</c:v>
                </c:pt>
                <c:pt idx="2375" formatCode="General">
                  <c:v>78.048447112343055</c:v>
                </c:pt>
                <c:pt idx="2376" formatCode="General">
                  <c:v>78.05881849294714</c:v>
                </c:pt>
                <c:pt idx="2377" formatCode="General">
                  <c:v>78.069196121513059</c:v>
                </c:pt>
                <c:pt idx="2378" formatCode="General">
                  <c:v>78.079580020484883</c:v>
                </c:pt>
                <c:pt idx="2379" formatCode="General">
                  <c:v>78.089970212407209</c:v>
                </c:pt>
                <c:pt idx="2380" formatCode="General">
                  <c:v>78.100366719925873</c:v>
                </c:pt>
                <c:pt idx="2381" formatCode="General">
                  <c:v>78.110769565788587</c:v>
                </c:pt>
                <c:pt idx="2382" formatCode="General">
                  <c:v>78.121178772845624</c:v>
                </c:pt>
                <c:pt idx="2383" formatCode="General">
                  <c:v>78.131594364050457</c:v>
                </c:pt>
                <c:pt idx="2384" formatCode="General">
                  <c:v>78.142016362460581</c:v>
                </c:pt>
                <c:pt idx="2385" formatCode="General">
                  <c:v>78.152444791237983</c:v>
                </c:pt>
                <c:pt idx="2386" formatCode="General">
                  <c:v>78.162879673650068</c:v>
                </c:pt>
                <c:pt idx="2387" formatCode="General">
                  <c:v>78.173321033070224</c:v>
                </c:pt>
                <c:pt idx="2388" formatCode="General">
                  <c:v>78.183768892978563</c:v>
                </c:pt>
                <c:pt idx="2389" formatCode="General">
                  <c:v>78.194223276962688</c:v>
                </c:pt>
                <c:pt idx="2390" formatCode="General">
                  <c:v>78.204684208718305</c:v>
                </c:pt>
                <c:pt idx="2391" formatCode="General">
                  <c:v>78.215151712050115</c:v>
                </c:pt>
                <c:pt idx="2392" formatCode="General">
                  <c:v>78.225625810872359</c:v>
                </c:pt>
                <c:pt idx="2393" formatCode="General">
                  <c:v>78.236106529209749</c:v>
                </c:pt>
                <c:pt idx="2394" formatCode="General">
                  <c:v>78.246593891198046</c:v>
                </c:pt>
                <c:pt idx="2395" formatCode="General">
                  <c:v>78.257087921084945</c:v>
                </c:pt>
                <c:pt idx="2396" formatCode="General">
                  <c:v>78.267588643230752</c:v>
                </c:pt>
                <c:pt idx="2397" formatCode="General">
                  <c:v>78.278096082109215</c:v>
                </c:pt>
                <c:pt idx="2398" formatCode="General">
                  <c:v>78.288610262308211</c:v>
                </c:pt>
                <c:pt idx="2399" formatCode="General">
                  <c:v>78.299131208530653</c:v>
                </c:pt>
                <c:pt idx="2400" formatCode="General">
                  <c:v>78.309658945595132</c:v>
                </c:pt>
                <c:pt idx="2401" formatCode="General">
                  <c:v>78.320193498436836</c:v>
                </c:pt>
                <c:pt idx="2402" formatCode="General">
                  <c:v>78.330734892108254</c:v>
                </c:pt>
                <c:pt idx="2403" formatCode="General">
                  <c:v>78.341283151780075</c:v>
                </c:pt>
                <c:pt idx="2404" formatCode="General">
                  <c:v>78.351838302741953</c:v>
                </c:pt>
                <c:pt idx="2405" formatCode="General">
                  <c:v>78.362400370403279</c:v>
                </c:pt>
                <c:pt idx="2406" formatCode="General">
                  <c:v>78.372969380294137</c:v>
                </c:pt>
                <c:pt idx="2407" formatCode="General">
                  <c:v>78.383545358066002</c:v>
                </c:pt>
                <c:pt idx="2408" formatCode="General">
                  <c:v>78.394128329492716</c:v>
                </c:pt>
                <c:pt idx="2409" formatCode="General">
                  <c:v>78.40471832047119</c:v>
                </c:pt>
                <c:pt idx="2410" formatCode="General">
                  <c:v>78.415315357022436</c:v>
                </c:pt>
                <c:pt idx="2411" formatCode="General">
                  <c:v>78.425919465292282</c:v>
                </c:pt>
                <c:pt idx="2412" formatCode="General">
                  <c:v>78.436530671552347</c:v>
                </c:pt>
                <c:pt idx="2413" formatCode="General">
                  <c:v>78.447149002200831</c:v>
                </c:pt>
                <c:pt idx="2414" formatCode="General">
                  <c:v>78.457774483763529</c:v>
                </c:pt>
                <c:pt idx="2415" formatCode="General">
                  <c:v>78.468407142894591</c:v>
                </c:pt>
                <c:pt idx="2416" formatCode="General">
                  <c:v>78.479047006377542</c:v>
                </c:pt>
                <c:pt idx="2417" formatCode="General">
                  <c:v>78.489694101126091</c:v>
                </c:pt>
                <c:pt idx="2418" formatCode="General">
                  <c:v>78.500348454185186</c:v>
                </c:pt>
                <c:pt idx="2419" formatCode="General">
                  <c:v>78.511010092731809</c:v>
                </c:pt>
                <c:pt idx="2420" formatCode="General">
                  <c:v>78.521679044076009</c:v>
                </c:pt>
                <c:pt idx="2421" formatCode="General">
                  <c:v>78.532355335661777</c:v>
                </c:pt>
                <c:pt idx="2422" formatCode="General">
                  <c:v>78.543038995068045</c:v>
                </c:pt>
                <c:pt idx="2423" formatCode="General">
                  <c:v>78.55373005000969</c:v>
                </c:pt>
                <c:pt idx="2424" formatCode="General">
                  <c:v>78.564428528338411</c:v>
                </c:pt>
                <c:pt idx="2425" formatCode="General">
                  <c:v>78.575134458043763</c:v>
                </c:pt>
                <c:pt idx="2426" formatCode="General">
                  <c:v>78.585847867254159</c:v>
                </c:pt>
                <c:pt idx="2427" formatCode="General">
                  <c:v>78.59656878423786</c:v>
                </c:pt>
                <c:pt idx="2428" formatCode="General">
                  <c:v>78.607297237403969</c:v>
                </c:pt>
                <c:pt idx="2429" formatCode="General">
                  <c:v>78.618033255303473</c:v>
                </c:pt>
                <c:pt idx="2430" formatCode="General">
                  <c:v>78.628776866630233</c:v>
                </c:pt>
                <c:pt idx="2431" formatCode="General">
                  <c:v>78.639528100222051</c:v>
                </c:pt>
                <c:pt idx="2432" formatCode="General">
                  <c:v>78.650286985061754</c:v>
                </c:pt>
                <c:pt idx="2433" formatCode="General">
                  <c:v>78.661053550278126</c:v>
                </c:pt>
                <c:pt idx="2434" formatCode="General">
                  <c:v>78.671827825147133</c:v>
                </c:pt>
                <c:pt idx="2435" formatCode="General">
                  <c:v>78.682609839092876</c:v>
                </c:pt>
                <c:pt idx="2436" formatCode="General">
                  <c:v>78.693399621688727</c:v>
                </c:pt>
                <c:pt idx="2437" formatCode="General">
                  <c:v>78.704197202658449</c:v>
                </c:pt>
                <c:pt idx="2438" formatCode="General">
                  <c:v>78.71500261187721</c:v>
                </c:pt>
                <c:pt idx="2439" formatCode="General">
                  <c:v>78.725815879372831</c:v>
                </c:pt>
                <c:pt idx="2440" formatCode="General">
                  <c:v>78.736637035326808</c:v>
                </c:pt>
                <c:pt idx="2441" formatCode="General">
                  <c:v>78.747466110075479</c:v>
                </c:pt>
                <c:pt idx="2442" formatCode="General">
                  <c:v>78.758303134111202</c:v>
                </c:pt>
                <c:pt idx="2443" formatCode="General">
                  <c:v>78.76914813808348</c:v>
                </c:pt>
                <c:pt idx="2444" formatCode="General">
                  <c:v>78.780001152800125</c:v>
                </c:pt>
                <c:pt idx="2445" formatCode="General">
                  <c:v>78.790862209228479</c:v>
                </c:pt>
                <c:pt idx="2446" formatCode="General">
                  <c:v>78.801731338496595</c:v>
                </c:pt>
                <c:pt idx="2447" formatCode="General">
                  <c:v>78.812608571894387</c:v>
                </c:pt>
                <c:pt idx="2448" formatCode="General">
                  <c:v>78.823493940874897</c:v>
                </c:pt>
                <c:pt idx="2449" formatCode="General">
                  <c:v>78.834387477055543</c:v>
                </c:pt>
                <c:pt idx="2450" formatCode="General">
                  <c:v>78.845289212219299</c:v>
                </c:pt>
                <c:pt idx="2451" formatCode="General">
                  <c:v>78.856199178315975</c:v>
                </c:pt>
                <c:pt idx="2452" formatCode="General">
                  <c:v>78.867117407463482</c:v>
                </c:pt>
                <c:pt idx="2453" formatCode="General">
                  <c:v>78.87804393194908</c:v>
                </c:pt>
                <c:pt idx="2454" formatCode="General">
                  <c:v>78.88897878423073</c:v>
                </c:pt>
                <c:pt idx="2455" formatCode="General">
                  <c:v>78.899921996938289</c:v>
                </c:pt>
                <c:pt idx="2456" formatCode="General">
                  <c:v>78.910873602874929</c:v>
                </c:pt>
                <c:pt idx="2457" formatCode="General">
                  <c:v>78.921833635018373</c:v>
                </c:pt>
                <c:pt idx="2458" formatCode="General">
                  <c:v>78.932802126522319</c:v>
                </c:pt>
                <c:pt idx="2459" formatCode="General">
                  <c:v>78.943779110717699</c:v>
                </c:pt>
                <c:pt idx="2460" formatCode="General">
                  <c:v>78.954764621114137</c:v>
                </c:pt>
                <c:pt idx="2461" formatCode="General">
                  <c:v>78.965758691401192</c:v>
                </c:pt>
                <c:pt idx="2462" formatCode="General">
                  <c:v>78.976761355449938</c:v>
                </c:pt>
                <c:pt idx="2463" formatCode="General">
                  <c:v>78.987772647314188</c:v>
                </c:pt>
                <c:pt idx="2464" formatCode="General">
                  <c:v>78.998792601232012</c:v>
                </c:pt>
                <c:pt idx="2465" formatCode="General">
                  <c:v>79.009821251627145</c:v>
                </c:pt>
                <c:pt idx="2466" formatCode="General">
                  <c:v>79.020858633110407</c:v>
                </c:pt>
                <c:pt idx="2467" formatCode="General">
                  <c:v>79.031904780481227</c:v>
                </c:pt>
                <c:pt idx="2468" formatCode="General">
                  <c:v>79.042959728729045</c:v>
                </c:pt>
                <c:pt idx="2469" formatCode="General">
                  <c:v>79.054023513034849</c:v>
                </c:pt>
                <c:pt idx="2470" formatCode="General">
                  <c:v>79.065096168772683</c:v>
                </c:pt>
                <c:pt idx="2471" formatCode="General">
                  <c:v>79.076177731511095</c:v>
                </c:pt>
                <c:pt idx="2472" formatCode="General">
                  <c:v>79.087268237014811</c:v>
                </c:pt>
                <c:pt idx="2473" formatCode="General">
                  <c:v>79.098367721246092</c:v>
                </c:pt>
                <c:pt idx="2474" formatCode="General">
                  <c:v>79.109476220366503</c:v>
                </c:pt>
                <c:pt idx="2475" formatCode="General">
                  <c:v>79.120593770738367</c:v>
                </c:pt>
                <c:pt idx="2476" formatCode="General">
                  <c:v>79.131720408926356</c:v>
                </c:pt>
                <c:pt idx="2477" formatCode="General">
                  <c:v>79.142856171699222</c:v>
                </c:pt>
                <c:pt idx="2478" formatCode="General">
                  <c:v>79.154001096031251</c:v>
                </c:pt>
                <c:pt idx="2479" formatCode="General">
                  <c:v>79.165155219104108</c:v>
                </c:pt>
                <c:pt idx="2480" formatCode="General">
                  <c:v>79.176318578308312</c:v>
                </c:pt>
                <c:pt idx="2481" formatCode="General">
                  <c:v>79.187491211245074</c:v>
                </c:pt>
                <c:pt idx="2482" formatCode="General">
                  <c:v>79.198673155727889</c:v>
                </c:pt>
                <c:pt idx="2483" formatCode="General">
                  <c:v>79.209864449784291</c:v>
                </c:pt>
                <c:pt idx="2484" formatCode="General">
                  <c:v>79.221065131657568</c:v>
                </c:pt>
                <c:pt idx="2485" formatCode="General">
                  <c:v>79.232275239808587</c:v>
                </c:pt>
                <c:pt idx="2486" formatCode="General">
                  <c:v>79.243494812917433</c:v>
                </c:pt>
                <c:pt idx="2487" formatCode="General">
                  <c:v>79.254723889885284</c:v>
                </c:pt>
                <c:pt idx="2488" formatCode="General">
                  <c:v>79.265962509836243</c:v>
                </c:pt>
                <c:pt idx="2489" formatCode="General">
                  <c:v>79.277210712119071</c:v>
                </c:pt>
                <c:pt idx="2490" formatCode="General">
                  <c:v>79.288468536309082</c:v>
                </c:pt>
                <c:pt idx="2491" formatCode="General">
                  <c:v>79.299736022210041</c:v>
                </c:pt>
                <c:pt idx="2492" formatCode="General">
                  <c:v>79.311013209855957</c:v>
                </c:pt>
                <c:pt idx="2493" formatCode="General">
                  <c:v>79.322300139513075</c:v>
                </c:pt>
                <c:pt idx="2494" formatCode="General">
                  <c:v>79.333596851681719</c:v>
                </c:pt>
                <c:pt idx="2495" formatCode="General">
                  <c:v>79.344903387098341</c:v>
                </c:pt>
                <c:pt idx="2496" formatCode="General">
                  <c:v>79.35621978673737</c:v>
                </c:pt>
                <c:pt idx="2497" formatCode="General">
                  <c:v>79.367546091813253</c:v>
                </c:pt>
                <c:pt idx="2498" formatCode="General">
                  <c:v>79.378882343782422</c:v>
                </c:pt>
                <c:pt idx="2499" formatCode="General">
                  <c:v>79.390228584345422</c:v>
                </c:pt>
                <c:pt idx="2500" formatCode="General">
                  <c:v>79.40158485544886</c:v>
                </c:pt>
                <c:pt idx="2501" formatCode="General">
                  <c:v>79.412951199287434</c:v>
                </c:pt>
                <c:pt idx="2502" formatCode="General">
                  <c:v>79.424327658306183</c:v>
                </c:pt>
                <c:pt idx="2503" formatCode="General">
                  <c:v>79.4357142752025</c:v>
                </c:pt>
                <c:pt idx="2504" formatCode="General">
                  <c:v>79.44711109292821</c:v>
                </c:pt>
                <c:pt idx="2505" formatCode="General">
                  <c:v>79.458518154691916</c:v>
                </c:pt>
                <c:pt idx="2506" formatCode="General">
                  <c:v>79.469935503960954</c:v>
                </c:pt>
                <c:pt idx="2507" formatCode="General">
                  <c:v>79.481363184463817</c:v>
                </c:pt>
                <c:pt idx="2508" formatCode="General">
                  <c:v>79.492801240192208</c:v>
                </c:pt>
                <c:pt idx="2509" formatCode="General">
                  <c:v>79.504249715403446</c:v>
                </c:pt>
                <c:pt idx="2510" formatCode="General">
                  <c:v>79.515708654622614</c:v>
                </c:pt>
                <c:pt idx="2511" formatCode="General">
                  <c:v>79.527178102644982</c:v>
                </c:pt>
                <c:pt idx="2512" formatCode="General">
                  <c:v>79.538658104538214</c:v>
                </c:pt>
                <c:pt idx="2513" formatCode="General">
                  <c:v>79.550148705644887</c:v>
                </c:pt>
                <c:pt idx="2514" formatCode="General">
                  <c:v>79.561649951584698</c:v>
                </c:pt>
                <c:pt idx="2515" formatCode="General">
                  <c:v>79.573161888257019</c:v>
                </c:pt>
                <c:pt idx="2516" formatCode="General">
                  <c:v>79.584684561843204</c:v>
                </c:pt>
                <c:pt idx="2517" formatCode="General">
                  <c:v>79.596218018809211</c:v>
                </c:pt>
                <c:pt idx="2518" formatCode="General">
                  <c:v>79.607762305907912</c:v>
                </c:pt>
                <c:pt idx="2519" formatCode="General">
                  <c:v>79.61931747018177</c:v>
                </c:pt>
                <c:pt idx="2520" formatCode="General">
                  <c:v>79.630883558965294</c:v>
                </c:pt>
                <c:pt idx="2521" formatCode="General">
                  <c:v>79.642460619887586</c:v>
                </c:pt>
                <c:pt idx="2522" formatCode="General">
                  <c:v>79.654048700875094</c:v>
                </c:pt>
                <c:pt idx="2523" formatCode="General">
                  <c:v>79.665647850154073</c:v>
                </c:pt>
                <c:pt idx="2524" formatCode="General">
                  <c:v>79.677258116253356</c:v>
                </c:pt>
                <c:pt idx="2525" formatCode="General">
                  <c:v>79.688879548007023</c:v>
                </c:pt>
                <c:pt idx="2526" formatCode="General">
                  <c:v>79.700512194557106</c:v>
                </c:pt>
                <c:pt idx="2527" formatCode="General">
                  <c:v>79.712156105356343</c:v>
                </c:pt>
                <c:pt idx="2528" formatCode="General">
                  <c:v>79.723811330171017</c:v>
                </c:pt>
                <c:pt idx="2529" formatCode="General">
                  <c:v>79.735477919083735</c:v>
                </c:pt>
                <c:pt idx="2530" formatCode="General">
                  <c:v>79.747155922496248</c:v>
                </c:pt>
                <c:pt idx="2531" formatCode="General">
                  <c:v>79.758845391132397</c:v>
                </c:pt>
                <c:pt idx="2532" formatCode="General">
                  <c:v>79.770546376041025</c:v>
                </c:pt>
                <c:pt idx="2533" formatCode="General">
                  <c:v>79.782258928598836</c:v>
                </c:pt>
                <c:pt idx="2534" formatCode="General">
                  <c:v>79.793983100513543</c:v>
                </c:pt>
                <c:pt idx="2535" formatCode="General">
                  <c:v>79.805718943826733</c:v>
                </c:pt>
                <c:pt idx="2536" formatCode="General">
                  <c:v>79.817466510917029</c:v>
                </c:pt>
                <c:pt idx="2537" formatCode="General">
                  <c:v>79.829225854503107</c:v>
                </c:pt>
                <c:pt idx="2538" formatCode="General">
                  <c:v>79.840997027646878</c:v>
                </c:pt>
                <c:pt idx="2539" formatCode="General">
                  <c:v>79.852780083756628</c:v>
                </c:pt>
                <c:pt idx="2540" formatCode="General">
                  <c:v>79.864575076590214</c:v>
                </c:pt>
                <c:pt idx="2541" formatCode="General">
                  <c:v>79.876382060258337</c:v>
                </c:pt>
                <c:pt idx="2542" formatCode="General">
                  <c:v>79.888201089227778</c:v>
                </c:pt>
                <c:pt idx="2543" formatCode="General">
                  <c:v>79.900032218324739</c:v>
                </c:pt>
                <c:pt idx="2544" formatCode="General">
                  <c:v>79.911875502738184</c:v>
                </c:pt>
                <c:pt idx="2545" formatCode="General">
                  <c:v>79.923730998023274</c:v>
                </c:pt>
                <c:pt idx="2546" formatCode="General">
                  <c:v>79.935598760104739</c:v>
                </c:pt>
                <c:pt idx="2547" formatCode="General">
                  <c:v>79.947478845280429</c:v>
                </c:pt>
                <c:pt idx="2548" formatCode="General">
                  <c:v>79.959371310224768</c:v>
                </c:pt>
                <c:pt idx="2549" formatCode="General">
                  <c:v>79.971276211992347</c:v>
                </c:pt>
                <c:pt idx="2550" formatCode="General">
                  <c:v>79.983193608021594</c:v>
                </c:pt>
                <c:pt idx="2551" formatCode="General">
                  <c:v>79.995123556138267</c:v>
                </c:pt>
                <c:pt idx="2552" formatCode="General">
                  <c:v>80.007066114559322</c:v>
                </c:pt>
                <c:pt idx="2553" formatCode="General">
                  <c:v>80.019021341896519</c:v>
                </c:pt>
                <c:pt idx="2554" formatCode="General">
                  <c:v>80.030989297160289</c:v>
                </c:pt>
                <c:pt idx="2555" formatCode="General">
                  <c:v>80.042970039763517</c:v>
                </c:pt>
                <c:pt idx="2556" formatCode="General">
                  <c:v>80.05496362952546</c:v>
                </c:pt>
                <c:pt idx="2557" formatCode="General">
                  <c:v>80.066970126675642</c:v>
                </c:pt>
                <c:pt idx="2558" formatCode="General">
                  <c:v>80.078989591857848</c:v>
                </c:pt>
                <c:pt idx="2559" formatCode="General">
                  <c:v>80.091022086134117</c:v>
                </c:pt>
                <c:pt idx="2560" formatCode="General">
                  <c:v>80.103067670988892</c:v>
                </c:pt>
                <c:pt idx="2561" formatCode="General">
                  <c:v>80.115126408333026</c:v>
                </c:pt>
                <c:pt idx="2562" formatCode="General">
                  <c:v>80.127198360508075</c:v>
                </c:pt>
                <c:pt idx="2563" formatCode="General">
                  <c:v>80.139283590290447</c:v>
                </c:pt>
                <c:pt idx="2564" formatCode="General">
                  <c:v>80.151382160895736</c:v>
                </c:pt>
                <c:pt idx="2565" formatCode="General">
                  <c:v>80.163494135983015</c:v>
                </c:pt>
                <c:pt idx="2566" formatCode="General">
                  <c:v>80.175619579659283</c:v>
                </c:pt>
                <c:pt idx="2567" formatCode="General">
                  <c:v>80.187758556483814</c:v>
                </c:pt>
                <c:pt idx="2568" formatCode="General">
                  <c:v>80.199911131472788</c:v>
                </c:pt>
                <c:pt idx="2569" formatCode="General">
                  <c:v>80.212077370103742</c:v>
                </c:pt>
                <c:pt idx="2570" formatCode="General">
                  <c:v>80.224257338320243</c:v>
                </c:pt>
                <c:pt idx="2571" formatCode="General">
                  <c:v>80.236451102536577</c:v>
                </c:pt>
                <c:pt idx="2572" formatCode="General">
                  <c:v>80.248658729642401</c:v>
                </c:pt>
                <c:pt idx="2573" formatCode="General">
                  <c:v>80.260880287007694</c:v>
                </c:pt>
                <c:pt idx="2574" formatCode="General">
                  <c:v>80.273115842487442</c:v>
                </c:pt>
                <c:pt idx="2575" formatCode="General">
                  <c:v>80.28536546442669</c:v>
                </c:pt>
                <c:pt idx="2576" formatCode="General">
                  <c:v>80.297629221665503</c:v>
                </c:pt>
                <c:pt idx="2577" formatCode="General">
                  <c:v>80.309907183543956</c:v>
                </c:pt>
                <c:pt idx="2578" formatCode="General">
                  <c:v>80.322199419907363</c:v>
                </c:pt>
                <c:pt idx="2579" formatCode="General">
                  <c:v>80.334506001111336</c:v>
                </c:pt>
                <c:pt idx="2580" formatCode="General">
                  <c:v>80.34682699802714</c:v>
                </c:pt>
                <c:pt idx="2581" formatCode="General">
                  <c:v>80.359162482046969</c:v>
                </c:pt>
                <c:pt idx="2582" formatCode="General">
                  <c:v>80.371512525089372</c:v>
                </c:pt>
                <c:pt idx="2583" formatCode="General">
                  <c:v>80.383877199604669</c:v>
                </c:pt>
                <c:pt idx="2584" formatCode="General">
                  <c:v>80.396256578580491</c:v>
                </c:pt>
                <c:pt idx="2585" formatCode="General">
                  <c:v>80.408650735547496</c:v>
                </c:pt>
                <c:pt idx="2586" formatCode="General">
                  <c:v>80.421059744584923</c:v>
                </c:pt>
                <c:pt idx="2587" formatCode="General">
                  <c:v>80.433483680326404</c:v>
                </c:pt>
                <c:pt idx="2588" formatCode="General">
                  <c:v>80.445922617965834</c:v>
                </c:pt>
                <c:pt idx="2589" formatCode="General">
                  <c:v>80.458376633263256</c:v>
                </c:pt>
                <c:pt idx="2590" formatCode="General">
                  <c:v>80.470845802550855</c:v>
                </c:pt>
                <c:pt idx="2591" formatCode="General">
                  <c:v>80.483330202739083</c:v>
                </c:pt>
                <c:pt idx="2592" formatCode="General">
                  <c:v>80.495829911322787</c:v>
                </c:pt>
                <c:pt idx="2593" formatCode="General">
                  <c:v>80.508345006387444</c:v>
                </c:pt>
                <c:pt idx="2594" formatCode="General">
                  <c:v>80.520875566615544</c:v>
                </c:pt>
                <c:pt idx="2595" formatCode="General">
                  <c:v>80.533421671292956</c:v>
                </c:pt>
                <c:pt idx="2596" formatCode="General">
                  <c:v>80.545983400315464</c:v>
                </c:pt>
                <c:pt idx="2597" formatCode="General">
                  <c:v>80.558560834195376</c:v>
                </c:pt>
                <c:pt idx="2598" formatCode="General">
                  <c:v>80.571154054068217</c:v>
                </c:pt>
                <c:pt idx="2599" formatCode="General">
                  <c:v>80.583763141699464</c:v>
                </c:pt>
                <c:pt idx="2600" formatCode="General">
                  <c:v>80.596388179491456</c:v>
                </c:pt>
                <c:pt idx="2601" formatCode="General">
                  <c:v>80.609029250490408</c:v>
                </c:pt>
                <c:pt idx="2602" formatCode="General">
                  <c:v>80.621686438393411</c:v>
                </c:pt>
                <c:pt idx="2603" formatCode="General">
                  <c:v>80.634359827555656</c:v>
                </c:pt>
                <c:pt idx="2604" formatCode="General">
                  <c:v>80.647049502997689</c:v>
                </c:pt>
                <c:pt idx="2605" formatCode="General">
                  <c:v>80.659755550412754</c:v>
                </c:pt>
                <c:pt idx="2606" formatCode="General">
                  <c:v>80.67247805617437</c:v>
                </c:pt>
                <c:pt idx="2607" formatCode="General">
                  <c:v>80.68521710734376</c:v>
                </c:pt>
                <c:pt idx="2608" formatCode="General">
                  <c:v>80.697972791677742</c:v>
                </c:pt>
                <c:pt idx="2609" formatCode="General">
                  <c:v>80.710745197636371</c:v>
                </c:pt>
                <c:pt idx="2610" formatCode="General">
                  <c:v>80.723534414390926</c:v>
                </c:pt>
                <c:pt idx="2611" formatCode="General">
                  <c:v>80.736340531831971</c:v>
                </c:pt>
                <c:pt idx="2612" formatCode="General">
                  <c:v>80.749163640577422</c:v>
                </c:pt>
                <c:pt idx="2613" formatCode="General">
                  <c:v>80.762003831980877</c:v>
                </c:pt>
                <c:pt idx="2614" formatCode="General">
                  <c:v>80.77486119814003</c:v>
                </c:pt>
                <c:pt idx="2615" formatCode="General">
                  <c:v>80.787735831905067</c:v>
                </c:pt>
                <c:pt idx="2616" formatCode="General">
                  <c:v>80.800627826887435</c:v>
                </c:pt>
                <c:pt idx="2617" formatCode="General">
                  <c:v>80.813537277468512</c:v>
                </c:pt>
                <c:pt idx="2618" formatCode="General">
                  <c:v>80.826464278808515</c:v>
                </c:pt>
                <c:pt idx="2619" formatCode="General">
                  <c:v>80.839408926855583</c:v>
                </c:pt>
                <c:pt idx="2620" formatCode="General">
                  <c:v>80.852371318354855</c:v>
                </c:pt>
                <c:pt idx="2621" formatCode="General">
                  <c:v>80.865351550857767</c:v>
                </c:pt>
                <c:pt idx="2622" formatCode="General">
                  <c:v>80.878349722731599</c:v>
                </c:pt>
                <c:pt idx="2623" formatCode="General">
                  <c:v>80.891365933168871</c:v>
                </c:pt>
                <c:pt idx="2624" formatCode="General">
                  <c:v>80.904400282197216</c:v>
                </c:pt>
                <c:pt idx="2625" formatCode="General">
                  <c:v>80.917452870689118</c:v>
                </c:pt>
                <c:pt idx="2626" formatCode="General">
                  <c:v>80.930523800372058</c:v>
                </c:pt>
                <c:pt idx="2627" formatCode="General">
                  <c:v>80.943613173838557</c:v>
                </c:pt>
                <c:pt idx="2628" formatCode="General">
                  <c:v>80.956721094556585</c:v>
                </c:pt>
                <c:pt idx="2629" formatCode="General">
                  <c:v>80.969847666879971</c:v>
                </c:pt>
                <c:pt idx="2630" formatCode="General">
                  <c:v>80.982992996059139</c:v>
                </c:pt>
                <c:pt idx="2631" formatCode="General">
                  <c:v>80.996157188251757</c:v>
                </c:pt>
                <c:pt idx="2632" formatCode="General">
                  <c:v>81.009340350533876</c:v>
                </c:pt>
                <c:pt idx="2633" formatCode="General">
                  <c:v>81.022542590910987</c:v>
                </c:pt>
                <c:pt idx="2634" formatCode="General">
                  <c:v>81.035764018329289</c:v>
                </c:pt>
                <c:pt idx="2635" formatCode="General">
                  <c:v>81.049004742687274</c:v>
                </c:pt>
                <c:pt idx="2636" formatCode="General">
                  <c:v>81.062264874847372</c:v>
                </c:pt>
                <c:pt idx="2637" formatCode="General">
                  <c:v>81.075544526647789</c:v>
                </c:pt>
                <c:pt idx="2638" formatCode="General">
                  <c:v>81.088843810914469</c:v>
                </c:pt>
                <c:pt idx="2639" formatCode="General">
                  <c:v>81.102162841473543</c:v>
                </c:pt>
                <c:pt idx="2640" formatCode="General">
                  <c:v>81.115501733163498</c:v>
                </c:pt>
                <c:pt idx="2641" formatCode="General">
                  <c:v>81.128860601847961</c:v>
                </c:pt>
                <c:pt idx="2642" formatCode="General">
                  <c:v>81.142239564428522</c:v>
                </c:pt>
                <c:pt idx="2643" formatCode="General">
                  <c:v>81.155638738857689</c:v>
                </c:pt>
                <c:pt idx="2644" formatCode="General">
                  <c:v>81.16905824415214</c:v>
                </c:pt>
                <c:pt idx="2645" formatCode="General">
                  <c:v>81.1824982004063</c:v>
                </c:pt>
                <c:pt idx="2646" formatCode="General">
                  <c:v>81.19595872880582</c:v>
                </c:pt>
                <c:pt idx="2647" formatCode="General">
                  <c:v>81.20943995164167</c:v>
                </c:pt>
                <c:pt idx="2648" formatCode="General">
                  <c:v>81.222941992324067</c:v>
                </c:pt>
                <c:pt idx="2649" formatCode="General">
                  <c:v>81.236464975397027</c:v>
                </c:pt>
                <c:pt idx="2650" formatCode="General">
                  <c:v>81.250009026552789</c:v>
                </c:pt>
                <c:pt idx="2651" formatCode="General">
                  <c:v>81.26357427264675</c:v>
                </c:pt>
                <c:pt idx="2652" formatCode="General">
                  <c:v>81.277160841712529</c:v>
                </c:pt>
                <c:pt idx="2653" formatCode="General">
                  <c:v>81.290768862977245</c:v>
                </c:pt>
                <c:pt idx="2654" formatCode="General">
                  <c:v>81.304398466877146</c:v>
                </c:pt>
                <c:pt idx="2655" formatCode="General">
                  <c:v>81.318049785073455</c:v>
                </c:pt>
                <c:pt idx="2656" formatCode="General">
                  <c:v>81.331722950468446</c:v>
                </c:pt>
                <c:pt idx="2657" formatCode="General">
                  <c:v>81.345418097221881</c:v>
                </c:pt>
                <c:pt idx="2658" formatCode="General">
                  <c:v>81.359135360767624</c:v>
                </c:pt>
                <c:pt idx="2659" formatCode="General">
                  <c:v>81.372874877830597</c:v>
                </c:pt>
                <c:pt idx="2660" formatCode="General">
                  <c:v>81.386636786444072</c:v>
                </c:pt>
                <c:pt idx="2661" formatCode="General">
                  <c:v>81.400421225967065</c:v>
                </c:pt>
                <c:pt idx="2662" formatCode="General">
                  <c:v>81.414228337102344</c:v>
                </c:pt>
                <c:pt idx="2663" formatCode="General">
                  <c:v>81.428058261914416</c:v>
                </c:pt>
                <c:pt idx="2664" formatCode="General">
                  <c:v>81.44191114384806</c:v>
                </c:pt>
                <c:pt idx="2665" formatCode="General">
                  <c:v>81.455787127747087</c:v>
                </c:pt>
                <c:pt idx="2666" formatCode="General">
                  <c:v>81.469686359873435</c:v>
                </c:pt>
                <c:pt idx="2667" formatCode="General">
                  <c:v>81.483608987926559</c:v>
                </c:pt>
                <c:pt idx="2668" formatCode="General">
                  <c:v>81.497555161063346</c:v>
                </c:pt>
                <c:pt idx="2669" formatCode="General">
                  <c:v>81.511525029918076</c:v>
                </c:pt>
                <c:pt idx="2670" formatCode="General">
                  <c:v>81.525518746622993</c:v>
                </c:pt>
                <c:pt idx="2671" formatCode="General">
                  <c:v>81.539536464829197</c:v>
                </c:pt>
                <c:pt idx="2672" formatCode="General">
                  <c:v>81.553578339727721</c:v>
                </c:pt>
                <c:pt idx="2673" formatCode="General">
                  <c:v>81.567644528071312</c:v>
                </c:pt>
                <c:pt idx="2674" formatCode="General">
                  <c:v>81.581735188196305</c:v>
                </c:pt>
                <c:pt idx="2675" formatCode="General">
                  <c:v>81.595850480044987</c:v>
                </c:pt>
                <c:pt idx="2676" formatCode="General">
                  <c:v>81.609990565188525</c:v>
                </c:pt>
                <c:pt idx="2677" formatCode="General">
                  <c:v>81.624155606850039</c:v>
                </c:pt>
                <c:pt idx="2678" formatCode="General">
                  <c:v>81.638345769928335</c:v>
                </c:pt>
                <c:pt idx="2679" formatCode="General">
                  <c:v>81.652561221021884</c:v>
                </c:pt>
                <c:pt idx="2680" formatCode="General">
                  <c:v>81.666802128453426</c:v>
                </c:pt>
                <c:pt idx="2681" formatCode="General">
                  <c:v>81.681068662294862</c:v>
                </c:pt>
                <c:pt idx="2682" formatCode="General">
                  <c:v>81.695360994392772</c:v>
                </c:pt>
                <c:pt idx="2683" formatCode="General">
                  <c:v>81.709679298394192</c:v>
                </c:pt>
                <c:pt idx="2684" formatCode="General">
                  <c:v>81.72402374977311</c:v>
                </c:pt>
                <c:pt idx="2685" formatCode="General">
                  <c:v>81.738394525857345</c:v>
                </c:pt>
                <c:pt idx="2686" formatCode="General">
                  <c:v>81.752791805855907</c:v>
                </c:pt>
                <c:pt idx="2687" formatCode="General">
                  <c:v>81.767215770886907</c:v>
                </c:pt>
                <c:pt idx="2688" formatCode="General">
                  <c:v>81.781666604006048</c:v>
                </c:pt>
                <c:pt idx="2689" formatCode="General">
                  <c:v>81.796144490235562</c:v>
                </c:pt>
                <c:pt idx="2690" formatCode="General">
                  <c:v>81.810649616593864</c:v>
                </c:pt>
                <c:pt idx="2691" formatCode="General">
                  <c:v>81.825182172125537</c:v>
                </c:pt>
                <c:pt idx="2692" formatCode="General">
                  <c:v>81.839742347932074</c:v>
                </c:pt>
                <c:pt idx="2693" formatCode="General">
                  <c:v>81.854330337203308</c:v>
                </c:pt>
                <c:pt idx="2694" formatCode="General">
                  <c:v>81.868946335249092</c:v>
                </c:pt>
                <c:pt idx="2695" formatCode="General">
                  <c:v>81.883590539532079</c:v>
                </c:pt>
                <c:pt idx="2696" formatCode="General">
                  <c:v>81.898263149700711</c:v>
                </c:pt>
                <c:pt idx="2697" formatCode="General">
                  <c:v>81.912964367623189</c:v>
                </c:pt>
                <c:pt idx="2698" formatCode="General">
                  <c:v>81.927694397421888</c:v>
                </c:pt>
                <c:pt idx="2699" formatCode="General">
                  <c:v>81.942453445508605</c:v>
                </c:pt>
                <c:pt idx="2700" formatCode="General">
                  <c:v>81.957241720620502</c:v>
                </c:pt>
                <c:pt idx="2701" formatCode="General">
                  <c:v>81.972059433856657</c:v>
                </c:pt>
                <c:pt idx="2702" formatCode="General">
                  <c:v>81.986906798715452</c:v>
                </c:pt>
                <c:pt idx="2703" formatCode="General">
                  <c:v>82.001784031132772</c:v>
                </c:pt>
                <c:pt idx="2704" formatCode="General">
                  <c:v>82.016691349520784</c:v>
                </c:pt>
                <c:pt idx="2705" formatCode="General">
                  <c:v>82.031628974807788</c:v>
                </c:pt>
                <c:pt idx="2706" formatCode="General">
                  <c:v>82.046597130478673</c:v>
                </c:pt>
                <c:pt idx="2707" formatCode="General">
                  <c:v>82.06159604261623</c:v>
                </c:pt>
                <c:pt idx="2708" formatCode="General">
                  <c:v>82.076625939943469</c:v>
                </c:pt>
                <c:pt idx="2709" formatCode="General">
                  <c:v>82.091687053866664</c:v>
                </c:pt>
                <c:pt idx="2710" formatCode="General">
                  <c:v>82.106779618519383</c:v>
                </c:pt>
                <c:pt idx="2711" formatCode="General">
                  <c:v>82.121903870807415</c:v>
                </c:pt>
                <c:pt idx="2712" formatCode="General">
                  <c:v>82.13706005045465</c:v>
                </c:pt>
                <c:pt idx="2713" formatCode="General">
                  <c:v>82.152248400049999</c:v>
                </c:pt>
                <c:pt idx="2714" formatCode="General">
                  <c:v>82.167469165095156</c:v>
                </c:pt>
                <c:pt idx="2715" formatCode="General">
                  <c:v>82.182722594053587</c:v>
                </c:pt>
                <c:pt idx="2716" formatCode="General">
                  <c:v>82.198008938400434</c:v>
                </c:pt>
                <c:pt idx="2717" formatCode="General">
                  <c:v>82.213328452673537</c:v>
                </c:pt>
                <c:pt idx="2718" formatCode="General">
                  <c:v>82.228681394525594</c:v>
                </c:pt>
                <c:pt idx="2719" formatCode="General">
                  <c:v>82.244068024777462</c:v>
                </c:pt>
                <c:pt idx="2720" formatCode="General">
                  <c:v>82.259488607472534</c:v>
                </c:pt>
                <c:pt idx="2721" formatCode="General">
                  <c:v>82.274943409932519</c:v>
                </c:pt>
                <c:pt idx="2722" formatCode="General">
                  <c:v>82.290432702814215</c:v>
                </c:pt>
                <c:pt idx="2723" formatCode="General">
                  <c:v>82.305956760167717</c:v>
                </c:pt>
                <c:pt idx="2724" formatCode="General">
                  <c:v>82.321515859495904</c:v>
                </c:pt>
                <c:pt idx="2725" formatCode="General">
                  <c:v>82.337110281815214</c:v>
                </c:pt>
                <c:pt idx="2726" formatCode="General">
                  <c:v>82.352740311717852</c:v>
                </c:pt>
                <c:pt idx="2727" formatCode="General">
                  <c:v>82.368406237435337</c:v>
                </c:pt>
                <c:pt idx="2728" formatCode="General">
                  <c:v>82.384108350903603</c:v>
                </c:pt>
                <c:pt idx="2729" formatCode="General">
                  <c:v>82.399846947829516</c:v>
                </c:pt>
                <c:pt idx="2730" formatCode="General">
                  <c:v>82.415622327758982</c:v>
                </c:pt>
                <c:pt idx="2731" formatCode="General">
                  <c:v>82.431434794146568</c:v>
                </c:pt>
                <c:pt idx="2732" formatCode="General">
                  <c:v>82.447284654426809</c:v>
                </c:pt>
                <c:pt idx="2733" formatCode="General">
                  <c:v>82.463172220087188</c:v>
                </c:pt>
                <c:pt idx="2734" formatCode="General">
                  <c:v>82.479097806742786</c:v>
                </c:pt>
                <c:pt idx="2735" formatCode="General">
                  <c:v>82.495061734212726</c:v>
                </c:pt>
                <c:pt idx="2736" formatCode="General">
                  <c:v>82.511064326598486</c:v>
                </c:pt>
                <c:pt idx="2737" formatCode="General">
                  <c:v>82.527105912363979</c:v>
                </c:pt>
                <c:pt idx="2738" formatCode="General">
                  <c:v>82.543186824417674</c:v>
                </c:pt>
                <c:pt idx="2739" formatCode="General">
                  <c:v>82.559307400196616</c:v>
                </c:pt>
                <c:pt idx="2740" formatCode="General">
                  <c:v>82.575467981752553</c:v>
                </c:pt>
                <c:pt idx="2741" formatCode="General">
                  <c:v>82.59166891584016</c:v>
                </c:pt>
                <c:pt idx="2742" formatCode="General">
                  <c:v>82.607910554007333</c:v>
                </c:pt>
                <c:pt idx="2743" formatCode="General">
                  <c:v>82.624193252687903</c:v>
                </c:pt>
                <c:pt idx="2744" formatCode="General">
                  <c:v>82.640517373296476</c:v>
                </c:pt>
                <c:pt idx="2745" formatCode="General">
                  <c:v>82.656883282325737</c:v>
                </c:pt>
                <c:pt idx="2746" formatCode="General">
                  <c:v>82.673291351446167</c:v>
                </c:pt>
                <c:pt idx="2747" formatCode="General">
                  <c:v>82.689741957608291</c:v>
                </c:pt>
                <c:pt idx="2748" formatCode="General">
                  <c:v>82.706235483147552</c:v>
                </c:pt>
                <c:pt idx="2749" formatCode="General">
                  <c:v>82.722772315891774</c:v>
                </c:pt>
                <c:pt idx="2750" formatCode="General">
                  <c:v>82.739352849271469</c:v>
                </c:pt>
                <c:pt idx="2751" formatCode="General">
                  <c:v>82.755977482432982</c:v>
                </c:pt>
                <c:pt idx="2752" formatCode="General">
                  <c:v>82.772646620354593</c:v>
                </c:pt>
                <c:pt idx="2753" formatCode="General">
                  <c:v>82.789360673965476</c:v>
                </c:pt>
                <c:pt idx="2754" formatCode="General">
                  <c:v>82.806120060268128</c:v>
                </c:pt>
                <c:pt idx="2755" formatCode="General">
                  <c:v>82.822925202463679</c:v>
                </c:pt>
                <c:pt idx="2756" formatCode="General">
                  <c:v>82.839776530080812</c:v>
                </c:pt>
                <c:pt idx="2757" formatCode="General">
                  <c:v>82.856674479107838</c:v>
                </c:pt>
                <c:pt idx="2758" formatCode="General">
                  <c:v>82.873619492128697</c:v>
                </c:pt>
                <c:pt idx="2759" formatCode="General">
                  <c:v>82.890612018462278</c:v>
                </c:pt>
                <c:pt idx="2760" formatCode="General">
                  <c:v>82.907652514305752</c:v>
                </c:pt>
                <c:pt idx="2761" formatCode="General">
                  <c:v>82.924741442881739</c:v>
                </c:pt>
                <c:pt idx="2762" formatCode="General">
                  <c:v>82.941879274589567</c:v>
                </c:pt>
                <c:pt idx="2763" formatCode="General">
                  <c:v>82.959066487160712</c:v>
                </c:pt>
                <c:pt idx="2764" formatCode="General">
                  <c:v>82.976303565818554</c:v>
                </c:pt>
                <c:pt idx="2765" formatCode="General">
                  <c:v>82.993591003442603</c:v>
                </c:pt>
                <c:pt idx="2766" formatCode="General">
                  <c:v>83.010929300737473</c:v>
                </c:pt>
                <c:pt idx="2767" formatCode="General">
                  <c:v>83.028318966406431</c:v>
                </c:pt>
                <c:pt idx="2768" formatCode="General">
                  <c:v>83.045760517330152</c:v>
                </c:pt>
                <c:pt idx="2769" formatCode="General">
                  <c:v>83.063254478750437</c:v>
                </c:pt>
                <c:pt idx="2770" formatCode="General">
                  <c:v>83.080801384459321</c:v>
                </c:pt>
                <c:pt idx="2771" formatCode="General">
                  <c:v>83.098401776993754</c:v>
                </c:pt>
                <c:pt idx="2772" formatCode="General">
                  <c:v>83.11605620783574</c:v>
                </c:pt>
                <c:pt idx="2773" formatCode="General">
                  <c:v>83.133765237618732</c:v>
                </c:pt>
                <c:pt idx="2774" formatCode="General">
                  <c:v>83.151529436339857</c:v>
                </c:pt>
                <c:pt idx="2775" formatCode="General">
                  <c:v>83.169349383578648</c:v>
                </c:pt>
                <c:pt idx="2776" formatCode="General">
                  <c:v>83.187225668722277</c:v>
                </c:pt>
                <c:pt idx="2777" formatCode="General">
                  <c:v>83.205158891197641</c:v>
                </c:pt>
                <c:pt idx="2778" formatCode="General">
                  <c:v>83.223149660710519</c:v>
                </c:pt>
                <c:pt idx="2779" formatCode="General">
                  <c:v>83.241198597492073</c:v>
                </c:pt>
                <c:pt idx="2780" formatCode="General">
                  <c:v>83.259306332552896</c:v>
                </c:pt>
                <c:pt idx="2781" formatCode="General">
                  <c:v>83.277473507945118</c:v>
                </c:pt>
                <c:pt idx="2782" formatCode="General">
                  <c:v>83.295700777032479</c:v>
                </c:pt>
                <c:pt idx="2783" formatCode="General">
                  <c:v>83.313988804769181</c:v>
                </c:pt>
                <c:pt idx="2784" formatCode="General">
                  <c:v>83.33233826798741</c:v>
                </c:pt>
                <c:pt idx="2785" formatCode="General">
                  <c:v>83.350749855694062</c:v>
                </c:pt>
                <c:pt idx="2786" formatCode="General">
                  <c:v>83.369224269377142</c:v>
                </c:pt>
                <c:pt idx="2787" formatCode="General">
                  <c:v>83.387762223321999</c:v>
                </c:pt>
                <c:pt idx="2788" formatCode="General">
                  <c:v>83.406364444937822</c:v>
                </c:pt>
                <c:pt idx="2789" formatCode="General">
                  <c:v>83.425031675095099</c:v>
                </c:pt>
                <c:pt idx="2790" formatCode="General">
                  <c:v>83.443764668473946</c:v>
                </c:pt>
                <c:pt idx="2791" formatCode="General">
                  <c:v>83.462564193924365</c:v>
                </c:pt>
                <c:pt idx="2792" formatCode="General">
                  <c:v>83.481431034838437</c:v>
                </c:pt>
                <c:pt idx="2793" formatCode="General">
                  <c:v>83.500365989535041</c:v>
                </c:pt>
                <c:pt idx="2794" formatCode="General">
                  <c:v>83.519369871657929</c:v>
                </c:pt>
                <c:pt idx="2795" formatCode="General">
                  <c:v>83.538443510587328</c:v>
                </c:pt>
                <c:pt idx="2796" formatCode="General">
                  <c:v>83.557587751865739</c:v>
                </c:pt>
                <c:pt idx="2797" formatCode="General">
                  <c:v>83.576803457638789</c:v>
                </c:pt>
                <c:pt idx="2798" formatCode="General">
                  <c:v>83.596091507111396</c:v>
                </c:pt>
                <c:pt idx="2799" formatCode="General">
                  <c:v>83.615452797020225</c:v>
                </c:pt>
                <c:pt idx="2800" formatCode="General">
                  <c:v>83.634888242122898</c:v>
                </c:pt>
                <c:pt idx="2801" formatCode="General">
                  <c:v>83.654398775704877</c:v>
                </c:pt>
                <c:pt idx="2802" formatCode="General">
                  <c:v>83.673985350104815</c:v>
                </c:pt>
                <c:pt idx="2803" formatCode="General">
                  <c:v>83.693648937258914</c:v>
                </c:pt>
                <c:pt idx="2804" formatCode="General">
                  <c:v>83.71339052926551</c:v>
                </c:pt>
                <c:pt idx="2805" formatCode="General">
                  <c:v>83.733211138970589</c:v>
                </c:pt>
                <c:pt idx="2806" formatCode="General">
                  <c:v>83.753111800575283</c:v>
                </c:pt>
                <c:pt idx="2807" formatCode="General">
                  <c:v>83.773093570266141</c:v>
                </c:pt>
                <c:pt idx="2808" formatCode="General">
                  <c:v>83.793157526869692</c:v>
                </c:pt>
                <c:pt idx="2809" formatCode="General">
                  <c:v>83.813304772531765</c:v>
                </c:pt>
                <c:pt idx="2810" formatCode="General">
                  <c:v>83.833536433423575</c:v>
                </c:pt>
                <c:pt idx="2811" formatCode="General">
                  <c:v>83.853853660474996</c:v>
                </c:pt>
                <c:pt idx="2812" formatCode="General">
                  <c:v>83.874257630136867</c:v>
                </c:pt>
                <c:pt idx="2813" formatCode="General">
                  <c:v>83.894749545173696</c:v>
                </c:pt>
                <c:pt idx="2814" formatCode="General">
                  <c:v>83.915330635487976</c:v>
                </c:pt>
                <c:pt idx="2815" formatCode="General">
                  <c:v>83.936002158977885</c:v>
                </c:pt>
                <c:pt idx="2816" formatCode="General">
                  <c:v>83.956765402430065</c:v>
                </c:pt>
                <c:pt idx="2817" formatCode="General">
                  <c:v>83.977621682448998</c:v>
                </c:pt>
                <c:pt idx="2818" formatCode="General">
                  <c:v>83.998572346425206</c:v>
                </c:pt>
                <c:pt idx="2819" formatCode="General">
                  <c:v>84.019618773543769</c:v>
                </c:pt>
                <c:pt idx="2820" formatCode="General">
                  <c:v>84.040762375835783</c:v>
                </c:pt>
                <c:pt idx="2821" formatCode="General">
                  <c:v>84.062004599274502</c:v>
                </c:pt>
                <c:pt idx="2822" formatCode="General">
                  <c:v>84.083346924918885</c:v>
                </c:pt>
                <c:pt idx="2823" formatCode="General">
                  <c:v>84.104790870106811</c:v>
                </c:pt>
                <c:pt idx="2824" formatCode="General">
                  <c:v>84.126337989700772</c:v>
                </c:pt>
                <c:pt idx="2825" formatCode="General">
                  <c:v>84.147989877388781</c:v>
                </c:pt>
                <c:pt idx="2826" formatCode="General">
                  <c:v>84.169748167043608</c:v>
                </c:pt>
                <c:pt idx="2827" formatCode="General">
                  <c:v>84.191614534143412</c:v>
                </c:pt>
                <c:pt idx="2828" formatCode="General">
                  <c:v>84.21359069725743</c:v>
                </c:pt>
                <c:pt idx="2829" formatCode="General">
                  <c:v>84.235678419600035</c:v>
                </c:pt>
                <c:pt idx="2830" formatCode="General">
                  <c:v>84.257879510657446</c:v>
                </c:pt>
                <c:pt idx="2831" formatCode="General">
                  <c:v>84.280195827890878</c:v>
                </c:pt>
                <c:pt idx="2832" formatCode="General">
                  <c:v>84.302629278520854</c:v>
                </c:pt>
                <c:pt idx="2833" formatCode="General">
                  <c:v>84.325181821397265</c:v>
                </c:pt>
                <c:pt idx="2834" formatCode="General">
                  <c:v>84.347855468960361</c:v>
                </c:pt>
                <c:pt idx="2835" formatCode="General">
                  <c:v>84.370652289298093</c:v>
                </c:pt>
                <c:pt idx="2836" formatCode="General">
                  <c:v>84.393574408305398</c:v>
                </c:pt>
                <c:pt idx="2837" formatCode="General">
                  <c:v>84.416624011952223</c:v>
                </c:pt>
                <c:pt idx="2838" formatCode="General">
                  <c:v>84.439803348666388</c:v>
                </c:pt>
                <c:pt idx="2839" formatCode="General">
                  <c:v>84.463114731838843</c:v>
                </c:pt>
                <c:pt idx="2840" formatCode="General">
                  <c:v>84.48656054245896</c:v>
                </c:pt>
                <c:pt idx="2841" formatCode="General">
                  <c:v>84.51014323188825</c:v>
                </c:pt>
                <c:pt idx="2842" formatCode="General">
                  <c:v>84.533865324781218</c:v>
                </c:pt>
                <c:pt idx="2843" formatCode="General">
                  <c:v>84.557729422163376</c:v>
                </c:pt>
                <c:pt idx="2844" formatCode="General">
                  <c:v>84.581738204676483</c:v>
                </c:pt>
                <c:pt idx="2845" formatCode="General">
                  <c:v>84.605894436002373</c:v>
                </c:pt>
                <c:pt idx="2846" formatCode="General">
                  <c:v>84.630200966477631</c:v>
                </c:pt>
                <c:pt idx="2847" formatCode="General">
                  <c:v>84.654660736911765</c:v>
                </c:pt>
                <c:pt idx="2848" formatCode="General">
                  <c:v>84.679276782623674</c:v>
                </c:pt>
                <c:pt idx="2849" formatCode="General">
                  <c:v>84.704052237711224</c:v>
                </c:pt>
                <c:pt idx="2850" formatCode="General">
                  <c:v>84.728990339570927</c:v>
                </c:pt>
                <c:pt idx="2851" formatCode="General">
                  <c:v>84.75409443368558</c:v>
                </c:pt>
                <c:pt idx="2852" formatCode="General">
                  <c:v>84.779367978699611</c:v>
                </c:pt>
                <c:pt idx="2853" formatCode="General">
                  <c:v>84.804814551803375</c:v>
                </c:pt>
                <c:pt idx="2854" formatCode="General">
                  <c:v>84.830437854449755</c:v>
                </c:pt>
                <c:pt idx="2855" formatCode="General">
                  <c:v>84.856241718428251</c:v>
                </c:pt>
                <c:pt idx="2856" formatCode="General">
                  <c:v>84.882230112324308</c:v>
                </c:pt>
                <c:pt idx="2857" formatCode="General">
                  <c:v>84.908407148393948</c:v>
                </c:pt>
                <c:pt idx="2858" formatCode="General">
                  <c:v>84.934777089886836</c:v>
                </c:pt>
                <c:pt idx="2859" formatCode="General">
                  <c:v>84.96134435885385</c:v>
                </c:pt>
                <c:pt idx="2860" formatCode="General">
                  <c:v>84.98811354447875</c:v>
                </c:pt>
                <c:pt idx="2861" formatCode="General">
                  <c:v>85.015089411977627</c:v>
                </c:pt>
                <c:pt idx="2862" formatCode="General">
                  <c:v>85.042276912113792</c:v>
                </c:pt>
                <c:pt idx="2863" formatCode="General">
                  <c:v>85.069681191380866</c:v>
                </c:pt>
                <c:pt idx="2864" formatCode="General">
                  <c:v>85.097307602912082</c:v>
                </c:pt>
                <c:pt idx="2865" formatCode="General">
                  <c:v>85.125161718180109</c:v>
                </c:pt>
                <c:pt idx="2866" formatCode="General">
                  <c:v>85.153249339557888</c:v>
                </c:pt>
                <c:pt idx="2867" formatCode="General">
                  <c:v>85.181576513819479</c:v>
                </c:pt>
                <c:pt idx="2868" formatCode="General">
                  <c:v>85.210149546667566</c:v>
                </c:pt>
                <c:pt idx="2869" formatCode="General">
                  <c:v>85.238975018384807</c:v>
                </c:pt>
                <c:pt idx="2870" formatCode="General">
                  <c:v>85.268059800716472</c:v>
                </c:pt>
                <c:pt idx="2871" formatCode="General">
                  <c:v>85.297411075104421</c:v>
                </c:pt>
                <c:pt idx="2872" formatCode="General">
                  <c:v>85.327036352407092</c:v>
                </c:pt>
                <c:pt idx="2873" formatCode="General">
                  <c:v>85.356943494254935</c:v>
                </c:pt>
                <c:pt idx="2874" formatCode="General">
                  <c:v>85.387140736210242</c:v>
                </c:pt>
                <c:pt idx="2875" formatCode="General">
                  <c:v>85.417636712920512</c:v>
                </c:pt>
                <c:pt idx="2876" formatCode="General">
                  <c:v>85.44844048547823</c:v>
                </c:pt>
                <c:pt idx="2877" formatCode="General">
                  <c:v>85.479561571227606</c:v>
                </c:pt>
                <c:pt idx="2878" formatCode="General">
                  <c:v>85.511009976290566</c:v>
                </c:pt>
                <c:pt idx="2879" formatCode="General">
                  <c:v>85.542796231119809</c:v>
                </c:pt>
                <c:pt idx="2880" formatCode="General">
                  <c:v>85.574931429429924</c:v>
                </c:pt>
                <c:pt idx="2881" formatCode="General">
                  <c:v>85.607427270905575</c:v>
                </c:pt>
                <c:pt idx="2882" formatCode="General">
                  <c:v>85.640296108143176</c:v>
                </c:pt>
                <c:pt idx="2883" formatCode="General">
                  <c:v>85.673550998348603</c:v>
                </c:pt>
                <c:pt idx="2884" formatCode="General">
                  <c:v>85.707205760391318</c:v>
                </c:pt>
                <c:pt idx="2885" formatCode="General">
                  <c:v>85.741275037907073</c:v>
                </c:pt>
                <c:pt idx="2886" formatCode="General">
                  <c:v>85.775774369248893</c:v>
                </c:pt>
                <c:pt idx="2887" formatCode="General">
                  <c:v>85.810720265213988</c:v>
                </c:pt>
                <c:pt idx="2888" formatCode="General">
                  <c:v>85.846130295626097</c:v>
                </c:pt>
                <c:pt idx="2889" formatCode="General">
                  <c:v>85.88202318603409</c:v>
                </c:pt>
                <c:pt idx="2890" formatCode="General">
                  <c:v>85.918418926004648</c:v>
                </c:pt>
                <c:pt idx="2891" formatCode="General">
                  <c:v>85.955338890748791</c:v>
                </c:pt>
                <c:pt idx="2892" formatCode="General">
                  <c:v>85.992805978137852</c:v>
                </c:pt>
                <c:pt idx="2893" formatCode="General">
                  <c:v>86.03084476354914</c:v>
                </c:pt>
                <c:pt idx="2894" formatCode="General">
                  <c:v>86.069481675451513</c:v>
                </c:pt>
                <c:pt idx="2895" formatCode="General">
                  <c:v>86.108745195217509</c:v>
                </c:pt>
                <c:pt idx="2896" formatCode="General">
                  <c:v>86.148666085362194</c:v>
                </c:pt>
                <c:pt idx="2897" formatCode="General">
                  <c:v>86.189277651294688</c:v>
                </c:pt>
                <c:pt idx="2898" formatCode="General">
                  <c:v>86.230616042777555</c:v>
                </c:pt>
                <c:pt idx="2899" formatCode="General">
                  <c:v>86.272720602685709</c:v>
                </c:pt>
                <c:pt idx="2900" formatCode="General">
                  <c:v>86.315634272429847</c:v>
                </c:pt>
                <c:pt idx="2901" formatCode="General">
                  <c:v>86.359404065675946</c:v>
                </c:pt>
                <c:pt idx="2902" formatCode="General">
                  <c:v>86.404081624916842</c:v>
                </c:pt>
                <c:pt idx="2903" formatCode="General">
                  <c:v>86.449723879255686</c:v>
                </c:pt>
                <c:pt idx="2904" formatCode="General">
                  <c:v>86.496393826758791</c:v>
                </c:pt>
                <c:pt idx="2905" formatCode="General">
                  <c:v>86.54416147136719</c:v>
                </c:pt>
                <c:pt idx="2906" formatCode="General">
                  <c:v>86.593104953256599</c:v>
                </c:pt>
                <c:pt idx="2907" formatCode="General">
                  <c:v>86.643311923622989</c:v>
                </c:pt>
                <c:pt idx="2908" formatCode="General">
                  <c:v>86.694881231501498</c:v>
                </c:pt>
                <c:pt idx="2909" formatCode="General">
                  <c:v>86.747925013436728</c:v>
                </c:pt>
                <c:pt idx="2910" formatCode="General">
                  <c:v>86.802571309720534</c:v>
                </c:pt>
                <c:pt idx="2911" formatCode="General">
                  <c:v>86.858967378343365</c:v>
                </c:pt>
                <c:pt idx="2912" formatCode="General">
                  <c:v>86.917283947491725</c:v>
                </c:pt>
                <c:pt idx="2913" formatCode="General">
                  <c:v>86.977720751969386</c:v>
                </c:pt>
                <c:pt idx="2914" formatCode="General">
                  <c:v>87.040513859469982</c:v>
                </c:pt>
                <c:pt idx="2915" formatCode="General">
                  <c:v>87.105945545754778</c:v>
                </c:pt>
                <c:pt idx="2916" formatCode="General">
                  <c:v>87.174357888932278</c:v>
                </c:pt>
                <c:pt idx="2917" formatCode="General">
                  <c:v>87.246171943996629</c:v>
                </c:pt>
                <c:pt idx="2918" formatCode="General">
                  <c:v>87.3219155666457</c:v>
                </c:pt>
                <c:pt idx="2919" formatCode="General">
                  <c:v>87.402265166468311</c:v>
                </c:pt>
                <c:pt idx="2920" formatCode="General">
                  <c:v>87.488110944902971</c:v>
                </c:pt>
                <c:pt idx="2921" formatCode="General">
                  <c:v>87.580664006318088</c:v>
                </c:pt>
                <c:pt idx="2922" formatCode="General">
                  <c:v>87.681643540073949</c:v>
                </c:pt>
                <c:pt idx="2923" formatCode="General">
                  <c:v>87.793631604553397</c:v>
                </c:pt>
                <c:pt idx="2924" formatCode="General">
                  <c:v>87.92082430800356</c:v>
                </c:pt>
                <c:pt idx="2925" formatCode="General">
                  <c:v>88.070901476069039</c:v>
                </c:pt>
                <c:pt idx="2926" formatCode="General">
                  <c:v>88.261099406743668</c:v>
                </c:pt>
                <c:pt idx="2927" formatCode="General">
                  <c:v>88.553561523114823</c:v>
                </c:pt>
              </c:numCache>
            </c:numRef>
          </c:yVal>
          <c:smooth val="0"/>
          <c:extLst>
            <c:ext xmlns:c16="http://schemas.microsoft.com/office/drawing/2014/chart" uri="{C3380CC4-5D6E-409C-BE32-E72D297353CC}">
              <c16:uniqueId val="{00000002-C4C5-4442-8A15-4843D8CA39EF}"/>
            </c:ext>
          </c:extLst>
        </c:ser>
        <c:dLbls>
          <c:showLegendKey val="0"/>
          <c:showVal val="0"/>
          <c:showCatName val="0"/>
          <c:showSerName val="0"/>
          <c:showPercent val="0"/>
          <c:showBubbleSize val="0"/>
        </c:dLbls>
        <c:axId val="277871488"/>
        <c:axId val="107073104"/>
      </c:scatterChart>
      <c:valAx>
        <c:axId val="277871488"/>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07073104"/>
        <c:crosses val="autoZero"/>
        <c:crossBetween val="midCat"/>
      </c:valAx>
      <c:valAx>
        <c:axId val="107073104"/>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7787148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BetaPERT Q-Q Plot</a:t>
            </a:r>
          </a:p>
        </c:rich>
      </c:tx>
      <c:overlay val="0"/>
    </c:title>
    <c:autoTitleDeleted val="0"/>
    <c:plotArea>
      <c:layout/>
      <c:scatterChart>
        <c:scatterStyle val="lineMarker"/>
        <c:varyColors val="0"/>
        <c:ser>
          <c:idx val="0"/>
          <c:order val="0"/>
          <c:tx>
            <c:v>BetaPERT</c:v>
          </c:tx>
          <c:spPr>
            <a:ln w="38100">
              <a:noFill/>
            </a:ln>
          </c:spPr>
          <c:marker>
            <c:symbol val="diamond"/>
            <c:size val="4"/>
          </c:marker>
          <c:x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B791-45D2-BBC4-FFCB66B57A1D}"/>
            </c:ext>
          </c:extLst>
        </c:ser>
        <c:ser>
          <c:idx val="1"/>
          <c:order val="1"/>
          <c:tx>
            <c:v>Identity</c:v>
          </c:tx>
          <c:spPr>
            <a:ln w="15875" cap="rnd">
              <a:solidFill>
                <a:srgbClr val="787878"/>
              </a:solidFill>
              <a:prstDash val="dot"/>
            </a:ln>
          </c:spPr>
          <c:marker>
            <c:symbol val="none"/>
          </c:marker>
          <c:x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xVal>
          <c:y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yVal>
          <c:smooth val="0"/>
          <c:extLst>
            <c:ext xmlns:c16="http://schemas.microsoft.com/office/drawing/2014/chart" uri="{C3380CC4-5D6E-409C-BE32-E72D297353CC}">
              <c16:uniqueId val="{00000002-B791-45D2-BBC4-FFCB66B57A1D}"/>
            </c:ext>
          </c:extLst>
        </c:ser>
        <c:dLbls>
          <c:showLegendKey val="0"/>
          <c:showVal val="0"/>
          <c:showCatName val="0"/>
          <c:showSerName val="0"/>
          <c:showPercent val="0"/>
          <c:showBubbleSize val="0"/>
        </c:dLbls>
        <c:axId val="378411072"/>
        <c:axId val="107065424"/>
      </c:scatterChart>
      <c:valAx>
        <c:axId val="378411072"/>
        <c:scaling>
          <c:orientation val="minMax"/>
          <c:max val="89"/>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07065424"/>
        <c:crosses val="autoZero"/>
        <c:crossBetween val="midCat"/>
      </c:valAx>
      <c:valAx>
        <c:axId val="107065424"/>
        <c:scaling>
          <c:orientation val="minMax"/>
          <c:max val="89"/>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37841107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48</xdr:col>
      <xdr:colOff>0</xdr:colOff>
      <xdr:row>2</xdr:row>
      <xdr:rowOff>0</xdr:rowOff>
    </xdr:from>
    <xdr:to>
      <xdr:col>53</xdr:col>
      <xdr:colOff>450850</xdr:colOff>
      <xdr:row>22</xdr:row>
      <xdr:rowOff>127000</xdr:rowOff>
    </xdr:to>
    <xdr:graphicFrame macro="">
      <xdr:nvGraphicFramePr>
        <xdr:cNvPr id="2" name="Chart 1">
          <a:extLst>
            <a:ext uri="{FF2B5EF4-FFF2-40B4-BE49-F238E27FC236}">
              <a16:creationId xmlns:a16="http://schemas.microsoft.com/office/drawing/2014/main" id="{37A24165-10EA-472A-26C5-E0BD3390D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53</xdr:col>
      <xdr:colOff>577850</xdr:colOff>
      <xdr:row>2</xdr:row>
      <xdr:rowOff>0</xdr:rowOff>
    </xdr:from>
    <xdr:to>
      <xdr:col>60</xdr:col>
      <xdr:colOff>247650</xdr:colOff>
      <xdr:row>22</xdr:row>
      <xdr:rowOff>127000</xdr:rowOff>
    </xdr:to>
    <xdr:graphicFrame macro="">
      <xdr:nvGraphicFramePr>
        <xdr:cNvPr id="3" name="Chart 2">
          <a:extLst>
            <a:ext uri="{FF2B5EF4-FFF2-40B4-BE49-F238E27FC236}">
              <a16:creationId xmlns:a16="http://schemas.microsoft.com/office/drawing/2014/main" id="{9C3986E2-2683-6373-B498-44570DC2E6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48</xdr:col>
      <xdr:colOff>0</xdr:colOff>
      <xdr:row>23</xdr:row>
      <xdr:rowOff>63500</xdr:rowOff>
    </xdr:from>
    <xdr:to>
      <xdr:col>53</xdr:col>
      <xdr:colOff>450850</xdr:colOff>
      <xdr:row>44</xdr:row>
      <xdr:rowOff>0</xdr:rowOff>
    </xdr:to>
    <xdr:graphicFrame macro="">
      <xdr:nvGraphicFramePr>
        <xdr:cNvPr id="4" name="Chart 3">
          <a:extLst>
            <a:ext uri="{FF2B5EF4-FFF2-40B4-BE49-F238E27FC236}">
              <a16:creationId xmlns:a16="http://schemas.microsoft.com/office/drawing/2014/main" id="{3A13F859-192F-F02B-88E2-524F5A8C4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53</xdr:col>
      <xdr:colOff>577850</xdr:colOff>
      <xdr:row>23</xdr:row>
      <xdr:rowOff>63500</xdr:rowOff>
    </xdr:from>
    <xdr:to>
      <xdr:col>60</xdr:col>
      <xdr:colOff>247650</xdr:colOff>
      <xdr:row>44</xdr:row>
      <xdr:rowOff>0</xdr:rowOff>
    </xdr:to>
    <xdr:graphicFrame macro="">
      <xdr:nvGraphicFramePr>
        <xdr:cNvPr id="5" name="Chart 4">
          <a:extLst>
            <a:ext uri="{FF2B5EF4-FFF2-40B4-BE49-F238E27FC236}">
              <a16:creationId xmlns:a16="http://schemas.microsoft.com/office/drawing/2014/main" id="{3976E00B-9424-B7AA-4DF4-3A37FFE1B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48</xdr:col>
      <xdr:colOff>0</xdr:colOff>
      <xdr:row>44</xdr:row>
      <xdr:rowOff>127000</xdr:rowOff>
    </xdr:from>
    <xdr:to>
      <xdr:col>53</xdr:col>
      <xdr:colOff>450850</xdr:colOff>
      <xdr:row>65</xdr:row>
      <xdr:rowOff>63500</xdr:rowOff>
    </xdr:to>
    <xdr:graphicFrame macro="">
      <xdr:nvGraphicFramePr>
        <xdr:cNvPr id="6" name="Chart 5">
          <a:extLst>
            <a:ext uri="{FF2B5EF4-FFF2-40B4-BE49-F238E27FC236}">
              <a16:creationId xmlns:a16="http://schemas.microsoft.com/office/drawing/2014/main" id="{D54F3CB5-FB5E-6482-55DC-E69C8D197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53</xdr:col>
      <xdr:colOff>577850</xdr:colOff>
      <xdr:row>44</xdr:row>
      <xdr:rowOff>127000</xdr:rowOff>
    </xdr:from>
    <xdr:to>
      <xdr:col>60</xdr:col>
      <xdr:colOff>247650</xdr:colOff>
      <xdr:row>65</xdr:row>
      <xdr:rowOff>63500</xdr:rowOff>
    </xdr:to>
    <xdr:graphicFrame macro="">
      <xdr:nvGraphicFramePr>
        <xdr:cNvPr id="7" name="Chart 6">
          <a:extLst>
            <a:ext uri="{FF2B5EF4-FFF2-40B4-BE49-F238E27FC236}">
              <a16:creationId xmlns:a16="http://schemas.microsoft.com/office/drawing/2014/main" id="{E5BCA532-2B35-56A6-939F-0459B094B3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48</xdr:col>
      <xdr:colOff>0</xdr:colOff>
      <xdr:row>66</xdr:row>
      <xdr:rowOff>0</xdr:rowOff>
    </xdr:from>
    <xdr:to>
      <xdr:col>53</xdr:col>
      <xdr:colOff>450850</xdr:colOff>
      <xdr:row>86</xdr:row>
      <xdr:rowOff>127000</xdr:rowOff>
    </xdr:to>
    <xdr:graphicFrame macro="">
      <xdr:nvGraphicFramePr>
        <xdr:cNvPr id="8" name="Chart 7">
          <a:extLst>
            <a:ext uri="{FF2B5EF4-FFF2-40B4-BE49-F238E27FC236}">
              <a16:creationId xmlns:a16="http://schemas.microsoft.com/office/drawing/2014/main" id="{25C3A4AD-1FDD-7EC0-B3F8-A7E6F8378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13</xdr:row>
      <xdr:rowOff>0</xdr:rowOff>
    </xdr:from>
    <xdr:to>
      <xdr:col>19</xdr:col>
      <xdr:colOff>0</xdr:colOff>
      <xdr:row>33</xdr:row>
      <xdr:rowOff>0</xdr:rowOff>
    </xdr:to>
    <xdr:graphicFrame macro="">
      <xdr:nvGraphicFramePr>
        <xdr:cNvPr id="2" name="Chart 1">
          <a:extLst>
            <a:ext uri="{FF2B5EF4-FFF2-40B4-BE49-F238E27FC236}">
              <a16:creationId xmlns:a16="http://schemas.microsoft.com/office/drawing/2014/main" id="{AF4D4004-BD56-5D4A-79A3-23B0A5998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73</xdr:row>
      <xdr:rowOff>0</xdr:rowOff>
    </xdr:from>
    <xdr:to>
      <xdr:col>15</xdr:col>
      <xdr:colOff>0</xdr:colOff>
      <xdr:row>93</xdr:row>
      <xdr:rowOff>0</xdr:rowOff>
    </xdr:to>
    <xdr:graphicFrame macro="">
      <xdr:nvGraphicFramePr>
        <xdr:cNvPr id="3" name="Chart 2">
          <a:extLst>
            <a:ext uri="{FF2B5EF4-FFF2-40B4-BE49-F238E27FC236}">
              <a16:creationId xmlns:a16="http://schemas.microsoft.com/office/drawing/2014/main" id="{F6DDEE3E-1EA8-AE3B-9266-4C99A8796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73</xdr:row>
      <xdr:rowOff>0</xdr:rowOff>
    </xdr:from>
    <xdr:to>
      <xdr:col>20</xdr:col>
      <xdr:colOff>0</xdr:colOff>
      <xdr:row>93</xdr:row>
      <xdr:rowOff>0</xdr:rowOff>
    </xdr:to>
    <xdr:graphicFrame macro="">
      <xdr:nvGraphicFramePr>
        <xdr:cNvPr id="4" name="Chart 3">
          <a:extLst>
            <a:ext uri="{FF2B5EF4-FFF2-40B4-BE49-F238E27FC236}">
              <a16:creationId xmlns:a16="http://schemas.microsoft.com/office/drawing/2014/main" id="{AC2A1F4A-B3B2-DF6F-EAD1-26B438298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93</xdr:row>
      <xdr:rowOff>0</xdr:rowOff>
    </xdr:from>
    <xdr:to>
      <xdr:col>15</xdr:col>
      <xdr:colOff>0</xdr:colOff>
      <xdr:row>113</xdr:row>
      <xdr:rowOff>0</xdr:rowOff>
    </xdr:to>
    <xdr:graphicFrame macro="">
      <xdr:nvGraphicFramePr>
        <xdr:cNvPr id="5" name="Chart 4">
          <a:extLst>
            <a:ext uri="{FF2B5EF4-FFF2-40B4-BE49-F238E27FC236}">
              <a16:creationId xmlns:a16="http://schemas.microsoft.com/office/drawing/2014/main" id="{86196CAC-59F0-B656-4F40-47782ACF4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93</xdr:row>
      <xdr:rowOff>0</xdr:rowOff>
    </xdr:from>
    <xdr:to>
      <xdr:col>20</xdr:col>
      <xdr:colOff>0</xdr:colOff>
      <xdr:row>113</xdr:row>
      <xdr:rowOff>0</xdr:rowOff>
    </xdr:to>
    <xdr:graphicFrame macro="">
      <xdr:nvGraphicFramePr>
        <xdr:cNvPr id="6" name="Chart 5">
          <a:extLst>
            <a:ext uri="{FF2B5EF4-FFF2-40B4-BE49-F238E27FC236}">
              <a16:creationId xmlns:a16="http://schemas.microsoft.com/office/drawing/2014/main" id="{67EFF5A8-F099-0D7C-7B20-A4A5DD871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113</xdr:row>
      <xdr:rowOff>0</xdr:rowOff>
    </xdr:from>
    <xdr:to>
      <xdr:col>15</xdr:col>
      <xdr:colOff>0</xdr:colOff>
      <xdr:row>133</xdr:row>
      <xdr:rowOff>0</xdr:rowOff>
    </xdr:to>
    <xdr:graphicFrame macro="">
      <xdr:nvGraphicFramePr>
        <xdr:cNvPr id="7" name="Chart 6">
          <a:extLst>
            <a:ext uri="{FF2B5EF4-FFF2-40B4-BE49-F238E27FC236}">
              <a16:creationId xmlns:a16="http://schemas.microsoft.com/office/drawing/2014/main" id="{C8D1429A-A64E-2980-21B1-2A74DA80F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113</xdr:row>
      <xdr:rowOff>0</xdr:rowOff>
    </xdr:from>
    <xdr:to>
      <xdr:col>20</xdr:col>
      <xdr:colOff>0</xdr:colOff>
      <xdr:row>133</xdr:row>
      <xdr:rowOff>0</xdr:rowOff>
    </xdr:to>
    <xdr:graphicFrame macro="">
      <xdr:nvGraphicFramePr>
        <xdr:cNvPr id="8" name="Chart 7">
          <a:extLst>
            <a:ext uri="{FF2B5EF4-FFF2-40B4-BE49-F238E27FC236}">
              <a16:creationId xmlns:a16="http://schemas.microsoft.com/office/drawing/2014/main" id="{F22A7043-6AEB-DA20-8714-9A9E1B2CE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133</xdr:row>
      <xdr:rowOff>0</xdr:rowOff>
    </xdr:from>
    <xdr:to>
      <xdr:col>15</xdr:col>
      <xdr:colOff>0</xdr:colOff>
      <xdr:row>153</xdr:row>
      <xdr:rowOff>0</xdr:rowOff>
    </xdr:to>
    <xdr:graphicFrame macro="">
      <xdr:nvGraphicFramePr>
        <xdr:cNvPr id="9" name="Chart 8">
          <a:extLst>
            <a:ext uri="{FF2B5EF4-FFF2-40B4-BE49-F238E27FC236}">
              <a16:creationId xmlns:a16="http://schemas.microsoft.com/office/drawing/2014/main" id="{0B3B5191-2137-3EAA-E0ED-2737A25BE0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133</xdr:row>
      <xdr:rowOff>0</xdr:rowOff>
    </xdr:from>
    <xdr:to>
      <xdr:col>20</xdr:col>
      <xdr:colOff>0</xdr:colOff>
      <xdr:row>153</xdr:row>
      <xdr:rowOff>0</xdr:rowOff>
    </xdr:to>
    <xdr:graphicFrame macro="">
      <xdr:nvGraphicFramePr>
        <xdr:cNvPr id="10" name="Chart 9">
          <a:extLst>
            <a:ext uri="{FF2B5EF4-FFF2-40B4-BE49-F238E27FC236}">
              <a16:creationId xmlns:a16="http://schemas.microsoft.com/office/drawing/2014/main" id="{5ECB9066-9D22-07BA-ABED-8BEEB822D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BFAC5C-D664-455D-B5E1-64643164CDA4}" name="MileageData" displayName="MileageData" ref="A1:L407" totalsRowShown="0">
  <autoFilter ref="A1:L407" xr:uid="{81BFAC5C-D664-455D-B5E1-64643164CDA4}"/>
  <tableColumns count="12">
    <tableColumn id="1" xr3:uid="{C31BAA05-A94B-4AE0-9387-66224E6D6870}" name="MPG"/>
    <tableColumn id="2" xr3:uid="{816A14A5-368E-44BC-A583-D7FDD54CC459}" name="Cylinders"/>
    <tableColumn id="3" xr3:uid="{C7C7B537-D23F-4823-AE80-15819A60E5B4}" name="Displacement"/>
    <tableColumn id="4" xr3:uid="{286055C0-1279-417C-9979-153D51ADF4F4}" name="Horsepower"/>
    <tableColumn id="5" xr3:uid="{521F5E50-2C3F-421D-9F04-AC5F9702CD5C}" name="Weight"/>
    <tableColumn id="6" xr3:uid="{94FAE004-508F-4D10-953C-671373F10F26}" name="Acceleration"/>
    <tableColumn id="7" xr3:uid="{61D700E4-F524-4A7E-AEAD-5BBD293B496C}" name="Model Year"/>
    <tableColumn id="8" xr3:uid="{0BECF4C5-E151-4384-B94B-31D24A82927F}" name="Origin"/>
    <tableColumn id="9" xr3:uid="{49A7AAFF-5855-4C51-B34A-32DA0E78A2D6}" name="Car Name"/>
    <tableColumn id="10" xr3:uid="{626DC70D-BECA-4642-88EE-69B18E066C80}" name="Make"/>
    <tableColumn id="11" xr3:uid="{185C641C-C117-4FE0-99BB-D318D62B9AFC}" name="Model?"/>
    <tableColumn id="12" xr3:uid="{EB851A44-8B06-455F-8F3E-0384692B21DC}" name="Full_Data">
      <calculatedColumnFormula>Data_Completeness(MileageData[[#This Row],[MPG]:[Acceleration]])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C6A035-4BB2-4822-98F9-B2B0A010BE9B}" name="LifeExpectancyData" displayName="LifeExpectancyData" ref="A1:W2939" totalsRowShown="0">
  <autoFilter ref="A1:W2939" xr:uid="{24C6A035-4BB2-4822-98F9-B2B0A010BE9B}"/>
  <tableColumns count="23">
    <tableColumn id="1" xr3:uid="{F1A4E7AB-8DD5-4ED0-A21B-31F1D830DB01}" name="Country"/>
    <tableColumn id="2" xr3:uid="{BF4B5975-9930-4A3E-9CF4-9F7EB19B1362}" name="Year"/>
    <tableColumn id="3" xr3:uid="{B5FE206B-35C7-4D37-8F62-BD4B1E6BDA23}" name="Status"/>
    <tableColumn id="4" xr3:uid="{05270799-B0DF-4457-90E7-0EE5F7AEA320}" name="Life expectancy"/>
    <tableColumn id="5" xr3:uid="{229C231E-A3FF-4C58-9BB7-B1DFFBDC1155}" name="Adult Mortality"/>
    <tableColumn id="6" xr3:uid="{786318BF-6ADA-47DD-B1A6-4C9AED3FABE4}" name="infant deaths"/>
    <tableColumn id="7" xr3:uid="{0C4FC440-BAD5-401D-B0CC-B155E4C15B8C}" name="Alcohol"/>
    <tableColumn id="8" xr3:uid="{CB3C6128-8806-4F68-B191-B3F007D8ABDA}" name="percentage expenditure"/>
    <tableColumn id="9" xr3:uid="{FA702145-421A-4291-BE1C-A8FD943341BE}" name="Hepatitis B"/>
    <tableColumn id="10" xr3:uid="{5177CA30-CD8F-476B-94ED-6CF19BE787FB}" name="Measles"/>
    <tableColumn id="11" xr3:uid="{0DF1661A-68F5-4D53-B6E3-C2312A723255}" name="BMI"/>
    <tableColumn id="12" xr3:uid="{4CA8D50A-0FF8-4ABF-97B4-780E565A5954}" name="under-five deaths"/>
    <tableColumn id="13" xr3:uid="{6121B905-2683-4305-9879-8FE1F2C48F0C}" name="Polio"/>
    <tableColumn id="14" xr3:uid="{965F6589-A0D9-4BEB-B20F-D08AB8F368DB}" name="Total expenditure"/>
    <tableColumn id="15" xr3:uid="{9B5B65B0-DA9A-4C60-BD05-049EFF7C92E6}" name="Diphtheria"/>
    <tableColumn id="16" xr3:uid="{45C310C8-F2B3-4311-B398-3343B63FAAC6}" name="HIV/AIDS"/>
    <tableColumn id="17" xr3:uid="{DB7BCE72-1625-4904-8747-E704F23E6CBB}" name="GDP"/>
    <tableColumn id="18" xr3:uid="{68025AB0-656B-4979-A500-4A3C88BF2848}" name="Population"/>
    <tableColumn id="19" xr3:uid="{17A83B2F-3AE1-4A6F-A2E9-C5783E640B32}" name="thinness 1-19 years"/>
    <tableColumn id="20" xr3:uid="{4D20DD2E-7F74-4422-AF6F-7E9429373A72}" name="thinness 5-9 years"/>
    <tableColumn id="21" xr3:uid="{78A9D1CD-1C49-4AF5-9C9E-60408D99A64C}" name="Income composition of resources"/>
    <tableColumn id="22" xr3:uid="{F7AACBCC-7606-43A5-9407-7B23C1C3B304}" name="Schooling"/>
    <tableColumn id="23" xr3:uid="{6594A942-A8EB-4CA4-BFD0-71AE2DB538E3}" name="Full_Data">
      <calculatedColumnFormula>Data_Completeness(LifeExpectancyData[[#This Row],[Life expectancy]:[Schooling]])</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BFADC6-0076-4564-BA03-CBB1AED51CE5}" name="ProductionLotsData" displayName="ProductionLotsData" ref="A1:K52" totalsRowShown="0">
  <autoFilter ref="A1:K52" xr:uid="{3ABFADC6-0076-4564-BA03-CBB1AED51CE5}"/>
  <tableColumns count="11">
    <tableColumn id="1" xr3:uid="{4579CB11-F39C-4639-8741-47CCEC28DE5A}" name="Lot_ID"/>
    <tableColumn id="2" xr3:uid="{E8D44128-358E-4BF1-9A46-989A105F4C81}" name="Facility"/>
    <tableColumn id="3" xr3:uid="{CC69D95F-209D-491E-A78C-7B8FF2F2A55D}" name="Fiscal_Year"/>
    <tableColumn id="4" xr3:uid="{0F28BC4D-919E-4DCD-9E95-2AD3D176146D}" name="Lot_Quantity"/>
    <tableColumn id="5" xr3:uid="{40F1D421-BACE-488C-8639-A1FF6F171895}" name="Cumulative_Units"/>
    <tableColumn id="6" xr3:uid="{B3ED5306-8830-4BF2-83EC-5AA6836F824F}" name="Experience_Stock"/>
    <tableColumn id="7" xr3:uid="{AC8C6C43-166B-404C-AE46-C7C920FC0A70}" name="Unit_Cost_BY"/>
    <tableColumn id="8" xr3:uid="{82184FFE-91D7-4926-BE33-DFD55F24A714}" name="log Cum Units"/>
    <tableColumn id="9" xr3:uid="{0F3D3A53-3836-4B35-B62F-1502CD523310}" name="log experience"/>
    <tableColumn id="10" xr3:uid="{741E556D-AFA6-4F01-92F6-3E5FD9899DA4}" name="log Unit Cost"/>
    <tableColumn id="11" xr3:uid="{F7DCA3AD-6EAA-4F8D-8FFD-2D3ABBA236BF}" name="Full_Data">
      <calculatedColumnFormula>Data_Completeness(ProductionLotsData[[#This Row],[Fiscal_Year]:[log Unit Cost]])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9ECD18F-ACF8-42B8-94F8-3C30BA793EDF}" name="SpecTable" displayName="SpecTable" ref="B3:L15" totalsRowShown="0" headerRowDxfId="63">
  <autoFilter ref="B3:L15" xr:uid="{D9ECD18F-ACF8-42B8-94F8-3C30BA793EDF}"/>
  <tableColumns count="11">
    <tableColumn id="1" xr3:uid="{727E19A3-4575-4E15-8E02-6C7952329948}" name="Role"/>
    <tableColumn id="2" xr3:uid="{6E71381E-3E3E-4DF4-9307-00075BBE8A21}" name="Include"/>
    <tableColumn id="3" xr3:uid="{99E0F8C6-6265-4E98-B163-2900784529AE}" name="Type"/>
    <tableColumn id="4" xr3:uid="{5E7E2A44-FDA1-468E-8E9C-7875EC04A1E6}" name="Reference Level"/>
    <tableColumn id="5" xr3:uid="{062DD02F-9B19-41E8-A2F1-E9D06C52334A}" name="Order"/>
    <tableColumn id="6" xr3:uid="{A04B8D23-CFB0-4ECA-B13B-CCB929AB83A3}" name="Transform"/>
    <tableColumn id="7" xr3:uid="{8F391748-EC04-4D93-AE60-0D06EBF1541C}" name="Sequence"/>
    <tableColumn id="8" xr3:uid="{0B74A2D4-FA8D-4D02-8AD2-ADF2D9EF70B0}" name="Sequence Period"/>
    <tableColumn id="9" xr3:uid="{4C975569-19D5-497B-BE98-4A2D3307257B}" name="Period In Use" dataDxfId="62">
      <calculatedColumnFormula>IF(SpecTable[[#This Row],[Sequence]]&lt;&gt;TRUE,"",IF(N(SpecTable[[#This Row],[Sequence Period]])&lt;&gt;0,SpecTable[[#This Row],[Sequence Period]],IFERROR(Base_Period_Delta_Candidate(),"")))</calculatedColumnFormula>
    </tableColumn>
    <tableColumn id="10" xr3:uid="{3790EFEE-788F-477A-8034-7666008970D2}" name="Levels" dataDxfId="61">
      <calculatedColumnFormula>IF(OR(SpecTable[[#This Row],[Role]]&lt;&gt;"Predictor (x)",SpecTable[[#This Row],[Type]]&lt;&gt;"Categorical"),"",_xlfn.LET(_xlpm.col,INDEX(Source_Data,0,ROW()-3),_xlpm.x,IF(_xlpm.col="","",_xlpm.col),IFERROR(ROWS(_xlfn.UNIQUE(_xlfn._xlws.FILTER(_xlpm.x,(_xlpm.x&lt;&gt;"")*Sample_Include()))),0)))</calculatedColumnFormula>
    </tableColumn>
    <tableColumn id="11" xr3:uid="{CD7C5FB5-B0A4-4F37-89AD-7F960B879D30}" name="Reference In Use" dataDxfId="60">
      <calculatedColumnFormula>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calculatedColumnFormula>
    </tableColumn>
  </tableColumns>
  <tableStyleInfo name="TableStyleLight9"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A05166-83DA-4B8D-A399-FD4793B39380}" name="LAMBDAFunctionsCatalog" displayName="LAMBDAFunctionsCatalog" ref="A1:G127" totalsRowShown="0" headerRowDxfId="59" dataDxfId="58">
  <autoFilter ref="A1:G127" xr:uid="{B8A05166-83DA-4B8D-A399-FD4793B39380}"/>
  <tableColumns count="7">
    <tableColumn id="1" xr3:uid="{6F41B986-D7F0-4AFF-BE81-B9128137F1F0}" name="Function Name" dataDxfId="57"/>
    <tableColumn id="2" xr3:uid="{600EBA86-B4AB-4341-9CEB-D2343E784AB6}" name="Scope" dataDxfId="56"/>
    <tableColumn id="3" xr3:uid="{0E181B98-9D70-4752-9581-C388AED0391F}" name="Definition" dataDxfId="55"/>
    <tableColumn id="4" xr3:uid="{BEBA61DD-7EF6-4790-A9CF-878AD39AADAD}" name="Arguments" dataDxfId="54"/>
    <tableColumn id="5" xr3:uid="{3E5A4F49-332A-4E36-9182-255E1FE8C771}" name="Yields" dataDxfId="53"/>
    <tableColumn id="6" xr3:uid="{7D2FEA29-F442-4FAF-9598-7F7234E4E00D}" name="Plain-Language Summary" dataDxfId="52"/>
    <tableColumn id="7" xr3:uid="{655AD23F-0707-4EB6-A510-BF14536B0BA1}" name="Description" dataDxfId="5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09B50-382C-4328-B2C7-255A3EA6D992}">
  <sheetPr>
    <tabColor rgb="FFD9D9D9"/>
  </sheetPr>
  <dimension ref="A1:L407"/>
  <sheetViews>
    <sheetView tabSelected="1" workbookViewId="0">
      <pane ySplit="1" topLeftCell="A2" activePane="bottomLeft" state="frozenSplit"/>
      <selection pane="bottomLeft"/>
    </sheetView>
  </sheetViews>
  <sheetFormatPr defaultRowHeight="15" x14ac:dyDescent="0.25"/>
  <cols>
    <col min="1" max="1" width="7.42578125" bestFit="1" customWidth="1"/>
    <col min="2" max="2" width="12" bestFit="1" customWidth="1"/>
    <col min="3" max="3" width="16" bestFit="1" customWidth="1"/>
    <col min="4" max="4" width="14.28515625" bestFit="1" customWidth="1"/>
    <col min="5" max="5" width="9.7109375" bestFit="1" customWidth="1"/>
    <col min="6" max="6" width="14.5703125" bestFit="1" customWidth="1"/>
    <col min="7" max="7" width="13.28515625" bestFit="1" customWidth="1"/>
    <col min="8" max="8" width="8.7109375" bestFit="1" customWidth="1"/>
    <col min="9" max="9" width="34.28515625" bestFit="1" customWidth="1"/>
    <col min="10" max="10" width="14.5703125" bestFit="1" customWidth="1"/>
    <col min="11" max="11" width="26.5703125" bestFit="1" customWidth="1"/>
    <col min="12" max="12" width="12.7109375" customWidth="1"/>
  </cols>
  <sheetData>
    <row r="1" spans="1:12" x14ac:dyDescent="0.25">
      <c r="A1" t="s">
        <v>929</v>
      </c>
      <c r="B1" t="s">
        <v>930</v>
      </c>
      <c r="C1" t="s">
        <v>931</v>
      </c>
      <c r="D1" t="s">
        <v>932</v>
      </c>
      <c r="E1" t="s">
        <v>933</v>
      </c>
      <c r="F1" t="s">
        <v>934</v>
      </c>
      <c r="G1" t="s">
        <v>935</v>
      </c>
      <c r="H1" t="s">
        <v>936</v>
      </c>
      <c r="I1" t="s">
        <v>937</v>
      </c>
      <c r="J1" t="s">
        <v>938</v>
      </c>
      <c r="K1" t="s">
        <v>939</v>
      </c>
      <c r="L1" t="s">
        <v>733</v>
      </c>
    </row>
    <row r="2" spans="1:12" x14ac:dyDescent="0.25">
      <c r="A2">
        <v>18</v>
      </c>
      <c r="B2">
        <v>8</v>
      </c>
      <c r="C2">
        <v>307</v>
      </c>
      <c r="D2">
        <v>130</v>
      </c>
      <c r="E2">
        <v>3504</v>
      </c>
      <c r="F2">
        <v>12</v>
      </c>
      <c r="G2">
        <v>70</v>
      </c>
      <c r="H2" t="s">
        <v>940</v>
      </c>
      <c r="I2" t="s">
        <v>941</v>
      </c>
      <c r="J2" t="s">
        <v>942</v>
      </c>
      <c r="K2" t="s">
        <v>943</v>
      </c>
      <c r="L2" t="b">
        <f>Data_Completeness(MileageData[[#This Row],[MPG]:[Acceleration]])</f>
        <v>1</v>
      </c>
    </row>
    <row r="3" spans="1:12" x14ac:dyDescent="0.25">
      <c r="A3">
        <v>15</v>
      </c>
      <c r="B3">
        <v>8</v>
      </c>
      <c r="C3">
        <v>350</v>
      </c>
      <c r="D3">
        <v>165</v>
      </c>
      <c r="E3">
        <v>3693</v>
      </c>
      <c r="F3">
        <v>11.5</v>
      </c>
      <c r="G3">
        <v>70</v>
      </c>
      <c r="H3" t="s">
        <v>940</v>
      </c>
      <c r="I3" t="s">
        <v>944</v>
      </c>
      <c r="J3" t="s">
        <v>945</v>
      </c>
      <c r="K3" t="s">
        <v>946</v>
      </c>
      <c r="L3" t="b">
        <f>Data_Completeness(MileageData[[#This Row],[MPG]:[Acceleration]])</f>
        <v>1</v>
      </c>
    </row>
    <row r="4" spans="1:12" x14ac:dyDescent="0.25">
      <c r="A4">
        <v>18</v>
      </c>
      <c r="B4">
        <v>8</v>
      </c>
      <c r="C4">
        <v>318</v>
      </c>
      <c r="D4">
        <v>150</v>
      </c>
      <c r="E4">
        <v>3436</v>
      </c>
      <c r="F4">
        <v>11</v>
      </c>
      <c r="G4">
        <v>70</v>
      </c>
      <c r="H4" t="s">
        <v>940</v>
      </c>
      <c r="I4" t="s">
        <v>947</v>
      </c>
      <c r="J4" t="s">
        <v>948</v>
      </c>
      <c r="K4" t="s">
        <v>949</v>
      </c>
      <c r="L4" t="b">
        <f>Data_Completeness(MileageData[[#This Row],[MPG]:[Acceleration]])</f>
        <v>1</v>
      </c>
    </row>
    <row r="5" spans="1:12" x14ac:dyDescent="0.25">
      <c r="A5">
        <v>16</v>
      </c>
      <c r="B5">
        <v>8</v>
      </c>
      <c r="C5">
        <v>304</v>
      </c>
      <c r="D5">
        <v>150</v>
      </c>
      <c r="E5">
        <v>3433</v>
      </c>
      <c r="F5">
        <v>12</v>
      </c>
      <c r="G5">
        <v>70</v>
      </c>
      <c r="H5" t="s">
        <v>940</v>
      </c>
      <c r="I5" t="s">
        <v>950</v>
      </c>
      <c r="J5" t="s">
        <v>951</v>
      </c>
      <c r="K5" t="s">
        <v>952</v>
      </c>
      <c r="L5" t="b">
        <f>Data_Completeness(MileageData[[#This Row],[MPG]:[Acceleration]])</f>
        <v>1</v>
      </c>
    </row>
    <row r="6" spans="1:12" x14ac:dyDescent="0.25">
      <c r="A6">
        <v>17</v>
      </c>
      <c r="B6">
        <v>8</v>
      </c>
      <c r="C6">
        <v>302</v>
      </c>
      <c r="D6">
        <v>140</v>
      </c>
      <c r="E6">
        <v>3449</v>
      </c>
      <c r="F6">
        <v>10.5</v>
      </c>
      <c r="G6">
        <v>70</v>
      </c>
      <c r="H6" t="s">
        <v>940</v>
      </c>
      <c r="I6" t="s">
        <v>953</v>
      </c>
      <c r="J6" t="s">
        <v>954</v>
      </c>
      <c r="K6" t="s">
        <v>955</v>
      </c>
      <c r="L6" t="b">
        <f>Data_Completeness(MileageData[[#This Row],[MPG]:[Acceleration]])</f>
        <v>1</v>
      </c>
    </row>
    <row r="7" spans="1:12" x14ac:dyDescent="0.25">
      <c r="A7">
        <v>15</v>
      </c>
      <c r="B7">
        <v>8</v>
      </c>
      <c r="C7">
        <v>429</v>
      </c>
      <c r="D7">
        <v>198</v>
      </c>
      <c r="E7">
        <v>4341</v>
      </c>
      <c r="F7">
        <v>10</v>
      </c>
      <c r="G7">
        <v>70</v>
      </c>
      <c r="H7" t="s">
        <v>940</v>
      </c>
      <c r="I7" t="s">
        <v>956</v>
      </c>
      <c r="J7" t="s">
        <v>954</v>
      </c>
      <c r="K7" t="s">
        <v>957</v>
      </c>
      <c r="L7" t="b">
        <f>Data_Completeness(MileageData[[#This Row],[MPG]:[Acceleration]])</f>
        <v>1</v>
      </c>
    </row>
    <row r="8" spans="1:12" x14ac:dyDescent="0.25">
      <c r="A8">
        <v>14</v>
      </c>
      <c r="B8">
        <v>8</v>
      </c>
      <c r="C8">
        <v>454</v>
      </c>
      <c r="D8">
        <v>220</v>
      </c>
      <c r="E8">
        <v>4354</v>
      </c>
      <c r="F8">
        <v>9</v>
      </c>
      <c r="G8">
        <v>70</v>
      </c>
      <c r="H8" t="s">
        <v>940</v>
      </c>
      <c r="I8" t="s">
        <v>958</v>
      </c>
      <c r="J8" t="s">
        <v>942</v>
      </c>
      <c r="K8" t="s">
        <v>959</v>
      </c>
      <c r="L8" t="b">
        <f>Data_Completeness(MileageData[[#This Row],[MPG]:[Acceleration]])</f>
        <v>1</v>
      </c>
    </row>
    <row r="9" spans="1:12" x14ac:dyDescent="0.25">
      <c r="A9">
        <v>14</v>
      </c>
      <c r="B9">
        <v>8</v>
      </c>
      <c r="C9">
        <v>440</v>
      </c>
      <c r="D9">
        <v>215</v>
      </c>
      <c r="E9">
        <v>4312</v>
      </c>
      <c r="F9">
        <v>8.5</v>
      </c>
      <c r="G9">
        <v>70</v>
      </c>
      <c r="H9" t="s">
        <v>940</v>
      </c>
      <c r="I9" t="s">
        <v>960</v>
      </c>
      <c r="J9" t="s">
        <v>948</v>
      </c>
      <c r="K9" t="s">
        <v>961</v>
      </c>
      <c r="L9" t="b">
        <f>Data_Completeness(MileageData[[#This Row],[MPG]:[Acceleration]])</f>
        <v>1</v>
      </c>
    </row>
    <row r="10" spans="1:12" x14ac:dyDescent="0.25">
      <c r="A10">
        <v>14</v>
      </c>
      <c r="B10">
        <v>8</v>
      </c>
      <c r="C10">
        <v>455</v>
      </c>
      <c r="D10">
        <v>225</v>
      </c>
      <c r="E10">
        <v>4425</v>
      </c>
      <c r="F10">
        <v>10</v>
      </c>
      <c r="G10">
        <v>70</v>
      </c>
      <c r="H10" t="s">
        <v>940</v>
      </c>
      <c r="I10" t="s">
        <v>962</v>
      </c>
      <c r="J10" t="s">
        <v>963</v>
      </c>
      <c r="K10" t="s">
        <v>964</v>
      </c>
      <c r="L10" t="b">
        <f>Data_Completeness(MileageData[[#This Row],[MPG]:[Acceleration]])</f>
        <v>1</v>
      </c>
    </row>
    <row r="11" spans="1:12" x14ac:dyDescent="0.25">
      <c r="A11">
        <v>15</v>
      </c>
      <c r="B11">
        <v>8</v>
      </c>
      <c r="C11">
        <v>390</v>
      </c>
      <c r="D11">
        <v>190</v>
      </c>
      <c r="E11">
        <v>3850</v>
      </c>
      <c r="F11">
        <v>8.5</v>
      </c>
      <c r="G11">
        <v>70</v>
      </c>
      <c r="H11" t="s">
        <v>940</v>
      </c>
      <c r="I11" t="s">
        <v>965</v>
      </c>
      <c r="J11" t="s">
        <v>951</v>
      </c>
      <c r="K11" t="s">
        <v>966</v>
      </c>
      <c r="L11" t="b">
        <f>Data_Completeness(MileageData[[#This Row],[MPG]:[Acceleration]])</f>
        <v>1</v>
      </c>
    </row>
    <row r="12" spans="1:12" x14ac:dyDescent="0.25">
      <c r="B12">
        <v>4</v>
      </c>
      <c r="C12">
        <v>133</v>
      </c>
      <c r="D12">
        <v>115</v>
      </c>
      <c r="E12">
        <v>3090</v>
      </c>
      <c r="F12">
        <v>17.5</v>
      </c>
      <c r="G12">
        <v>70</v>
      </c>
      <c r="H12" t="s">
        <v>967</v>
      </c>
      <c r="I12" t="s">
        <v>968</v>
      </c>
      <c r="J12" t="s">
        <v>969</v>
      </c>
      <c r="K12" t="s">
        <v>970</v>
      </c>
      <c r="L12" t="b">
        <f>Data_Completeness(MileageData[[#This Row],[MPG]:[Acceleration]])</f>
        <v>0</v>
      </c>
    </row>
    <row r="13" spans="1:12" x14ac:dyDescent="0.25">
      <c r="B13">
        <v>8</v>
      </c>
      <c r="C13">
        <v>350</v>
      </c>
      <c r="D13">
        <v>165</v>
      </c>
      <c r="E13">
        <v>4142</v>
      </c>
      <c r="F13">
        <v>11.5</v>
      </c>
      <c r="G13">
        <v>70</v>
      </c>
      <c r="H13" t="s">
        <v>940</v>
      </c>
      <c r="I13" t="s">
        <v>971</v>
      </c>
      <c r="J13" t="s">
        <v>942</v>
      </c>
      <c r="K13" t="s">
        <v>972</v>
      </c>
      <c r="L13" t="b">
        <f>Data_Completeness(MileageData[[#This Row],[MPG]:[Acceleration]])</f>
        <v>0</v>
      </c>
    </row>
    <row r="14" spans="1:12" x14ac:dyDescent="0.25">
      <c r="B14">
        <v>8</v>
      </c>
      <c r="C14">
        <v>351</v>
      </c>
      <c r="D14">
        <v>153</v>
      </c>
      <c r="E14">
        <v>4034</v>
      </c>
      <c r="F14">
        <v>11</v>
      </c>
      <c r="G14">
        <v>70</v>
      </c>
      <c r="H14" t="s">
        <v>940</v>
      </c>
      <c r="I14" t="s">
        <v>973</v>
      </c>
      <c r="J14" t="s">
        <v>954</v>
      </c>
      <c r="K14" t="s">
        <v>974</v>
      </c>
      <c r="L14" t="b">
        <f>Data_Completeness(MileageData[[#This Row],[MPG]:[Acceleration]])</f>
        <v>0</v>
      </c>
    </row>
    <row r="15" spans="1:12" x14ac:dyDescent="0.25">
      <c r="B15">
        <v>8</v>
      </c>
      <c r="C15">
        <v>383</v>
      </c>
      <c r="D15">
        <v>175</v>
      </c>
      <c r="E15">
        <v>4166</v>
      </c>
      <c r="F15">
        <v>10.5</v>
      </c>
      <c r="G15">
        <v>70</v>
      </c>
      <c r="H15" t="s">
        <v>940</v>
      </c>
      <c r="I15" t="s">
        <v>975</v>
      </c>
      <c r="J15" t="s">
        <v>948</v>
      </c>
      <c r="K15" t="s">
        <v>976</v>
      </c>
      <c r="L15" t="b">
        <f>Data_Completeness(MileageData[[#This Row],[MPG]:[Acceleration]])</f>
        <v>0</v>
      </c>
    </row>
    <row r="16" spans="1:12" x14ac:dyDescent="0.25">
      <c r="B16">
        <v>8</v>
      </c>
      <c r="C16">
        <v>360</v>
      </c>
      <c r="D16">
        <v>175</v>
      </c>
      <c r="E16">
        <v>3850</v>
      </c>
      <c r="F16">
        <v>11</v>
      </c>
      <c r="G16">
        <v>70</v>
      </c>
      <c r="H16" t="s">
        <v>940</v>
      </c>
      <c r="I16" t="s">
        <v>977</v>
      </c>
      <c r="J16" t="s">
        <v>951</v>
      </c>
      <c r="K16" t="s">
        <v>978</v>
      </c>
      <c r="L16" t="b">
        <f>Data_Completeness(MileageData[[#This Row],[MPG]:[Acceleration]])</f>
        <v>0</v>
      </c>
    </row>
    <row r="17" spans="1:12" x14ac:dyDescent="0.25">
      <c r="A17">
        <v>15</v>
      </c>
      <c r="B17">
        <v>8</v>
      </c>
      <c r="C17">
        <v>383</v>
      </c>
      <c r="D17">
        <v>170</v>
      </c>
      <c r="E17">
        <v>3563</v>
      </c>
      <c r="F17">
        <v>10</v>
      </c>
      <c r="G17">
        <v>70</v>
      </c>
      <c r="H17" t="s">
        <v>940</v>
      </c>
      <c r="I17" t="s">
        <v>979</v>
      </c>
      <c r="J17" t="s">
        <v>980</v>
      </c>
      <c r="K17" t="s">
        <v>981</v>
      </c>
      <c r="L17" t="b">
        <f>Data_Completeness(MileageData[[#This Row],[MPG]:[Acceleration]])</f>
        <v>1</v>
      </c>
    </row>
    <row r="18" spans="1:12" x14ac:dyDescent="0.25">
      <c r="A18">
        <v>14</v>
      </c>
      <c r="B18">
        <v>8</v>
      </c>
      <c r="C18">
        <v>340</v>
      </c>
      <c r="D18">
        <v>160</v>
      </c>
      <c r="E18">
        <v>3609</v>
      </c>
      <c r="F18">
        <v>8</v>
      </c>
      <c r="G18">
        <v>70</v>
      </c>
      <c r="H18" t="s">
        <v>940</v>
      </c>
      <c r="I18" t="s">
        <v>982</v>
      </c>
      <c r="J18" t="s">
        <v>948</v>
      </c>
      <c r="K18" s="3" t="s">
        <v>983</v>
      </c>
      <c r="L18" t="b">
        <f>Data_Completeness(MileageData[[#This Row],[MPG]:[Acceleration]])</f>
        <v>1</v>
      </c>
    </row>
    <row r="19" spans="1:12" x14ac:dyDescent="0.25">
      <c r="B19">
        <v>8</v>
      </c>
      <c r="C19">
        <v>302</v>
      </c>
      <c r="D19">
        <v>140</v>
      </c>
      <c r="E19">
        <v>3353</v>
      </c>
      <c r="F19">
        <v>8</v>
      </c>
      <c r="G19">
        <v>70</v>
      </c>
      <c r="H19" t="s">
        <v>940</v>
      </c>
      <c r="I19" t="s">
        <v>984</v>
      </c>
      <c r="J19" t="s">
        <v>954</v>
      </c>
      <c r="K19" t="s">
        <v>985</v>
      </c>
      <c r="L19" t="b">
        <f>Data_Completeness(MileageData[[#This Row],[MPG]:[Acceleration]])</f>
        <v>0</v>
      </c>
    </row>
    <row r="20" spans="1:12" x14ac:dyDescent="0.25">
      <c r="A20">
        <v>15</v>
      </c>
      <c r="B20">
        <v>8</v>
      </c>
      <c r="C20">
        <v>400</v>
      </c>
      <c r="D20">
        <v>150</v>
      </c>
      <c r="E20">
        <v>3761</v>
      </c>
      <c r="F20">
        <v>9.5</v>
      </c>
      <c r="G20">
        <v>70</v>
      </c>
      <c r="H20" t="s">
        <v>940</v>
      </c>
      <c r="I20" t="s">
        <v>986</v>
      </c>
      <c r="J20" t="s">
        <v>942</v>
      </c>
      <c r="K20" t="s">
        <v>987</v>
      </c>
      <c r="L20" t="b">
        <f>Data_Completeness(MileageData[[#This Row],[MPG]:[Acceleration]])</f>
        <v>1</v>
      </c>
    </row>
    <row r="21" spans="1:12" x14ac:dyDescent="0.25">
      <c r="A21">
        <v>14</v>
      </c>
      <c r="B21">
        <v>8</v>
      </c>
      <c r="C21">
        <v>455</v>
      </c>
      <c r="D21">
        <v>225</v>
      </c>
      <c r="E21">
        <v>3086</v>
      </c>
      <c r="F21">
        <v>10</v>
      </c>
      <c r="G21">
        <v>70</v>
      </c>
      <c r="H21" t="s">
        <v>940</v>
      </c>
      <c r="I21" t="s">
        <v>988</v>
      </c>
      <c r="J21" t="s">
        <v>945</v>
      </c>
      <c r="K21" t="s">
        <v>989</v>
      </c>
      <c r="L21" t="b">
        <f>Data_Completeness(MileageData[[#This Row],[MPG]:[Acceleration]])</f>
        <v>1</v>
      </c>
    </row>
    <row r="22" spans="1:12" x14ac:dyDescent="0.25">
      <c r="A22">
        <v>24</v>
      </c>
      <c r="B22">
        <v>4</v>
      </c>
      <c r="C22">
        <v>113</v>
      </c>
      <c r="D22">
        <v>95</v>
      </c>
      <c r="E22">
        <v>2372</v>
      </c>
      <c r="F22">
        <v>15</v>
      </c>
      <c r="G22">
        <v>70</v>
      </c>
      <c r="H22" t="s">
        <v>990</v>
      </c>
      <c r="I22" t="s">
        <v>991</v>
      </c>
      <c r="J22" t="s">
        <v>992</v>
      </c>
      <c r="K22" t="s">
        <v>993</v>
      </c>
      <c r="L22" t="b">
        <f>Data_Completeness(MileageData[[#This Row],[MPG]:[Acceleration]])</f>
        <v>1</v>
      </c>
    </row>
    <row r="23" spans="1:12" x14ac:dyDescent="0.25">
      <c r="A23">
        <v>22</v>
      </c>
      <c r="B23">
        <v>6</v>
      </c>
      <c r="C23">
        <v>198</v>
      </c>
      <c r="D23">
        <v>95</v>
      </c>
      <c r="E23">
        <v>2833</v>
      </c>
      <c r="F23">
        <v>15.5</v>
      </c>
      <c r="G23">
        <v>70</v>
      </c>
      <c r="H23" t="s">
        <v>940</v>
      </c>
      <c r="I23" t="s">
        <v>994</v>
      </c>
      <c r="J23" t="s">
        <v>948</v>
      </c>
      <c r="K23" t="s">
        <v>995</v>
      </c>
      <c r="L23" t="b">
        <f>Data_Completeness(MileageData[[#This Row],[MPG]:[Acceleration]])</f>
        <v>1</v>
      </c>
    </row>
    <row r="24" spans="1:12" x14ac:dyDescent="0.25">
      <c r="A24">
        <v>18</v>
      </c>
      <c r="B24">
        <v>6</v>
      </c>
      <c r="C24">
        <v>199</v>
      </c>
      <c r="D24">
        <v>97</v>
      </c>
      <c r="E24">
        <v>2774</v>
      </c>
      <c r="F24">
        <v>15.5</v>
      </c>
      <c r="G24">
        <v>70</v>
      </c>
      <c r="H24" t="s">
        <v>940</v>
      </c>
      <c r="I24" t="s">
        <v>996</v>
      </c>
      <c r="J24" t="s">
        <v>951</v>
      </c>
      <c r="K24" t="s">
        <v>997</v>
      </c>
      <c r="L24" t="b">
        <f>Data_Completeness(MileageData[[#This Row],[MPG]:[Acceleration]])</f>
        <v>1</v>
      </c>
    </row>
    <row r="25" spans="1:12" x14ac:dyDescent="0.25">
      <c r="A25">
        <v>21</v>
      </c>
      <c r="B25">
        <v>6</v>
      </c>
      <c r="C25">
        <v>200</v>
      </c>
      <c r="D25">
        <v>85</v>
      </c>
      <c r="E25">
        <v>2587</v>
      </c>
      <c r="F25">
        <v>16</v>
      </c>
      <c r="G25">
        <v>70</v>
      </c>
      <c r="H25" t="s">
        <v>940</v>
      </c>
      <c r="I25" t="s">
        <v>998</v>
      </c>
      <c r="J25" t="s">
        <v>954</v>
      </c>
      <c r="K25" t="s">
        <v>999</v>
      </c>
      <c r="L25" t="b">
        <f>Data_Completeness(MileageData[[#This Row],[MPG]:[Acceleration]])</f>
        <v>1</v>
      </c>
    </row>
    <row r="26" spans="1:12" x14ac:dyDescent="0.25">
      <c r="A26">
        <v>27</v>
      </c>
      <c r="B26">
        <v>4</v>
      </c>
      <c r="C26">
        <v>97</v>
      </c>
      <c r="D26">
        <v>88</v>
      </c>
      <c r="E26">
        <v>2130</v>
      </c>
      <c r="F26">
        <v>14.5</v>
      </c>
      <c r="G26">
        <v>70</v>
      </c>
      <c r="H26" t="s">
        <v>990</v>
      </c>
      <c r="I26" t="s">
        <v>1000</v>
      </c>
      <c r="J26" t="s">
        <v>1001</v>
      </c>
      <c r="K26" t="s">
        <v>1002</v>
      </c>
      <c r="L26" t="b">
        <f>Data_Completeness(MileageData[[#This Row],[MPG]:[Acceleration]])</f>
        <v>1</v>
      </c>
    </row>
    <row r="27" spans="1:12" x14ac:dyDescent="0.25">
      <c r="A27">
        <v>26</v>
      </c>
      <c r="B27">
        <v>4</v>
      </c>
      <c r="C27">
        <v>97</v>
      </c>
      <c r="D27">
        <v>46</v>
      </c>
      <c r="E27">
        <v>1835</v>
      </c>
      <c r="F27">
        <v>20.5</v>
      </c>
      <c r="G27">
        <v>70</v>
      </c>
      <c r="H27" t="s">
        <v>967</v>
      </c>
      <c r="I27" t="s">
        <v>1003</v>
      </c>
      <c r="J27" t="s">
        <v>1004</v>
      </c>
      <c r="K27" t="s">
        <v>1005</v>
      </c>
      <c r="L27" t="b">
        <f>Data_Completeness(MileageData[[#This Row],[MPG]:[Acceleration]])</f>
        <v>1</v>
      </c>
    </row>
    <row r="28" spans="1:12" x14ac:dyDescent="0.25">
      <c r="A28">
        <v>25</v>
      </c>
      <c r="B28">
        <v>4</v>
      </c>
      <c r="C28">
        <v>110</v>
      </c>
      <c r="D28">
        <v>87</v>
      </c>
      <c r="E28">
        <v>2672</v>
      </c>
      <c r="F28">
        <v>17.5</v>
      </c>
      <c r="G28">
        <v>70</v>
      </c>
      <c r="H28" t="s">
        <v>967</v>
      </c>
      <c r="I28" t="s">
        <v>1006</v>
      </c>
      <c r="J28" t="s">
        <v>1007</v>
      </c>
      <c r="K28">
        <v>504</v>
      </c>
      <c r="L28" t="b">
        <f>Data_Completeness(MileageData[[#This Row],[MPG]:[Acceleration]])</f>
        <v>1</v>
      </c>
    </row>
    <row r="29" spans="1:12" x14ac:dyDescent="0.25">
      <c r="A29">
        <v>24</v>
      </c>
      <c r="B29">
        <v>4</v>
      </c>
      <c r="C29">
        <v>107</v>
      </c>
      <c r="D29">
        <v>90</v>
      </c>
      <c r="E29">
        <v>2430</v>
      </c>
      <c r="F29">
        <v>14.5</v>
      </c>
      <c r="G29">
        <v>70</v>
      </c>
      <c r="H29" t="s">
        <v>967</v>
      </c>
      <c r="I29" t="s">
        <v>1008</v>
      </c>
      <c r="J29" t="s">
        <v>1009</v>
      </c>
      <c r="K29" t="s">
        <v>1010</v>
      </c>
      <c r="L29" t="b">
        <f>Data_Completeness(MileageData[[#This Row],[MPG]:[Acceleration]])</f>
        <v>1</v>
      </c>
    </row>
    <row r="30" spans="1:12" x14ac:dyDescent="0.25">
      <c r="A30">
        <v>25</v>
      </c>
      <c r="B30">
        <v>4</v>
      </c>
      <c r="C30">
        <v>104</v>
      </c>
      <c r="D30">
        <v>95</v>
      </c>
      <c r="E30">
        <v>2375</v>
      </c>
      <c r="F30">
        <v>17.5</v>
      </c>
      <c r="G30">
        <v>70</v>
      </c>
      <c r="H30" t="s">
        <v>967</v>
      </c>
      <c r="I30" t="s">
        <v>1011</v>
      </c>
      <c r="J30" t="s">
        <v>1012</v>
      </c>
      <c r="K30" t="s">
        <v>1013</v>
      </c>
      <c r="L30" t="b">
        <f>Data_Completeness(MileageData[[#This Row],[MPG]:[Acceleration]])</f>
        <v>1</v>
      </c>
    </row>
    <row r="31" spans="1:12" x14ac:dyDescent="0.25">
      <c r="A31">
        <v>26</v>
      </c>
      <c r="B31">
        <v>4</v>
      </c>
      <c r="C31">
        <v>121</v>
      </c>
      <c r="D31">
        <v>113</v>
      </c>
      <c r="E31">
        <v>2234</v>
      </c>
      <c r="F31">
        <v>12.5</v>
      </c>
      <c r="G31">
        <v>70</v>
      </c>
      <c r="H31" t="s">
        <v>967</v>
      </c>
      <c r="I31" t="s">
        <v>1014</v>
      </c>
      <c r="J31" t="s">
        <v>1015</v>
      </c>
      <c r="K31">
        <v>2002</v>
      </c>
      <c r="L31" t="b">
        <f>Data_Completeness(MileageData[[#This Row],[MPG]:[Acceleration]])</f>
        <v>1</v>
      </c>
    </row>
    <row r="32" spans="1:12" x14ac:dyDescent="0.25">
      <c r="A32">
        <v>21</v>
      </c>
      <c r="B32">
        <v>6</v>
      </c>
      <c r="C32">
        <v>199</v>
      </c>
      <c r="D32">
        <v>90</v>
      </c>
      <c r="E32">
        <v>2648</v>
      </c>
      <c r="F32">
        <v>15</v>
      </c>
      <c r="G32">
        <v>70</v>
      </c>
      <c r="H32" t="s">
        <v>940</v>
      </c>
      <c r="I32" t="s">
        <v>1016</v>
      </c>
      <c r="J32" t="s">
        <v>951</v>
      </c>
      <c r="K32" t="s">
        <v>1017</v>
      </c>
      <c r="L32" t="b">
        <f>Data_Completeness(MileageData[[#This Row],[MPG]:[Acceleration]])</f>
        <v>1</v>
      </c>
    </row>
    <row r="33" spans="1:12" x14ac:dyDescent="0.25">
      <c r="A33">
        <v>10</v>
      </c>
      <c r="B33">
        <v>8</v>
      </c>
      <c r="C33">
        <v>360</v>
      </c>
      <c r="D33">
        <v>215</v>
      </c>
      <c r="E33">
        <v>4615</v>
      </c>
      <c r="F33">
        <v>14</v>
      </c>
      <c r="G33">
        <v>70</v>
      </c>
      <c r="H33" t="s">
        <v>940</v>
      </c>
      <c r="I33" t="s">
        <v>1018</v>
      </c>
      <c r="J33" t="s">
        <v>954</v>
      </c>
      <c r="K33" t="s">
        <v>1019</v>
      </c>
      <c r="L33" t="b">
        <f>Data_Completeness(MileageData[[#This Row],[MPG]:[Acceleration]])</f>
        <v>1</v>
      </c>
    </row>
    <row r="34" spans="1:12" x14ac:dyDescent="0.25">
      <c r="A34">
        <v>10</v>
      </c>
      <c r="B34">
        <v>8</v>
      </c>
      <c r="C34">
        <v>307</v>
      </c>
      <c r="D34">
        <v>200</v>
      </c>
      <c r="E34">
        <v>4376</v>
      </c>
      <c r="F34">
        <v>15</v>
      </c>
      <c r="G34">
        <v>70</v>
      </c>
      <c r="H34" t="s">
        <v>940</v>
      </c>
      <c r="I34" t="s">
        <v>1020</v>
      </c>
      <c r="J34" t="s">
        <v>1021</v>
      </c>
      <c r="K34" t="s">
        <v>1022</v>
      </c>
      <c r="L34" t="b">
        <f>Data_Completeness(MileageData[[#This Row],[MPG]:[Acceleration]])</f>
        <v>1</v>
      </c>
    </row>
    <row r="35" spans="1:12" x14ac:dyDescent="0.25">
      <c r="A35">
        <v>11</v>
      </c>
      <c r="B35">
        <v>8</v>
      </c>
      <c r="C35">
        <v>318</v>
      </c>
      <c r="D35">
        <v>210</v>
      </c>
      <c r="E35">
        <v>4382</v>
      </c>
      <c r="F35">
        <v>13.5</v>
      </c>
      <c r="G35">
        <v>70</v>
      </c>
      <c r="H35" t="s">
        <v>940</v>
      </c>
      <c r="I35" t="s">
        <v>1023</v>
      </c>
      <c r="J35" t="s">
        <v>980</v>
      </c>
      <c r="K35" t="s">
        <v>1024</v>
      </c>
      <c r="L35" t="b">
        <f>Data_Completeness(MileageData[[#This Row],[MPG]:[Acceleration]])</f>
        <v>1</v>
      </c>
    </row>
    <row r="36" spans="1:12" x14ac:dyDescent="0.25">
      <c r="A36">
        <v>9</v>
      </c>
      <c r="B36">
        <v>8</v>
      </c>
      <c r="C36">
        <v>304</v>
      </c>
      <c r="D36">
        <v>193</v>
      </c>
      <c r="E36">
        <v>4732</v>
      </c>
      <c r="F36">
        <v>18.5</v>
      </c>
      <c r="G36">
        <v>70</v>
      </c>
      <c r="H36" t="s">
        <v>940</v>
      </c>
      <c r="I36" t="s">
        <v>1025</v>
      </c>
      <c r="J36" t="s">
        <v>1026</v>
      </c>
      <c r="K36" t="s">
        <v>1027</v>
      </c>
      <c r="L36" t="b">
        <f>Data_Completeness(MileageData[[#This Row],[MPG]:[Acceleration]])</f>
        <v>1</v>
      </c>
    </row>
    <row r="37" spans="1:12" x14ac:dyDescent="0.25">
      <c r="A37">
        <v>27</v>
      </c>
      <c r="B37">
        <v>4</v>
      </c>
      <c r="C37">
        <v>97</v>
      </c>
      <c r="D37">
        <v>88</v>
      </c>
      <c r="E37">
        <v>2130</v>
      </c>
      <c r="F37">
        <v>14.5</v>
      </c>
      <c r="G37">
        <v>71</v>
      </c>
      <c r="H37" t="s">
        <v>990</v>
      </c>
      <c r="I37" t="s">
        <v>1000</v>
      </c>
      <c r="J37" t="s">
        <v>1001</v>
      </c>
      <c r="K37" t="s">
        <v>1002</v>
      </c>
      <c r="L37" t="b">
        <f>Data_Completeness(MileageData[[#This Row],[MPG]:[Acceleration]])</f>
        <v>1</v>
      </c>
    </row>
    <row r="38" spans="1:12" x14ac:dyDescent="0.25">
      <c r="A38">
        <v>28</v>
      </c>
      <c r="B38">
        <v>4</v>
      </c>
      <c r="C38">
        <v>140</v>
      </c>
      <c r="D38">
        <v>90</v>
      </c>
      <c r="E38">
        <v>2264</v>
      </c>
      <c r="F38">
        <v>15.5</v>
      </c>
      <c r="G38">
        <v>71</v>
      </c>
      <c r="H38" t="s">
        <v>940</v>
      </c>
      <c r="I38" t="s">
        <v>1028</v>
      </c>
      <c r="J38" t="s">
        <v>942</v>
      </c>
      <c r="K38" t="s">
        <v>1029</v>
      </c>
      <c r="L38" t="b">
        <f>Data_Completeness(MileageData[[#This Row],[MPG]:[Acceleration]])</f>
        <v>1</v>
      </c>
    </row>
    <row r="39" spans="1:12" x14ac:dyDescent="0.25">
      <c r="A39">
        <v>25</v>
      </c>
      <c r="B39">
        <v>4</v>
      </c>
      <c r="C39">
        <v>113</v>
      </c>
      <c r="D39">
        <v>95</v>
      </c>
      <c r="E39">
        <v>2228</v>
      </c>
      <c r="F39">
        <v>14</v>
      </c>
      <c r="G39">
        <v>71</v>
      </c>
      <c r="H39" t="s">
        <v>990</v>
      </c>
      <c r="I39" t="s">
        <v>1030</v>
      </c>
      <c r="J39" t="s">
        <v>992</v>
      </c>
      <c r="K39" t="s">
        <v>1031</v>
      </c>
      <c r="L39" t="b">
        <f>Data_Completeness(MileageData[[#This Row],[MPG]:[Acceleration]])</f>
        <v>1</v>
      </c>
    </row>
    <row r="40" spans="1:12" x14ac:dyDescent="0.25">
      <c r="A40">
        <v>25</v>
      </c>
      <c r="B40">
        <v>4</v>
      </c>
      <c r="C40">
        <v>98</v>
      </c>
      <c r="E40">
        <v>2046</v>
      </c>
      <c r="F40">
        <v>19</v>
      </c>
      <c r="G40">
        <v>71</v>
      </c>
      <c r="H40" t="s">
        <v>940</v>
      </c>
      <c r="I40" t="s">
        <v>1032</v>
      </c>
      <c r="J40" t="s">
        <v>954</v>
      </c>
      <c r="K40" t="s">
        <v>1033</v>
      </c>
      <c r="L40" t="b">
        <f>Data_Completeness(MileageData[[#This Row],[MPG]:[Acceleration]])</f>
        <v>0</v>
      </c>
    </row>
    <row r="41" spans="1:12" x14ac:dyDescent="0.25">
      <c r="B41">
        <v>4</v>
      </c>
      <c r="C41">
        <v>97</v>
      </c>
      <c r="D41">
        <v>48</v>
      </c>
      <c r="E41">
        <v>1978</v>
      </c>
      <c r="F41">
        <v>20</v>
      </c>
      <c r="G41">
        <v>71</v>
      </c>
      <c r="H41" t="s">
        <v>967</v>
      </c>
      <c r="I41" t="s">
        <v>1034</v>
      </c>
      <c r="J41" t="s">
        <v>1004</v>
      </c>
      <c r="K41" t="s">
        <v>1035</v>
      </c>
      <c r="L41" t="b">
        <f>Data_Completeness(MileageData[[#This Row],[MPG]:[Acceleration]])</f>
        <v>0</v>
      </c>
    </row>
    <row r="42" spans="1:12" x14ac:dyDescent="0.25">
      <c r="A42">
        <v>19</v>
      </c>
      <c r="B42">
        <v>6</v>
      </c>
      <c r="C42">
        <v>232</v>
      </c>
      <c r="D42">
        <v>100</v>
      </c>
      <c r="E42">
        <v>2634</v>
      </c>
      <c r="F42">
        <v>13</v>
      </c>
      <c r="G42">
        <v>71</v>
      </c>
      <c r="H42" t="s">
        <v>940</v>
      </c>
      <c r="I42" t="s">
        <v>1016</v>
      </c>
      <c r="J42" t="s">
        <v>951</v>
      </c>
      <c r="K42" t="s">
        <v>1017</v>
      </c>
      <c r="L42" t="b">
        <f>Data_Completeness(MileageData[[#This Row],[MPG]:[Acceleration]])</f>
        <v>1</v>
      </c>
    </row>
    <row r="43" spans="1:12" x14ac:dyDescent="0.25">
      <c r="A43">
        <v>16</v>
      </c>
      <c r="B43">
        <v>6</v>
      </c>
      <c r="C43">
        <v>225</v>
      </c>
      <c r="D43">
        <v>105</v>
      </c>
      <c r="E43">
        <v>3439</v>
      </c>
      <c r="F43">
        <v>15.5</v>
      </c>
      <c r="G43">
        <v>71</v>
      </c>
      <c r="H43" t="s">
        <v>940</v>
      </c>
      <c r="I43" t="s">
        <v>1036</v>
      </c>
      <c r="J43" t="s">
        <v>948</v>
      </c>
      <c r="K43" t="s">
        <v>1037</v>
      </c>
      <c r="L43" t="b">
        <f>Data_Completeness(MileageData[[#This Row],[MPG]:[Acceleration]])</f>
        <v>1</v>
      </c>
    </row>
    <row r="44" spans="1:12" x14ac:dyDescent="0.25">
      <c r="A44">
        <v>17</v>
      </c>
      <c r="B44">
        <v>6</v>
      </c>
      <c r="C44">
        <v>250</v>
      </c>
      <c r="D44">
        <v>100</v>
      </c>
      <c r="E44">
        <v>3329</v>
      </c>
      <c r="F44">
        <v>15.5</v>
      </c>
      <c r="G44">
        <v>71</v>
      </c>
      <c r="H44" t="s">
        <v>940</v>
      </c>
      <c r="I44" t="s">
        <v>941</v>
      </c>
      <c r="J44" t="s">
        <v>942</v>
      </c>
      <c r="K44" t="s">
        <v>943</v>
      </c>
      <c r="L44" t="b">
        <f>Data_Completeness(MileageData[[#This Row],[MPG]:[Acceleration]])</f>
        <v>1</v>
      </c>
    </row>
    <row r="45" spans="1:12" x14ac:dyDescent="0.25">
      <c r="A45">
        <v>19</v>
      </c>
      <c r="B45">
        <v>6</v>
      </c>
      <c r="C45">
        <v>250</v>
      </c>
      <c r="D45">
        <v>88</v>
      </c>
      <c r="E45">
        <v>3302</v>
      </c>
      <c r="F45">
        <v>15.5</v>
      </c>
      <c r="G45">
        <v>71</v>
      </c>
      <c r="H45" t="s">
        <v>940</v>
      </c>
      <c r="I45" t="s">
        <v>1038</v>
      </c>
      <c r="J45" t="s">
        <v>954</v>
      </c>
      <c r="K45" t="s">
        <v>1039</v>
      </c>
      <c r="L45" t="b">
        <f>Data_Completeness(MileageData[[#This Row],[MPG]:[Acceleration]])</f>
        <v>1</v>
      </c>
    </row>
    <row r="46" spans="1:12" x14ac:dyDescent="0.25">
      <c r="A46">
        <v>18</v>
      </c>
      <c r="B46">
        <v>6</v>
      </c>
      <c r="C46">
        <v>232</v>
      </c>
      <c r="D46">
        <v>100</v>
      </c>
      <c r="E46">
        <v>3288</v>
      </c>
      <c r="F46">
        <v>15.5</v>
      </c>
      <c r="G46">
        <v>71</v>
      </c>
      <c r="H46" t="s">
        <v>940</v>
      </c>
      <c r="I46" t="s">
        <v>1040</v>
      </c>
      <c r="J46" t="s">
        <v>951</v>
      </c>
      <c r="K46" t="s">
        <v>1041</v>
      </c>
      <c r="L46" t="b">
        <f>Data_Completeness(MileageData[[#This Row],[MPG]:[Acceleration]])</f>
        <v>1</v>
      </c>
    </row>
    <row r="47" spans="1:12" x14ac:dyDescent="0.25">
      <c r="A47">
        <v>14</v>
      </c>
      <c r="B47">
        <v>8</v>
      </c>
      <c r="C47">
        <v>350</v>
      </c>
      <c r="D47">
        <v>165</v>
      </c>
      <c r="E47">
        <v>4209</v>
      </c>
      <c r="F47">
        <v>12</v>
      </c>
      <c r="G47">
        <v>71</v>
      </c>
      <c r="H47" t="s">
        <v>940</v>
      </c>
      <c r="I47" t="s">
        <v>958</v>
      </c>
      <c r="J47" t="s">
        <v>942</v>
      </c>
      <c r="K47" t="s">
        <v>959</v>
      </c>
      <c r="L47" t="b">
        <f>Data_Completeness(MileageData[[#This Row],[MPG]:[Acceleration]])</f>
        <v>1</v>
      </c>
    </row>
    <row r="48" spans="1:12" x14ac:dyDescent="0.25">
      <c r="A48">
        <v>14</v>
      </c>
      <c r="B48">
        <v>8</v>
      </c>
      <c r="C48">
        <v>400</v>
      </c>
      <c r="D48">
        <v>175</v>
      </c>
      <c r="E48">
        <v>4464</v>
      </c>
      <c r="F48">
        <v>11.5</v>
      </c>
      <c r="G48">
        <v>71</v>
      </c>
      <c r="H48" t="s">
        <v>940</v>
      </c>
      <c r="I48" t="s">
        <v>1042</v>
      </c>
      <c r="J48" t="s">
        <v>963</v>
      </c>
      <c r="K48" t="s">
        <v>1043</v>
      </c>
      <c r="L48" t="b">
        <f>Data_Completeness(MileageData[[#This Row],[MPG]:[Acceleration]])</f>
        <v>1</v>
      </c>
    </row>
    <row r="49" spans="1:12" x14ac:dyDescent="0.25">
      <c r="A49">
        <v>14</v>
      </c>
      <c r="B49">
        <v>8</v>
      </c>
      <c r="C49">
        <v>351</v>
      </c>
      <c r="D49">
        <v>153</v>
      </c>
      <c r="E49">
        <v>4154</v>
      </c>
      <c r="F49">
        <v>13.5</v>
      </c>
      <c r="G49">
        <v>71</v>
      </c>
      <c r="H49" t="s">
        <v>940</v>
      </c>
      <c r="I49" t="s">
        <v>956</v>
      </c>
      <c r="J49" t="s">
        <v>954</v>
      </c>
      <c r="K49" t="s">
        <v>957</v>
      </c>
      <c r="L49" t="b">
        <f>Data_Completeness(MileageData[[#This Row],[MPG]:[Acceleration]])</f>
        <v>1</v>
      </c>
    </row>
    <row r="50" spans="1:12" x14ac:dyDescent="0.25">
      <c r="A50">
        <v>14</v>
      </c>
      <c r="B50">
        <v>8</v>
      </c>
      <c r="C50">
        <v>318</v>
      </c>
      <c r="D50">
        <v>150</v>
      </c>
      <c r="E50">
        <v>4096</v>
      </c>
      <c r="F50">
        <v>13</v>
      </c>
      <c r="G50">
        <v>71</v>
      </c>
      <c r="H50" t="s">
        <v>940</v>
      </c>
      <c r="I50" t="s">
        <v>960</v>
      </c>
      <c r="J50" t="s">
        <v>948</v>
      </c>
      <c r="K50" t="s">
        <v>961</v>
      </c>
      <c r="L50" t="b">
        <f>Data_Completeness(MileageData[[#This Row],[MPG]:[Acceleration]])</f>
        <v>1</v>
      </c>
    </row>
    <row r="51" spans="1:12" x14ac:dyDescent="0.25">
      <c r="A51">
        <v>12</v>
      </c>
      <c r="B51">
        <v>8</v>
      </c>
      <c r="C51">
        <v>383</v>
      </c>
      <c r="D51">
        <v>180</v>
      </c>
      <c r="E51">
        <v>4955</v>
      </c>
      <c r="F51">
        <v>11.5</v>
      </c>
      <c r="G51">
        <v>71</v>
      </c>
      <c r="H51" t="s">
        <v>940</v>
      </c>
      <c r="I51" t="s">
        <v>1044</v>
      </c>
      <c r="J51" t="s">
        <v>980</v>
      </c>
      <c r="K51" t="s">
        <v>1045</v>
      </c>
      <c r="L51" t="b">
        <f>Data_Completeness(MileageData[[#This Row],[MPG]:[Acceleration]])</f>
        <v>1</v>
      </c>
    </row>
    <row r="52" spans="1:12" x14ac:dyDescent="0.25">
      <c r="A52">
        <v>13</v>
      </c>
      <c r="B52">
        <v>8</v>
      </c>
      <c r="C52">
        <v>400</v>
      </c>
      <c r="D52">
        <v>170</v>
      </c>
      <c r="E52">
        <v>4746</v>
      </c>
      <c r="F52">
        <v>12</v>
      </c>
      <c r="G52">
        <v>71</v>
      </c>
      <c r="H52" t="s">
        <v>940</v>
      </c>
      <c r="I52" t="s">
        <v>1046</v>
      </c>
      <c r="J52" t="s">
        <v>954</v>
      </c>
      <c r="K52" t="s">
        <v>1047</v>
      </c>
      <c r="L52" t="b">
        <f>Data_Completeness(MileageData[[#This Row],[MPG]:[Acceleration]])</f>
        <v>1</v>
      </c>
    </row>
    <row r="53" spans="1:12" x14ac:dyDescent="0.25">
      <c r="A53">
        <v>13</v>
      </c>
      <c r="B53">
        <v>8</v>
      </c>
      <c r="C53">
        <v>400</v>
      </c>
      <c r="D53">
        <v>175</v>
      </c>
      <c r="E53">
        <v>5140</v>
      </c>
      <c r="F53">
        <v>12</v>
      </c>
      <c r="G53">
        <v>71</v>
      </c>
      <c r="H53" t="s">
        <v>940</v>
      </c>
      <c r="I53" t="s">
        <v>1048</v>
      </c>
      <c r="J53" t="s">
        <v>963</v>
      </c>
      <c r="K53" t="s">
        <v>1049</v>
      </c>
      <c r="L53" t="b">
        <f>Data_Completeness(MileageData[[#This Row],[MPG]:[Acceleration]])</f>
        <v>1</v>
      </c>
    </row>
    <row r="54" spans="1:12" x14ac:dyDescent="0.25">
      <c r="A54">
        <v>18</v>
      </c>
      <c r="B54">
        <v>6</v>
      </c>
      <c r="C54">
        <v>258</v>
      </c>
      <c r="D54">
        <v>110</v>
      </c>
      <c r="E54">
        <v>2962</v>
      </c>
      <c r="F54">
        <v>13.5</v>
      </c>
      <c r="G54">
        <v>71</v>
      </c>
      <c r="H54" t="s">
        <v>940</v>
      </c>
      <c r="I54" t="s">
        <v>1050</v>
      </c>
      <c r="J54" t="s">
        <v>951</v>
      </c>
      <c r="K54" t="s">
        <v>1051</v>
      </c>
      <c r="L54" t="b">
        <f>Data_Completeness(MileageData[[#This Row],[MPG]:[Acceleration]])</f>
        <v>1</v>
      </c>
    </row>
    <row r="55" spans="1:12" x14ac:dyDescent="0.25">
      <c r="A55">
        <v>22</v>
      </c>
      <c r="B55">
        <v>4</v>
      </c>
      <c r="C55">
        <v>140</v>
      </c>
      <c r="D55">
        <v>72</v>
      </c>
      <c r="E55">
        <v>2408</v>
      </c>
      <c r="F55">
        <v>19</v>
      </c>
      <c r="G55">
        <v>71</v>
      </c>
      <c r="H55" t="s">
        <v>940</v>
      </c>
      <c r="I55" t="s">
        <v>1052</v>
      </c>
      <c r="J55" t="s">
        <v>942</v>
      </c>
      <c r="K55" t="s">
        <v>1053</v>
      </c>
      <c r="L55" t="b">
        <f>Data_Completeness(MileageData[[#This Row],[MPG]:[Acceleration]])</f>
        <v>1</v>
      </c>
    </row>
    <row r="56" spans="1:12" x14ac:dyDescent="0.25">
      <c r="A56">
        <v>19</v>
      </c>
      <c r="B56">
        <v>6</v>
      </c>
      <c r="C56">
        <v>250</v>
      </c>
      <c r="D56">
        <v>100</v>
      </c>
      <c r="E56">
        <v>3282</v>
      </c>
      <c r="F56">
        <v>15</v>
      </c>
      <c r="G56">
        <v>71</v>
      </c>
      <c r="H56" t="s">
        <v>940</v>
      </c>
      <c r="I56" t="s">
        <v>1054</v>
      </c>
      <c r="J56" t="s">
        <v>963</v>
      </c>
      <c r="K56" t="s">
        <v>1055</v>
      </c>
      <c r="L56" t="b">
        <f>Data_Completeness(MileageData[[#This Row],[MPG]:[Acceleration]])</f>
        <v>1</v>
      </c>
    </row>
    <row r="57" spans="1:12" x14ac:dyDescent="0.25">
      <c r="A57">
        <v>18</v>
      </c>
      <c r="B57">
        <v>6</v>
      </c>
      <c r="C57">
        <v>250</v>
      </c>
      <c r="D57">
        <v>88</v>
      </c>
      <c r="E57">
        <v>3139</v>
      </c>
      <c r="F57">
        <v>14.5</v>
      </c>
      <c r="G57">
        <v>71</v>
      </c>
      <c r="H57" t="s">
        <v>940</v>
      </c>
      <c r="I57" t="s">
        <v>1056</v>
      </c>
      <c r="J57" t="s">
        <v>954</v>
      </c>
      <c r="K57" t="s">
        <v>1057</v>
      </c>
      <c r="L57" t="b">
        <f>Data_Completeness(MileageData[[#This Row],[MPG]:[Acceleration]])</f>
        <v>1</v>
      </c>
    </row>
    <row r="58" spans="1:12" x14ac:dyDescent="0.25">
      <c r="A58">
        <v>23</v>
      </c>
      <c r="B58">
        <v>4</v>
      </c>
      <c r="C58">
        <v>122</v>
      </c>
      <c r="D58">
        <v>86</v>
      </c>
      <c r="E58">
        <v>2220</v>
      </c>
      <c r="F58">
        <v>14</v>
      </c>
      <c r="G58">
        <v>71</v>
      </c>
      <c r="H58" t="s">
        <v>940</v>
      </c>
      <c r="I58" t="s">
        <v>1058</v>
      </c>
      <c r="J58" t="s">
        <v>1059</v>
      </c>
      <c r="K58" t="s">
        <v>1060</v>
      </c>
      <c r="L58" t="b">
        <f>Data_Completeness(MileageData[[#This Row],[MPG]:[Acceleration]])</f>
        <v>1</v>
      </c>
    </row>
    <row r="59" spans="1:12" x14ac:dyDescent="0.25">
      <c r="A59">
        <v>28</v>
      </c>
      <c r="B59">
        <v>4</v>
      </c>
      <c r="C59">
        <v>116</v>
      </c>
      <c r="D59">
        <v>90</v>
      </c>
      <c r="E59">
        <v>2123</v>
      </c>
      <c r="F59">
        <v>14</v>
      </c>
      <c r="G59">
        <v>71</v>
      </c>
      <c r="H59" t="s">
        <v>967</v>
      </c>
      <c r="I59" t="s">
        <v>1061</v>
      </c>
      <c r="J59" t="s">
        <v>1062</v>
      </c>
      <c r="K59">
        <v>1900</v>
      </c>
      <c r="L59" t="b">
        <f>Data_Completeness(MileageData[[#This Row],[MPG]:[Acceleration]])</f>
        <v>1</v>
      </c>
    </row>
    <row r="60" spans="1:12" x14ac:dyDescent="0.25">
      <c r="A60">
        <v>30</v>
      </c>
      <c r="B60">
        <v>4</v>
      </c>
      <c r="C60">
        <v>79</v>
      </c>
      <c r="D60">
        <v>70</v>
      </c>
      <c r="E60">
        <v>2074</v>
      </c>
      <c r="F60">
        <v>19.5</v>
      </c>
      <c r="G60">
        <v>71</v>
      </c>
      <c r="H60" t="s">
        <v>967</v>
      </c>
      <c r="I60" t="s">
        <v>1063</v>
      </c>
      <c r="J60" t="s">
        <v>1007</v>
      </c>
      <c r="K60">
        <v>304</v>
      </c>
      <c r="L60" t="b">
        <f>Data_Completeness(MileageData[[#This Row],[MPG]:[Acceleration]])</f>
        <v>1</v>
      </c>
    </row>
    <row r="61" spans="1:12" x14ac:dyDescent="0.25">
      <c r="A61">
        <v>30</v>
      </c>
      <c r="B61">
        <v>4</v>
      </c>
      <c r="C61">
        <v>88</v>
      </c>
      <c r="D61">
        <v>76</v>
      </c>
      <c r="E61">
        <v>2065</v>
      </c>
      <c r="F61">
        <v>14.5</v>
      </c>
      <c r="G61">
        <v>71</v>
      </c>
      <c r="H61" t="s">
        <v>967</v>
      </c>
      <c r="I61" t="s">
        <v>1064</v>
      </c>
      <c r="J61" t="s">
        <v>1065</v>
      </c>
      <c r="K61" t="s">
        <v>1066</v>
      </c>
      <c r="L61" t="b">
        <f>Data_Completeness(MileageData[[#This Row],[MPG]:[Acceleration]])</f>
        <v>1</v>
      </c>
    </row>
    <row r="62" spans="1:12" x14ac:dyDescent="0.25">
      <c r="A62">
        <v>31</v>
      </c>
      <c r="B62">
        <v>4</v>
      </c>
      <c r="C62">
        <v>71</v>
      </c>
      <c r="D62">
        <v>65</v>
      </c>
      <c r="E62">
        <v>1773</v>
      </c>
      <c r="F62">
        <v>19</v>
      </c>
      <c r="G62">
        <v>71</v>
      </c>
      <c r="H62" t="s">
        <v>990</v>
      </c>
      <c r="I62" t="s">
        <v>1067</v>
      </c>
      <c r="J62" t="s">
        <v>992</v>
      </c>
      <c r="K62" t="s">
        <v>1068</v>
      </c>
      <c r="L62" t="b">
        <f>Data_Completeness(MileageData[[#This Row],[MPG]:[Acceleration]])</f>
        <v>1</v>
      </c>
    </row>
    <row r="63" spans="1:12" x14ac:dyDescent="0.25">
      <c r="A63">
        <v>35</v>
      </c>
      <c r="B63">
        <v>4</v>
      </c>
      <c r="C63">
        <v>72</v>
      </c>
      <c r="D63">
        <v>69</v>
      </c>
      <c r="E63">
        <v>1613</v>
      </c>
      <c r="F63">
        <v>18</v>
      </c>
      <c r="G63">
        <v>71</v>
      </c>
      <c r="H63" t="s">
        <v>990</v>
      </c>
      <c r="I63" t="s">
        <v>1069</v>
      </c>
      <c r="J63" t="s">
        <v>1001</v>
      </c>
      <c r="K63">
        <v>1200</v>
      </c>
      <c r="L63" t="b">
        <f>Data_Completeness(MileageData[[#This Row],[MPG]:[Acceleration]])</f>
        <v>1</v>
      </c>
    </row>
    <row r="64" spans="1:12" x14ac:dyDescent="0.25">
      <c r="A64">
        <v>27</v>
      </c>
      <c r="B64">
        <v>4</v>
      </c>
      <c r="C64">
        <v>97</v>
      </c>
      <c r="D64">
        <v>60</v>
      </c>
      <c r="E64">
        <v>1834</v>
      </c>
      <c r="F64">
        <v>19</v>
      </c>
      <c r="G64">
        <v>71</v>
      </c>
      <c r="H64" t="s">
        <v>967</v>
      </c>
      <c r="I64" t="s">
        <v>1070</v>
      </c>
      <c r="J64" t="s">
        <v>1004</v>
      </c>
      <c r="K64" t="s">
        <v>1071</v>
      </c>
      <c r="L64" t="b">
        <f>Data_Completeness(MileageData[[#This Row],[MPG]:[Acceleration]])</f>
        <v>1</v>
      </c>
    </row>
    <row r="65" spans="1:12" x14ac:dyDescent="0.25">
      <c r="A65">
        <v>26</v>
      </c>
      <c r="B65">
        <v>4</v>
      </c>
      <c r="C65">
        <v>91</v>
      </c>
      <c r="D65">
        <v>70</v>
      </c>
      <c r="E65">
        <v>1955</v>
      </c>
      <c r="F65">
        <v>20.5</v>
      </c>
      <c r="G65">
        <v>71</v>
      </c>
      <c r="H65" t="s">
        <v>940</v>
      </c>
      <c r="I65" t="s">
        <v>1072</v>
      </c>
      <c r="J65" t="s">
        <v>948</v>
      </c>
      <c r="K65" t="s">
        <v>1073</v>
      </c>
      <c r="L65" t="b">
        <f>Data_Completeness(MileageData[[#This Row],[MPG]:[Acceleration]])</f>
        <v>1</v>
      </c>
    </row>
    <row r="66" spans="1:12" x14ac:dyDescent="0.25">
      <c r="A66">
        <v>24</v>
      </c>
      <c r="B66">
        <v>4</v>
      </c>
      <c r="C66">
        <v>113</v>
      </c>
      <c r="D66">
        <v>95</v>
      </c>
      <c r="E66">
        <v>2278</v>
      </c>
      <c r="F66">
        <v>15.5</v>
      </c>
      <c r="G66">
        <v>72</v>
      </c>
      <c r="H66" t="s">
        <v>990</v>
      </c>
      <c r="I66" t="s">
        <v>1074</v>
      </c>
      <c r="J66" t="s">
        <v>992</v>
      </c>
      <c r="K66" t="s">
        <v>1075</v>
      </c>
      <c r="L66" t="b">
        <f>Data_Completeness(MileageData[[#This Row],[MPG]:[Acceleration]])</f>
        <v>1</v>
      </c>
    </row>
    <row r="67" spans="1:12" x14ac:dyDescent="0.25">
      <c r="A67">
        <v>25</v>
      </c>
      <c r="B67">
        <v>4</v>
      </c>
      <c r="C67">
        <v>97.5</v>
      </c>
      <c r="D67">
        <v>80</v>
      </c>
      <c r="E67">
        <v>2126</v>
      </c>
      <c r="F67">
        <v>17</v>
      </c>
      <c r="G67">
        <v>72</v>
      </c>
      <c r="H67" t="s">
        <v>940</v>
      </c>
      <c r="I67" t="s">
        <v>1076</v>
      </c>
      <c r="J67" t="s">
        <v>980</v>
      </c>
      <c r="K67" t="s">
        <v>1077</v>
      </c>
      <c r="L67" t="b">
        <f>Data_Completeness(MileageData[[#This Row],[MPG]:[Acceleration]])</f>
        <v>1</v>
      </c>
    </row>
    <row r="68" spans="1:12" x14ac:dyDescent="0.25">
      <c r="A68">
        <v>23</v>
      </c>
      <c r="B68">
        <v>4</v>
      </c>
      <c r="C68">
        <v>97</v>
      </c>
      <c r="D68">
        <v>54</v>
      </c>
      <c r="E68">
        <v>2254</v>
      </c>
      <c r="F68">
        <v>23.5</v>
      </c>
      <c r="G68">
        <v>72</v>
      </c>
      <c r="H68" t="s">
        <v>967</v>
      </c>
      <c r="I68" t="s">
        <v>1078</v>
      </c>
      <c r="J68" t="s">
        <v>1004</v>
      </c>
      <c r="K68" t="s">
        <v>1079</v>
      </c>
      <c r="L68" t="b">
        <f>Data_Completeness(MileageData[[#This Row],[MPG]:[Acceleration]])</f>
        <v>1</v>
      </c>
    </row>
    <row r="69" spans="1:12" x14ac:dyDescent="0.25">
      <c r="A69">
        <v>20</v>
      </c>
      <c r="B69">
        <v>4</v>
      </c>
      <c r="C69">
        <v>140</v>
      </c>
      <c r="D69">
        <v>90</v>
      </c>
      <c r="E69">
        <v>2408</v>
      </c>
      <c r="F69">
        <v>19.5</v>
      </c>
      <c r="G69">
        <v>72</v>
      </c>
      <c r="H69" t="s">
        <v>940</v>
      </c>
      <c r="I69" t="s">
        <v>1080</v>
      </c>
      <c r="J69" t="s">
        <v>942</v>
      </c>
      <c r="K69" t="s">
        <v>1081</v>
      </c>
      <c r="L69" t="b">
        <f>Data_Completeness(MileageData[[#This Row],[MPG]:[Acceleration]])</f>
        <v>1</v>
      </c>
    </row>
    <row r="70" spans="1:12" x14ac:dyDescent="0.25">
      <c r="A70">
        <v>21</v>
      </c>
      <c r="B70">
        <v>4</v>
      </c>
      <c r="C70">
        <v>122</v>
      </c>
      <c r="D70">
        <v>86</v>
      </c>
      <c r="E70">
        <v>2226</v>
      </c>
      <c r="F70">
        <v>16.5</v>
      </c>
      <c r="G70">
        <v>72</v>
      </c>
      <c r="H70" t="s">
        <v>940</v>
      </c>
      <c r="I70" t="s">
        <v>1082</v>
      </c>
      <c r="J70" t="s">
        <v>954</v>
      </c>
      <c r="K70" t="s">
        <v>1083</v>
      </c>
      <c r="L70" t="b">
        <f>Data_Completeness(MileageData[[#This Row],[MPG]:[Acceleration]])</f>
        <v>1</v>
      </c>
    </row>
    <row r="71" spans="1:12" x14ac:dyDescent="0.25">
      <c r="A71">
        <v>13</v>
      </c>
      <c r="B71">
        <v>8</v>
      </c>
      <c r="C71">
        <v>350</v>
      </c>
      <c r="D71">
        <v>165</v>
      </c>
      <c r="E71">
        <v>4274</v>
      </c>
      <c r="F71">
        <v>12</v>
      </c>
      <c r="G71">
        <v>72</v>
      </c>
      <c r="H71" t="s">
        <v>940</v>
      </c>
      <c r="I71" t="s">
        <v>958</v>
      </c>
      <c r="J71" t="s">
        <v>942</v>
      </c>
      <c r="K71" t="s">
        <v>959</v>
      </c>
      <c r="L71" t="b">
        <f>Data_Completeness(MileageData[[#This Row],[MPG]:[Acceleration]])</f>
        <v>1</v>
      </c>
    </row>
    <row r="72" spans="1:12" x14ac:dyDescent="0.25">
      <c r="A72">
        <v>14</v>
      </c>
      <c r="B72">
        <v>8</v>
      </c>
      <c r="C72">
        <v>400</v>
      </c>
      <c r="D72">
        <v>175</v>
      </c>
      <c r="E72">
        <v>4385</v>
      </c>
      <c r="F72">
        <v>12</v>
      </c>
      <c r="G72">
        <v>72</v>
      </c>
      <c r="H72" t="s">
        <v>940</v>
      </c>
      <c r="I72" t="s">
        <v>962</v>
      </c>
      <c r="J72" t="s">
        <v>963</v>
      </c>
      <c r="K72" t="s">
        <v>964</v>
      </c>
      <c r="L72" t="b">
        <f>Data_Completeness(MileageData[[#This Row],[MPG]:[Acceleration]])</f>
        <v>1</v>
      </c>
    </row>
    <row r="73" spans="1:12" x14ac:dyDescent="0.25">
      <c r="A73">
        <v>15</v>
      </c>
      <c r="B73">
        <v>8</v>
      </c>
      <c r="C73">
        <v>318</v>
      </c>
      <c r="D73">
        <v>150</v>
      </c>
      <c r="E73">
        <v>4135</v>
      </c>
      <c r="F73">
        <v>13.5</v>
      </c>
      <c r="G73">
        <v>72</v>
      </c>
      <c r="H73" t="s">
        <v>940</v>
      </c>
      <c r="I73" t="s">
        <v>960</v>
      </c>
      <c r="J73" t="s">
        <v>948</v>
      </c>
      <c r="K73" t="s">
        <v>961</v>
      </c>
      <c r="L73" t="b">
        <f>Data_Completeness(MileageData[[#This Row],[MPG]:[Acceleration]])</f>
        <v>1</v>
      </c>
    </row>
    <row r="74" spans="1:12" x14ac:dyDescent="0.25">
      <c r="A74">
        <v>14</v>
      </c>
      <c r="B74">
        <v>8</v>
      </c>
      <c r="C74">
        <v>351</v>
      </c>
      <c r="D74">
        <v>153</v>
      </c>
      <c r="E74">
        <v>4129</v>
      </c>
      <c r="F74">
        <v>13</v>
      </c>
      <c r="G74">
        <v>72</v>
      </c>
      <c r="H74" t="s">
        <v>940</v>
      </c>
      <c r="I74" t="s">
        <v>956</v>
      </c>
      <c r="J74" t="s">
        <v>954</v>
      </c>
      <c r="K74" t="s">
        <v>957</v>
      </c>
      <c r="L74" t="b">
        <f>Data_Completeness(MileageData[[#This Row],[MPG]:[Acceleration]])</f>
        <v>1</v>
      </c>
    </row>
    <row r="75" spans="1:12" x14ac:dyDescent="0.25">
      <c r="A75">
        <v>17</v>
      </c>
      <c r="B75">
        <v>8</v>
      </c>
      <c r="C75">
        <v>304</v>
      </c>
      <c r="D75">
        <v>150</v>
      </c>
      <c r="E75">
        <v>3672</v>
      </c>
      <c r="F75">
        <v>11.5</v>
      </c>
      <c r="G75">
        <v>72</v>
      </c>
      <c r="H75" t="s">
        <v>940</v>
      </c>
      <c r="I75" t="s">
        <v>1084</v>
      </c>
      <c r="J75" t="s">
        <v>951</v>
      </c>
      <c r="K75" t="s">
        <v>1085</v>
      </c>
      <c r="L75" t="b">
        <f>Data_Completeness(MileageData[[#This Row],[MPG]:[Acceleration]])</f>
        <v>1</v>
      </c>
    </row>
    <row r="76" spans="1:12" x14ac:dyDescent="0.25">
      <c r="A76">
        <v>11</v>
      </c>
      <c r="B76">
        <v>8</v>
      </c>
      <c r="C76">
        <v>429</v>
      </c>
      <c r="D76">
        <v>208</v>
      </c>
      <c r="E76">
        <v>4633</v>
      </c>
      <c r="F76">
        <v>11</v>
      </c>
      <c r="G76">
        <v>72</v>
      </c>
      <c r="H76" t="s">
        <v>940</v>
      </c>
      <c r="I76" t="s">
        <v>1086</v>
      </c>
      <c r="J76" t="s">
        <v>1059</v>
      </c>
      <c r="K76" t="s">
        <v>1087</v>
      </c>
      <c r="L76" t="b">
        <f>Data_Completeness(MileageData[[#This Row],[MPG]:[Acceleration]])</f>
        <v>1</v>
      </c>
    </row>
    <row r="77" spans="1:12" x14ac:dyDescent="0.25">
      <c r="A77">
        <v>13</v>
      </c>
      <c r="B77">
        <v>8</v>
      </c>
      <c r="C77">
        <v>350</v>
      </c>
      <c r="D77">
        <v>155</v>
      </c>
      <c r="E77">
        <v>4502</v>
      </c>
      <c r="F77">
        <v>13.5</v>
      </c>
      <c r="G77">
        <v>72</v>
      </c>
      <c r="H77" t="s">
        <v>940</v>
      </c>
      <c r="I77" t="s">
        <v>1088</v>
      </c>
      <c r="J77" t="s">
        <v>945</v>
      </c>
      <c r="K77" t="s">
        <v>1089</v>
      </c>
      <c r="L77" t="b">
        <f>Data_Completeness(MileageData[[#This Row],[MPG]:[Acceleration]])</f>
        <v>1</v>
      </c>
    </row>
    <row r="78" spans="1:12" x14ac:dyDescent="0.25">
      <c r="A78">
        <v>12</v>
      </c>
      <c r="B78">
        <v>8</v>
      </c>
      <c r="C78">
        <v>350</v>
      </c>
      <c r="D78">
        <v>160</v>
      </c>
      <c r="E78">
        <v>4456</v>
      </c>
      <c r="F78">
        <v>13.5</v>
      </c>
      <c r="G78">
        <v>72</v>
      </c>
      <c r="H78" t="s">
        <v>940</v>
      </c>
      <c r="I78" t="s">
        <v>1090</v>
      </c>
      <c r="J78" t="s">
        <v>1091</v>
      </c>
      <c r="K78" t="s">
        <v>1092</v>
      </c>
      <c r="L78" t="b">
        <f>Data_Completeness(MileageData[[#This Row],[MPG]:[Acceleration]])</f>
        <v>1</v>
      </c>
    </row>
    <row r="79" spans="1:12" x14ac:dyDescent="0.25">
      <c r="A79">
        <v>13</v>
      </c>
      <c r="B79">
        <v>8</v>
      </c>
      <c r="C79">
        <v>400</v>
      </c>
      <c r="D79">
        <v>190</v>
      </c>
      <c r="E79">
        <v>4422</v>
      </c>
      <c r="F79">
        <v>12.5</v>
      </c>
      <c r="G79">
        <v>72</v>
      </c>
      <c r="H79" t="s">
        <v>940</v>
      </c>
      <c r="I79" t="s">
        <v>1093</v>
      </c>
      <c r="J79" t="s">
        <v>1094</v>
      </c>
      <c r="K79" t="s">
        <v>1095</v>
      </c>
      <c r="L79" t="b">
        <f>Data_Completeness(MileageData[[#This Row],[MPG]:[Acceleration]])</f>
        <v>1</v>
      </c>
    </row>
    <row r="80" spans="1:12" x14ac:dyDescent="0.25">
      <c r="A80">
        <v>19</v>
      </c>
      <c r="B80">
        <v>3</v>
      </c>
      <c r="C80">
        <v>70</v>
      </c>
      <c r="D80">
        <v>97</v>
      </c>
      <c r="E80">
        <v>2330</v>
      </c>
      <c r="F80">
        <v>13.5</v>
      </c>
      <c r="G80">
        <v>72</v>
      </c>
      <c r="H80" t="s">
        <v>990</v>
      </c>
      <c r="I80" t="s">
        <v>1096</v>
      </c>
      <c r="J80" t="s">
        <v>1097</v>
      </c>
      <c r="K80" t="s">
        <v>1098</v>
      </c>
      <c r="L80" t="b">
        <f>Data_Completeness(MileageData[[#This Row],[MPG]:[Acceleration]])</f>
        <v>1</v>
      </c>
    </row>
    <row r="81" spans="1:12" x14ac:dyDescent="0.25">
      <c r="A81">
        <v>15</v>
      </c>
      <c r="B81">
        <v>8</v>
      </c>
      <c r="C81">
        <v>304</v>
      </c>
      <c r="D81">
        <v>150</v>
      </c>
      <c r="E81">
        <v>3892</v>
      </c>
      <c r="F81">
        <v>12.5</v>
      </c>
      <c r="G81">
        <v>72</v>
      </c>
      <c r="H81" t="s">
        <v>940</v>
      </c>
      <c r="I81" t="s">
        <v>1099</v>
      </c>
      <c r="J81" t="s">
        <v>951</v>
      </c>
      <c r="K81" t="s">
        <v>1100</v>
      </c>
      <c r="L81" t="b">
        <f>Data_Completeness(MileageData[[#This Row],[MPG]:[Acceleration]])</f>
        <v>1</v>
      </c>
    </row>
    <row r="82" spans="1:12" x14ac:dyDescent="0.25">
      <c r="A82">
        <v>13</v>
      </c>
      <c r="B82">
        <v>8</v>
      </c>
      <c r="C82">
        <v>307</v>
      </c>
      <c r="D82">
        <v>130</v>
      </c>
      <c r="E82">
        <v>4098</v>
      </c>
      <c r="F82">
        <v>14</v>
      </c>
      <c r="G82">
        <v>72</v>
      </c>
      <c r="H82" t="s">
        <v>940</v>
      </c>
      <c r="I82" t="s">
        <v>971</v>
      </c>
      <c r="J82" t="s">
        <v>942</v>
      </c>
      <c r="K82" t="s">
        <v>972</v>
      </c>
      <c r="L82" t="b">
        <f>Data_Completeness(MileageData[[#This Row],[MPG]:[Acceleration]])</f>
        <v>1</v>
      </c>
    </row>
    <row r="83" spans="1:12" x14ac:dyDescent="0.25">
      <c r="A83">
        <v>13</v>
      </c>
      <c r="B83">
        <v>8</v>
      </c>
      <c r="C83">
        <v>302</v>
      </c>
      <c r="D83">
        <v>140</v>
      </c>
      <c r="E83">
        <v>4294</v>
      </c>
      <c r="F83">
        <v>16</v>
      </c>
      <c r="G83">
        <v>72</v>
      </c>
      <c r="H83" t="s">
        <v>940</v>
      </c>
      <c r="I83" t="s">
        <v>1101</v>
      </c>
      <c r="J83" t="s">
        <v>954</v>
      </c>
      <c r="K83" t="s">
        <v>1102</v>
      </c>
      <c r="L83" t="b">
        <f>Data_Completeness(MileageData[[#This Row],[MPG]:[Acceleration]])</f>
        <v>1</v>
      </c>
    </row>
    <row r="84" spans="1:12" x14ac:dyDescent="0.25">
      <c r="A84">
        <v>14</v>
      </c>
      <c r="B84">
        <v>8</v>
      </c>
      <c r="C84">
        <v>318</v>
      </c>
      <c r="D84">
        <v>150</v>
      </c>
      <c r="E84">
        <v>4077</v>
      </c>
      <c r="F84">
        <v>14</v>
      </c>
      <c r="G84">
        <v>72</v>
      </c>
      <c r="H84" t="s">
        <v>940</v>
      </c>
      <c r="I84" t="s">
        <v>1103</v>
      </c>
      <c r="J84" t="s">
        <v>948</v>
      </c>
      <c r="K84" t="s">
        <v>1104</v>
      </c>
      <c r="L84" t="b">
        <f>Data_Completeness(MileageData[[#This Row],[MPG]:[Acceleration]])</f>
        <v>1</v>
      </c>
    </row>
    <row r="85" spans="1:12" x14ac:dyDescent="0.25">
      <c r="A85">
        <v>18</v>
      </c>
      <c r="B85">
        <v>4</v>
      </c>
      <c r="C85">
        <v>121</v>
      </c>
      <c r="D85">
        <v>112</v>
      </c>
      <c r="E85">
        <v>2933</v>
      </c>
      <c r="F85">
        <v>14.5</v>
      </c>
      <c r="G85">
        <v>72</v>
      </c>
      <c r="H85" t="s">
        <v>967</v>
      </c>
      <c r="I85" t="s">
        <v>1105</v>
      </c>
      <c r="J85" t="s">
        <v>1106</v>
      </c>
      <c r="K85" t="s">
        <v>1107</v>
      </c>
      <c r="L85" t="b">
        <f>Data_Completeness(MileageData[[#This Row],[MPG]:[Acceleration]])</f>
        <v>1</v>
      </c>
    </row>
    <row r="86" spans="1:12" x14ac:dyDescent="0.25">
      <c r="A86">
        <v>22</v>
      </c>
      <c r="B86">
        <v>4</v>
      </c>
      <c r="C86">
        <v>121</v>
      </c>
      <c r="D86">
        <v>76</v>
      </c>
      <c r="E86">
        <v>2511</v>
      </c>
      <c r="F86">
        <v>18</v>
      </c>
      <c r="G86">
        <v>72</v>
      </c>
      <c r="H86" t="s">
        <v>967</v>
      </c>
      <c r="I86" t="s">
        <v>1108</v>
      </c>
      <c r="J86" t="s">
        <v>1004</v>
      </c>
      <c r="K86" t="s">
        <v>1109</v>
      </c>
      <c r="L86" t="b">
        <f>Data_Completeness(MileageData[[#This Row],[MPG]:[Acceleration]])</f>
        <v>1</v>
      </c>
    </row>
    <row r="87" spans="1:12" x14ac:dyDescent="0.25">
      <c r="A87">
        <v>21</v>
      </c>
      <c r="B87">
        <v>4</v>
      </c>
      <c r="C87">
        <v>120</v>
      </c>
      <c r="D87">
        <v>87</v>
      </c>
      <c r="E87">
        <v>2979</v>
      </c>
      <c r="F87">
        <v>19.5</v>
      </c>
      <c r="G87">
        <v>72</v>
      </c>
      <c r="H87" t="s">
        <v>967</v>
      </c>
      <c r="I87" t="s">
        <v>1110</v>
      </c>
      <c r="J87" t="s">
        <v>1007</v>
      </c>
      <c r="K87" t="s">
        <v>1111</v>
      </c>
      <c r="L87" t="b">
        <f>Data_Completeness(MileageData[[#This Row],[MPG]:[Acceleration]])</f>
        <v>1</v>
      </c>
    </row>
    <row r="88" spans="1:12" x14ac:dyDescent="0.25">
      <c r="A88">
        <v>26</v>
      </c>
      <c r="B88">
        <v>4</v>
      </c>
      <c r="C88">
        <v>96</v>
      </c>
      <c r="D88">
        <v>69</v>
      </c>
      <c r="E88">
        <v>2189</v>
      </c>
      <c r="F88">
        <v>18</v>
      </c>
      <c r="G88">
        <v>72</v>
      </c>
      <c r="H88" t="s">
        <v>967</v>
      </c>
      <c r="I88" t="s">
        <v>1112</v>
      </c>
      <c r="J88" t="s">
        <v>1113</v>
      </c>
      <c r="K88" t="s">
        <v>1114</v>
      </c>
      <c r="L88" t="b">
        <f>Data_Completeness(MileageData[[#This Row],[MPG]:[Acceleration]])</f>
        <v>1</v>
      </c>
    </row>
    <row r="89" spans="1:12" x14ac:dyDescent="0.25">
      <c r="A89">
        <v>22</v>
      </c>
      <c r="B89">
        <v>4</v>
      </c>
      <c r="C89">
        <v>122</v>
      </c>
      <c r="D89">
        <v>86</v>
      </c>
      <c r="E89">
        <v>2395</v>
      </c>
      <c r="F89">
        <v>16</v>
      </c>
      <c r="G89">
        <v>72</v>
      </c>
      <c r="H89" t="s">
        <v>940</v>
      </c>
      <c r="I89" t="s">
        <v>1115</v>
      </c>
      <c r="J89" t="s">
        <v>954</v>
      </c>
      <c r="K89" t="s">
        <v>1116</v>
      </c>
      <c r="L89" t="b">
        <f>Data_Completeness(MileageData[[#This Row],[MPG]:[Acceleration]])</f>
        <v>1</v>
      </c>
    </row>
    <row r="90" spans="1:12" x14ac:dyDescent="0.25">
      <c r="A90">
        <v>28</v>
      </c>
      <c r="B90">
        <v>4</v>
      </c>
      <c r="C90">
        <v>97</v>
      </c>
      <c r="D90">
        <v>92</v>
      </c>
      <c r="E90">
        <v>2288</v>
      </c>
      <c r="F90">
        <v>17</v>
      </c>
      <c r="G90">
        <v>72</v>
      </c>
      <c r="H90" t="s">
        <v>990</v>
      </c>
      <c r="I90" t="s">
        <v>1117</v>
      </c>
      <c r="J90" t="s">
        <v>1001</v>
      </c>
      <c r="K90" t="s">
        <v>1118</v>
      </c>
      <c r="L90" t="b">
        <f>Data_Completeness(MileageData[[#This Row],[MPG]:[Acceleration]])</f>
        <v>1</v>
      </c>
    </row>
    <row r="91" spans="1:12" x14ac:dyDescent="0.25">
      <c r="A91">
        <v>23</v>
      </c>
      <c r="B91">
        <v>4</v>
      </c>
      <c r="C91">
        <v>120</v>
      </c>
      <c r="D91">
        <v>97</v>
      </c>
      <c r="E91">
        <v>2506</v>
      </c>
      <c r="F91">
        <v>14.5</v>
      </c>
      <c r="G91">
        <v>72</v>
      </c>
      <c r="H91" t="s">
        <v>990</v>
      </c>
      <c r="I91" t="s">
        <v>1119</v>
      </c>
      <c r="J91" t="s">
        <v>1120</v>
      </c>
      <c r="K91" t="s">
        <v>1121</v>
      </c>
      <c r="L91" t="b">
        <f>Data_Completeness(MileageData[[#This Row],[MPG]:[Acceleration]])</f>
        <v>1</v>
      </c>
    </row>
    <row r="92" spans="1:12" x14ac:dyDescent="0.25">
      <c r="A92">
        <v>28</v>
      </c>
      <c r="B92">
        <v>4</v>
      </c>
      <c r="C92">
        <v>98</v>
      </c>
      <c r="D92">
        <v>80</v>
      </c>
      <c r="E92">
        <v>2164</v>
      </c>
      <c r="F92">
        <v>15</v>
      </c>
      <c r="G92">
        <v>72</v>
      </c>
      <c r="H92" t="s">
        <v>940</v>
      </c>
      <c r="I92" t="s">
        <v>1122</v>
      </c>
      <c r="J92" t="s">
        <v>980</v>
      </c>
      <c r="K92" t="s">
        <v>1123</v>
      </c>
      <c r="L92" t="b">
        <f>Data_Completeness(MileageData[[#This Row],[MPG]:[Acceleration]])</f>
        <v>1</v>
      </c>
    </row>
    <row r="93" spans="1:12" x14ac:dyDescent="0.25">
      <c r="A93">
        <v>27</v>
      </c>
      <c r="B93">
        <v>4</v>
      </c>
      <c r="C93">
        <v>97</v>
      </c>
      <c r="D93">
        <v>88</v>
      </c>
      <c r="E93">
        <v>2100</v>
      </c>
      <c r="F93">
        <v>16.5</v>
      </c>
      <c r="G93">
        <v>72</v>
      </c>
      <c r="H93" t="s">
        <v>990</v>
      </c>
      <c r="I93" t="s">
        <v>1124</v>
      </c>
      <c r="J93" t="s">
        <v>992</v>
      </c>
      <c r="K93" t="s">
        <v>1125</v>
      </c>
      <c r="L93" t="b">
        <f>Data_Completeness(MileageData[[#This Row],[MPG]:[Acceleration]])</f>
        <v>1</v>
      </c>
    </row>
    <row r="94" spans="1:12" x14ac:dyDescent="0.25">
      <c r="A94">
        <v>13</v>
      </c>
      <c r="B94">
        <v>8</v>
      </c>
      <c r="C94">
        <v>350</v>
      </c>
      <c r="D94">
        <v>175</v>
      </c>
      <c r="E94">
        <v>4100</v>
      </c>
      <c r="F94">
        <v>13</v>
      </c>
      <c r="G94">
        <v>73</v>
      </c>
      <c r="H94" t="s">
        <v>940</v>
      </c>
      <c r="I94" t="s">
        <v>1126</v>
      </c>
      <c r="J94" t="s">
        <v>945</v>
      </c>
      <c r="K94" t="s">
        <v>1127</v>
      </c>
      <c r="L94" t="b">
        <f>Data_Completeness(MileageData[[#This Row],[MPG]:[Acceleration]])</f>
        <v>1</v>
      </c>
    </row>
    <row r="95" spans="1:12" x14ac:dyDescent="0.25">
      <c r="A95">
        <v>14</v>
      </c>
      <c r="B95">
        <v>8</v>
      </c>
      <c r="C95">
        <v>304</v>
      </c>
      <c r="D95">
        <v>150</v>
      </c>
      <c r="E95">
        <v>3672</v>
      </c>
      <c r="F95">
        <v>11.5</v>
      </c>
      <c r="G95">
        <v>73</v>
      </c>
      <c r="H95" t="s">
        <v>940</v>
      </c>
      <c r="I95" t="s">
        <v>1040</v>
      </c>
      <c r="J95" t="s">
        <v>951</v>
      </c>
      <c r="K95" t="s">
        <v>1041</v>
      </c>
      <c r="L95" t="b">
        <f>Data_Completeness(MileageData[[#This Row],[MPG]:[Acceleration]])</f>
        <v>1</v>
      </c>
    </row>
    <row r="96" spans="1:12" x14ac:dyDescent="0.25">
      <c r="A96">
        <v>13</v>
      </c>
      <c r="B96">
        <v>8</v>
      </c>
      <c r="C96">
        <v>350</v>
      </c>
      <c r="D96">
        <v>145</v>
      </c>
      <c r="E96">
        <v>3988</v>
      </c>
      <c r="F96">
        <v>13</v>
      </c>
      <c r="G96">
        <v>73</v>
      </c>
      <c r="H96" t="s">
        <v>940</v>
      </c>
      <c r="I96" t="s">
        <v>1128</v>
      </c>
      <c r="J96" t="s">
        <v>942</v>
      </c>
      <c r="K96" t="s">
        <v>1129</v>
      </c>
      <c r="L96" t="b">
        <f>Data_Completeness(MileageData[[#This Row],[MPG]:[Acceleration]])</f>
        <v>1</v>
      </c>
    </row>
    <row r="97" spans="1:12" x14ac:dyDescent="0.25">
      <c r="A97">
        <v>14</v>
      </c>
      <c r="B97">
        <v>8</v>
      </c>
      <c r="C97">
        <v>302</v>
      </c>
      <c r="D97">
        <v>137</v>
      </c>
      <c r="E97">
        <v>4042</v>
      </c>
      <c r="F97">
        <v>14.5</v>
      </c>
      <c r="G97">
        <v>73</v>
      </c>
      <c r="H97" t="s">
        <v>940</v>
      </c>
      <c r="I97" t="s">
        <v>1130</v>
      </c>
      <c r="J97" t="s">
        <v>954</v>
      </c>
      <c r="K97" t="s">
        <v>1131</v>
      </c>
      <c r="L97" t="b">
        <f>Data_Completeness(MileageData[[#This Row],[MPG]:[Acceleration]])</f>
        <v>1</v>
      </c>
    </row>
    <row r="98" spans="1:12" x14ac:dyDescent="0.25">
      <c r="A98">
        <v>15</v>
      </c>
      <c r="B98">
        <v>8</v>
      </c>
      <c r="C98">
        <v>318</v>
      </c>
      <c r="D98">
        <v>150</v>
      </c>
      <c r="E98">
        <v>3777</v>
      </c>
      <c r="F98">
        <v>12.5</v>
      </c>
      <c r="G98">
        <v>73</v>
      </c>
      <c r="H98" t="s">
        <v>940</v>
      </c>
      <c r="I98" t="s">
        <v>1132</v>
      </c>
      <c r="J98" t="s">
        <v>980</v>
      </c>
      <c r="K98" t="s">
        <v>1133</v>
      </c>
      <c r="L98" t="b">
        <f>Data_Completeness(MileageData[[#This Row],[MPG]:[Acceleration]])</f>
        <v>1</v>
      </c>
    </row>
    <row r="99" spans="1:12" x14ac:dyDescent="0.25">
      <c r="A99">
        <v>12</v>
      </c>
      <c r="B99">
        <v>8</v>
      </c>
      <c r="C99">
        <v>429</v>
      </c>
      <c r="D99">
        <v>198</v>
      </c>
      <c r="E99">
        <v>4952</v>
      </c>
      <c r="F99">
        <v>11.5</v>
      </c>
      <c r="G99">
        <v>73</v>
      </c>
      <c r="H99" t="s">
        <v>940</v>
      </c>
      <c r="I99" t="s">
        <v>1134</v>
      </c>
      <c r="J99" t="s">
        <v>1059</v>
      </c>
      <c r="K99" t="s">
        <v>1135</v>
      </c>
      <c r="L99" t="b">
        <f>Data_Completeness(MileageData[[#This Row],[MPG]:[Acceleration]])</f>
        <v>1</v>
      </c>
    </row>
    <row r="100" spans="1:12" x14ac:dyDescent="0.25">
      <c r="A100">
        <v>13</v>
      </c>
      <c r="B100">
        <v>8</v>
      </c>
      <c r="C100">
        <v>400</v>
      </c>
      <c r="D100">
        <v>150</v>
      </c>
      <c r="E100">
        <v>4464</v>
      </c>
      <c r="F100">
        <v>12</v>
      </c>
      <c r="G100">
        <v>73</v>
      </c>
      <c r="H100" t="s">
        <v>940</v>
      </c>
      <c r="I100" t="s">
        <v>1136</v>
      </c>
      <c r="J100" t="s">
        <v>942</v>
      </c>
      <c r="K100" t="s">
        <v>1137</v>
      </c>
      <c r="L100" t="b">
        <f>Data_Completeness(MileageData[[#This Row],[MPG]:[Acceleration]])</f>
        <v>1</v>
      </c>
    </row>
    <row r="101" spans="1:12" x14ac:dyDescent="0.25">
      <c r="A101">
        <v>13</v>
      </c>
      <c r="B101">
        <v>8</v>
      </c>
      <c r="C101">
        <v>351</v>
      </c>
      <c r="D101">
        <v>158</v>
      </c>
      <c r="E101">
        <v>4363</v>
      </c>
      <c r="F101">
        <v>13</v>
      </c>
      <c r="G101">
        <v>73</v>
      </c>
      <c r="H101" t="s">
        <v>940</v>
      </c>
      <c r="I101" t="s">
        <v>1138</v>
      </c>
      <c r="J101" t="s">
        <v>954</v>
      </c>
      <c r="K101" t="s">
        <v>1139</v>
      </c>
      <c r="L101" t="b">
        <f>Data_Completeness(MileageData[[#This Row],[MPG]:[Acceleration]])</f>
        <v>1</v>
      </c>
    </row>
    <row r="102" spans="1:12" x14ac:dyDescent="0.25">
      <c r="A102">
        <v>14</v>
      </c>
      <c r="B102">
        <v>8</v>
      </c>
      <c r="C102">
        <v>318</v>
      </c>
      <c r="D102">
        <v>150</v>
      </c>
      <c r="E102">
        <v>4237</v>
      </c>
      <c r="F102">
        <v>14.5</v>
      </c>
      <c r="G102">
        <v>73</v>
      </c>
      <c r="H102" t="s">
        <v>940</v>
      </c>
      <c r="I102" t="s">
        <v>1140</v>
      </c>
      <c r="J102" t="s">
        <v>948</v>
      </c>
      <c r="K102" t="s">
        <v>1141</v>
      </c>
      <c r="L102" t="b">
        <f>Data_Completeness(MileageData[[#This Row],[MPG]:[Acceleration]])</f>
        <v>1</v>
      </c>
    </row>
    <row r="103" spans="1:12" x14ac:dyDescent="0.25">
      <c r="A103">
        <v>13</v>
      </c>
      <c r="B103">
        <v>8</v>
      </c>
      <c r="C103">
        <v>440</v>
      </c>
      <c r="D103">
        <v>215</v>
      </c>
      <c r="E103">
        <v>4735</v>
      </c>
      <c r="F103">
        <v>11</v>
      </c>
      <c r="G103">
        <v>73</v>
      </c>
      <c r="H103" t="s">
        <v>940</v>
      </c>
      <c r="I103" t="s">
        <v>1142</v>
      </c>
      <c r="J103" t="s">
        <v>1094</v>
      </c>
      <c r="K103" t="s">
        <v>1143</v>
      </c>
      <c r="L103" t="b">
        <f>Data_Completeness(MileageData[[#This Row],[MPG]:[Acceleration]])</f>
        <v>1</v>
      </c>
    </row>
    <row r="104" spans="1:12" x14ac:dyDescent="0.25">
      <c r="A104">
        <v>12</v>
      </c>
      <c r="B104">
        <v>8</v>
      </c>
      <c r="C104">
        <v>455</v>
      </c>
      <c r="D104">
        <v>225</v>
      </c>
      <c r="E104">
        <v>4951</v>
      </c>
      <c r="F104">
        <v>11</v>
      </c>
      <c r="G104">
        <v>73</v>
      </c>
      <c r="H104" t="s">
        <v>940</v>
      </c>
      <c r="I104" t="s">
        <v>1144</v>
      </c>
      <c r="J104" t="s">
        <v>945</v>
      </c>
      <c r="K104" t="s">
        <v>1145</v>
      </c>
      <c r="L104" t="b">
        <f>Data_Completeness(MileageData[[#This Row],[MPG]:[Acceleration]])</f>
        <v>1</v>
      </c>
    </row>
    <row r="105" spans="1:12" x14ac:dyDescent="0.25">
      <c r="A105">
        <v>13</v>
      </c>
      <c r="B105">
        <v>8</v>
      </c>
      <c r="C105">
        <v>360</v>
      </c>
      <c r="D105">
        <v>175</v>
      </c>
      <c r="E105">
        <v>3821</v>
      </c>
      <c r="F105">
        <v>11</v>
      </c>
      <c r="G105">
        <v>73</v>
      </c>
      <c r="H105" t="s">
        <v>940</v>
      </c>
      <c r="I105" t="s">
        <v>1146</v>
      </c>
      <c r="J105" t="s">
        <v>951</v>
      </c>
      <c r="K105" t="s">
        <v>1147</v>
      </c>
      <c r="L105" t="b">
        <f>Data_Completeness(MileageData[[#This Row],[MPG]:[Acceleration]])</f>
        <v>1</v>
      </c>
    </row>
    <row r="106" spans="1:12" x14ac:dyDescent="0.25">
      <c r="A106">
        <v>18</v>
      </c>
      <c r="B106">
        <v>6</v>
      </c>
      <c r="C106">
        <v>225</v>
      </c>
      <c r="D106">
        <v>105</v>
      </c>
      <c r="E106">
        <v>3121</v>
      </c>
      <c r="F106">
        <v>16.5</v>
      </c>
      <c r="G106">
        <v>73</v>
      </c>
      <c r="H106" t="s">
        <v>940</v>
      </c>
      <c r="I106" t="s">
        <v>1148</v>
      </c>
      <c r="J106" t="s">
        <v>948</v>
      </c>
      <c r="K106" t="s">
        <v>1149</v>
      </c>
      <c r="L106" t="b">
        <f>Data_Completeness(MileageData[[#This Row],[MPG]:[Acceleration]])</f>
        <v>1</v>
      </c>
    </row>
    <row r="107" spans="1:12" x14ac:dyDescent="0.25">
      <c r="A107">
        <v>16</v>
      </c>
      <c r="B107">
        <v>6</v>
      </c>
      <c r="C107">
        <v>250</v>
      </c>
      <c r="D107">
        <v>100</v>
      </c>
      <c r="E107">
        <v>3278</v>
      </c>
      <c r="F107">
        <v>18</v>
      </c>
      <c r="G107">
        <v>73</v>
      </c>
      <c r="H107" t="s">
        <v>940</v>
      </c>
      <c r="I107" t="s">
        <v>1150</v>
      </c>
      <c r="J107" t="s">
        <v>942</v>
      </c>
      <c r="K107" t="s">
        <v>1151</v>
      </c>
      <c r="L107" t="b">
        <f>Data_Completeness(MileageData[[#This Row],[MPG]:[Acceleration]])</f>
        <v>1</v>
      </c>
    </row>
    <row r="108" spans="1:12" x14ac:dyDescent="0.25">
      <c r="A108">
        <v>18</v>
      </c>
      <c r="B108">
        <v>6</v>
      </c>
      <c r="C108">
        <v>232</v>
      </c>
      <c r="D108">
        <v>100</v>
      </c>
      <c r="E108">
        <v>2945</v>
      </c>
      <c r="F108">
        <v>16</v>
      </c>
      <c r="G108">
        <v>73</v>
      </c>
      <c r="H108" t="s">
        <v>940</v>
      </c>
      <c r="I108" t="s">
        <v>996</v>
      </c>
      <c r="J108" t="s">
        <v>951</v>
      </c>
      <c r="K108" t="s">
        <v>997</v>
      </c>
      <c r="L108" t="b">
        <f>Data_Completeness(MileageData[[#This Row],[MPG]:[Acceleration]])</f>
        <v>1</v>
      </c>
    </row>
    <row r="109" spans="1:12" x14ac:dyDescent="0.25">
      <c r="A109">
        <v>18</v>
      </c>
      <c r="B109">
        <v>6</v>
      </c>
      <c r="C109">
        <v>250</v>
      </c>
      <c r="D109">
        <v>88</v>
      </c>
      <c r="E109">
        <v>3021</v>
      </c>
      <c r="F109">
        <v>16.5</v>
      </c>
      <c r="G109">
        <v>73</v>
      </c>
      <c r="H109" t="s">
        <v>940</v>
      </c>
      <c r="I109" t="s">
        <v>998</v>
      </c>
      <c r="J109" t="s">
        <v>954</v>
      </c>
      <c r="K109" t="s">
        <v>999</v>
      </c>
      <c r="L109" t="b">
        <f>Data_Completeness(MileageData[[#This Row],[MPG]:[Acceleration]])</f>
        <v>1</v>
      </c>
    </row>
    <row r="110" spans="1:12" x14ac:dyDescent="0.25">
      <c r="A110">
        <v>23</v>
      </c>
      <c r="B110">
        <v>6</v>
      </c>
      <c r="C110">
        <v>198</v>
      </c>
      <c r="D110">
        <v>95</v>
      </c>
      <c r="E110">
        <v>2904</v>
      </c>
      <c r="F110">
        <v>16</v>
      </c>
      <c r="G110">
        <v>73</v>
      </c>
      <c r="H110" t="s">
        <v>940</v>
      </c>
      <c r="I110" t="s">
        <v>994</v>
      </c>
      <c r="J110" t="s">
        <v>948</v>
      </c>
      <c r="K110" t="s">
        <v>995</v>
      </c>
      <c r="L110" t="b">
        <f>Data_Completeness(MileageData[[#This Row],[MPG]:[Acceleration]])</f>
        <v>1</v>
      </c>
    </row>
    <row r="111" spans="1:12" x14ac:dyDescent="0.25">
      <c r="A111">
        <v>26</v>
      </c>
      <c r="B111">
        <v>4</v>
      </c>
      <c r="C111">
        <v>97</v>
      </c>
      <c r="D111">
        <v>46</v>
      </c>
      <c r="E111">
        <v>1950</v>
      </c>
      <c r="F111">
        <v>21</v>
      </c>
      <c r="G111">
        <v>73</v>
      </c>
      <c r="H111" t="s">
        <v>967</v>
      </c>
      <c r="I111" t="s">
        <v>1152</v>
      </c>
      <c r="J111" t="s">
        <v>1004</v>
      </c>
      <c r="K111" t="s">
        <v>1153</v>
      </c>
      <c r="L111" t="b">
        <f>Data_Completeness(MileageData[[#This Row],[MPG]:[Acceleration]])</f>
        <v>1</v>
      </c>
    </row>
    <row r="112" spans="1:12" x14ac:dyDescent="0.25">
      <c r="A112">
        <v>11</v>
      </c>
      <c r="B112">
        <v>8</v>
      </c>
      <c r="C112">
        <v>400</v>
      </c>
      <c r="D112">
        <v>150</v>
      </c>
      <c r="E112">
        <v>4997</v>
      </c>
      <c r="F112">
        <v>14</v>
      </c>
      <c r="G112">
        <v>73</v>
      </c>
      <c r="H112" t="s">
        <v>940</v>
      </c>
      <c r="I112" t="s">
        <v>958</v>
      </c>
      <c r="J112" t="s">
        <v>942</v>
      </c>
      <c r="K112" t="s">
        <v>959</v>
      </c>
      <c r="L112" t="b">
        <f>Data_Completeness(MileageData[[#This Row],[MPG]:[Acceleration]])</f>
        <v>1</v>
      </c>
    </row>
    <row r="113" spans="1:12" x14ac:dyDescent="0.25">
      <c r="A113">
        <v>12</v>
      </c>
      <c r="B113">
        <v>8</v>
      </c>
      <c r="C113">
        <v>400</v>
      </c>
      <c r="D113">
        <v>167</v>
      </c>
      <c r="E113">
        <v>4906</v>
      </c>
      <c r="F113">
        <v>12.5</v>
      </c>
      <c r="G113">
        <v>73</v>
      </c>
      <c r="H113" t="s">
        <v>940</v>
      </c>
      <c r="I113" t="s">
        <v>1154</v>
      </c>
      <c r="J113" t="s">
        <v>954</v>
      </c>
      <c r="K113" t="s">
        <v>1155</v>
      </c>
      <c r="L113" t="b">
        <f>Data_Completeness(MileageData[[#This Row],[MPG]:[Acceleration]])</f>
        <v>1</v>
      </c>
    </row>
    <row r="114" spans="1:12" x14ac:dyDescent="0.25">
      <c r="A114">
        <v>13</v>
      </c>
      <c r="B114">
        <v>8</v>
      </c>
      <c r="C114">
        <v>360</v>
      </c>
      <c r="D114">
        <v>170</v>
      </c>
      <c r="E114">
        <v>4654</v>
      </c>
      <c r="F114">
        <v>13</v>
      </c>
      <c r="G114">
        <v>73</v>
      </c>
      <c r="H114" t="s">
        <v>940</v>
      </c>
      <c r="I114" t="s">
        <v>1156</v>
      </c>
      <c r="J114" t="s">
        <v>948</v>
      </c>
      <c r="K114" t="s">
        <v>1157</v>
      </c>
      <c r="L114" t="b">
        <f>Data_Completeness(MileageData[[#This Row],[MPG]:[Acceleration]])</f>
        <v>1</v>
      </c>
    </row>
    <row r="115" spans="1:12" x14ac:dyDescent="0.25">
      <c r="A115">
        <v>12</v>
      </c>
      <c r="B115">
        <v>8</v>
      </c>
      <c r="C115">
        <v>350</v>
      </c>
      <c r="D115">
        <v>180</v>
      </c>
      <c r="E115">
        <v>4499</v>
      </c>
      <c r="F115">
        <v>12.5</v>
      </c>
      <c r="G115">
        <v>73</v>
      </c>
      <c r="H115" t="s">
        <v>940</v>
      </c>
      <c r="I115" t="s">
        <v>1158</v>
      </c>
      <c r="J115" t="s">
        <v>1091</v>
      </c>
      <c r="K115" t="s">
        <v>1159</v>
      </c>
      <c r="L115" t="b">
        <f>Data_Completeness(MileageData[[#This Row],[MPG]:[Acceleration]])</f>
        <v>1</v>
      </c>
    </row>
    <row r="116" spans="1:12" x14ac:dyDescent="0.25">
      <c r="A116">
        <v>18</v>
      </c>
      <c r="B116">
        <v>6</v>
      </c>
      <c r="C116">
        <v>232</v>
      </c>
      <c r="D116">
        <v>100</v>
      </c>
      <c r="E116">
        <v>2789</v>
      </c>
      <c r="F116">
        <v>15</v>
      </c>
      <c r="G116">
        <v>73</v>
      </c>
      <c r="H116" t="s">
        <v>940</v>
      </c>
      <c r="I116" t="s">
        <v>1016</v>
      </c>
      <c r="J116" t="s">
        <v>951</v>
      </c>
      <c r="K116" t="s">
        <v>1017</v>
      </c>
      <c r="L116" t="b">
        <f>Data_Completeness(MileageData[[#This Row],[MPG]:[Acceleration]])</f>
        <v>1</v>
      </c>
    </row>
    <row r="117" spans="1:12" x14ac:dyDescent="0.25">
      <c r="A117">
        <v>20</v>
      </c>
      <c r="B117">
        <v>4</v>
      </c>
      <c r="C117">
        <v>97</v>
      </c>
      <c r="D117">
        <v>88</v>
      </c>
      <c r="E117">
        <v>2279</v>
      </c>
      <c r="F117">
        <v>19</v>
      </c>
      <c r="G117">
        <v>73</v>
      </c>
      <c r="H117" t="s">
        <v>990</v>
      </c>
      <c r="I117" t="s">
        <v>1160</v>
      </c>
      <c r="J117" t="s">
        <v>992</v>
      </c>
      <c r="K117" t="s">
        <v>1161</v>
      </c>
      <c r="L117" t="b">
        <f>Data_Completeness(MileageData[[#This Row],[MPG]:[Acceleration]])</f>
        <v>1</v>
      </c>
    </row>
    <row r="118" spans="1:12" x14ac:dyDescent="0.25">
      <c r="A118">
        <v>21</v>
      </c>
      <c r="B118">
        <v>4</v>
      </c>
      <c r="C118">
        <v>140</v>
      </c>
      <c r="D118">
        <v>72</v>
      </c>
      <c r="E118">
        <v>2401</v>
      </c>
      <c r="F118">
        <v>19.5</v>
      </c>
      <c r="G118">
        <v>73</v>
      </c>
      <c r="H118" t="s">
        <v>940</v>
      </c>
      <c r="I118" t="s">
        <v>1080</v>
      </c>
      <c r="J118" t="s">
        <v>942</v>
      </c>
      <c r="K118" t="s">
        <v>1081</v>
      </c>
      <c r="L118" t="b">
        <f>Data_Completeness(MileageData[[#This Row],[MPG]:[Acceleration]])</f>
        <v>1</v>
      </c>
    </row>
    <row r="119" spans="1:12" x14ac:dyDescent="0.25">
      <c r="A119">
        <v>22</v>
      </c>
      <c r="B119">
        <v>4</v>
      </c>
      <c r="C119">
        <v>108</v>
      </c>
      <c r="D119">
        <v>94</v>
      </c>
      <c r="E119">
        <v>2379</v>
      </c>
      <c r="F119">
        <v>16.5</v>
      </c>
      <c r="G119">
        <v>73</v>
      </c>
      <c r="H119" t="s">
        <v>990</v>
      </c>
      <c r="I119" t="s">
        <v>1162</v>
      </c>
      <c r="J119" t="s">
        <v>1001</v>
      </c>
      <c r="K119">
        <v>610</v>
      </c>
      <c r="L119" t="b">
        <f>Data_Completeness(MileageData[[#This Row],[MPG]:[Acceleration]])</f>
        <v>1</v>
      </c>
    </row>
    <row r="120" spans="1:12" x14ac:dyDescent="0.25">
      <c r="A120">
        <v>18</v>
      </c>
      <c r="B120">
        <v>3</v>
      </c>
      <c r="C120">
        <v>70</v>
      </c>
      <c r="D120">
        <v>90</v>
      </c>
      <c r="E120">
        <v>2124</v>
      </c>
      <c r="F120">
        <v>13.5</v>
      </c>
      <c r="G120">
        <v>73</v>
      </c>
      <c r="H120" t="s">
        <v>990</v>
      </c>
      <c r="I120" t="s">
        <v>1163</v>
      </c>
      <c r="J120" t="s">
        <v>1164</v>
      </c>
      <c r="K120" t="s">
        <v>1165</v>
      </c>
      <c r="L120" t="b">
        <f>Data_Completeness(MileageData[[#This Row],[MPG]:[Acceleration]])</f>
        <v>1</v>
      </c>
    </row>
    <row r="121" spans="1:12" x14ac:dyDescent="0.25">
      <c r="A121">
        <v>19</v>
      </c>
      <c r="B121">
        <v>4</v>
      </c>
      <c r="C121">
        <v>122</v>
      </c>
      <c r="D121">
        <v>85</v>
      </c>
      <c r="E121">
        <v>2310</v>
      </c>
      <c r="F121">
        <v>18.5</v>
      </c>
      <c r="G121">
        <v>73</v>
      </c>
      <c r="H121" t="s">
        <v>940</v>
      </c>
      <c r="I121" t="s">
        <v>1032</v>
      </c>
      <c r="J121" t="s">
        <v>954</v>
      </c>
      <c r="K121" t="s">
        <v>1033</v>
      </c>
      <c r="L121" t="b">
        <f>Data_Completeness(MileageData[[#This Row],[MPG]:[Acceleration]])</f>
        <v>1</v>
      </c>
    </row>
    <row r="122" spans="1:12" x14ac:dyDescent="0.25">
      <c r="A122">
        <v>21</v>
      </c>
      <c r="B122">
        <v>6</v>
      </c>
      <c r="C122">
        <v>155</v>
      </c>
      <c r="D122">
        <v>107</v>
      </c>
      <c r="E122">
        <v>2472</v>
      </c>
      <c r="F122">
        <v>14</v>
      </c>
      <c r="G122">
        <v>73</v>
      </c>
      <c r="H122" t="s">
        <v>940</v>
      </c>
      <c r="I122" t="s">
        <v>1166</v>
      </c>
      <c r="J122" t="s">
        <v>1059</v>
      </c>
      <c r="K122" t="s">
        <v>1167</v>
      </c>
      <c r="L122" t="b">
        <f>Data_Completeness(MileageData[[#This Row],[MPG]:[Acceleration]])</f>
        <v>1</v>
      </c>
    </row>
    <row r="123" spans="1:12" x14ac:dyDescent="0.25">
      <c r="A123">
        <v>26</v>
      </c>
      <c r="B123">
        <v>4</v>
      </c>
      <c r="C123">
        <v>98</v>
      </c>
      <c r="D123">
        <v>90</v>
      </c>
      <c r="E123">
        <v>2265</v>
      </c>
      <c r="F123">
        <v>15.5</v>
      </c>
      <c r="G123">
        <v>73</v>
      </c>
      <c r="H123" t="s">
        <v>967</v>
      </c>
      <c r="I123" t="s">
        <v>1168</v>
      </c>
      <c r="J123" t="s">
        <v>1065</v>
      </c>
      <c r="K123" t="s">
        <v>1169</v>
      </c>
      <c r="L123" t="b">
        <f>Data_Completeness(MileageData[[#This Row],[MPG]:[Acceleration]])</f>
        <v>1</v>
      </c>
    </row>
    <row r="124" spans="1:12" x14ac:dyDescent="0.25">
      <c r="A124">
        <v>15</v>
      </c>
      <c r="B124">
        <v>8</v>
      </c>
      <c r="C124">
        <v>350</v>
      </c>
      <c r="D124">
        <v>145</v>
      </c>
      <c r="E124">
        <v>4082</v>
      </c>
      <c r="F124">
        <v>13</v>
      </c>
      <c r="G124">
        <v>73</v>
      </c>
      <c r="H124" t="s">
        <v>940</v>
      </c>
      <c r="I124" t="s">
        <v>1170</v>
      </c>
      <c r="J124" t="s">
        <v>942</v>
      </c>
      <c r="K124" t="s">
        <v>1171</v>
      </c>
      <c r="L124" t="b">
        <f>Data_Completeness(MileageData[[#This Row],[MPG]:[Acceleration]])</f>
        <v>1</v>
      </c>
    </row>
    <row r="125" spans="1:12" x14ac:dyDescent="0.25">
      <c r="A125">
        <v>16</v>
      </c>
      <c r="B125">
        <v>8</v>
      </c>
      <c r="C125">
        <v>400</v>
      </c>
      <c r="D125">
        <v>230</v>
      </c>
      <c r="E125">
        <v>4278</v>
      </c>
      <c r="F125">
        <v>9.5</v>
      </c>
      <c r="G125">
        <v>73</v>
      </c>
      <c r="H125" t="s">
        <v>940</v>
      </c>
      <c r="I125" t="s">
        <v>1172</v>
      </c>
      <c r="J125" t="s">
        <v>963</v>
      </c>
      <c r="K125" t="s">
        <v>1173</v>
      </c>
      <c r="L125" t="b">
        <f>Data_Completeness(MileageData[[#This Row],[MPG]:[Acceleration]])</f>
        <v>1</v>
      </c>
    </row>
    <row r="126" spans="1:12" x14ac:dyDescent="0.25">
      <c r="A126">
        <v>29</v>
      </c>
      <c r="B126">
        <v>4</v>
      </c>
      <c r="C126">
        <v>68</v>
      </c>
      <c r="D126">
        <v>49</v>
      </c>
      <c r="E126">
        <v>1867</v>
      </c>
      <c r="F126">
        <v>19.5</v>
      </c>
      <c r="G126">
        <v>73</v>
      </c>
      <c r="H126" t="s">
        <v>967</v>
      </c>
      <c r="I126" t="s">
        <v>1174</v>
      </c>
      <c r="J126" t="s">
        <v>1065</v>
      </c>
      <c r="K126">
        <v>128</v>
      </c>
      <c r="L126" t="b">
        <f>Data_Completeness(MileageData[[#This Row],[MPG]:[Acceleration]])</f>
        <v>1</v>
      </c>
    </row>
    <row r="127" spans="1:12" x14ac:dyDescent="0.25">
      <c r="A127">
        <v>24</v>
      </c>
      <c r="B127">
        <v>4</v>
      </c>
      <c r="C127">
        <v>116</v>
      </c>
      <c r="D127">
        <v>75</v>
      </c>
      <c r="E127">
        <v>2158</v>
      </c>
      <c r="F127">
        <v>15.5</v>
      </c>
      <c r="G127">
        <v>73</v>
      </c>
      <c r="H127" t="s">
        <v>967</v>
      </c>
      <c r="I127" t="s">
        <v>1175</v>
      </c>
      <c r="J127" t="s">
        <v>1062</v>
      </c>
      <c r="K127" t="s">
        <v>1176</v>
      </c>
      <c r="L127" t="b">
        <f>Data_Completeness(MileageData[[#This Row],[MPG]:[Acceleration]])</f>
        <v>1</v>
      </c>
    </row>
    <row r="128" spans="1:12" x14ac:dyDescent="0.25">
      <c r="A128">
        <v>20</v>
      </c>
      <c r="B128">
        <v>4</v>
      </c>
      <c r="C128">
        <v>114</v>
      </c>
      <c r="D128">
        <v>91</v>
      </c>
      <c r="E128">
        <v>2582</v>
      </c>
      <c r="F128">
        <v>14</v>
      </c>
      <c r="G128">
        <v>73</v>
      </c>
      <c r="H128" t="s">
        <v>967</v>
      </c>
      <c r="I128" t="s">
        <v>1177</v>
      </c>
      <c r="J128" t="s">
        <v>1009</v>
      </c>
      <c r="K128" t="s">
        <v>1178</v>
      </c>
      <c r="L128" t="b">
        <f>Data_Completeness(MileageData[[#This Row],[MPG]:[Acceleration]])</f>
        <v>1</v>
      </c>
    </row>
    <row r="129" spans="1:12" x14ac:dyDescent="0.25">
      <c r="A129">
        <v>19</v>
      </c>
      <c r="B129">
        <v>4</v>
      </c>
      <c r="C129">
        <v>121</v>
      </c>
      <c r="D129">
        <v>112</v>
      </c>
      <c r="E129">
        <v>2868</v>
      </c>
      <c r="F129">
        <v>15.5</v>
      </c>
      <c r="G129">
        <v>73</v>
      </c>
      <c r="H129" t="s">
        <v>967</v>
      </c>
      <c r="I129" t="s">
        <v>1179</v>
      </c>
      <c r="J129" t="s">
        <v>1106</v>
      </c>
      <c r="K129" t="s">
        <v>1180</v>
      </c>
      <c r="L129" t="b">
        <f>Data_Completeness(MileageData[[#This Row],[MPG]:[Acceleration]])</f>
        <v>1</v>
      </c>
    </row>
    <row r="130" spans="1:12" x14ac:dyDescent="0.25">
      <c r="A130">
        <v>15</v>
      </c>
      <c r="B130">
        <v>8</v>
      </c>
      <c r="C130">
        <v>318</v>
      </c>
      <c r="D130">
        <v>150</v>
      </c>
      <c r="E130">
        <v>3399</v>
      </c>
      <c r="F130">
        <v>11</v>
      </c>
      <c r="G130">
        <v>73</v>
      </c>
      <c r="H130" t="s">
        <v>940</v>
      </c>
      <c r="I130" t="s">
        <v>1181</v>
      </c>
      <c r="J130" t="s">
        <v>980</v>
      </c>
      <c r="K130" t="s">
        <v>1182</v>
      </c>
      <c r="L130" t="b">
        <f>Data_Completeness(MileageData[[#This Row],[MPG]:[Acceleration]])</f>
        <v>1</v>
      </c>
    </row>
    <row r="131" spans="1:12" x14ac:dyDescent="0.25">
      <c r="A131">
        <v>24</v>
      </c>
      <c r="B131">
        <v>4</v>
      </c>
      <c r="C131">
        <v>121</v>
      </c>
      <c r="D131">
        <v>110</v>
      </c>
      <c r="E131">
        <v>2660</v>
      </c>
      <c r="F131">
        <v>14</v>
      </c>
      <c r="G131">
        <v>73</v>
      </c>
      <c r="H131" t="s">
        <v>967</v>
      </c>
      <c r="I131" t="s">
        <v>1183</v>
      </c>
      <c r="J131" t="s">
        <v>1012</v>
      </c>
      <c r="K131" t="s">
        <v>1184</v>
      </c>
      <c r="L131" t="b">
        <f>Data_Completeness(MileageData[[#This Row],[MPG]:[Acceleration]])</f>
        <v>1</v>
      </c>
    </row>
    <row r="132" spans="1:12" x14ac:dyDescent="0.25">
      <c r="A132">
        <v>20</v>
      </c>
      <c r="B132">
        <v>6</v>
      </c>
      <c r="C132">
        <v>156</v>
      </c>
      <c r="D132">
        <v>122</v>
      </c>
      <c r="E132">
        <v>2807</v>
      </c>
      <c r="F132">
        <v>13.5</v>
      </c>
      <c r="G132">
        <v>73</v>
      </c>
      <c r="H132" t="s">
        <v>990</v>
      </c>
      <c r="I132" t="s">
        <v>1185</v>
      </c>
      <c r="J132" t="s">
        <v>992</v>
      </c>
      <c r="K132" t="s">
        <v>1186</v>
      </c>
      <c r="L132" t="b">
        <f>Data_Completeness(MileageData[[#This Row],[MPG]:[Acceleration]])</f>
        <v>1</v>
      </c>
    </row>
    <row r="133" spans="1:12" x14ac:dyDescent="0.25">
      <c r="A133">
        <v>11</v>
      </c>
      <c r="B133">
        <v>8</v>
      </c>
      <c r="C133">
        <v>350</v>
      </c>
      <c r="D133">
        <v>180</v>
      </c>
      <c r="E133">
        <v>3664</v>
      </c>
      <c r="F133">
        <v>11</v>
      </c>
      <c r="G133">
        <v>73</v>
      </c>
      <c r="H133" t="s">
        <v>940</v>
      </c>
      <c r="I133" t="s">
        <v>1187</v>
      </c>
      <c r="J133" t="s">
        <v>1091</v>
      </c>
      <c r="K133" t="s">
        <v>1188</v>
      </c>
      <c r="L133" t="b">
        <f>Data_Completeness(MileageData[[#This Row],[MPG]:[Acceleration]])</f>
        <v>1</v>
      </c>
    </row>
    <row r="134" spans="1:12" x14ac:dyDescent="0.25">
      <c r="A134">
        <v>20</v>
      </c>
      <c r="B134">
        <v>6</v>
      </c>
      <c r="C134">
        <v>198</v>
      </c>
      <c r="D134">
        <v>95</v>
      </c>
      <c r="E134">
        <v>3102</v>
      </c>
      <c r="F134">
        <v>16.5</v>
      </c>
      <c r="G134">
        <v>74</v>
      </c>
      <c r="H134" t="s">
        <v>940</v>
      </c>
      <c r="I134" t="s">
        <v>994</v>
      </c>
      <c r="J134" t="s">
        <v>948</v>
      </c>
      <c r="K134" t="s">
        <v>995</v>
      </c>
      <c r="L134" t="b">
        <f>Data_Completeness(MileageData[[#This Row],[MPG]:[Acceleration]])</f>
        <v>1</v>
      </c>
    </row>
    <row r="135" spans="1:12" x14ac:dyDescent="0.25">
      <c r="A135">
        <v>21</v>
      </c>
      <c r="B135">
        <v>6</v>
      </c>
      <c r="C135">
        <v>200</v>
      </c>
      <c r="E135">
        <v>2875</v>
      </c>
      <c r="F135">
        <v>17</v>
      </c>
      <c r="G135">
        <v>74</v>
      </c>
      <c r="H135" t="s">
        <v>940</v>
      </c>
      <c r="I135" t="s">
        <v>998</v>
      </c>
      <c r="J135" t="s">
        <v>954</v>
      </c>
      <c r="K135" t="s">
        <v>999</v>
      </c>
      <c r="L135" t="b">
        <f>Data_Completeness(MileageData[[#This Row],[MPG]:[Acceleration]])</f>
        <v>0</v>
      </c>
    </row>
    <row r="136" spans="1:12" x14ac:dyDescent="0.25">
      <c r="A136">
        <v>19</v>
      </c>
      <c r="B136">
        <v>6</v>
      </c>
      <c r="C136">
        <v>232</v>
      </c>
      <c r="D136">
        <v>100</v>
      </c>
      <c r="E136">
        <v>2901</v>
      </c>
      <c r="F136">
        <v>16</v>
      </c>
      <c r="G136">
        <v>74</v>
      </c>
      <c r="H136" t="s">
        <v>940</v>
      </c>
      <c r="I136" t="s">
        <v>996</v>
      </c>
      <c r="J136" t="s">
        <v>951</v>
      </c>
      <c r="K136" t="s">
        <v>997</v>
      </c>
      <c r="L136" t="b">
        <f>Data_Completeness(MileageData[[#This Row],[MPG]:[Acceleration]])</f>
        <v>1</v>
      </c>
    </row>
    <row r="137" spans="1:12" x14ac:dyDescent="0.25">
      <c r="A137">
        <v>15</v>
      </c>
      <c r="B137">
        <v>6</v>
      </c>
      <c r="C137">
        <v>250</v>
      </c>
      <c r="D137">
        <v>100</v>
      </c>
      <c r="E137">
        <v>3336</v>
      </c>
      <c r="F137">
        <v>17</v>
      </c>
      <c r="G137">
        <v>74</v>
      </c>
      <c r="H137" t="s">
        <v>940</v>
      </c>
      <c r="I137" t="s">
        <v>1189</v>
      </c>
      <c r="J137" t="s">
        <v>942</v>
      </c>
      <c r="K137" t="s">
        <v>1190</v>
      </c>
      <c r="L137" t="b">
        <f>Data_Completeness(MileageData[[#This Row],[MPG]:[Acceleration]])</f>
        <v>1</v>
      </c>
    </row>
    <row r="138" spans="1:12" x14ac:dyDescent="0.25">
      <c r="A138">
        <v>31</v>
      </c>
      <c r="B138">
        <v>4</v>
      </c>
      <c r="C138">
        <v>79</v>
      </c>
      <c r="D138">
        <v>67</v>
      </c>
      <c r="E138">
        <v>1950</v>
      </c>
      <c r="F138">
        <v>19</v>
      </c>
      <c r="G138">
        <v>74</v>
      </c>
      <c r="H138" t="s">
        <v>990</v>
      </c>
      <c r="I138" t="s">
        <v>1191</v>
      </c>
      <c r="J138" t="s">
        <v>1001</v>
      </c>
      <c r="K138" t="s">
        <v>1192</v>
      </c>
      <c r="L138" t="b">
        <f>Data_Completeness(MileageData[[#This Row],[MPG]:[Acceleration]])</f>
        <v>1</v>
      </c>
    </row>
    <row r="139" spans="1:12" x14ac:dyDescent="0.25">
      <c r="A139">
        <v>26</v>
      </c>
      <c r="B139">
        <v>4</v>
      </c>
      <c r="C139">
        <v>122</v>
      </c>
      <c r="D139">
        <v>80</v>
      </c>
      <c r="E139">
        <v>2451</v>
      </c>
      <c r="F139">
        <v>16.5</v>
      </c>
      <c r="G139">
        <v>74</v>
      </c>
      <c r="H139" t="s">
        <v>940</v>
      </c>
      <c r="I139" t="s">
        <v>1032</v>
      </c>
      <c r="J139" t="s">
        <v>954</v>
      </c>
      <c r="K139" t="s">
        <v>1033</v>
      </c>
      <c r="L139" t="b">
        <f>Data_Completeness(MileageData[[#This Row],[MPG]:[Acceleration]])</f>
        <v>1</v>
      </c>
    </row>
    <row r="140" spans="1:12" x14ac:dyDescent="0.25">
      <c r="A140">
        <v>32</v>
      </c>
      <c r="B140">
        <v>4</v>
      </c>
      <c r="C140">
        <v>71</v>
      </c>
      <c r="D140">
        <v>65</v>
      </c>
      <c r="E140">
        <v>1836</v>
      </c>
      <c r="F140">
        <v>21</v>
      </c>
      <c r="G140">
        <v>74</v>
      </c>
      <c r="H140" t="s">
        <v>990</v>
      </c>
      <c r="I140" t="s">
        <v>1067</v>
      </c>
      <c r="J140" t="s">
        <v>992</v>
      </c>
      <c r="K140" t="s">
        <v>1068</v>
      </c>
      <c r="L140" t="b">
        <f>Data_Completeness(MileageData[[#This Row],[MPG]:[Acceleration]])</f>
        <v>1</v>
      </c>
    </row>
    <row r="141" spans="1:12" x14ac:dyDescent="0.25">
      <c r="A141">
        <v>25</v>
      </c>
      <c r="B141">
        <v>4</v>
      </c>
      <c r="C141">
        <v>140</v>
      </c>
      <c r="D141">
        <v>75</v>
      </c>
      <c r="E141">
        <v>2542</v>
      </c>
      <c r="F141">
        <v>17</v>
      </c>
      <c r="G141">
        <v>74</v>
      </c>
      <c r="H141" t="s">
        <v>940</v>
      </c>
      <c r="I141" t="s">
        <v>1080</v>
      </c>
      <c r="J141" t="s">
        <v>942</v>
      </c>
      <c r="K141" t="s">
        <v>1081</v>
      </c>
      <c r="L141" t="b">
        <f>Data_Completeness(MileageData[[#This Row],[MPG]:[Acceleration]])</f>
        <v>1</v>
      </c>
    </row>
    <row r="142" spans="1:12" x14ac:dyDescent="0.25">
      <c r="A142">
        <v>16</v>
      </c>
      <c r="B142">
        <v>6</v>
      </c>
      <c r="C142">
        <v>250</v>
      </c>
      <c r="D142">
        <v>100</v>
      </c>
      <c r="E142">
        <v>3781</v>
      </c>
      <c r="F142">
        <v>17</v>
      </c>
      <c r="G142">
        <v>74</v>
      </c>
      <c r="H142" t="s">
        <v>940</v>
      </c>
      <c r="I142" t="s">
        <v>1193</v>
      </c>
      <c r="J142" t="s">
        <v>942</v>
      </c>
      <c r="K142" t="s">
        <v>1194</v>
      </c>
      <c r="L142" t="b">
        <f>Data_Completeness(MileageData[[#This Row],[MPG]:[Acceleration]])</f>
        <v>1</v>
      </c>
    </row>
    <row r="143" spans="1:12" x14ac:dyDescent="0.25">
      <c r="A143">
        <v>16</v>
      </c>
      <c r="B143">
        <v>6</v>
      </c>
      <c r="C143">
        <v>258</v>
      </c>
      <c r="D143">
        <v>110</v>
      </c>
      <c r="E143">
        <v>3632</v>
      </c>
      <c r="F143">
        <v>18</v>
      </c>
      <c r="G143">
        <v>74</v>
      </c>
      <c r="H143" t="s">
        <v>940</v>
      </c>
      <c r="I143" t="s">
        <v>1040</v>
      </c>
      <c r="J143" t="s">
        <v>951</v>
      </c>
      <c r="K143" t="s">
        <v>1041</v>
      </c>
      <c r="L143" t="b">
        <f>Data_Completeness(MileageData[[#This Row],[MPG]:[Acceleration]])</f>
        <v>1</v>
      </c>
    </row>
    <row r="144" spans="1:12" x14ac:dyDescent="0.25">
      <c r="A144">
        <v>18</v>
      </c>
      <c r="B144">
        <v>6</v>
      </c>
      <c r="C144">
        <v>225</v>
      </c>
      <c r="D144">
        <v>105</v>
      </c>
      <c r="E144">
        <v>3613</v>
      </c>
      <c r="F144">
        <v>16.5</v>
      </c>
      <c r="G144">
        <v>74</v>
      </c>
      <c r="H144" t="s">
        <v>940</v>
      </c>
      <c r="I144" t="s">
        <v>1195</v>
      </c>
      <c r="J144" t="s">
        <v>948</v>
      </c>
      <c r="K144" t="s">
        <v>1196</v>
      </c>
      <c r="L144" t="b">
        <f>Data_Completeness(MileageData[[#This Row],[MPG]:[Acceleration]])</f>
        <v>1</v>
      </c>
    </row>
    <row r="145" spans="1:12" x14ac:dyDescent="0.25">
      <c r="A145">
        <v>16</v>
      </c>
      <c r="B145">
        <v>8</v>
      </c>
      <c r="C145">
        <v>302</v>
      </c>
      <c r="D145">
        <v>140</v>
      </c>
      <c r="E145">
        <v>4141</v>
      </c>
      <c r="F145">
        <v>14</v>
      </c>
      <c r="G145">
        <v>74</v>
      </c>
      <c r="H145" t="s">
        <v>940</v>
      </c>
      <c r="I145" t="s">
        <v>1130</v>
      </c>
      <c r="J145" t="s">
        <v>954</v>
      </c>
      <c r="K145" t="s">
        <v>1131</v>
      </c>
      <c r="L145" t="b">
        <f>Data_Completeness(MileageData[[#This Row],[MPG]:[Acceleration]])</f>
        <v>1</v>
      </c>
    </row>
    <row r="146" spans="1:12" x14ac:dyDescent="0.25">
      <c r="A146">
        <v>13</v>
      </c>
      <c r="B146">
        <v>8</v>
      </c>
      <c r="C146">
        <v>350</v>
      </c>
      <c r="D146">
        <v>150</v>
      </c>
      <c r="E146">
        <v>4699</v>
      </c>
      <c r="F146">
        <v>14.5</v>
      </c>
      <c r="G146">
        <v>74</v>
      </c>
      <c r="H146" t="s">
        <v>940</v>
      </c>
      <c r="I146" t="s">
        <v>1197</v>
      </c>
      <c r="J146" t="s">
        <v>945</v>
      </c>
      <c r="K146" t="s">
        <v>1198</v>
      </c>
      <c r="L146" t="b">
        <f>Data_Completeness(MileageData[[#This Row],[MPG]:[Acceleration]])</f>
        <v>1</v>
      </c>
    </row>
    <row r="147" spans="1:12" x14ac:dyDescent="0.25">
      <c r="A147">
        <v>14</v>
      </c>
      <c r="B147">
        <v>8</v>
      </c>
      <c r="C147">
        <v>318</v>
      </c>
      <c r="D147">
        <v>150</v>
      </c>
      <c r="E147">
        <v>4457</v>
      </c>
      <c r="F147">
        <v>13.5</v>
      </c>
      <c r="G147">
        <v>74</v>
      </c>
      <c r="H147" t="s">
        <v>940</v>
      </c>
      <c r="I147" t="s">
        <v>1199</v>
      </c>
      <c r="J147" t="s">
        <v>980</v>
      </c>
      <c r="K147" t="s">
        <v>1200</v>
      </c>
      <c r="L147" t="b">
        <f>Data_Completeness(MileageData[[#This Row],[MPG]:[Acceleration]])</f>
        <v>1</v>
      </c>
    </row>
    <row r="148" spans="1:12" x14ac:dyDescent="0.25">
      <c r="A148">
        <v>14</v>
      </c>
      <c r="B148">
        <v>8</v>
      </c>
      <c r="C148">
        <v>302</v>
      </c>
      <c r="D148">
        <v>140</v>
      </c>
      <c r="E148">
        <v>4638</v>
      </c>
      <c r="F148">
        <v>16</v>
      </c>
      <c r="G148">
        <v>74</v>
      </c>
      <c r="H148" t="s">
        <v>940</v>
      </c>
      <c r="I148" t="s">
        <v>1101</v>
      </c>
      <c r="J148" t="s">
        <v>954</v>
      </c>
      <c r="K148" t="s">
        <v>1102</v>
      </c>
      <c r="L148" t="b">
        <f>Data_Completeness(MileageData[[#This Row],[MPG]:[Acceleration]])</f>
        <v>1</v>
      </c>
    </row>
    <row r="149" spans="1:12" x14ac:dyDescent="0.25">
      <c r="A149">
        <v>14</v>
      </c>
      <c r="B149">
        <v>8</v>
      </c>
      <c r="C149">
        <v>304</v>
      </c>
      <c r="D149">
        <v>150</v>
      </c>
      <c r="E149">
        <v>4257</v>
      </c>
      <c r="F149">
        <v>15.5</v>
      </c>
      <c r="G149">
        <v>74</v>
      </c>
      <c r="H149" t="s">
        <v>940</v>
      </c>
      <c r="I149" t="s">
        <v>1099</v>
      </c>
      <c r="J149" t="s">
        <v>951</v>
      </c>
      <c r="K149" t="s">
        <v>1100</v>
      </c>
      <c r="L149" t="b">
        <f>Data_Completeness(MileageData[[#This Row],[MPG]:[Acceleration]])</f>
        <v>1</v>
      </c>
    </row>
    <row r="150" spans="1:12" x14ac:dyDescent="0.25">
      <c r="A150">
        <v>29</v>
      </c>
      <c r="B150">
        <v>4</v>
      </c>
      <c r="C150">
        <v>98</v>
      </c>
      <c r="D150">
        <v>83</v>
      </c>
      <c r="E150">
        <v>2219</v>
      </c>
      <c r="F150">
        <v>16.5</v>
      </c>
      <c r="G150">
        <v>74</v>
      </c>
      <c r="H150" t="s">
        <v>967</v>
      </c>
      <c r="I150" t="s">
        <v>1201</v>
      </c>
      <c r="J150" t="s">
        <v>1009</v>
      </c>
      <c r="K150" t="s">
        <v>1202</v>
      </c>
      <c r="L150" t="b">
        <f>Data_Completeness(MileageData[[#This Row],[MPG]:[Acceleration]])</f>
        <v>1</v>
      </c>
    </row>
    <row r="151" spans="1:12" x14ac:dyDescent="0.25">
      <c r="A151">
        <v>26</v>
      </c>
      <c r="B151">
        <v>4</v>
      </c>
      <c r="C151">
        <v>79</v>
      </c>
      <c r="D151">
        <v>67</v>
      </c>
      <c r="E151">
        <v>1963</v>
      </c>
      <c r="F151">
        <v>15.5</v>
      </c>
      <c r="G151">
        <v>74</v>
      </c>
      <c r="H151" t="s">
        <v>967</v>
      </c>
      <c r="I151" t="s">
        <v>1203</v>
      </c>
      <c r="J151" t="s">
        <v>1004</v>
      </c>
      <c r="K151" t="s">
        <v>1204</v>
      </c>
      <c r="L151" t="b">
        <f>Data_Completeness(MileageData[[#This Row],[MPG]:[Acceleration]])</f>
        <v>1</v>
      </c>
    </row>
    <row r="152" spans="1:12" x14ac:dyDescent="0.25">
      <c r="A152">
        <v>26</v>
      </c>
      <c r="B152">
        <v>4</v>
      </c>
      <c r="C152">
        <v>97</v>
      </c>
      <c r="D152">
        <v>78</v>
      </c>
      <c r="E152">
        <v>2300</v>
      </c>
      <c r="F152">
        <v>14.5</v>
      </c>
      <c r="G152">
        <v>74</v>
      </c>
      <c r="H152" t="s">
        <v>967</v>
      </c>
      <c r="I152" t="s">
        <v>1175</v>
      </c>
      <c r="J152" t="s">
        <v>1062</v>
      </c>
      <c r="K152" t="s">
        <v>1176</v>
      </c>
      <c r="L152" t="b">
        <f>Data_Completeness(MileageData[[#This Row],[MPG]:[Acceleration]])</f>
        <v>1</v>
      </c>
    </row>
    <row r="153" spans="1:12" x14ac:dyDescent="0.25">
      <c r="A153">
        <v>31</v>
      </c>
      <c r="B153">
        <v>4</v>
      </c>
      <c r="C153">
        <v>76</v>
      </c>
      <c r="D153">
        <v>52</v>
      </c>
      <c r="E153">
        <v>1649</v>
      </c>
      <c r="F153">
        <v>16.5</v>
      </c>
      <c r="G153">
        <v>74</v>
      </c>
      <c r="H153" t="s">
        <v>990</v>
      </c>
      <c r="I153" t="s">
        <v>1030</v>
      </c>
      <c r="J153" t="s">
        <v>992</v>
      </c>
      <c r="K153" t="s">
        <v>1031</v>
      </c>
      <c r="L153" t="b">
        <f>Data_Completeness(MileageData[[#This Row],[MPG]:[Acceleration]])</f>
        <v>1</v>
      </c>
    </row>
    <row r="154" spans="1:12" x14ac:dyDescent="0.25">
      <c r="A154">
        <v>32</v>
      </c>
      <c r="B154">
        <v>4</v>
      </c>
      <c r="C154">
        <v>83</v>
      </c>
      <c r="D154">
        <v>61</v>
      </c>
      <c r="E154">
        <v>2003</v>
      </c>
      <c r="F154">
        <v>19</v>
      </c>
      <c r="G154">
        <v>74</v>
      </c>
      <c r="H154" t="s">
        <v>990</v>
      </c>
      <c r="I154" t="s">
        <v>1205</v>
      </c>
      <c r="J154" t="s">
        <v>1001</v>
      </c>
      <c r="K154">
        <v>710</v>
      </c>
      <c r="L154" t="b">
        <f>Data_Completeness(MileageData[[#This Row],[MPG]:[Acceleration]])</f>
        <v>1</v>
      </c>
    </row>
    <row r="155" spans="1:12" x14ac:dyDescent="0.25">
      <c r="A155">
        <v>28</v>
      </c>
      <c r="B155">
        <v>4</v>
      </c>
      <c r="C155">
        <v>90</v>
      </c>
      <c r="D155">
        <v>75</v>
      </c>
      <c r="E155">
        <v>2125</v>
      </c>
      <c r="F155">
        <v>14.5</v>
      </c>
      <c r="G155">
        <v>74</v>
      </c>
      <c r="H155" t="s">
        <v>940</v>
      </c>
      <c r="I155" t="s">
        <v>1206</v>
      </c>
      <c r="J155" t="s">
        <v>980</v>
      </c>
      <c r="K155" t="s">
        <v>1207</v>
      </c>
      <c r="L155" t="b">
        <f>Data_Completeness(MileageData[[#This Row],[MPG]:[Acceleration]])</f>
        <v>1</v>
      </c>
    </row>
    <row r="156" spans="1:12" x14ac:dyDescent="0.25">
      <c r="A156">
        <v>24</v>
      </c>
      <c r="B156">
        <v>4</v>
      </c>
      <c r="C156">
        <v>90</v>
      </c>
      <c r="D156">
        <v>75</v>
      </c>
      <c r="E156">
        <v>2108</v>
      </c>
      <c r="F156">
        <v>15.5</v>
      </c>
      <c r="G156">
        <v>74</v>
      </c>
      <c r="H156" t="s">
        <v>967</v>
      </c>
      <c r="I156" t="s">
        <v>1174</v>
      </c>
      <c r="J156" t="s">
        <v>1065</v>
      </c>
      <c r="K156">
        <v>128</v>
      </c>
      <c r="L156" t="b">
        <f>Data_Completeness(MileageData[[#This Row],[MPG]:[Acceleration]])</f>
        <v>1</v>
      </c>
    </row>
    <row r="157" spans="1:12" x14ac:dyDescent="0.25">
      <c r="A157">
        <v>26</v>
      </c>
      <c r="B157">
        <v>4</v>
      </c>
      <c r="C157">
        <v>116</v>
      </c>
      <c r="D157">
        <v>75</v>
      </c>
      <c r="E157">
        <v>2246</v>
      </c>
      <c r="F157">
        <v>14</v>
      </c>
      <c r="G157">
        <v>74</v>
      </c>
      <c r="H157" t="s">
        <v>967</v>
      </c>
      <c r="I157" t="s">
        <v>1208</v>
      </c>
      <c r="J157" t="s">
        <v>1065</v>
      </c>
      <c r="K157" t="s">
        <v>1209</v>
      </c>
      <c r="L157" t="b">
        <f>Data_Completeness(MileageData[[#This Row],[MPG]:[Acceleration]])</f>
        <v>1</v>
      </c>
    </row>
    <row r="158" spans="1:12" x14ac:dyDescent="0.25">
      <c r="A158">
        <v>24</v>
      </c>
      <c r="B158">
        <v>4</v>
      </c>
      <c r="C158">
        <v>120</v>
      </c>
      <c r="D158">
        <v>97</v>
      </c>
      <c r="E158">
        <v>2489</v>
      </c>
      <c r="F158">
        <v>15</v>
      </c>
      <c r="G158">
        <v>74</v>
      </c>
      <c r="H158" t="s">
        <v>990</v>
      </c>
      <c r="I158" t="s">
        <v>1210</v>
      </c>
      <c r="J158" t="s">
        <v>1211</v>
      </c>
      <c r="K158" t="s">
        <v>1212</v>
      </c>
      <c r="L158" t="b">
        <f>Data_Completeness(MileageData[[#This Row],[MPG]:[Acceleration]])</f>
        <v>1</v>
      </c>
    </row>
    <row r="159" spans="1:12" x14ac:dyDescent="0.25">
      <c r="A159">
        <v>26</v>
      </c>
      <c r="B159">
        <v>4</v>
      </c>
      <c r="C159">
        <v>108</v>
      </c>
      <c r="D159">
        <v>93</v>
      </c>
      <c r="E159">
        <v>2391</v>
      </c>
      <c r="F159">
        <v>15.5</v>
      </c>
      <c r="G159">
        <v>74</v>
      </c>
      <c r="H159" t="s">
        <v>990</v>
      </c>
      <c r="I159" t="s">
        <v>1213</v>
      </c>
      <c r="J159" t="e">
        <v>#VALUE!</v>
      </c>
      <c r="K159" t="e">
        <v>#VALUE!</v>
      </c>
      <c r="L159" t="b">
        <f>Data_Completeness(MileageData[[#This Row],[MPG]:[Acceleration]])</f>
        <v>1</v>
      </c>
    </row>
    <row r="160" spans="1:12" x14ac:dyDescent="0.25">
      <c r="A160">
        <v>31</v>
      </c>
      <c r="B160">
        <v>4</v>
      </c>
      <c r="C160">
        <v>79</v>
      </c>
      <c r="D160">
        <v>67</v>
      </c>
      <c r="E160">
        <v>2000</v>
      </c>
      <c r="F160">
        <v>16</v>
      </c>
      <c r="G160">
        <v>74</v>
      </c>
      <c r="H160" t="s">
        <v>967</v>
      </c>
      <c r="I160" t="s">
        <v>1214</v>
      </c>
      <c r="J160" t="s">
        <v>1065</v>
      </c>
      <c r="K160" t="s">
        <v>1215</v>
      </c>
      <c r="L160" t="b">
        <f>Data_Completeness(MileageData[[#This Row],[MPG]:[Acceleration]])</f>
        <v>1</v>
      </c>
    </row>
    <row r="161" spans="1:12" x14ac:dyDescent="0.25">
      <c r="A161">
        <v>19</v>
      </c>
      <c r="B161">
        <v>6</v>
      </c>
      <c r="C161">
        <v>225</v>
      </c>
      <c r="D161">
        <v>95</v>
      </c>
      <c r="E161">
        <v>3264</v>
      </c>
      <c r="F161">
        <v>16</v>
      </c>
      <c r="G161">
        <v>75</v>
      </c>
      <c r="H161" t="s">
        <v>940</v>
      </c>
      <c r="I161" t="s">
        <v>1216</v>
      </c>
      <c r="J161" t="s">
        <v>948</v>
      </c>
      <c r="K161" t="s">
        <v>1217</v>
      </c>
      <c r="L161" t="b">
        <f>Data_Completeness(MileageData[[#This Row],[MPG]:[Acceleration]])</f>
        <v>1</v>
      </c>
    </row>
    <row r="162" spans="1:12" x14ac:dyDescent="0.25">
      <c r="A162">
        <v>18</v>
      </c>
      <c r="B162">
        <v>6</v>
      </c>
      <c r="C162">
        <v>250</v>
      </c>
      <c r="D162">
        <v>105</v>
      </c>
      <c r="E162">
        <v>3459</v>
      </c>
      <c r="F162">
        <v>16</v>
      </c>
      <c r="G162">
        <v>75</v>
      </c>
      <c r="H162" t="s">
        <v>940</v>
      </c>
      <c r="I162" t="s">
        <v>1189</v>
      </c>
      <c r="J162" t="s">
        <v>942</v>
      </c>
      <c r="K162" t="s">
        <v>1190</v>
      </c>
      <c r="L162" t="b">
        <f>Data_Completeness(MileageData[[#This Row],[MPG]:[Acceleration]])</f>
        <v>1</v>
      </c>
    </row>
    <row r="163" spans="1:12" x14ac:dyDescent="0.25">
      <c r="A163">
        <v>15</v>
      </c>
      <c r="B163">
        <v>6</v>
      </c>
      <c r="C163">
        <v>250</v>
      </c>
      <c r="D163">
        <v>72</v>
      </c>
      <c r="E163">
        <v>3432</v>
      </c>
      <c r="F163">
        <v>21</v>
      </c>
      <c r="G163">
        <v>75</v>
      </c>
      <c r="H163" t="s">
        <v>940</v>
      </c>
      <c r="I163" t="s">
        <v>1218</v>
      </c>
      <c r="J163" t="s">
        <v>1059</v>
      </c>
      <c r="K163" t="s">
        <v>1219</v>
      </c>
      <c r="L163" t="b">
        <f>Data_Completeness(MileageData[[#This Row],[MPG]:[Acceleration]])</f>
        <v>1</v>
      </c>
    </row>
    <row r="164" spans="1:12" x14ac:dyDescent="0.25">
      <c r="A164">
        <v>15</v>
      </c>
      <c r="B164">
        <v>6</v>
      </c>
      <c r="C164">
        <v>250</v>
      </c>
      <c r="D164">
        <v>72</v>
      </c>
      <c r="E164">
        <v>3158</v>
      </c>
      <c r="F164">
        <v>19.5</v>
      </c>
      <c r="G164">
        <v>75</v>
      </c>
      <c r="H164" t="s">
        <v>940</v>
      </c>
      <c r="I164" t="s">
        <v>998</v>
      </c>
      <c r="J164" t="s">
        <v>954</v>
      </c>
      <c r="K164" t="s">
        <v>999</v>
      </c>
      <c r="L164" t="b">
        <f>Data_Completeness(MileageData[[#This Row],[MPG]:[Acceleration]])</f>
        <v>1</v>
      </c>
    </row>
    <row r="165" spans="1:12" x14ac:dyDescent="0.25">
      <c r="A165">
        <v>16</v>
      </c>
      <c r="B165">
        <v>8</v>
      </c>
      <c r="C165">
        <v>400</v>
      </c>
      <c r="D165">
        <v>170</v>
      </c>
      <c r="E165">
        <v>4668</v>
      </c>
      <c r="F165">
        <v>11.5</v>
      </c>
      <c r="G165">
        <v>75</v>
      </c>
      <c r="H165" t="s">
        <v>940</v>
      </c>
      <c r="I165" t="s">
        <v>962</v>
      </c>
      <c r="J165" t="s">
        <v>963</v>
      </c>
      <c r="K165" t="s">
        <v>964</v>
      </c>
      <c r="L165" t="b">
        <f>Data_Completeness(MileageData[[#This Row],[MPG]:[Acceleration]])</f>
        <v>1</v>
      </c>
    </row>
    <row r="166" spans="1:12" x14ac:dyDescent="0.25">
      <c r="A166">
        <v>15</v>
      </c>
      <c r="B166">
        <v>8</v>
      </c>
      <c r="C166">
        <v>350</v>
      </c>
      <c r="D166">
        <v>145</v>
      </c>
      <c r="E166">
        <v>4440</v>
      </c>
      <c r="F166">
        <v>14</v>
      </c>
      <c r="G166">
        <v>75</v>
      </c>
      <c r="H166" t="s">
        <v>940</v>
      </c>
      <c r="I166" t="s">
        <v>1220</v>
      </c>
      <c r="J166" t="s">
        <v>942</v>
      </c>
      <c r="K166" t="s">
        <v>1221</v>
      </c>
      <c r="L166" t="b">
        <f>Data_Completeness(MileageData[[#This Row],[MPG]:[Acceleration]])</f>
        <v>1</v>
      </c>
    </row>
    <row r="167" spans="1:12" x14ac:dyDescent="0.25">
      <c r="A167">
        <v>16</v>
      </c>
      <c r="B167">
        <v>8</v>
      </c>
      <c r="C167">
        <v>318</v>
      </c>
      <c r="D167">
        <v>150</v>
      </c>
      <c r="E167">
        <v>4498</v>
      </c>
      <c r="F167">
        <v>14.5</v>
      </c>
      <c r="G167">
        <v>75</v>
      </c>
      <c r="H167" t="s">
        <v>940</v>
      </c>
      <c r="I167" t="s">
        <v>1222</v>
      </c>
      <c r="J167" t="s">
        <v>948</v>
      </c>
      <c r="K167" t="s">
        <v>1223</v>
      </c>
      <c r="L167" t="b">
        <f>Data_Completeness(MileageData[[#This Row],[MPG]:[Acceleration]])</f>
        <v>1</v>
      </c>
    </row>
    <row r="168" spans="1:12" x14ac:dyDescent="0.25">
      <c r="A168">
        <v>14</v>
      </c>
      <c r="B168">
        <v>8</v>
      </c>
      <c r="C168">
        <v>351</v>
      </c>
      <c r="D168">
        <v>148</v>
      </c>
      <c r="E168">
        <v>4657</v>
      </c>
      <c r="F168">
        <v>13.5</v>
      </c>
      <c r="G168">
        <v>75</v>
      </c>
      <c r="H168" t="s">
        <v>940</v>
      </c>
      <c r="I168" t="s">
        <v>1138</v>
      </c>
      <c r="J168" t="s">
        <v>954</v>
      </c>
      <c r="K168" t="s">
        <v>1139</v>
      </c>
      <c r="L168" t="b">
        <f>Data_Completeness(MileageData[[#This Row],[MPG]:[Acceleration]])</f>
        <v>1</v>
      </c>
    </row>
    <row r="169" spans="1:12" x14ac:dyDescent="0.25">
      <c r="A169">
        <v>17</v>
      </c>
      <c r="B169">
        <v>6</v>
      </c>
      <c r="C169">
        <v>231</v>
      </c>
      <c r="D169">
        <v>110</v>
      </c>
      <c r="E169">
        <v>3907</v>
      </c>
      <c r="F169">
        <v>21</v>
      </c>
      <c r="G169">
        <v>75</v>
      </c>
      <c r="H169" t="s">
        <v>940</v>
      </c>
      <c r="I169" t="s">
        <v>1224</v>
      </c>
      <c r="J169" t="s">
        <v>945</v>
      </c>
      <c r="K169" t="s">
        <v>1225</v>
      </c>
      <c r="L169" t="b">
        <f>Data_Completeness(MileageData[[#This Row],[MPG]:[Acceleration]])</f>
        <v>1</v>
      </c>
    </row>
    <row r="170" spans="1:12" x14ac:dyDescent="0.25">
      <c r="A170">
        <v>16</v>
      </c>
      <c r="B170">
        <v>6</v>
      </c>
      <c r="C170">
        <v>250</v>
      </c>
      <c r="D170">
        <v>105</v>
      </c>
      <c r="E170">
        <v>3897</v>
      </c>
      <c r="F170">
        <v>18.5</v>
      </c>
      <c r="G170">
        <v>75</v>
      </c>
      <c r="H170" t="s">
        <v>940</v>
      </c>
      <c r="I170" t="s">
        <v>1226</v>
      </c>
      <c r="J170" t="s">
        <v>1227</v>
      </c>
      <c r="K170" t="s">
        <v>943</v>
      </c>
      <c r="L170" t="b">
        <f>Data_Completeness(MileageData[[#This Row],[MPG]:[Acceleration]])</f>
        <v>1</v>
      </c>
    </row>
    <row r="171" spans="1:12" x14ac:dyDescent="0.25">
      <c r="A171">
        <v>15</v>
      </c>
      <c r="B171">
        <v>6</v>
      </c>
      <c r="C171">
        <v>258</v>
      </c>
      <c r="D171">
        <v>110</v>
      </c>
      <c r="E171">
        <v>3730</v>
      </c>
      <c r="F171">
        <v>19</v>
      </c>
      <c r="G171">
        <v>75</v>
      </c>
      <c r="H171" t="s">
        <v>940</v>
      </c>
      <c r="I171" t="s">
        <v>1040</v>
      </c>
      <c r="J171" t="s">
        <v>951</v>
      </c>
      <c r="K171" t="s">
        <v>1041</v>
      </c>
      <c r="L171" t="b">
        <f>Data_Completeness(MileageData[[#This Row],[MPG]:[Acceleration]])</f>
        <v>1</v>
      </c>
    </row>
    <row r="172" spans="1:12" x14ac:dyDescent="0.25">
      <c r="A172">
        <v>18</v>
      </c>
      <c r="B172">
        <v>6</v>
      </c>
      <c r="C172">
        <v>225</v>
      </c>
      <c r="D172">
        <v>95</v>
      </c>
      <c r="E172">
        <v>3785</v>
      </c>
      <c r="F172">
        <v>19</v>
      </c>
      <c r="G172">
        <v>75</v>
      </c>
      <c r="H172" t="s">
        <v>940</v>
      </c>
      <c r="I172" t="s">
        <v>1228</v>
      </c>
      <c r="J172" t="s">
        <v>948</v>
      </c>
      <c r="K172" t="s">
        <v>1229</v>
      </c>
      <c r="L172" t="b">
        <f>Data_Completeness(MileageData[[#This Row],[MPG]:[Acceleration]])</f>
        <v>1</v>
      </c>
    </row>
    <row r="173" spans="1:12" x14ac:dyDescent="0.25">
      <c r="A173">
        <v>21</v>
      </c>
      <c r="B173">
        <v>6</v>
      </c>
      <c r="C173">
        <v>231</v>
      </c>
      <c r="D173">
        <v>110</v>
      </c>
      <c r="E173">
        <v>3039</v>
      </c>
      <c r="F173">
        <v>15</v>
      </c>
      <c r="G173">
        <v>75</v>
      </c>
      <c r="H173" t="s">
        <v>940</v>
      </c>
      <c r="I173" t="s">
        <v>1230</v>
      </c>
      <c r="J173" t="s">
        <v>945</v>
      </c>
      <c r="K173" t="s">
        <v>1231</v>
      </c>
      <c r="L173" t="b">
        <f>Data_Completeness(MileageData[[#This Row],[MPG]:[Acceleration]])</f>
        <v>1</v>
      </c>
    </row>
    <row r="174" spans="1:12" x14ac:dyDescent="0.25">
      <c r="A174">
        <v>20</v>
      </c>
      <c r="B174">
        <v>8</v>
      </c>
      <c r="C174">
        <v>262</v>
      </c>
      <c r="D174">
        <v>110</v>
      </c>
      <c r="E174">
        <v>3221</v>
      </c>
      <c r="F174">
        <v>13.5</v>
      </c>
      <c r="G174">
        <v>75</v>
      </c>
      <c r="H174" t="s">
        <v>940</v>
      </c>
      <c r="I174" t="s">
        <v>1232</v>
      </c>
      <c r="J174" t="s">
        <v>942</v>
      </c>
      <c r="K174" t="s">
        <v>1233</v>
      </c>
      <c r="L174" t="b">
        <f>Data_Completeness(MileageData[[#This Row],[MPG]:[Acceleration]])</f>
        <v>1</v>
      </c>
    </row>
    <row r="175" spans="1:12" x14ac:dyDescent="0.25">
      <c r="A175">
        <v>13</v>
      </c>
      <c r="B175">
        <v>8</v>
      </c>
      <c r="C175">
        <v>302</v>
      </c>
      <c r="D175">
        <v>129</v>
      </c>
      <c r="E175">
        <v>3169</v>
      </c>
      <c r="F175">
        <v>12</v>
      </c>
      <c r="G175">
        <v>75</v>
      </c>
      <c r="H175" t="s">
        <v>940</v>
      </c>
      <c r="I175" t="s">
        <v>1234</v>
      </c>
      <c r="J175" t="s">
        <v>954</v>
      </c>
      <c r="K175" t="s">
        <v>1235</v>
      </c>
      <c r="L175" t="b">
        <f>Data_Completeness(MileageData[[#This Row],[MPG]:[Acceleration]])</f>
        <v>1</v>
      </c>
    </row>
    <row r="176" spans="1:12" x14ac:dyDescent="0.25">
      <c r="A176">
        <v>29</v>
      </c>
      <c r="B176">
        <v>4</v>
      </c>
      <c r="C176">
        <v>97</v>
      </c>
      <c r="D176">
        <v>75</v>
      </c>
      <c r="E176">
        <v>2171</v>
      </c>
      <c r="F176">
        <v>16</v>
      </c>
      <c r="G176">
        <v>75</v>
      </c>
      <c r="H176" t="s">
        <v>990</v>
      </c>
      <c r="I176" t="s">
        <v>1236</v>
      </c>
      <c r="J176" t="s">
        <v>992</v>
      </c>
      <c r="K176" t="s">
        <v>1237</v>
      </c>
      <c r="L176" t="b">
        <f>Data_Completeness(MileageData[[#This Row],[MPG]:[Acceleration]])</f>
        <v>1</v>
      </c>
    </row>
    <row r="177" spans="1:12" x14ac:dyDescent="0.25">
      <c r="A177">
        <v>23</v>
      </c>
      <c r="B177">
        <v>4</v>
      </c>
      <c r="C177">
        <v>140</v>
      </c>
      <c r="D177">
        <v>83</v>
      </c>
      <c r="E177">
        <v>2639</v>
      </c>
      <c r="F177">
        <v>17</v>
      </c>
      <c r="G177">
        <v>75</v>
      </c>
      <c r="H177" t="s">
        <v>940</v>
      </c>
      <c r="I177" t="s">
        <v>1032</v>
      </c>
      <c r="J177" t="s">
        <v>954</v>
      </c>
      <c r="K177" t="s">
        <v>1033</v>
      </c>
      <c r="L177" t="b">
        <f>Data_Completeness(MileageData[[#This Row],[MPG]:[Acceleration]])</f>
        <v>1</v>
      </c>
    </row>
    <row r="178" spans="1:12" x14ac:dyDescent="0.25">
      <c r="A178">
        <v>20</v>
      </c>
      <c r="B178">
        <v>6</v>
      </c>
      <c r="C178">
        <v>232</v>
      </c>
      <c r="D178">
        <v>100</v>
      </c>
      <c r="E178">
        <v>2914</v>
      </c>
      <c r="F178">
        <v>16</v>
      </c>
      <c r="G178">
        <v>75</v>
      </c>
      <c r="H178" t="s">
        <v>940</v>
      </c>
      <c r="I178" t="s">
        <v>1016</v>
      </c>
      <c r="J178" t="s">
        <v>951</v>
      </c>
      <c r="K178" t="s">
        <v>1017</v>
      </c>
      <c r="L178" t="b">
        <f>Data_Completeness(MileageData[[#This Row],[MPG]:[Acceleration]])</f>
        <v>1</v>
      </c>
    </row>
    <row r="179" spans="1:12" x14ac:dyDescent="0.25">
      <c r="A179">
        <v>23</v>
      </c>
      <c r="B179">
        <v>4</v>
      </c>
      <c r="C179">
        <v>140</v>
      </c>
      <c r="D179">
        <v>78</v>
      </c>
      <c r="E179">
        <v>2592</v>
      </c>
      <c r="F179">
        <v>18.5</v>
      </c>
      <c r="G179">
        <v>75</v>
      </c>
      <c r="H179" t="s">
        <v>940</v>
      </c>
      <c r="I179" t="s">
        <v>1238</v>
      </c>
      <c r="J179" t="s">
        <v>963</v>
      </c>
      <c r="K179" t="s">
        <v>1239</v>
      </c>
      <c r="L179" t="b">
        <f>Data_Completeness(MileageData[[#This Row],[MPG]:[Acceleration]])</f>
        <v>1</v>
      </c>
    </row>
    <row r="180" spans="1:12" x14ac:dyDescent="0.25">
      <c r="A180">
        <v>24</v>
      </c>
      <c r="B180">
        <v>4</v>
      </c>
      <c r="C180">
        <v>134</v>
      </c>
      <c r="D180">
        <v>96</v>
      </c>
      <c r="E180">
        <v>2702</v>
      </c>
      <c r="F180">
        <v>13.5</v>
      </c>
      <c r="G180">
        <v>75</v>
      </c>
      <c r="H180" t="s">
        <v>990</v>
      </c>
      <c r="I180" t="s">
        <v>1030</v>
      </c>
      <c r="J180" t="s">
        <v>992</v>
      </c>
      <c r="K180" t="s">
        <v>1031</v>
      </c>
      <c r="L180" t="b">
        <f>Data_Completeness(MileageData[[#This Row],[MPG]:[Acceleration]])</f>
        <v>1</v>
      </c>
    </row>
    <row r="181" spans="1:12" x14ac:dyDescent="0.25">
      <c r="A181">
        <v>25</v>
      </c>
      <c r="B181">
        <v>4</v>
      </c>
      <c r="C181">
        <v>90</v>
      </c>
      <c r="D181">
        <v>71</v>
      </c>
      <c r="E181">
        <v>2223</v>
      </c>
      <c r="F181">
        <v>16.5</v>
      </c>
      <c r="G181">
        <v>75</v>
      </c>
      <c r="H181" t="s">
        <v>967</v>
      </c>
      <c r="I181" t="s">
        <v>1203</v>
      </c>
      <c r="J181" t="s">
        <v>1004</v>
      </c>
      <c r="K181" t="s">
        <v>1204</v>
      </c>
      <c r="L181" t="b">
        <f>Data_Completeness(MileageData[[#This Row],[MPG]:[Acceleration]])</f>
        <v>1</v>
      </c>
    </row>
    <row r="182" spans="1:12" x14ac:dyDescent="0.25">
      <c r="A182">
        <v>24</v>
      </c>
      <c r="B182">
        <v>4</v>
      </c>
      <c r="C182">
        <v>119</v>
      </c>
      <c r="D182">
        <v>97</v>
      </c>
      <c r="E182">
        <v>2545</v>
      </c>
      <c r="F182">
        <v>17</v>
      </c>
      <c r="G182">
        <v>75</v>
      </c>
      <c r="H182" t="s">
        <v>990</v>
      </c>
      <c r="I182" t="s">
        <v>1205</v>
      </c>
      <c r="J182" t="s">
        <v>1001</v>
      </c>
      <c r="K182">
        <v>710</v>
      </c>
      <c r="L182" t="b">
        <f>Data_Completeness(MileageData[[#This Row],[MPG]:[Acceleration]])</f>
        <v>1</v>
      </c>
    </row>
    <row r="183" spans="1:12" x14ac:dyDescent="0.25">
      <c r="A183">
        <v>18</v>
      </c>
      <c r="B183">
        <v>6</v>
      </c>
      <c r="C183">
        <v>171</v>
      </c>
      <c r="D183">
        <v>97</v>
      </c>
      <c r="E183">
        <v>2984</v>
      </c>
      <c r="F183">
        <v>14.5</v>
      </c>
      <c r="G183">
        <v>75</v>
      </c>
      <c r="H183" t="s">
        <v>940</v>
      </c>
      <c r="I183" t="s">
        <v>1032</v>
      </c>
      <c r="J183" t="s">
        <v>954</v>
      </c>
      <c r="K183" t="s">
        <v>1033</v>
      </c>
      <c r="L183" t="b">
        <f>Data_Completeness(MileageData[[#This Row],[MPG]:[Acceleration]])</f>
        <v>1</v>
      </c>
    </row>
    <row r="184" spans="1:12" x14ac:dyDescent="0.25">
      <c r="A184">
        <v>29</v>
      </c>
      <c r="B184">
        <v>4</v>
      </c>
      <c r="C184">
        <v>90</v>
      </c>
      <c r="D184">
        <v>70</v>
      </c>
      <c r="E184">
        <v>1937</v>
      </c>
      <c r="F184">
        <v>14</v>
      </c>
      <c r="G184">
        <v>75</v>
      </c>
      <c r="H184" t="s">
        <v>967</v>
      </c>
      <c r="I184" t="s">
        <v>1240</v>
      </c>
      <c r="J184" t="s">
        <v>1004</v>
      </c>
      <c r="K184" t="s">
        <v>1241</v>
      </c>
      <c r="L184" t="b">
        <f>Data_Completeness(MileageData[[#This Row],[MPG]:[Acceleration]])</f>
        <v>1</v>
      </c>
    </row>
    <row r="185" spans="1:12" x14ac:dyDescent="0.25">
      <c r="A185">
        <v>19</v>
      </c>
      <c r="B185">
        <v>6</v>
      </c>
      <c r="C185">
        <v>232</v>
      </c>
      <c r="D185">
        <v>90</v>
      </c>
      <c r="E185">
        <v>3211</v>
      </c>
      <c r="F185">
        <v>17</v>
      </c>
      <c r="G185">
        <v>75</v>
      </c>
      <c r="H185" t="s">
        <v>940</v>
      </c>
      <c r="I185" t="s">
        <v>1242</v>
      </c>
      <c r="J185" t="s">
        <v>951</v>
      </c>
      <c r="K185" t="s">
        <v>1243</v>
      </c>
      <c r="L185" t="b">
        <f>Data_Completeness(MileageData[[#This Row],[MPG]:[Acceleration]])</f>
        <v>1</v>
      </c>
    </row>
    <row r="186" spans="1:12" x14ac:dyDescent="0.25">
      <c r="A186">
        <v>23</v>
      </c>
      <c r="B186">
        <v>4</v>
      </c>
      <c r="C186">
        <v>115</v>
      </c>
      <c r="D186">
        <v>95</v>
      </c>
      <c r="E186">
        <v>2694</v>
      </c>
      <c r="F186">
        <v>15</v>
      </c>
      <c r="G186">
        <v>75</v>
      </c>
      <c r="H186" t="s">
        <v>967</v>
      </c>
      <c r="I186" t="s">
        <v>1177</v>
      </c>
      <c r="J186" t="s">
        <v>1009</v>
      </c>
      <c r="K186" t="s">
        <v>1178</v>
      </c>
      <c r="L186" t="b">
        <f>Data_Completeness(MileageData[[#This Row],[MPG]:[Acceleration]])</f>
        <v>1</v>
      </c>
    </row>
    <row r="187" spans="1:12" x14ac:dyDescent="0.25">
      <c r="A187">
        <v>23</v>
      </c>
      <c r="B187">
        <v>4</v>
      </c>
      <c r="C187">
        <v>120</v>
      </c>
      <c r="D187">
        <v>88</v>
      </c>
      <c r="E187">
        <v>2957</v>
      </c>
      <c r="F187">
        <v>17</v>
      </c>
      <c r="G187">
        <v>75</v>
      </c>
      <c r="H187" t="s">
        <v>967</v>
      </c>
      <c r="I187" t="s">
        <v>1006</v>
      </c>
      <c r="J187" t="s">
        <v>1007</v>
      </c>
      <c r="K187">
        <v>504</v>
      </c>
      <c r="L187" t="b">
        <f>Data_Completeness(MileageData[[#This Row],[MPG]:[Acceleration]])</f>
        <v>1</v>
      </c>
    </row>
    <row r="188" spans="1:12" x14ac:dyDescent="0.25">
      <c r="A188">
        <v>22</v>
      </c>
      <c r="B188">
        <v>4</v>
      </c>
      <c r="C188">
        <v>121</v>
      </c>
      <c r="D188">
        <v>98</v>
      </c>
      <c r="E188">
        <v>2945</v>
      </c>
      <c r="F188">
        <v>14.5</v>
      </c>
      <c r="G188">
        <v>75</v>
      </c>
      <c r="H188" t="s">
        <v>967</v>
      </c>
      <c r="I188" t="s">
        <v>1244</v>
      </c>
      <c r="J188" t="s">
        <v>1106</v>
      </c>
      <c r="K188" t="s">
        <v>1245</v>
      </c>
      <c r="L188" t="b">
        <f>Data_Completeness(MileageData[[#This Row],[MPG]:[Acceleration]])</f>
        <v>1</v>
      </c>
    </row>
    <row r="189" spans="1:12" x14ac:dyDescent="0.25">
      <c r="A189">
        <v>25</v>
      </c>
      <c r="B189">
        <v>4</v>
      </c>
      <c r="C189">
        <v>121</v>
      </c>
      <c r="D189">
        <v>115</v>
      </c>
      <c r="E189">
        <v>2671</v>
      </c>
      <c r="F189">
        <v>13.5</v>
      </c>
      <c r="G189">
        <v>75</v>
      </c>
      <c r="H189" t="s">
        <v>967</v>
      </c>
      <c r="I189" t="s">
        <v>1183</v>
      </c>
      <c r="J189" t="s">
        <v>1012</v>
      </c>
      <c r="K189" t="s">
        <v>1184</v>
      </c>
      <c r="L189" t="b">
        <f>Data_Completeness(MileageData[[#This Row],[MPG]:[Acceleration]])</f>
        <v>1</v>
      </c>
    </row>
    <row r="190" spans="1:12" x14ac:dyDescent="0.25">
      <c r="A190">
        <v>33</v>
      </c>
      <c r="B190">
        <v>4</v>
      </c>
      <c r="C190">
        <v>91</v>
      </c>
      <c r="D190">
        <v>53</v>
      </c>
      <c r="E190">
        <v>1795</v>
      </c>
      <c r="F190">
        <v>17.5</v>
      </c>
      <c r="G190">
        <v>75</v>
      </c>
      <c r="H190" t="s">
        <v>990</v>
      </c>
      <c r="I190" t="s">
        <v>1246</v>
      </c>
      <c r="J190" t="s">
        <v>1211</v>
      </c>
      <c r="K190" t="s">
        <v>1247</v>
      </c>
      <c r="L190" t="b">
        <f>Data_Completeness(MileageData[[#This Row],[MPG]:[Acceleration]])</f>
        <v>1</v>
      </c>
    </row>
    <row r="191" spans="1:12" x14ac:dyDescent="0.25">
      <c r="A191">
        <v>28</v>
      </c>
      <c r="B191">
        <v>4</v>
      </c>
      <c r="C191">
        <v>107</v>
      </c>
      <c r="D191">
        <v>86</v>
      </c>
      <c r="E191">
        <v>2464</v>
      </c>
      <c r="F191">
        <v>15.5</v>
      </c>
      <c r="G191">
        <v>76</v>
      </c>
      <c r="H191" t="s">
        <v>967</v>
      </c>
      <c r="I191" t="s">
        <v>1248</v>
      </c>
      <c r="J191" t="s">
        <v>1065</v>
      </c>
      <c r="K191">
        <v>131</v>
      </c>
      <c r="L191" t="b">
        <f>Data_Completeness(MileageData[[#This Row],[MPG]:[Acceleration]])</f>
        <v>1</v>
      </c>
    </row>
    <row r="192" spans="1:12" x14ac:dyDescent="0.25">
      <c r="A192">
        <v>25</v>
      </c>
      <c r="B192">
        <v>4</v>
      </c>
      <c r="C192">
        <v>116</v>
      </c>
      <c r="D192">
        <v>81</v>
      </c>
      <c r="E192">
        <v>2220</v>
      </c>
      <c r="F192">
        <v>16.899999999999999</v>
      </c>
      <c r="G192">
        <v>76</v>
      </c>
      <c r="H192" t="s">
        <v>967</v>
      </c>
      <c r="I192" t="s">
        <v>1061</v>
      </c>
      <c r="J192" t="s">
        <v>1062</v>
      </c>
      <c r="K192">
        <v>1900</v>
      </c>
      <c r="L192" t="b">
        <f>Data_Completeness(MileageData[[#This Row],[MPG]:[Acceleration]])</f>
        <v>1</v>
      </c>
    </row>
    <row r="193" spans="1:12" x14ac:dyDescent="0.25">
      <c r="A193">
        <v>25</v>
      </c>
      <c r="B193">
        <v>4</v>
      </c>
      <c r="C193">
        <v>140</v>
      </c>
      <c r="D193">
        <v>92</v>
      </c>
      <c r="E193">
        <v>2572</v>
      </c>
      <c r="F193">
        <v>14.9</v>
      </c>
      <c r="G193">
        <v>76</v>
      </c>
      <c r="H193" t="s">
        <v>940</v>
      </c>
      <c r="I193" t="s">
        <v>1249</v>
      </c>
      <c r="J193" t="s">
        <v>1250</v>
      </c>
      <c r="K193" t="s">
        <v>1251</v>
      </c>
      <c r="L193" t="b">
        <f>Data_Completeness(MileageData[[#This Row],[MPG]:[Acceleration]])</f>
        <v>1</v>
      </c>
    </row>
    <row r="194" spans="1:12" x14ac:dyDescent="0.25">
      <c r="A194">
        <v>26</v>
      </c>
      <c r="B194">
        <v>4</v>
      </c>
      <c r="C194">
        <v>98</v>
      </c>
      <c r="D194">
        <v>79</v>
      </c>
      <c r="E194">
        <v>2255</v>
      </c>
      <c r="F194">
        <v>17.7</v>
      </c>
      <c r="G194">
        <v>76</v>
      </c>
      <c r="H194" t="s">
        <v>940</v>
      </c>
      <c r="I194" t="s">
        <v>1206</v>
      </c>
      <c r="J194" t="s">
        <v>980</v>
      </c>
      <c r="K194" t="s">
        <v>1207</v>
      </c>
      <c r="L194" t="b">
        <f>Data_Completeness(MileageData[[#This Row],[MPG]:[Acceleration]])</f>
        <v>1</v>
      </c>
    </row>
    <row r="195" spans="1:12" x14ac:dyDescent="0.25">
      <c r="A195">
        <v>27</v>
      </c>
      <c r="B195">
        <v>4</v>
      </c>
      <c r="C195">
        <v>101</v>
      </c>
      <c r="D195">
        <v>83</v>
      </c>
      <c r="E195">
        <v>2202</v>
      </c>
      <c r="F195">
        <v>15.3</v>
      </c>
      <c r="G195">
        <v>76</v>
      </c>
      <c r="H195" t="s">
        <v>967</v>
      </c>
      <c r="I195" t="s">
        <v>1252</v>
      </c>
      <c r="J195" t="s">
        <v>1113</v>
      </c>
      <c r="K195" t="s">
        <v>1253</v>
      </c>
      <c r="L195" t="b">
        <f>Data_Completeness(MileageData[[#This Row],[MPG]:[Acceleration]])</f>
        <v>1</v>
      </c>
    </row>
    <row r="196" spans="1:12" x14ac:dyDescent="0.25">
      <c r="A196">
        <v>17.5</v>
      </c>
      <c r="B196">
        <v>8</v>
      </c>
      <c r="C196">
        <v>305</v>
      </c>
      <c r="D196">
        <v>140</v>
      </c>
      <c r="E196">
        <v>4215</v>
      </c>
      <c r="F196">
        <v>13</v>
      </c>
      <c r="G196">
        <v>76</v>
      </c>
      <c r="H196" t="s">
        <v>940</v>
      </c>
      <c r="I196" t="s">
        <v>1193</v>
      </c>
      <c r="J196" t="s">
        <v>942</v>
      </c>
      <c r="K196" t="s">
        <v>1194</v>
      </c>
      <c r="L196" t="b">
        <f>Data_Completeness(MileageData[[#This Row],[MPG]:[Acceleration]])</f>
        <v>1</v>
      </c>
    </row>
    <row r="197" spans="1:12" x14ac:dyDescent="0.25">
      <c r="A197">
        <v>16</v>
      </c>
      <c r="B197">
        <v>8</v>
      </c>
      <c r="C197">
        <v>318</v>
      </c>
      <c r="D197">
        <v>150</v>
      </c>
      <c r="E197">
        <v>4190</v>
      </c>
      <c r="F197">
        <v>13</v>
      </c>
      <c r="G197">
        <v>76</v>
      </c>
      <c r="H197" t="s">
        <v>940</v>
      </c>
      <c r="I197" t="s">
        <v>1254</v>
      </c>
      <c r="J197" t="s">
        <v>980</v>
      </c>
      <c r="K197" t="s">
        <v>1255</v>
      </c>
      <c r="L197" t="b">
        <f>Data_Completeness(MileageData[[#This Row],[MPG]:[Acceleration]])</f>
        <v>1</v>
      </c>
    </row>
    <row r="198" spans="1:12" x14ac:dyDescent="0.25">
      <c r="A198">
        <v>15.5</v>
      </c>
      <c r="B198">
        <v>8</v>
      </c>
      <c r="C198">
        <v>304</v>
      </c>
      <c r="D198">
        <v>120</v>
      </c>
      <c r="E198">
        <v>3962</v>
      </c>
      <c r="F198">
        <v>13.9</v>
      </c>
      <c r="G198">
        <v>76</v>
      </c>
      <c r="H198" t="s">
        <v>940</v>
      </c>
      <c r="I198" t="s">
        <v>1040</v>
      </c>
      <c r="J198" t="s">
        <v>951</v>
      </c>
      <c r="K198" t="s">
        <v>1041</v>
      </c>
      <c r="L198" t="b">
        <f>Data_Completeness(MileageData[[#This Row],[MPG]:[Acceleration]])</f>
        <v>1</v>
      </c>
    </row>
    <row r="199" spans="1:12" x14ac:dyDescent="0.25">
      <c r="A199">
        <v>14.5</v>
      </c>
      <c r="B199">
        <v>8</v>
      </c>
      <c r="C199">
        <v>351</v>
      </c>
      <c r="D199">
        <v>152</v>
      </c>
      <c r="E199">
        <v>4215</v>
      </c>
      <c r="F199">
        <v>12.8</v>
      </c>
      <c r="G199">
        <v>76</v>
      </c>
      <c r="H199" t="s">
        <v>940</v>
      </c>
      <c r="I199" t="s">
        <v>1130</v>
      </c>
      <c r="J199" t="s">
        <v>954</v>
      </c>
      <c r="K199" t="s">
        <v>1131</v>
      </c>
      <c r="L199" t="b">
        <f>Data_Completeness(MileageData[[#This Row],[MPG]:[Acceleration]])</f>
        <v>1</v>
      </c>
    </row>
    <row r="200" spans="1:12" x14ac:dyDescent="0.25">
      <c r="A200">
        <v>22</v>
      </c>
      <c r="B200">
        <v>6</v>
      </c>
      <c r="C200">
        <v>225</v>
      </c>
      <c r="D200">
        <v>100</v>
      </c>
      <c r="E200">
        <v>3233</v>
      </c>
      <c r="F200">
        <v>15.4</v>
      </c>
      <c r="G200">
        <v>76</v>
      </c>
      <c r="H200" t="s">
        <v>940</v>
      </c>
      <c r="I200" t="s">
        <v>1148</v>
      </c>
      <c r="J200" t="s">
        <v>948</v>
      </c>
      <c r="K200" t="s">
        <v>1149</v>
      </c>
      <c r="L200" t="b">
        <f>Data_Completeness(MileageData[[#This Row],[MPG]:[Acceleration]])</f>
        <v>1</v>
      </c>
    </row>
    <row r="201" spans="1:12" x14ac:dyDescent="0.25">
      <c r="A201">
        <v>22</v>
      </c>
      <c r="B201">
        <v>6</v>
      </c>
      <c r="C201">
        <v>250</v>
      </c>
      <c r="D201">
        <v>105</v>
      </c>
      <c r="E201">
        <v>3353</v>
      </c>
      <c r="F201">
        <v>14.5</v>
      </c>
      <c r="G201">
        <v>76</v>
      </c>
      <c r="H201" t="s">
        <v>940</v>
      </c>
      <c r="I201" t="s">
        <v>1189</v>
      </c>
      <c r="J201" t="s">
        <v>942</v>
      </c>
      <c r="K201" t="s">
        <v>1190</v>
      </c>
      <c r="L201" t="b">
        <f>Data_Completeness(MileageData[[#This Row],[MPG]:[Acceleration]])</f>
        <v>1</v>
      </c>
    </row>
    <row r="202" spans="1:12" x14ac:dyDescent="0.25">
      <c r="A202">
        <v>24</v>
      </c>
      <c r="B202">
        <v>6</v>
      </c>
      <c r="C202">
        <v>200</v>
      </c>
      <c r="D202">
        <v>81</v>
      </c>
      <c r="E202">
        <v>3012</v>
      </c>
      <c r="F202">
        <v>17.600000000000001</v>
      </c>
      <c r="G202">
        <v>76</v>
      </c>
      <c r="H202" t="s">
        <v>940</v>
      </c>
      <c r="I202" t="s">
        <v>998</v>
      </c>
      <c r="J202" t="s">
        <v>954</v>
      </c>
      <c r="K202" t="s">
        <v>999</v>
      </c>
      <c r="L202" t="b">
        <f>Data_Completeness(MileageData[[#This Row],[MPG]:[Acceleration]])</f>
        <v>1</v>
      </c>
    </row>
    <row r="203" spans="1:12" x14ac:dyDescent="0.25">
      <c r="A203">
        <v>22.5</v>
      </c>
      <c r="B203">
        <v>6</v>
      </c>
      <c r="C203">
        <v>232</v>
      </c>
      <c r="D203">
        <v>90</v>
      </c>
      <c r="E203">
        <v>3085</v>
      </c>
      <c r="F203">
        <v>17.600000000000001</v>
      </c>
      <c r="G203">
        <v>76</v>
      </c>
      <c r="H203" t="s">
        <v>940</v>
      </c>
      <c r="I203" t="s">
        <v>996</v>
      </c>
      <c r="J203" t="s">
        <v>951</v>
      </c>
      <c r="K203" t="s">
        <v>997</v>
      </c>
      <c r="L203" t="b">
        <f>Data_Completeness(MileageData[[#This Row],[MPG]:[Acceleration]])</f>
        <v>1</v>
      </c>
    </row>
    <row r="204" spans="1:12" x14ac:dyDescent="0.25">
      <c r="A204">
        <v>29</v>
      </c>
      <c r="B204">
        <v>4</v>
      </c>
      <c r="C204">
        <v>85</v>
      </c>
      <c r="D204">
        <v>52</v>
      </c>
      <c r="E204">
        <v>2035</v>
      </c>
      <c r="F204">
        <v>22.2</v>
      </c>
      <c r="G204">
        <v>76</v>
      </c>
      <c r="H204" t="s">
        <v>940</v>
      </c>
      <c r="I204" t="s">
        <v>1256</v>
      </c>
      <c r="J204" t="s">
        <v>942</v>
      </c>
      <c r="K204" t="s">
        <v>1257</v>
      </c>
      <c r="L204" t="b">
        <f>Data_Completeness(MileageData[[#This Row],[MPG]:[Acceleration]])</f>
        <v>1</v>
      </c>
    </row>
    <row r="205" spans="1:12" x14ac:dyDescent="0.25">
      <c r="A205">
        <v>24.5</v>
      </c>
      <c r="B205">
        <v>4</v>
      </c>
      <c r="C205">
        <v>98</v>
      </c>
      <c r="D205">
        <v>60</v>
      </c>
      <c r="E205">
        <v>2164</v>
      </c>
      <c r="F205">
        <v>22.1</v>
      </c>
      <c r="G205">
        <v>76</v>
      </c>
      <c r="H205" t="s">
        <v>940</v>
      </c>
      <c r="I205" t="s">
        <v>1258</v>
      </c>
      <c r="J205" t="s">
        <v>942</v>
      </c>
      <c r="K205" t="s">
        <v>1259</v>
      </c>
      <c r="L205" t="b">
        <f>Data_Completeness(MileageData[[#This Row],[MPG]:[Acceleration]])</f>
        <v>1</v>
      </c>
    </row>
    <row r="206" spans="1:12" x14ac:dyDescent="0.25">
      <c r="A206">
        <v>29</v>
      </c>
      <c r="B206">
        <v>4</v>
      </c>
      <c r="C206">
        <v>90</v>
      </c>
      <c r="D206">
        <v>70</v>
      </c>
      <c r="E206">
        <v>1937</v>
      </c>
      <c r="F206">
        <v>14.2</v>
      </c>
      <c r="G206">
        <v>76</v>
      </c>
      <c r="H206" t="s">
        <v>967</v>
      </c>
      <c r="I206" t="s">
        <v>1260</v>
      </c>
      <c r="J206" t="s">
        <v>1261</v>
      </c>
      <c r="K206" t="s">
        <v>1241</v>
      </c>
      <c r="L206" t="b">
        <f>Data_Completeness(MileageData[[#This Row],[MPG]:[Acceleration]])</f>
        <v>1</v>
      </c>
    </row>
    <row r="207" spans="1:12" x14ac:dyDescent="0.25">
      <c r="A207">
        <v>33</v>
      </c>
      <c r="B207">
        <v>4</v>
      </c>
      <c r="C207">
        <v>91</v>
      </c>
      <c r="D207">
        <v>53</v>
      </c>
      <c r="E207">
        <v>1795</v>
      </c>
      <c r="F207">
        <v>17.399999999999999</v>
      </c>
      <c r="G207">
        <v>76</v>
      </c>
      <c r="H207" t="s">
        <v>990</v>
      </c>
      <c r="I207" t="s">
        <v>1210</v>
      </c>
      <c r="J207" t="s">
        <v>1211</v>
      </c>
      <c r="K207" t="s">
        <v>1212</v>
      </c>
      <c r="L207" t="b">
        <f>Data_Completeness(MileageData[[#This Row],[MPG]:[Acceleration]])</f>
        <v>1</v>
      </c>
    </row>
    <row r="208" spans="1:12" x14ac:dyDescent="0.25">
      <c r="A208">
        <v>20</v>
      </c>
      <c r="B208">
        <v>6</v>
      </c>
      <c r="C208">
        <v>225</v>
      </c>
      <c r="D208">
        <v>100</v>
      </c>
      <c r="E208">
        <v>3651</v>
      </c>
      <c r="F208">
        <v>17.7</v>
      </c>
      <c r="G208">
        <v>76</v>
      </c>
      <c r="H208" t="s">
        <v>940</v>
      </c>
      <c r="I208" t="s">
        <v>1262</v>
      </c>
      <c r="J208" t="s">
        <v>980</v>
      </c>
      <c r="K208" t="s">
        <v>1263</v>
      </c>
      <c r="L208" t="b">
        <f>Data_Completeness(MileageData[[#This Row],[MPG]:[Acceleration]])</f>
        <v>1</v>
      </c>
    </row>
    <row r="209" spans="1:12" x14ac:dyDescent="0.25">
      <c r="A209">
        <v>18</v>
      </c>
      <c r="B209">
        <v>6</v>
      </c>
      <c r="C209">
        <v>250</v>
      </c>
      <c r="D209">
        <v>78</v>
      </c>
      <c r="E209">
        <v>3574</v>
      </c>
      <c r="F209">
        <v>21</v>
      </c>
      <c r="G209">
        <v>76</v>
      </c>
      <c r="H209" t="s">
        <v>940</v>
      </c>
      <c r="I209" t="s">
        <v>1264</v>
      </c>
      <c r="J209" t="s">
        <v>954</v>
      </c>
      <c r="K209" t="s">
        <v>1265</v>
      </c>
      <c r="L209" t="b">
        <f>Data_Completeness(MileageData[[#This Row],[MPG]:[Acceleration]])</f>
        <v>1</v>
      </c>
    </row>
    <row r="210" spans="1:12" x14ac:dyDescent="0.25">
      <c r="A210">
        <v>18.5</v>
      </c>
      <c r="B210">
        <v>6</v>
      </c>
      <c r="C210">
        <v>250</v>
      </c>
      <c r="D210">
        <v>110</v>
      </c>
      <c r="E210">
        <v>3645</v>
      </c>
      <c r="F210">
        <v>16.2</v>
      </c>
      <c r="G210">
        <v>76</v>
      </c>
      <c r="H210" t="s">
        <v>940</v>
      </c>
      <c r="I210" t="s">
        <v>1266</v>
      </c>
      <c r="J210" t="s">
        <v>963</v>
      </c>
      <c r="K210" t="s">
        <v>1267</v>
      </c>
      <c r="L210" t="b">
        <f>Data_Completeness(MileageData[[#This Row],[MPG]:[Acceleration]])</f>
        <v>1</v>
      </c>
    </row>
    <row r="211" spans="1:12" x14ac:dyDescent="0.25">
      <c r="A211">
        <v>17.5</v>
      </c>
      <c r="B211">
        <v>6</v>
      </c>
      <c r="C211">
        <v>258</v>
      </c>
      <c r="D211">
        <v>95</v>
      </c>
      <c r="E211">
        <v>3193</v>
      </c>
      <c r="F211">
        <v>17.8</v>
      </c>
      <c r="G211">
        <v>76</v>
      </c>
      <c r="H211" t="s">
        <v>940</v>
      </c>
      <c r="I211" t="s">
        <v>1268</v>
      </c>
      <c r="J211" t="s">
        <v>951</v>
      </c>
      <c r="K211" t="s">
        <v>1269</v>
      </c>
      <c r="L211" t="b">
        <f>Data_Completeness(MileageData[[#This Row],[MPG]:[Acceleration]])</f>
        <v>1</v>
      </c>
    </row>
    <row r="212" spans="1:12" x14ac:dyDescent="0.25">
      <c r="A212">
        <v>29.5</v>
      </c>
      <c r="B212">
        <v>4</v>
      </c>
      <c r="C212">
        <v>97</v>
      </c>
      <c r="D212">
        <v>71</v>
      </c>
      <c r="E212">
        <v>1825</v>
      </c>
      <c r="F212">
        <v>12.2</v>
      </c>
      <c r="G212">
        <v>76</v>
      </c>
      <c r="H212" t="s">
        <v>967</v>
      </c>
      <c r="I212" t="s">
        <v>1240</v>
      </c>
      <c r="J212" t="s">
        <v>1004</v>
      </c>
      <c r="K212" t="s">
        <v>1241</v>
      </c>
      <c r="L212" t="b">
        <f>Data_Completeness(MileageData[[#This Row],[MPG]:[Acceleration]])</f>
        <v>1</v>
      </c>
    </row>
    <row r="213" spans="1:12" x14ac:dyDescent="0.25">
      <c r="A213">
        <v>32</v>
      </c>
      <c r="B213">
        <v>4</v>
      </c>
      <c r="C213">
        <v>85</v>
      </c>
      <c r="D213">
        <v>70</v>
      </c>
      <c r="E213">
        <v>1990</v>
      </c>
      <c r="F213">
        <v>17</v>
      </c>
      <c r="G213">
        <v>76</v>
      </c>
      <c r="H213" t="s">
        <v>990</v>
      </c>
      <c r="I213" t="s">
        <v>1270</v>
      </c>
      <c r="J213" t="s">
        <v>1001</v>
      </c>
      <c r="K213" t="s">
        <v>1271</v>
      </c>
      <c r="L213" t="b">
        <f>Data_Completeness(MileageData[[#This Row],[MPG]:[Acceleration]])</f>
        <v>1</v>
      </c>
    </row>
    <row r="214" spans="1:12" x14ac:dyDescent="0.25">
      <c r="A214">
        <v>28</v>
      </c>
      <c r="B214">
        <v>4</v>
      </c>
      <c r="C214">
        <v>97</v>
      </c>
      <c r="D214">
        <v>75</v>
      </c>
      <c r="E214">
        <v>2155</v>
      </c>
      <c r="F214">
        <v>16.399999999999999</v>
      </c>
      <c r="G214">
        <v>76</v>
      </c>
      <c r="H214" t="s">
        <v>990</v>
      </c>
      <c r="I214" t="s">
        <v>1236</v>
      </c>
      <c r="J214" t="s">
        <v>992</v>
      </c>
      <c r="K214" t="s">
        <v>1237</v>
      </c>
      <c r="L214" t="b">
        <f>Data_Completeness(MileageData[[#This Row],[MPG]:[Acceleration]])</f>
        <v>1</v>
      </c>
    </row>
    <row r="215" spans="1:12" x14ac:dyDescent="0.25">
      <c r="A215">
        <v>26.5</v>
      </c>
      <c r="B215">
        <v>4</v>
      </c>
      <c r="C215">
        <v>140</v>
      </c>
      <c r="D215">
        <v>72</v>
      </c>
      <c r="E215">
        <v>2565</v>
      </c>
      <c r="F215">
        <v>13.6</v>
      </c>
      <c r="G215">
        <v>76</v>
      </c>
      <c r="H215" t="s">
        <v>940</v>
      </c>
      <c r="I215" t="s">
        <v>1032</v>
      </c>
      <c r="J215" t="s">
        <v>954</v>
      </c>
      <c r="K215" t="s">
        <v>1033</v>
      </c>
      <c r="L215" t="b">
        <f>Data_Completeness(MileageData[[#This Row],[MPG]:[Acceleration]])</f>
        <v>1</v>
      </c>
    </row>
    <row r="216" spans="1:12" x14ac:dyDescent="0.25">
      <c r="A216">
        <v>20</v>
      </c>
      <c r="B216">
        <v>4</v>
      </c>
      <c r="C216">
        <v>130</v>
      </c>
      <c r="D216">
        <v>102</v>
      </c>
      <c r="E216">
        <v>3150</v>
      </c>
      <c r="F216">
        <v>15.7</v>
      </c>
      <c r="G216">
        <v>76</v>
      </c>
      <c r="H216" t="s">
        <v>967</v>
      </c>
      <c r="I216" t="s">
        <v>1272</v>
      </c>
      <c r="J216" t="s">
        <v>1106</v>
      </c>
      <c r="K216">
        <v>245</v>
      </c>
      <c r="L216" t="b">
        <f>Data_Completeness(MileageData[[#This Row],[MPG]:[Acceleration]])</f>
        <v>1</v>
      </c>
    </row>
    <row r="217" spans="1:12" x14ac:dyDescent="0.25">
      <c r="A217">
        <v>13</v>
      </c>
      <c r="B217">
        <v>8</v>
      </c>
      <c r="C217">
        <v>318</v>
      </c>
      <c r="D217">
        <v>150</v>
      </c>
      <c r="E217">
        <v>3940</v>
      </c>
      <c r="F217">
        <v>13.2</v>
      </c>
      <c r="G217">
        <v>76</v>
      </c>
      <c r="H217" t="s">
        <v>940</v>
      </c>
      <c r="I217" t="s">
        <v>1273</v>
      </c>
      <c r="J217" t="s">
        <v>948</v>
      </c>
      <c r="K217" t="s">
        <v>1274</v>
      </c>
      <c r="L217" t="b">
        <f>Data_Completeness(MileageData[[#This Row],[MPG]:[Acceleration]])</f>
        <v>1</v>
      </c>
    </row>
    <row r="218" spans="1:12" x14ac:dyDescent="0.25">
      <c r="A218">
        <v>19</v>
      </c>
      <c r="B218">
        <v>4</v>
      </c>
      <c r="C218">
        <v>120</v>
      </c>
      <c r="D218">
        <v>88</v>
      </c>
      <c r="E218">
        <v>3270</v>
      </c>
      <c r="F218">
        <v>21.9</v>
      </c>
      <c r="G218">
        <v>76</v>
      </c>
      <c r="H218" t="s">
        <v>967</v>
      </c>
      <c r="I218" t="s">
        <v>1006</v>
      </c>
      <c r="J218" t="s">
        <v>1007</v>
      </c>
      <c r="K218">
        <v>504</v>
      </c>
      <c r="L218" t="b">
        <f>Data_Completeness(MileageData[[#This Row],[MPG]:[Acceleration]])</f>
        <v>1</v>
      </c>
    </row>
    <row r="219" spans="1:12" x14ac:dyDescent="0.25">
      <c r="A219">
        <v>19</v>
      </c>
      <c r="B219">
        <v>6</v>
      </c>
      <c r="C219">
        <v>156</v>
      </c>
      <c r="D219">
        <v>108</v>
      </c>
      <c r="E219">
        <v>2930</v>
      </c>
      <c r="F219">
        <v>15.5</v>
      </c>
      <c r="G219">
        <v>76</v>
      </c>
      <c r="H219" t="s">
        <v>990</v>
      </c>
      <c r="I219" t="s">
        <v>1185</v>
      </c>
      <c r="J219" t="s">
        <v>992</v>
      </c>
      <c r="K219" t="s">
        <v>1186</v>
      </c>
      <c r="L219" t="b">
        <f>Data_Completeness(MileageData[[#This Row],[MPG]:[Acceleration]])</f>
        <v>1</v>
      </c>
    </row>
    <row r="220" spans="1:12" x14ac:dyDescent="0.25">
      <c r="A220">
        <v>16.5</v>
      </c>
      <c r="B220">
        <v>6</v>
      </c>
      <c r="C220">
        <v>168</v>
      </c>
      <c r="D220">
        <v>120</v>
      </c>
      <c r="E220">
        <v>3820</v>
      </c>
      <c r="F220">
        <v>16.7</v>
      </c>
      <c r="G220">
        <v>76</v>
      </c>
      <c r="H220" t="s">
        <v>967</v>
      </c>
      <c r="I220" t="s">
        <v>1275</v>
      </c>
      <c r="J220" t="s">
        <v>1276</v>
      </c>
      <c r="K220" t="s">
        <v>1277</v>
      </c>
      <c r="L220" t="b">
        <f>Data_Completeness(MileageData[[#This Row],[MPG]:[Acceleration]])</f>
        <v>1</v>
      </c>
    </row>
    <row r="221" spans="1:12" x14ac:dyDescent="0.25">
      <c r="A221">
        <v>16.5</v>
      </c>
      <c r="B221">
        <v>8</v>
      </c>
      <c r="C221">
        <v>350</v>
      </c>
      <c r="D221">
        <v>180</v>
      </c>
      <c r="E221">
        <v>4380</v>
      </c>
      <c r="F221">
        <v>12.1</v>
      </c>
      <c r="G221">
        <v>76</v>
      </c>
      <c r="H221" t="s">
        <v>940</v>
      </c>
      <c r="I221" t="s">
        <v>1278</v>
      </c>
      <c r="J221" t="s">
        <v>1279</v>
      </c>
      <c r="K221" t="s">
        <v>1280</v>
      </c>
      <c r="L221" t="b">
        <f>Data_Completeness(MileageData[[#This Row],[MPG]:[Acceleration]])</f>
        <v>1</v>
      </c>
    </row>
    <row r="222" spans="1:12" x14ac:dyDescent="0.25">
      <c r="A222">
        <v>13</v>
      </c>
      <c r="B222">
        <v>8</v>
      </c>
      <c r="C222">
        <v>350</v>
      </c>
      <c r="D222">
        <v>145</v>
      </c>
      <c r="E222">
        <v>4055</v>
      </c>
      <c r="F222">
        <v>12</v>
      </c>
      <c r="G222">
        <v>76</v>
      </c>
      <c r="H222" t="s">
        <v>940</v>
      </c>
      <c r="I222" t="s">
        <v>1281</v>
      </c>
      <c r="J222" t="s">
        <v>1021</v>
      </c>
      <c r="K222" t="s">
        <v>1282</v>
      </c>
      <c r="L222" t="b">
        <f>Data_Completeness(MileageData[[#This Row],[MPG]:[Acceleration]])</f>
        <v>1</v>
      </c>
    </row>
    <row r="223" spans="1:12" x14ac:dyDescent="0.25">
      <c r="A223">
        <v>13</v>
      </c>
      <c r="B223">
        <v>8</v>
      </c>
      <c r="C223">
        <v>302</v>
      </c>
      <c r="D223">
        <v>130</v>
      </c>
      <c r="E223">
        <v>3870</v>
      </c>
      <c r="F223">
        <v>15</v>
      </c>
      <c r="G223">
        <v>76</v>
      </c>
      <c r="H223" t="s">
        <v>940</v>
      </c>
      <c r="I223" t="s">
        <v>1283</v>
      </c>
      <c r="J223" t="s">
        <v>954</v>
      </c>
      <c r="K223" t="s">
        <v>1284</v>
      </c>
      <c r="L223" t="b">
        <f>Data_Completeness(MileageData[[#This Row],[MPG]:[Acceleration]])</f>
        <v>1</v>
      </c>
    </row>
    <row r="224" spans="1:12" x14ac:dyDescent="0.25">
      <c r="A224">
        <v>13</v>
      </c>
      <c r="B224">
        <v>8</v>
      </c>
      <c r="C224">
        <v>318</v>
      </c>
      <c r="D224">
        <v>150</v>
      </c>
      <c r="E224">
        <v>3755</v>
      </c>
      <c r="F224">
        <v>14</v>
      </c>
      <c r="G224">
        <v>76</v>
      </c>
      <c r="H224" t="s">
        <v>940</v>
      </c>
      <c r="I224" t="s">
        <v>1285</v>
      </c>
      <c r="J224" t="s">
        <v>980</v>
      </c>
      <c r="K224" t="s">
        <v>1286</v>
      </c>
      <c r="L224" t="b">
        <f>Data_Completeness(MileageData[[#This Row],[MPG]:[Acceleration]])</f>
        <v>1</v>
      </c>
    </row>
    <row r="225" spans="1:12" x14ac:dyDescent="0.25">
      <c r="A225">
        <v>31.5</v>
      </c>
      <c r="B225">
        <v>4</v>
      </c>
      <c r="C225">
        <v>98</v>
      </c>
      <c r="D225">
        <v>68</v>
      </c>
      <c r="E225">
        <v>2045</v>
      </c>
      <c r="F225">
        <v>18.5</v>
      </c>
      <c r="G225">
        <v>77</v>
      </c>
      <c r="H225" t="s">
        <v>990</v>
      </c>
      <c r="I225" t="s">
        <v>1287</v>
      </c>
      <c r="J225" t="s">
        <v>1211</v>
      </c>
      <c r="K225" t="s">
        <v>1288</v>
      </c>
      <c r="L225" t="b">
        <f>Data_Completeness(MileageData[[#This Row],[MPG]:[Acceleration]])</f>
        <v>1</v>
      </c>
    </row>
    <row r="226" spans="1:12" x14ac:dyDescent="0.25">
      <c r="A226">
        <v>30</v>
      </c>
      <c r="B226">
        <v>4</v>
      </c>
      <c r="C226">
        <v>111</v>
      </c>
      <c r="D226">
        <v>80</v>
      </c>
      <c r="E226">
        <v>2155</v>
      </c>
      <c r="F226">
        <v>14.8</v>
      </c>
      <c r="G226">
        <v>77</v>
      </c>
      <c r="H226" t="s">
        <v>940</v>
      </c>
      <c r="I226" t="s">
        <v>1289</v>
      </c>
      <c r="J226" t="s">
        <v>945</v>
      </c>
      <c r="K226" t="s">
        <v>1290</v>
      </c>
      <c r="L226" t="b">
        <f>Data_Completeness(MileageData[[#This Row],[MPG]:[Acceleration]])</f>
        <v>1</v>
      </c>
    </row>
    <row r="227" spans="1:12" x14ac:dyDescent="0.25">
      <c r="A227">
        <v>36</v>
      </c>
      <c r="B227">
        <v>4</v>
      </c>
      <c r="C227">
        <v>79</v>
      </c>
      <c r="D227">
        <v>58</v>
      </c>
      <c r="E227">
        <v>1825</v>
      </c>
      <c r="F227">
        <v>18.600000000000001</v>
      </c>
      <c r="G227">
        <v>77</v>
      </c>
      <c r="H227" t="s">
        <v>967</v>
      </c>
      <c r="I227" t="s">
        <v>1291</v>
      </c>
      <c r="J227" t="s">
        <v>1113</v>
      </c>
      <c r="K227" t="s">
        <v>1292</v>
      </c>
      <c r="L227" t="b">
        <f>Data_Completeness(MileageData[[#This Row],[MPG]:[Acceleration]])</f>
        <v>1</v>
      </c>
    </row>
    <row r="228" spans="1:12" x14ac:dyDescent="0.25">
      <c r="A228">
        <v>25.5</v>
      </c>
      <c r="B228">
        <v>4</v>
      </c>
      <c r="C228">
        <v>122</v>
      </c>
      <c r="D228">
        <v>96</v>
      </c>
      <c r="E228">
        <v>2300</v>
      </c>
      <c r="F228">
        <v>15.5</v>
      </c>
      <c r="G228">
        <v>77</v>
      </c>
      <c r="H228" t="s">
        <v>940</v>
      </c>
      <c r="I228" t="s">
        <v>1293</v>
      </c>
      <c r="J228" t="s">
        <v>948</v>
      </c>
      <c r="K228" t="s">
        <v>1294</v>
      </c>
      <c r="L228" t="b">
        <f>Data_Completeness(MileageData[[#This Row],[MPG]:[Acceleration]])</f>
        <v>1</v>
      </c>
    </row>
    <row r="229" spans="1:12" x14ac:dyDescent="0.25">
      <c r="A229">
        <v>33.5</v>
      </c>
      <c r="B229">
        <v>4</v>
      </c>
      <c r="C229">
        <v>85</v>
      </c>
      <c r="D229">
        <v>70</v>
      </c>
      <c r="E229">
        <v>1945</v>
      </c>
      <c r="F229">
        <v>16.8</v>
      </c>
      <c r="G229">
        <v>77</v>
      </c>
      <c r="H229" t="s">
        <v>990</v>
      </c>
      <c r="I229" t="s">
        <v>1295</v>
      </c>
      <c r="J229" t="s">
        <v>1001</v>
      </c>
      <c r="K229" t="s">
        <v>1296</v>
      </c>
      <c r="L229" t="b">
        <f>Data_Completeness(MileageData[[#This Row],[MPG]:[Acceleration]])</f>
        <v>1</v>
      </c>
    </row>
    <row r="230" spans="1:12" x14ac:dyDescent="0.25">
      <c r="A230">
        <v>17.5</v>
      </c>
      <c r="B230">
        <v>8</v>
      </c>
      <c r="C230">
        <v>305</v>
      </c>
      <c r="D230">
        <v>145</v>
      </c>
      <c r="E230">
        <v>3880</v>
      </c>
      <c r="F230">
        <v>12.5</v>
      </c>
      <c r="G230">
        <v>77</v>
      </c>
      <c r="H230" t="s">
        <v>940</v>
      </c>
      <c r="I230" t="s">
        <v>1136</v>
      </c>
      <c r="J230" t="s">
        <v>942</v>
      </c>
      <c r="K230" t="s">
        <v>1137</v>
      </c>
      <c r="L230" t="b">
        <f>Data_Completeness(MileageData[[#This Row],[MPG]:[Acceleration]])</f>
        <v>1</v>
      </c>
    </row>
    <row r="231" spans="1:12" x14ac:dyDescent="0.25">
      <c r="A231">
        <v>17</v>
      </c>
      <c r="B231">
        <v>8</v>
      </c>
      <c r="C231">
        <v>260</v>
      </c>
      <c r="D231">
        <v>110</v>
      </c>
      <c r="E231">
        <v>4060</v>
      </c>
      <c r="F231">
        <v>19</v>
      </c>
      <c r="G231">
        <v>77</v>
      </c>
      <c r="H231" t="s">
        <v>940</v>
      </c>
      <c r="I231" t="s">
        <v>1297</v>
      </c>
      <c r="J231" t="s">
        <v>1091</v>
      </c>
      <c r="K231" t="s">
        <v>1298</v>
      </c>
      <c r="L231" t="b">
        <f>Data_Completeness(MileageData[[#This Row],[MPG]:[Acceleration]])</f>
        <v>1</v>
      </c>
    </row>
    <row r="232" spans="1:12" x14ac:dyDescent="0.25">
      <c r="A232">
        <v>15.5</v>
      </c>
      <c r="B232">
        <v>8</v>
      </c>
      <c r="C232">
        <v>318</v>
      </c>
      <c r="D232">
        <v>145</v>
      </c>
      <c r="E232">
        <v>4140</v>
      </c>
      <c r="F232">
        <v>13.7</v>
      </c>
      <c r="G232">
        <v>77</v>
      </c>
      <c r="H232" t="s">
        <v>940</v>
      </c>
      <c r="I232" t="s">
        <v>1299</v>
      </c>
      <c r="J232" t="s">
        <v>980</v>
      </c>
      <c r="K232" t="s">
        <v>1300</v>
      </c>
      <c r="L232" t="b">
        <f>Data_Completeness(MileageData[[#This Row],[MPG]:[Acceleration]])</f>
        <v>1</v>
      </c>
    </row>
    <row r="233" spans="1:12" x14ac:dyDescent="0.25">
      <c r="A233">
        <v>15</v>
      </c>
      <c r="B233">
        <v>8</v>
      </c>
      <c r="C233">
        <v>302</v>
      </c>
      <c r="D233">
        <v>130</v>
      </c>
      <c r="E233">
        <v>4295</v>
      </c>
      <c r="F233">
        <v>14.9</v>
      </c>
      <c r="G233">
        <v>77</v>
      </c>
      <c r="H233" t="s">
        <v>940</v>
      </c>
      <c r="I233" t="s">
        <v>1301</v>
      </c>
      <c r="J233" t="s">
        <v>1059</v>
      </c>
      <c r="K233" t="s">
        <v>1302</v>
      </c>
      <c r="L233" t="b">
        <f>Data_Completeness(MileageData[[#This Row],[MPG]:[Acceleration]])</f>
        <v>1</v>
      </c>
    </row>
    <row r="234" spans="1:12" x14ac:dyDescent="0.25">
      <c r="A234">
        <v>17.5</v>
      </c>
      <c r="B234">
        <v>6</v>
      </c>
      <c r="C234">
        <v>250</v>
      </c>
      <c r="D234">
        <v>110</v>
      </c>
      <c r="E234">
        <v>3520</v>
      </c>
      <c r="F234">
        <v>16.399999999999999</v>
      </c>
      <c r="G234">
        <v>77</v>
      </c>
      <c r="H234" t="s">
        <v>940</v>
      </c>
      <c r="I234" t="s">
        <v>1303</v>
      </c>
      <c r="J234" t="s">
        <v>942</v>
      </c>
      <c r="K234" t="s">
        <v>1304</v>
      </c>
      <c r="L234" t="b">
        <f>Data_Completeness(MileageData[[#This Row],[MPG]:[Acceleration]])</f>
        <v>1</v>
      </c>
    </row>
    <row r="235" spans="1:12" x14ac:dyDescent="0.25">
      <c r="A235">
        <v>20.5</v>
      </c>
      <c r="B235">
        <v>6</v>
      </c>
      <c r="C235">
        <v>231</v>
      </c>
      <c r="D235">
        <v>105</v>
      </c>
      <c r="E235">
        <v>3425</v>
      </c>
      <c r="F235">
        <v>16.899999999999999</v>
      </c>
      <c r="G235">
        <v>77</v>
      </c>
      <c r="H235" t="s">
        <v>940</v>
      </c>
      <c r="I235" t="s">
        <v>1305</v>
      </c>
      <c r="J235" t="s">
        <v>945</v>
      </c>
      <c r="K235" t="s">
        <v>1306</v>
      </c>
      <c r="L235" t="b">
        <f>Data_Completeness(MileageData[[#This Row],[MPG]:[Acceleration]])</f>
        <v>1</v>
      </c>
    </row>
    <row r="236" spans="1:12" x14ac:dyDescent="0.25">
      <c r="A236">
        <v>19</v>
      </c>
      <c r="B236">
        <v>6</v>
      </c>
      <c r="C236">
        <v>225</v>
      </c>
      <c r="D236">
        <v>100</v>
      </c>
      <c r="E236">
        <v>3630</v>
      </c>
      <c r="F236">
        <v>17.7</v>
      </c>
      <c r="G236">
        <v>77</v>
      </c>
      <c r="H236" t="s">
        <v>940</v>
      </c>
      <c r="I236" t="s">
        <v>1307</v>
      </c>
      <c r="J236" t="s">
        <v>948</v>
      </c>
      <c r="K236" t="s">
        <v>1308</v>
      </c>
      <c r="L236" t="b">
        <f>Data_Completeness(MileageData[[#This Row],[MPG]:[Acceleration]])</f>
        <v>1</v>
      </c>
    </row>
    <row r="237" spans="1:12" x14ac:dyDescent="0.25">
      <c r="A237">
        <v>18.5</v>
      </c>
      <c r="B237">
        <v>6</v>
      </c>
      <c r="C237">
        <v>250</v>
      </c>
      <c r="D237">
        <v>98</v>
      </c>
      <c r="E237">
        <v>3525</v>
      </c>
      <c r="F237">
        <v>19</v>
      </c>
      <c r="G237">
        <v>77</v>
      </c>
      <c r="H237" t="s">
        <v>940</v>
      </c>
      <c r="I237" t="s">
        <v>1309</v>
      </c>
      <c r="J237" t="s">
        <v>954</v>
      </c>
      <c r="K237" t="s">
        <v>1310</v>
      </c>
      <c r="L237" t="b">
        <f>Data_Completeness(MileageData[[#This Row],[MPG]:[Acceleration]])</f>
        <v>1</v>
      </c>
    </row>
    <row r="238" spans="1:12" x14ac:dyDescent="0.25">
      <c r="A238">
        <v>16</v>
      </c>
      <c r="B238">
        <v>8</v>
      </c>
      <c r="C238">
        <v>400</v>
      </c>
      <c r="D238">
        <v>180</v>
      </c>
      <c r="E238">
        <v>4220</v>
      </c>
      <c r="F238">
        <v>11.1</v>
      </c>
      <c r="G238">
        <v>77</v>
      </c>
      <c r="H238" t="s">
        <v>940</v>
      </c>
      <c r="I238" t="s">
        <v>1311</v>
      </c>
      <c r="J238" t="s">
        <v>963</v>
      </c>
      <c r="K238" t="s">
        <v>1312</v>
      </c>
      <c r="L238" t="b">
        <f>Data_Completeness(MileageData[[#This Row],[MPG]:[Acceleration]])</f>
        <v>1</v>
      </c>
    </row>
    <row r="239" spans="1:12" x14ac:dyDescent="0.25">
      <c r="A239">
        <v>15.5</v>
      </c>
      <c r="B239">
        <v>8</v>
      </c>
      <c r="C239">
        <v>350</v>
      </c>
      <c r="D239">
        <v>170</v>
      </c>
      <c r="E239">
        <v>4165</v>
      </c>
      <c r="F239">
        <v>11.4</v>
      </c>
      <c r="G239">
        <v>77</v>
      </c>
      <c r="H239" t="s">
        <v>940</v>
      </c>
      <c r="I239" t="s">
        <v>1313</v>
      </c>
      <c r="J239" t="s">
        <v>942</v>
      </c>
      <c r="K239" t="s">
        <v>1314</v>
      </c>
      <c r="L239" t="b">
        <f>Data_Completeness(MileageData[[#This Row],[MPG]:[Acceleration]])</f>
        <v>1</v>
      </c>
    </row>
    <row r="240" spans="1:12" x14ac:dyDescent="0.25">
      <c r="A240">
        <v>15.5</v>
      </c>
      <c r="B240">
        <v>8</v>
      </c>
      <c r="C240">
        <v>400</v>
      </c>
      <c r="D240">
        <v>190</v>
      </c>
      <c r="E240">
        <v>4325</v>
      </c>
      <c r="F240">
        <v>12.2</v>
      </c>
      <c r="G240">
        <v>77</v>
      </c>
      <c r="H240" t="s">
        <v>940</v>
      </c>
      <c r="I240" t="s">
        <v>1315</v>
      </c>
      <c r="J240" t="s">
        <v>1094</v>
      </c>
      <c r="K240" t="s">
        <v>1316</v>
      </c>
      <c r="L240" t="b">
        <f>Data_Completeness(MileageData[[#This Row],[MPG]:[Acceleration]])</f>
        <v>1</v>
      </c>
    </row>
    <row r="241" spans="1:12" x14ac:dyDescent="0.25">
      <c r="A241">
        <v>16</v>
      </c>
      <c r="B241">
        <v>8</v>
      </c>
      <c r="C241">
        <v>351</v>
      </c>
      <c r="D241">
        <v>149</v>
      </c>
      <c r="E241">
        <v>4335</v>
      </c>
      <c r="F241">
        <v>14.5</v>
      </c>
      <c r="G241">
        <v>77</v>
      </c>
      <c r="H241" t="s">
        <v>940</v>
      </c>
      <c r="I241" t="s">
        <v>1317</v>
      </c>
      <c r="J241" t="s">
        <v>954</v>
      </c>
      <c r="K241" t="s">
        <v>1318</v>
      </c>
      <c r="L241" t="b">
        <f>Data_Completeness(MileageData[[#This Row],[MPG]:[Acceleration]])</f>
        <v>1</v>
      </c>
    </row>
    <row r="242" spans="1:12" x14ac:dyDescent="0.25">
      <c r="A242">
        <v>29</v>
      </c>
      <c r="B242">
        <v>4</v>
      </c>
      <c r="C242">
        <v>97</v>
      </c>
      <c r="D242">
        <v>78</v>
      </c>
      <c r="E242">
        <v>1940</v>
      </c>
      <c r="F242">
        <v>14.5</v>
      </c>
      <c r="G242">
        <v>77</v>
      </c>
      <c r="H242" t="s">
        <v>967</v>
      </c>
      <c r="I242" t="s">
        <v>1319</v>
      </c>
      <c r="J242" t="s">
        <v>1004</v>
      </c>
      <c r="K242" t="s">
        <v>1320</v>
      </c>
      <c r="L242" t="b">
        <f>Data_Completeness(MileageData[[#This Row],[MPG]:[Acceleration]])</f>
        <v>1</v>
      </c>
    </row>
    <row r="243" spans="1:12" x14ac:dyDescent="0.25">
      <c r="A243">
        <v>24.5</v>
      </c>
      <c r="B243">
        <v>4</v>
      </c>
      <c r="C243">
        <v>151</v>
      </c>
      <c r="D243">
        <v>88</v>
      </c>
      <c r="E243">
        <v>2740</v>
      </c>
      <c r="F243">
        <v>16</v>
      </c>
      <c r="G243">
        <v>77</v>
      </c>
      <c r="H243" t="s">
        <v>940</v>
      </c>
      <c r="I243" t="s">
        <v>1321</v>
      </c>
      <c r="J243" t="s">
        <v>963</v>
      </c>
      <c r="K243" t="s">
        <v>1322</v>
      </c>
      <c r="L243" t="b">
        <f>Data_Completeness(MileageData[[#This Row],[MPG]:[Acceleration]])</f>
        <v>1</v>
      </c>
    </row>
    <row r="244" spans="1:12" x14ac:dyDescent="0.25">
      <c r="A244">
        <v>26</v>
      </c>
      <c r="B244">
        <v>4</v>
      </c>
      <c r="C244">
        <v>97</v>
      </c>
      <c r="D244">
        <v>75</v>
      </c>
      <c r="E244">
        <v>2265</v>
      </c>
      <c r="F244">
        <v>18.2</v>
      </c>
      <c r="G244">
        <v>77</v>
      </c>
      <c r="H244" t="s">
        <v>990</v>
      </c>
      <c r="I244" t="s">
        <v>1323</v>
      </c>
      <c r="J244" t="s">
        <v>992</v>
      </c>
      <c r="K244" t="s">
        <v>1324</v>
      </c>
      <c r="L244" t="b">
        <f>Data_Completeness(MileageData[[#This Row],[MPG]:[Acceleration]])</f>
        <v>1</v>
      </c>
    </row>
    <row r="245" spans="1:12" x14ac:dyDescent="0.25">
      <c r="A245">
        <v>25.5</v>
      </c>
      <c r="B245">
        <v>4</v>
      </c>
      <c r="C245">
        <v>140</v>
      </c>
      <c r="D245">
        <v>89</v>
      </c>
      <c r="E245">
        <v>2755</v>
      </c>
      <c r="F245">
        <v>15.8</v>
      </c>
      <c r="G245">
        <v>77</v>
      </c>
      <c r="H245" t="s">
        <v>940</v>
      </c>
      <c r="I245" t="s">
        <v>1325</v>
      </c>
      <c r="J245" t="s">
        <v>954</v>
      </c>
      <c r="K245" t="s">
        <v>1326</v>
      </c>
      <c r="L245" t="b">
        <f>Data_Completeness(MileageData[[#This Row],[MPG]:[Acceleration]])</f>
        <v>1</v>
      </c>
    </row>
    <row r="246" spans="1:12" x14ac:dyDescent="0.25">
      <c r="A246">
        <v>30.5</v>
      </c>
      <c r="B246">
        <v>4</v>
      </c>
      <c r="C246">
        <v>98</v>
      </c>
      <c r="D246">
        <v>63</v>
      </c>
      <c r="E246">
        <v>2051</v>
      </c>
      <c r="F246">
        <v>17</v>
      </c>
      <c r="G246">
        <v>77</v>
      </c>
      <c r="H246" t="s">
        <v>940</v>
      </c>
      <c r="I246" t="s">
        <v>1256</v>
      </c>
      <c r="J246" t="s">
        <v>942</v>
      </c>
      <c r="K246" t="s">
        <v>1257</v>
      </c>
      <c r="L246" t="b">
        <f>Data_Completeness(MileageData[[#This Row],[MPG]:[Acceleration]])</f>
        <v>1</v>
      </c>
    </row>
    <row r="247" spans="1:12" x14ac:dyDescent="0.25">
      <c r="A247">
        <v>33.5</v>
      </c>
      <c r="B247">
        <v>4</v>
      </c>
      <c r="C247">
        <v>98</v>
      </c>
      <c r="D247">
        <v>83</v>
      </c>
      <c r="E247">
        <v>2075</v>
      </c>
      <c r="F247">
        <v>15.9</v>
      </c>
      <c r="G247">
        <v>77</v>
      </c>
      <c r="H247" t="s">
        <v>940</v>
      </c>
      <c r="I247" t="s">
        <v>1327</v>
      </c>
      <c r="J247" t="s">
        <v>980</v>
      </c>
      <c r="K247" t="s">
        <v>1328</v>
      </c>
      <c r="L247" t="b">
        <f>Data_Completeness(MileageData[[#This Row],[MPG]:[Acceleration]])</f>
        <v>1</v>
      </c>
    </row>
    <row r="248" spans="1:12" x14ac:dyDescent="0.25">
      <c r="A248">
        <v>30</v>
      </c>
      <c r="B248">
        <v>4</v>
      </c>
      <c r="C248">
        <v>97</v>
      </c>
      <c r="D248">
        <v>67</v>
      </c>
      <c r="E248">
        <v>1985</v>
      </c>
      <c r="F248">
        <v>16.399999999999999</v>
      </c>
      <c r="G248">
        <v>77</v>
      </c>
      <c r="H248" t="s">
        <v>990</v>
      </c>
      <c r="I248" t="s">
        <v>1329</v>
      </c>
      <c r="J248" t="s">
        <v>1213</v>
      </c>
      <c r="K248" t="s">
        <v>1330</v>
      </c>
      <c r="L248" t="b">
        <f>Data_Completeness(MileageData[[#This Row],[MPG]:[Acceleration]])</f>
        <v>1</v>
      </c>
    </row>
    <row r="249" spans="1:12" x14ac:dyDescent="0.25">
      <c r="A249">
        <v>30.5</v>
      </c>
      <c r="B249">
        <v>4</v>
      </c>
      <c r="C249">
        <v>97</v>
      </c>
      <c r="D249">
        <v>78</v>
      </c>
      <c r="E249">
        <v>2190</v>
      </c>
      <c r="F249">
        <v>14.1</v>
      </c>
      <c r="G249">
        <v>77</v>
      </c>
      <c r="H249" t="s">
        <v>967</v>
      </c>
      <c r="I249" t="s">
        <v>1203</v>
      </c>
      <c r="J249" t="s">
        <v>1004</v>
      </c>
      <c r="K249" t="s">
        <v>1204</v>
      </c>
      <c r="L249" t="b">
        <f>Data_Completeness(MileageData[[#This Row],[MPG]:[Acceleration]])</f>
        <v>1</v>
      </c>
    </row>
    <row r="250" spans="1:12" x14ac:dyDescent="0.25">
      <c r="A250">
        <v>22</v>
      </c>
      <c r="B250">
        <v>6</v>
      </c>
      <c r="C250">
        <v>146</v>
      </c>
      <c r="D250">
        <v>97</v>
      </c>
      <c r="E250">
        <v>2815</v>
      </c>
      <c r="F250">
        <v>14.5</v>
      </c>
      <c r="G250">
        <v>77</v>
      </c>
      <c r="H250" t="s">
        <v>990</v>
      </c>
      <c r="I250" t="s">
        <v>1331</v>
      </c>
      <c r="J250" t="s">
        <v>1001</v>
      </c>
      <c r="K250">
        <v>810</v>
      </c>
      <c r="L250" t="b">
        <f>Data_Completeness(MileageData[[#This Row],[MPG]:[Acceleration]])</f>
        <v>1</v>
      </c>
    </row>
    <row r="251" spans="1:12" x14ac:dyDescent="0.25">
      <c r="A251">
        <v>21.5</v>
      </c>
      <c r="B251">
        <v>4</v>
      </c>
      <c r="C251">
        <v>121</v>
      </c>
      <c r="D251">
        <v>110</v>
      </c>
      <c r="E251">
        <v>2600</v>
      </c>
      <c r="F251">
        <v>12.8</v>
      </c>
      <c r="G251">
        <v>77</v>
      </c>
      <c r="H251" t="s">
        <v>967</v>
      </c>
      <c r="I251" t="s">
        <v>1332</v>
      </c>
      <c r="J251" t="s">
        <v>1015</v>
      </c>
      <c r="K251" t="s">
        <v>1333</v>
      </c>
      <c r="L251" t="b">
        <f>Data_Completeness(MileageData[[#This Row],[MPG]:[Acceleration]])</f>
        <v>1</v>
      </c>
    </row>
    <row r="252" spans="1:12" x14ac:dyDescent="0.25">
      <c r="A252">
        <v>21.5</v>
      </c>
      <c r="B252">
        <v>3</v>
      </c>
      <c r="C252">
        <v>80</v>
      </c>
      <c r="D252">
        <v>110</v>
      </c>
      <c r="E252">
        <v>2720</v>
      </c>
      <c r="F252">
        <v>13.5</v>
      </c>
      <c r="G252">
        <v>77</v>
      </c>
      <c r="H252" t="s">
        <v>990</v>
      </c>
      <c r="I252" t="s">
        <v>1334</v>
      </c>
      <c r="J252" t="s">
        <v>1097</v>
      </c>
      <c r="K252" t="s">
        <v>1335</v>
      </c>
      <c r="L252" t="b">
        <f>Data_Completeness(MileageData[[#This Row],[MPG]:[Acceleration]])</f>
        <v>1</v>
      </c>
    </row>
    <row r="253" spans="1:12" x14ac:dyDescent="0.25">
      <c r="A253">
        <v>43.1</v>
      </c>
      <c r="B253">
        <v>4</v>
      </c>
      <c r="C253">
        <v>90</v>
      </c>
      <c r="D253">
        <v>48</v>
      </c>
      <c r="E253">
        <v>1985</v>
      </c>
      <c r="F253">
        <v>21.5</v>
      </c>
      <c r="G253">
        <v>78</v>
      </c>
      <c r="H253" t="s">
        <v>967</v>
      </c>
      <c r="I253" t="s">
        <v>1336</v>
      </c>
      <c r="J253" t="s">
        <v>1004</v>
      </c>
      <c r="K253" t="s">
        <v>1337</v>
      </c>
      <c r="L253" t="b">
        <f>Data_Completeness(MileageData[[#This Row],[MPG]:[Acceleration]])</f>
        <v>1</v>
      </c>
    </row>
    <row r="254" spans="1:12" x14ac:dyDescent="0.25">
      <c r="A254">
        <v>36.1</v>
      </c>
      <c r="B254">
        <v>4</v>
      </c>
      <c r="C254">
        <v>98</v>
      </c>
      <c r="D254">
        <v>66</v>
      </c>
      <c r="E254">
        <v>1800</v>
      </c>
      <c r="F254">
        <v>14.4</v>
      </c>
      <c r="G254">
        <v>78</v>
      </c>
      <c r="H254" t="s">
        <v>940</v>
      </c>
      <c r="I254" t="s">
        <v>1338</v>
      </c>
      <c r="J254" t="s">
        <v>954</v>
      </c>
      <c r="K254" t="s">
        <v>1339</v>
      </c>
      <c r="L254" t="b">
        <f>Data_Completeness(MileageData[[#This Row],[MPG]:[Acceleration]])</f>
        <v>1</v>
      </c>
    </row>
    <row r="255" spans="1:12" x14ac:dyDescent="0.25">
      <c r="A255">
        <v>32.799999999999997</v>
      </c>
      <c r="B255">
        <v>4</v>
      </c>
      <c r="C255">
        <v>78</v>
      </c>
      <c r="D255">
        <v>52</v>
      </c>
      <c r="E255">
        <v>1985</v>
      </c>
      <c r="F255">
        <v>19.399999999999999</v>
      </c>
      <c r="G255">
        <v>78</v>
      </c>
      <c r="H255" t="s">
        <v>990</v>
      </c>
      <c r="I255" t="s">
        <v>1340</v>
      </c>
      <c r="J255" t="s">
        <v>1097</v>
      </c>
      <c r="K255" t="s">
        <v>1341</v>
      </c>
      <c r="L255" t="b">
        <f>Data_Completeness(MileageData[[#This Row],[MPG]:[Acceleration]])</f>
        <v>1</v>
      </c>
    </row>
    <row r="256" spans="1:12" x14ac:dyDescent="0.25">
      <c r="A256">
        <v>39.4</v>
      </c>
      <c r="B256">
        <v>4</v>
      </c>
      <c r="C256">
        <v>85</v>
      </c>
      <c r="D256">
        <v>70</v>
      </c>
      <c r="E256">
        <v>2070</v>
      </c>
      <c r="F256">
        <v>18.600000000000001</v>
      </c>
      <c r="G256">
        <v>78</v>
      </c>
      <c r="H256" t="s">
        <v>990</v>
      </c>
      <c r="I256" t="s">
        <v>1342</v>
      </c>
      <c r="J256" t="s">
        <v>1001</v>
      </c>
      <c r="K256" t="s">
        <v>1343</v>
      </c>
      <c r="L256" t="b">
        <f>Data_Completeness(MileageData[[#This Row],[MPG]:[Acceleration]])</f>
        <v>1</v>
      </c>
    </row>
    <row r="257" spans="1:12" x14ac:dyDescent="0.25">
      <c r="A257">
        <v>36.1</v>
      </c>
      <c r="B257">
        <v>4</v>
      </c>
      <c r="C257">
        <v>91</v>
      </c>
      <c r="D257">
        <v>60</v>
      </c>
      <c r="E257">
        <v>1800</v>
      </c>
      <c r="F257">
        <v>16.399999999999999</v>
      </c>
      <c r="G257">
        <v>78</v>
      </c>
      <c r="H257" t="s">
        <v>990</v>
      </c>
      <c r="I257" t="s">
        <v>1246</v>
      </c>
      <c r="J257" t="s">
        <v>1211</v>
      </c>
      <c r="K257" t="s">
        <v>1247</v>
      </c>
      <c r="L257" t="b">
        <f>Data_Completeness(MileageData[[#This Row],[MPG]:[Acceleration]])</f>
        <v>1</v>
      </c>
    </row>
    <row r="258" spans="1:12" x14ac:dyDescent="0.25">
      <c r="A258">
        <v>19.899999999999999</v>
      </c>
      <c r="B258">
        <v>8</v>
      </c>
      <c r="C258">
        <v>260</v>
      </c>
      <c r="D258">
        <v>110</v>
      </c>
      <c r="E258">
        <v>3365</v>
      </c>
      <c r="F258">
        <v>15.5</v>
      </c>
      <c r="G258">
        <v>78</v>
      </c>
      <c r="H258" t="s">
        <v>940</v>
      </c>
      <c r="I258" t="s">
        <v>1344</v>
      </c>
      <c r="J258" t="s">
        <v>1091</v>
      </c>
      <c r="K258" t="s">
        <v>1345</v>
      </c>
      <c r="L258" t="b">
        <f>Data_Completeness(MileageData[[#This Row],[MPG]:[Acceleration]])</f>
        <v>1</v>
      </c>
    </row>
    <row r="259" spans="1:12" x14ac:dyDescent="0.25">
      <c r="A259">
        <v>19.399999999999999</v>
      </c>
      <c r="B259">
        <v>8</v>
      </c>
      <c r="C259">
        <v>318</v>
      </c>
      <c r="D259">
        <v>140</v>
      </c>
      <c r="E259">
        <v>3735</v>
      </c>
      <c r="F259">
        <v>13.2</v>
      </c>
      <c r="G259">
        <v>78</v>
      </c>
      <c r="H259" t="s">
        <v>940</v>
      </c>
      <c r="I259" t="s">
        <v>1346</v>
      </c>
      <c r="J259" t="s">
        <v>980</v>
      </c>
      <c r="K259" t="s">
        <v>1347</v>
      </c>
      <c r="L259" t="b">
        <f>Data_Completeness(MileageData[[#This Row],[MPG]:[Acceleration]])</f>
        <v>1</v>
      </c>
    </row>
    <row r="260" spans="1:12" x14ac:dyDescent="0.25">
      <c r="A260">
        <v>20.2</v>
      </c>
      <c r="B260">
        <v>8</v>
      </c>
      <c r="C260">
        <v>302</v>
      </c>
      <c r="D260">
        <v>139</v>
      </c>
      <c r="E260">
        <v>3570</v>
      </c>
      <c r="F260">
        <v>12.8</v>
      </c>
      <c r="G260">
        <v>78</v>
      </c>
      <c r="H260" t="s">
        <v>940</v>
      </c>
      <c r="I260" t="s">
        <v>1348</v>
      </c>
      <c r="J260" t="s">
        <v>1059</v>
      </c>
      <c r="K260" t="s">
        <v>1349</v>
      </c>
      <c r="L260" t="b">
        <f>Data_Completeness(MileageData[[#This Row],[MPG]:[Acceleration]])</f>
        <v>1</v>
      </c>
    </row>
    <row r="261" spans="1:12" x14ac:dyDescent="0.25">
      <c r="A261">
        <v>19.2</v>
      </c>
      <c r="B261">
        <v>6</v>
      </c>
      <c r="C261">
        <v>231</v>
      </c>
      <c r="D261">
        <v>105</v>
      </c>
      <c r="E261">
        <v>3535</v>
      </c>
      <c r="F261">
        <v>19.2</v>
      </c>
      <c r="G261">
        <v>78</v>
      </c>
      <c r="H261" t="s">
        <v>940</v>
      </c>
      <c r="I261" t="s">
        <v>1350</v>
      </c>
      <c r="J261" t="s">
        <v>963</v>
      </c>
      <c r="K261" t="s">
        <v>1351</v>
      </c>
      <c r="L261" t="b">
        <f>Data_Completeness(MileageData[[#This Row],[MPG]:[Acceleration]])</f>
        <v>1</v>
      </c>
    </row>
    <row r="262" spans="1:12" x14ac:dyDescent="0.25">
      <c r="A262">
        <v>20.5</v>
      </c>
      <c r="B262">
        <v>6</v>
      </c>
      <c r="C262">
        <v>200</v>
      </c>
      <c r="D262">
        <v>95</v>
      </c>
      <c r="E262">
        <v>3155</v>
      </c>
      <c r="F262">
        <v>18.2</v>
      </c>
      <c r="G262">
        <v>78</v>
      </c>
      <c r="H262" t="s">
        <v>940</v>
      </c>
      <c r="I262" t="s">
        <v>1128</v>
      </c>
      <c r="J262" t="s">
        <v>942</v>
      </c>
      <c r="K262" t="s">
        <v>1129</v>
      </c>
      <c r="L262" t="b">
        <f>Data_Completeness(MileageData[[#This Row],[MPG]:[Acceleration]])</f>
        <v>1</v>
      </c>
    </row>
    <row r="263" spans="1:12" x14ac:dyDescent="0.25">
      <c r="A263">
        <v>20.2</v>
      </c>
      <c r="B263">
        <v>6</v>
      </c>
      <c r="C263">
        <v>200</v>
      </c>
      <c r="D263">
        <v>85</v>
      </c>
      <c r="E263">
        <v>2965</v>
      </c>
      <c r="F263">
        <v>15.8</v>
      </c>
      <c r="G263">
        <v>78</v>
      </c>
      <c r="H263" t="s">
        <v>940</v>
      </c>
      <c r="I263" t="s">
        <v>1352</v>
      </c>
      <c r="J263" t="s">
        <v>954</v>
      </c>
      <c r="K263" t="s">
        <v>1353</v>
      </c>
      <c r="L263" t="b">
        <f>Data_Completeness(MileageData[[#This Row],[MPG]:[Acceleration]])</f>
        <v>1</v>
      </c>
    </row>
    <row r="264" spans="1:12" x14ac:dyDescent="0.25">
      <c r="A264">
        <v>25.1</v>
      </c>
      <c r="B264">
        <v>4</v>
      </c>
      <c r="C264">
        <v>140</v>
      </c>
      <c r="D264">
        <v>88</v>
      </c>
      <c r="E264">
        <v>2720</v>
      </c>
      <c r="F264">
        <v>15.4</v>
      </c>
      <c r="G264">
        <v>78</v>
      </c>
      <c r="H264" t="s">
        <v>940</v>
      </c>
      <c r="I264" t="s">
        <v>1354</v>
      </c>
      <c r="J264" t="s">
        <v>954</v>
      </c>
      <c r="K264" t="s">
        <v>1355</v>
      </c>
      <c r="L264" t="b">
        <f>Data_Completeness(MileageData[[#This Row],[MPG]:[Acceleration]])</f>
        <v>1</v>
      </c>
    </row>
    <row r="265" spans="1:12" x14ac:dyDescent="0.25">
      <c r="A265">
        <v>20.5</v>
      </c>
      <c r="B265">
        <v>6</v>
      </c>
      <c r="C265">
        <v>225</v>
      </c>
      <c r="D265">
        <v>100</v>
      </c>
      <c r="E265">
        <v>3430</v>
      </c>
      <c r="F265">
        <v>17.2</v>
      </c>
      <c r="G265">
        <v>78</v>
      </c>
      <c r="H265" t="s">
        <v>940</v>
      </c>
      <c r="I265" t="s">
        <v>1356</v>
      </c>
      <c r="J265" t="s">
        <v>948</v>
      </c>
      <c r="K265" t="s">
        <v>1357</v>
      </c>
      <c r="L265" t="b">
        <f>Data_Completeness(MileageData[[#This Row],[MPG]:[Acceleration]])</f>
        <v>1</v>
      </c>
    </row>
    <row r="266" spans="1:12" x14ac:dyDescent="0.25">
      <c r="A266">
        <v>19.399999999999999</v>
      </c>
      <c r="B266">
        <v>6</v>
      </c>
      <c r="C266">
        <v>232</v>
      </c>
      <c r="D266">
        <v>90</v>
      </c>
      <c r="E266">
        <v>3210</v>
      </c>
      <c r="F266">
        <v>17.2</v>
      </c>
      <c r="G266">
        <v>78</v>
      </c>
      <c r="H266" t="s">
        <v>940</v>
      </c>
      <c r="I266" t="s">
        <v>1358</v>
      </c>
      <c r="J266" t="s">
        <v>951</v>
      </c>
      <c r="K266" t="s">
        <v>1359</v>
      </c>
      <c r="L266" t="b">
        <f>Data_Completeness(MileageData[[#This Row],[MPG]:[Acceleration]])</f>
        <v>1</v>
      </c>
    </row>
    <row r="267" spans="1:12" x14ac:dyDescent="0.25">
      <c r="A267">
        <v>20.6</v>
      </c>
      <c r="B267">
        <v>6</v>
      </c>
      <c r="C267">
        <v>231</v>
      </c>
      <c r="D267">
        <v>105</v>
      </c>
      <c r="E267">
        <v>3380</v>
      </c>
      <c r="F267">
        <v>15.8</v>
      </c>
      <c r="G267">
        <v>78</v>
      </c>
      <c r="H267" t="s">
        <v>940</v>
      </c>
      <c r="I267" t="s">
        <v>1360</v>
      </c>
      <c r="J267" t="s">
        <v>945</v>
      </c>
      <c r="K267" t="s">
        <v>1361</v>
      </c>
      <c r="L267" t="b">
        <f>Data_Completeness(MileageData[[#This Row],[MPG]:[Acceleration]])</f>
        <v>1</v>
      </c>
    </row>
    <row r="268" spans="1:12" x14ac:dyDescent="0.25">
      <c r="A268">
        <v>20.8</v>
      </c>
      <c r="B268">
        <v>6</v>
      </c>
      <c r="C268">
        <v>200</v>
      </c>
      <c r="D268">
        <v>85</v>
      </c>
      <c r="E268">
        <v>3070</v>
      </c>
      <c r="F268">
        <v>16.7</v>
      </c>
      <c r="G268">
        <v>78</v>
      </c>
      <c r="H268" t="s">
        <v>940</v>
      </c>
      <c r="I268" t="s">
        <v>1362</v>
      </c>
      <c r="J268" t="s">
        <v>1059</v>
      </c>
      <c r="K268" t="s">
        <v>1363</v>
      </c>
      <c r="L268" t="b">
        <f>Data_Completeness(MileageData[[#This Row],[MPG]:[Acceleration]])</f>
        <v>1</v>
      </c>
    </row>
    <row r="269" spans="1:12" x14ac:dyDescent="0.25">
      <c r="A269">
        <v>18.600000000000001</v>
      </c>
      <c r="B269">
        <v>6</v>
      </c>
      <c r="C269">
        <v>225</v>
      </c>
      <c r="D269">
        <v>110</v>
      </c>
      <c r="E269">
        <v>3620</v>
      </c>
      <c r="F269">
        <v>18.7</v>
      </c>
      <c r="G269">
        <v>78</v>
      </c>
      <c r="H269" t="s">
        <v>940</v>
      </c>
      <c r="I269" t="s">
        <v>1364</v>
      </c>
      <c r="J269" t="s">
        <v>980</v>
      </c>
      <c r="K269" t="s">
        <v>1365</v>
      </c>
      <c r="L269" t="b">
        <f>Data_Completeness(MileageData[[#This Row],[MPG]:[Acceleration]])</f>
        <v>1</v>
      </c>
    </row>
    <row r="270" spans="1:12" x14ac:dyDescent="0.25">
      <c r="A270">
        <v>18.100000000000001</v>
      </c>
      <c r="B270">
        <v>6</v>
      </c>
      <c r="C270">
        <v>258</v>
      </c>
      <c r="D270">
        <v>120</v>
      </c>
      <c r="E270">
        <v>3410</v>
      </c>
      <c r="F270">
        <v>15.1</v>
      </c>
      <c r="G270">
        <v>78</v>
      </c>
      <c r="H270" t="s">
        <v>940</v>
      </c>
      <c r="I270" t="s">
        <v>1366</v>
      </c>
      <c r="J270" t="s">
        <v>951</v>
      </c>
      <c r="K270" t="s">
        <v>1367</v>
      </c>
      <c r="L270" t="b">
        <f>Data_Completeness(MileageData[[#This Row],[MPG]:[Acceleration]])</f>
        <v>1</v>
      </c>
    </row>
    <row r="271" spans="1:12" x14ac:dyDescent="0.25">
      <c r="A271">
        <v>19.2</v>
      </c>
      <c r="B271">
        <v>8</v>
      </c>
      <c r="C271">
        <v>305</v>
      </c>
      <c r="D271">
        <v>145</v>
      </c>
      <c r="E271">
        <v>3425</v>
      </c>
      <c r="F271">
        <v>13.2</v>
      </c>
      <c r="G271">
        <v>78</v>
      </c>
      <c r="H271" t="s">
        <v>940</v>
      </c>
      <c r="I271" t="s">
        <v>1313</v>
      </c>
      <c r="J271" t="s">
        <v>942</v>
      </c>
      <c r="K271" t="s">
        <v>1314</v>
      </c>
      <c r="L271" t="b">
        <f>Data_Completeness(MileageData[[#This Row],[MPG]:[Acceleration]])</f>
        <v>1</v>
      </c>
    </row>
    <row r="272" spans="1:12" x14ac:dyDescent="0.25">
      <c r="A272">
        <v>17.7</v>
      </c>
      <c r="B272">
        <v>6</v>
      </c>
      <c r="C272">
        <v>231</v>
      </c>
      <c r="D272">
        <v>165</v>
      </c>
      <c r="E272">
        <v>3445</v>
      </c>
      <c r="F272">
        <v>13.4</v>
      </c>
      <c r="G272">
        <v>78</v>
      </c>
      <c r="H272" t="s">
        <v>940</v>
      </c>
      <c r="I272" t="s">
        <v>1368</v>
      </c>
      <c r="J272" t="s">
        <v>945</v>
      </c>
      <c r="K272" t="s">
        <v>1369</v>
      </c>
      <c r="L272" t="b">
        <f>Data_Completeness(MileageData[[#This Row],[MPG]:[Acceleration]])</f>
        <v>1</v>
      </c>
    </row>
    <row r="273" spans="1:12" x14ac:dyDescent="0.25">
      <c r="A273">
        <v>18.100000000000001</v>
      </c>
      <c r="B273">
        <v>8</v>
      </c>
      <c r="C273">
        <v>302</v>
      </c>
      <c r="D273">
        <v>139</v>
      </c>
      <c r="E273">
        <v>3205</v>
      </c>
      <c r="F273">
        <v>11.2</v>
      </c>
      <c r="G273">
        <v>78</v>
      </c>
      <c r="H273" t="s">
        <v>940</v>
      </c>
      <c r="I273" t="s">
        <v>1370</v>
      </c>
      <c r="J273" t="s">
        <v>954</v>
      </c>
      <c r="K273" t="s">
        <v>1371</v>
      </c>
      <c r="L273" t="b">
        <f>Data_Completeness(MileageData[[#This Row],[MPG]:[Acceleration]])</f>
        <v>1</v>
      </c>
    </row>
    <row r="274" spans="1:12" x14ac:dyDescent="0.25">
      <c r="A274">
        <v>17.5</v>
      </c>
      <c r="B274">
        <v>8</v>
      </c>
      <c r="C274">
        <v>318</v>
      </c>
      <c r="D274">
        <v>140</v>
      </c>
      <c r="E274">
        <v>4080</v>
      </c>
      <c r="F274">
        <v>13.7</v>
      </c>
      <c r="G274">
        <v>78</v>
      </c>
      <c r="H274" t="s">
        <v>940</v>
      </c>
      <c r="I274" t="s">
        <v>1372</v>
      </c>
      <c r="J274" t="s">
        <v>980</v>
      </c>
      <c r="K274" t="s">
        <v>1373</v>
      </c>
      <c r="L274" t="b">
        <f>Data_Completeness(MileageData[[#This Row],[MPG]:[Acceleration]])</f>
        <v>1</v>
      </c>
    </row>
    <row r="275" spans="1:12" x14ac:dyDescent="0.25">
      <c r="A275">
        <v>30</v>
      </c>
      <c r="B275">
        <v>4</v>
      </c>
      <c r="C275">
        <v>98</v>
      </c>
      <c r="D275">
        <v>68</v>
      </c>
      <c r="E275">
        <v>2155</v>
      </c>
      <c r="F275">
        <v>16.5</v>
      </c>
      <c r="G275">
        <v>78</v>
      </c>
      <c r="H275" t="s">
        <v>940</v>
      </c>
      <c r="I275" t="s">
        <v>1256</v>
      </c>
      <c r="J275" t="s">
        <v>942</v>
      </c>
      <c r="K275" t="s">
        <v>1257</v>
      </c>
      <c r="L275" t="b">
        <f>Data_Completeness(MileageData[[#This Row],[MPG]:[Acceleration]])</f>
        <v>1</v>
      </c>
    </row>
    <row r="276" spans="1:12" x14ac:dyDescent="0.25">
      <c r="A276">
        <v>27.5</v>
      </c>
      <c r="B276">
        <v>4</v>
      </c>
      <c r="C276">
        <v>134</v>
      </c>
      <c r="D276">
        <v>95</v>
      </c>
      <c r="E276">
        <v>2560</v>
      </c>
      <c r="F276">
        <v>14.2</v>
      </c>
      <c r="G276">
        <v>78</v>
      </c>
      <c r="H276" t="s">
        <v>990</v>
      </c>
      <c r="I276" t="s">
        <v>1030</v>
      </c>
      <c r="J276" t="s">
        <v>992</v>
      </c>
      <c r="K276" t="s">
        <v>1031</v>
      </c>
      <c r="L276" t="b">
        <f>Data_Completeness(MileageData[[#This Row],[MPG]:[Acceleration]])</f>
        <v>1</v>
      </c>
    </row>
    <row r="277" spans="1:12" x14ac:dyDescent="0.25">
      <c r="A277">
        <v>27.2</v>
      </c>
      <c r="B277">
        <v>4</v>
      </c>
      <c r="C277">
        <v>119</v>
      </c>
      <c r="D277">
        <v>97</v>
      </c>
      <c r="E277">
        <v>2300</v>
      </c>
      <c r="F277">
        <v>14.7</v>
      </c>
      <c r="G277">
        <v>78</v>
      </c>
      <c r="H277" t="s">
        <v>990</v>
      </c>
      <c r="I277" t="s">
        <v>1374</v>
      </c>
      <c r="J277" t="s">
        <v>1001</v>
      </c>
      <c r="K277">
        <v>510</v>
      </c>
      <c r="L277" t="b">
        <f>Data_Completeness(MileageData[[#This Row],[MPG]:[Acceleration]])</f>
        <v>1</v>
      </c>
    </row>
    <row r="278" spans="1:12" x14ac:dyDescent="0.25">
      <c r="A278">
        <v>30.9</v>
      </c>
      <c r="B278">
        <v>4</v>
      </c>
      <c r="C278">
        <v>105</v>
      </c>
      <c r="D278">
        <v>75</v>
      </c>
      <c r="E278">
        <v>2230</v>
      </c>
      <c r="F278">
        <v>14.5</v>
      </c>
      <c r="G278">
        <v>78</v>
      </c>
      <c r="H278" t="s">
        <v>940</v>
      </c>
      <c r="I278" t="s">
        <v>1375</v>
      </c>
      <c r="J278" t="s">
        <v>980</v>
      </c>
      <c r="K278" t="s">
        <v>1376</v>
      </c>
      <c r="L278" t="b">
        <f>Data_Completeness(MileageData[[#This Row],[MPG]:[Acceleration]])</f>
        <v>1</v>
      </c>
    </row>
    <row r="279" spans="1:12" x14ac:dyDescent="0.25">
      <c r="A279">
        <v>21.1</v>
      </c>
      <c r="B279">
        <v>4</v>
      </c>
      <c r="C279">
        <v>134</v>
      </c>
      <c r="D279">
        <v>95</v>
      </c>
      <c r="E279">
        <v>2515</v>
      </c>
      <c r="F279">
        <v>14.8</v>
      </c>
      <c r="G279">
        <v>78</v>
      </c>
      <c r="H279" t="s">
        <v>990</v>
      </c>
      <c r="I279" t="s">
        <v>1377</v>
      </c>
      <c r="J279" t="s">
        <v>992</v>
      </c>
      <c r="K279" t="s">
        <v>1378</v>
      </c>
      <c r="L279" t="b">
        <f>Data_Completeness(MileageData[[#This Row],[MPG]:[Acceleration]])</f>
        <v>1</v>
      </c>
    </row>
    <row r="280" spans="1:12" x14ac:dyDescent="0.25">
      <c r="A280">
        <v>23.2</v>
      </c>
      <c r="B280">
        <v>4</v>
      </c>
      <c r="C280">
        <v>156</v>
      </c>
      <c r="D280">
        <v>105</v>
      </c>
      <c r="E280">
        <v>2745</v>
      </c>
      <c r="F280">
        <v>16.7</v>
      </c>
      <c r="G280">
        <v>78</v>
      </c>
      <c r="H280" t="s">
        <v>940</v>
      </c>
      <c r="I280" t="s">
        <v>1379</v>
      </c>
      <c r="J280" t="s">
        <v>948</v>
      </c>
      <c r="K280" t="s">
        <v>1380</v>
      </c>
      <c r="L280" t="b">
        <f>Data_Completeness(MileageData[[#This Row],[MPG]:[Acceleration]])</f>
        <v>1</v>
      </c>
    </row>
    <row r="281" spans="1:12" x14ac:dyDescent="0.25">
      <c r="A281">
        <v>23.8</v>
      </c>
      <c r="B281">
        <v>4</v>
      </c>
      <c r="C281">
        <v>151</v>
      </c>
      <c r="D281">
        <v>85</v>
      </c>
      <c r="E281">
        <v>2855</v>
      </c>
      <c r="F281">
        <v>17.600000000000001</v>
      </c>
      <c r="G281">
        <v>78</v>
      </c>
      <c r="H281" t="s">
        <v>940</v>
      </c>
      <c r="I281" t="s">
        <v>1381</v>
      </c>
      <c r="J281" t="s">
        <v>1091</v>
      </c>
      <c r="K281" t="s">
        <v>1382</v>
      </c>
      <c r="L281" t="b">
        <f>Data_Completeness(MileageData[[#This Row],[MPG]:[Acceleration]])</f>
        <v>1</v>
      </c>
    </row>
    <row r="282" spans="1:12" x14ac:dyDescent="0.25">
      <c r="A282">
        <v>23.9</v>
      </c>
      <c r="B282">
        <v>4</v>
      </c>
      <c r="C282">
        <v>119</v>
      </c>
      <c r="D282">
        <v>97</v>
      </c>
      <c r="E282">
        <v>2405</v>
      </c>
      <c r="F282">
        <v>14.9</v>
      </c>
      <c r="G282">
        <v>78</v>
      </c>
      <c r="H282" t="s">
        <v>990</v>
      </c>
      <c r="I282" t="s">
        <v>1383</v>
      </c>
      <c r="J282" t="s">
        <v>1001</v>
      </c>
      <c r="K282" t="s">
        <v>1384</v>
      </c>
      <c r="L282" t="b">
        <f>Data_Completeness(MileageData[[#This Row],[MPG]:[Acceleration]])</f>
        <v>1</v>
      </c>
    </row>
    <row r="283" spans="1:12" x14ac:dyDescent="0.25">
      <c r="A283">
        <v>20.3</v>
      </c>
      <c r="B283">
        <v>5</v>
      </c>
      <c r="C283">
        <v>131</v>
      </c>
      <c r="D283">
        <v>103</v>
      </c>
      <c r="E283">
        <v>2830</v>
      </c>
      <c r="F283">
        <v>15.9</v>
      </c>
      <c r="G283">
        <v>78</v>
      </c>
      <c r="H283" t="s">
        <v>967</v>
      </c>
      <c r="I283" t="s">
        <v>1385</v>
      </c>
      <c r="J283" t="s">
        <v>1009</v>
      </c>
      <c r="K283">
        <v>5000</v>
      </c>
      <c r="L283" t="b">
        <f>Data_Completeness(MileageData[[#This Row],[MPG]:[Acceleration]])</f>
        <v>1</v>
      </c>
    </row>
    <row r="284" spans="1:12" x14ac:dyDescent="0.25">
      <c r="A284">
        <v>17</v>
      </c>
      <c r="B284">
        <v>6</v>
      </c>
      <c r="C284">
        <v>163</v>
      </c>
      <c r="D284">
        <v>125</v>
      </c>
      <c r="E284">
        <v>3140</v>
      </c>
      <c r="F284">
        <v>13.6</v>
      </c>
      <c r="G284">
        <v>78</v>
      </c>
      <c r="H284" t="s">
        <v>967</v>
      </c>
      <c r="I284" t="s">
        <v>1386</v>
      </c>
      <c r="J284" t="s">
        <v>1106</v>
      </c>
      <c r="K284" t="s">
        <v>1387</v>
      </c>
      <c r="L284" t="b">
        <f>Data_Completeness(MileageData[[#This Row],[MPG]:[Acceleration]])</f>
        <v>1</v>
      </c>
    </row>
    <row r="285" spans="1:12" x14ac:dyDescent="0.25">
      <c r="A285">
        <v>21.6</v>
      </c>
      <c r="B285">
        <v>4</v>
      </c>
      <c r="C285">
        <v>121</v>
      </c>
      <c r="D285">
        <v>115</v>
      </c>
      <c r="E285">
        <v>2795</v>
      </c>
      <c r="F285">
        <v>15.7</v>
      </c>
      <c r="G285">
        <v>78</v>
      </c>
      <c r="H285" t="s">
        <v>967</v>
      </c>
      <c r="I285" t="s">
        <v>1388</v>
      </c>
      <c r="J285" t="s">
        <v>1012</v>
      </c>
      <c r="K285" t="s">
        <v>1389</v>
      </c>
      <c r="L285" t="b">
        <f>Data_Completeness(MileageData[[#This Row],[MPG]:[Acceleration]])</f>
        <v>1</v>
      </c>
    </row>
    <row r="286" spans="1:12" x14ac:dyDescent="0.25">
      <c r="A286">
        <v>16.2</v>
      </c>
      <c r="B286">
        <v>6</v>
      </c>
      <c r="C286">
        <v>163</v>
      </c>
      <c r="D286">
        <v>133</v>
      </c>
      <c r="E286">
        <v>3410</v>
      </c>
      <c r="F286">
        <v>15.8</v>
      </c>
      <c r="G286">
        <v>78</v>
      </c>
      <c r="H286" t="s">
        <v>967</v>
      </c>
      <c r="I286" t="s">
        <v>1390</v>
      </c>
      <c r="J286" t="s">
        <v>1007</v>
      </c>
      <c r="K286" t="s">
        <v>1391</v>
      </c>
      <c r="L286" t="b">
        <f>Data_Completeness(MileageData[[#This Row],[MPG]:[Acceleration]])</f>
        <v>1</v>
      </c>
    </row>
    <row r="287" spans="1:12" x14ac:dyDescent="0.25">
      <c r="A287">
        <v>31.5</v>
      </c>
      <c r="B287">
        <v>4</v>
      </c>
      <c r="C287">
        <v>89</v>
      </c>
      <c r="D287">
        <v>71</v>
      </c>
      <c r="E287">
        <v>1990</v>
      </c>
      <c r="F287">
        <v>14.9</v>
      </c>
      <c r="G287">
        <v>78</v>
      </c>
      <c r="H287" t="s">
        <v>967</v>
      </c>
      <c r="I287" t="s">
        <v>1392</v>
      </c>
      <c r="J287" t="s">
        <v>1004</v>
      </c>
      <c r="K287" t="s">
        <v>1393</v>
      </c>
      <c r="L287" t="b">
        <f>Data_Completeness(MileageData[[#This Row],[MPG]:[Acceleration]])</f>
        <v>1</v>
      </c>
    </row>
    <row r="288" spans="1:12" x14ac:dyDescent="0.25">
      <c r="A288">
        <v>29.5</v>
      </c>
      <c r="B288">
        <v>4</v>
      </c>
      <c r="C288">
        <v>98</v>
      </c>
      <c r="D288">
        <v>68</v>
      </c>
      <c r="E288">
        <v>2135</v>
      </c>
      <c r="F288">
        <v>16.600000000000001</v>
      </c>
      <c r="G288">
        <v>78</v>
      </c>
      <c r="H288" t="s">
        <v>990</v>
      </c>
      <c r="I288" t="s">
        <v>1394</v>
      </c>
      <c r="J288" t="s">
        <v>1211</v>
      </c>
      <c r="K288" t="s">
        <v>1395</v>
      </c>
      <c r="L288" t="b">
        <f>Data_Completeness(MileageData[[#This Row],[MPG]:[Acceleration]])</f>
        <v>1</v>
      </c>
    </row>
    <row r="289" spans="1:12" x14ac:dyDescent="0.25">
      <c r="A289">
        <v>21.5</v>
      </c>
      <c r="B289">
        <v>6</v>
      </c>
      <c r="C289">
        <v>231</v>
      </c>
      <c r="D289">
        <v>115</v>
      </c>
      <c r="E289">
        <v>3245</v>
      </c>
      <c r="F289">
        <v>15.4</v>
      </c>
      <c r="G289">
        <v>79</v>
      </c>
      <c r="H289" t="s">
        <v>940</v>
      </c>
      <c r="I289" t="s">
        <v>1396</v>
      </c>
      <c r="J289" t="s">
        <v>963</v>
      </c>
      <c r="K289" t="s">
        <v>1397</v>
      </c>
      <c r="L289" t="b">
        <f>Data_Completeness(MileageData[[#This Row],[MPG]:[Acceleration]])</f>
        <v>1</v>
      </c>
    </row>
    <row r="290" spans="1:12" x14ac:dyDescent="0.25">
      <c r="A290">
        <v>19.8</v>
      </c>
      <c r="B290">
        <v>6</v>
      </c>
      <c r="C290">
        <v>200</v>
      </c>
      <c r="D290">
        <v>85</v>
      </c>
      <c r="E290">
        <v>2990</v>
      </c>
      <c r="F290">
        <v>18.2</v>
      </c>
      <c r="G290">
        <v>79</v>
      </c>
      <c r="H290" t="s">
        <v>940</v>
      </c>
      <c r="I290" t="s">
        <v>1398</v>
      </c>
      <c r="J290" t="s">
        <v>1059</v>
      </c>
      <c r="K290" t="s">
        <v>1399</v>
      </c>
      <c r="L290" t="b">
        <f>Data_Completeness(MileageData[[#This Row],[MPG]:[Acceleration]])</f>
        <v>1</v>
      </c>
    </row>
    <row r="291" spans="1:12" x14ac:dyDescent="0.25">
      <c r="A291">
        <v>22.3</v>
      </c>
      <c r="B291">
        <v>4</v>
      </c>
      <c r="C291">
        <v>140</v>
      </c>
      <c r="D291">
        <v>88</v>
      </c>
      <c r="E291">
        <v>2890</v>
      </c>
      <c r="F291">
        <v>17.3</v>
      </c>
      <c r="G291">
        <v>79</v>
      </c>
      <c r="H291" t="s">
        <v>940</v>
      </c>
      <c r="I291" t="s">
        <v>1400</v>
      </c>
      <c r="J291" t="s">
        <v>954</v>
      </c>
      <c r="K291" t="s">
        <v>1401</v>
      </c>
      <c r="L291" t="b">
        <f>Data_Completeness(MileageData[[#This Row],[MPG]:[Acceleration]])</f>
        <v>1</v>
      </c>
    </row>
    <row r="292" spans="1:12" x14ac:dyDescent="0.25">
      <c r="A292">
        <v>20.2</v>
      </c>
      <c r="B292">
        <v>6</v>
      </c>
      <c r="C292">
        <v>232</v>
      </c>
      <c r="D292">
        <v>90</v>
      </c>
      <c r="E292">
        <v>3265</v>
      </c>
      <c r="F292">
        <v>18.2</v>
      </c>
      <c r="G292">
        <v>79</v>
      </c>
      <c r="H292" t="s">
        <v>940</v>
      </c>
      <c r="I292" t="s">
        <v>1402</v>
      </c>
      <c r="J292" t="s">
        <v>951</v>
      </c>
      <c r="K292" t="s">
        <v>1403</v>
      </c>
      <c r="L292" t="b">
        <f>Data_Completeness(MileageData[[#This Row],[MPG]:[Acceleration]])</f>
        <v>1</v>
      </c>
    </row>
    <row r="293" spans="1:12" x14ac:dyDescent="0.25">
      <c r="A293">
        <v>20.6</v>
      </c>
      <c r="B293">
        <v>6</v>
      </c>
      <c r="C293">
        <v>225</v>
      </c>
      <c r="D293">
        <v>110</v>
      </c>
      <c r="E293">
        <v>3360</v>
      </c>
      <c r="F293">
        <v>16.600000000000001</v>
      </c>
      <c r="G293">
        <v>79</v>
      </c>
      <c r="H293" t="s">
        <v>940</v>
      </c>
      <c r="I293" t="s">
        <v>1404</v>
      </c>
      <c r="J293" t="s">
        <v>980</v>
      </c>
      <c r="K293" t="s">
        <v>1405</v>
      </c>
      <c r="L293" t="b">
        <f>Data_Completeness(MileageData[[#This Row],[MPG]:[Acceleration]])</f>
        <v>1</v>
      </c>
    </row>
    <row r="294" spans="1:12" x14ac:dyDescent="0.25">
      <c r="A294">
        <v>17</v>
      </c>
      <c r="B294">
        <v>8</v>
      </c>
      <c r="C294">
        <v>305</v>
      </c>
      <c r="D294">
        <v>130</v>
      </c>
      <c r="E294">
        <v>3840</v>
      </c>
      <c r="F294">
        <v>15.4</v>
      </c>
      <c r="G294">
        <v>79</v>
      </c>
      <c r="H294" t="s">
        <v>940</v>
      </c>
      <c r="I294" t="s">
        <v>1136</v>
      </c>
      <c r="J294" t="s">
        <v>942</v>
      </c>
      <c r="K294" t="s">
        <v>1137</v>
      </c>
      <c r="L294" t="b">
        <f>Data_Completeness(MileageData[[#This Row],[MPG]:[Acceleration]])</f>
        <v>1</v>
      </c>
    </row>
    <row r="295" spans="1:12" x14ac:dyDescent="0.25">
      <c r="A295">
        <v>17.600000000000001</v>
      </c>
      <c r="B295">
        <v>8</v>
      </c>
      <c r="C295">
        <v>302</v>
      </c>
      <c r="D295">
        <v>129</v>
      </c>
      <c r="E295">
        <v>3725</v>
      </c>
      <c r="F295">
        <v>13.4</v>
      </c>
      <c r="G295">
        <v>79</v>
      </c>
      <c r="H295" t="s">
        <v>940</v>
      </c>
      <c r="I295" t="s">
        <v>1406</v>
      </c>
      <c r="J295" t="s">
        <v>954</v>
      </c>
      <c r="K295" t="s">
        <v>1407</v>
      </c>
      <c r="L295" t="b">
        <f>Data_Completeness(MileageData[[#This Row],[MPG]:[Acceleration]])</f>
        <v>1</v>
      </c>
    </row>
    <row r="296" spans="1:12" x14ac:dyDescent="0.25">
      <c r="A296">
        <v>16.5</v>
      </c>
      <c r="B296">
        <v>8</v>
      </c>
      <c r="C296">
        <v>351</v>
      </c>
      <c r="D296">
        <v>138</v>
      </c>
      <c r="E296">
        <v>3955</v>
      </c>
      <c r="F296">
        <v>13.2</v>
      </c>
      <c r="G296">
        <v>79</v>
      </c>
      <c r="H296" t="s">
        <v>940</v>
      </c>
      <c r="I296" t="s">
        <v>1408</v>
      </c>
      <c r="J296" t="s">
        <v>1059</v>
      </c>
      <c r="K296" t="s">
        <v>1409</v>
      </c>
      <c r="L296" t="b">
        <f>Data_Completeness(MileageData[[#This Row],[MPG]:[Acceleration]])</f>
        <v>1</v>
      </c>
    </row>
    <row r="297" spans="1:12" x14ac:dyDescent="0.25">
      <c r="A297">
        <v>18.2</v>
      </c>
      <c r="B297">
        <v>8</v>
      </c>
      <c r="C297">
        <v>318</v>
      </c>
      <c r="D297">
        <v>135</v>
      </c>
      <c r="E297">
        <v>3830</v>
      </c>
      <c r="F297">
        <v>15.2</v>
      </c>
      <c r="G297">
        <v>79</v>
      </c>
      <c r="H297" t="s">
        <v>940</v>
      </c>
      <c r="I297" t="s">
        <v>1410</v>
      </c>
      <c r="J297" t="s">
        <v>980</v>
      </c>
      <c r="K297" t="s">
        <v>1411</v>
      </c>
      <c r="L297" t="b">
        <f>Data_Completeness(MileageData[[#This Row],[MPG]:[Acceleration]])</f>
        <v>1</v>
      </c>
    </row>
    <row r="298" spans="1:12" x14ac:dyDescent="0.25">
      <c r="A298">
        <v>16.899999999999999</v>
      </c>
      <c r="B298">
        <v>8</v>
      </c>
      <c r="C298">
        <v>350</v>
      </c>
      <c r="D298">
        <v>155</v>
      </c>
      <c r="E298">
        <v>4360</v>
      </c>
      <c r="F298">
        <v>14.9</v>
      </c>
      <c r="G298">
        <v>79</v>
      </c>
      <c r="H298" t="s">
        <v>940</v>
      </c>
      <c r="I298" t="s">
        <v>988</v>
      </c>
      <c r="J298" t="s">
        <v>945</v>
      </c>
      <c r="K298" t="s">
        <v>989</v>
      </c>
      <c r="L298" t="b">
        <f>Data_Completeness(MileageData[[#This Row],[MPG]:[Acceleration]])</f>
        <v>1</v>
      </c>
    </row>
    <row r="299" spans="1:12" x14ac:dyDescent="0.25">
      <c r="A299">
        <v>15.5</v>
      </c>
      <c r="B299">
        <v>8</v>
      </c>
      <c r="C299">
        <v>351</v>
      </c>
      <c r="D299">
        <v>142</v>
      </c>
      <c r="E299">
        <v>4054</v>
      </c>
      <c r="F299">
        <v>14.3</v>
      </c>
      <c r="G299">
        <v>79</v>
      </c>
      <c r="H299" t="s">
        <v>940</v>
      </c>
      <c r="I299" t="s">
        <v>1046</v>
      </c>
      <c r="J299" t="s">
        <v>954</v>
      </c>
      <c r="K299" t="s">
        <v>1047</v>
      </c>
      <c r="L299" t="b">
        <f>Data_Completeness(MileageData[[#This Row],[MPG]:[Acceleration]])</f>
        <v>1</v>
      </c>
    </row>
    <row r="300" spans="1:12" x14ac:dyDescent="0.25">
      <c r="A300">
        <v>19.2</v>
      </c>
      <c r="B300">
        <v>8</v>
      </c>
      <c r="C300">
        <v>267</v>
      </c>
      <c r="D300">
        <v>125</v>
      </c>
      <c r="E300">
        <v>3605</v>
      </c>
      <c r="F300">
        <v>15</v>
      </c>
      <c r="G300">
        <v>79</v>
      </c>
      <c r="H300" t="s">
        <v>940</v>
      </c>
      <c r="I300" t="s">
        <v>1412</v>
      </c>
      <c r="J300" t="s">
        <v>942</v>
      </c>
      <c r="K300" t="s">
        <v>1413</v>
      </c>
      <c r="L300" t="b">
        <f>Data_Completeness(MileageData[[#This Row],[MPG]:[Acceleration]])</f>
        <v>1</v>
      </c>
    </row>
    <row r="301" spans="1:12" x14ac:dyDescent="0.25">
      <c r="A301">
        <v>18.5</v>
      </c>
      <c r="B301">
        <v>8</v>
      </c>
      <c r="C301">
        <v>360</v>
      </c>
      <c r="D301">
        <v>150</v>
      </c>
      <c r="E301">
        <v>3940</v>
      </c>
      <c r="F301">
        <v>13</v>
      </c>
      <c r="G301">
        <v>79</v>
      </c>
      <c r="H301" t="s">
        <v>940</v>
      </c>
      <c r="I301" t="s">
        <v>1414</v>
      </c>
      <c r="J301" t="s">
        <v>1094</v>
      </c>
      <c r="K301" t="s">
        <v>1415</v>
      </c>
      <c r="L301" t="b">
        <f>Data_Completeness(MileageData[[#This Row],[MPG]:[Acceleration]])</f>
        <v>1</v>
      </c>
    </row>
    <row r="302" spans="1:12" x14ac:dyDescent="0.25">
      <c r="A302">
        <v>31.9</v>
      </c>
      <c r="B302">
        <v>4</v>
      </c>
      <c r="C302">
        <v>89</v>
      </c>
      <c r="D302">
        <v>71</v>
      </c>
      <c r="E302">
        <v>1925</v>
      </c>
      <c r="F302">
        <v>14</v>
      </c>
      <c r="G302">
        <v>79</v>
      </c>
      <c r="H302" t="s">
        <v>967</v>
      </c>
      <c r="I302" t="s">
        <v>1416</v>
      </c>
      <c r="J302" t="s">
        <v>1261</v>
      </c>
      <c r="K302" t="s">
        <v>1320</v>
      </c>
      <c r="L302" t="b">
        <f>Data_Completeness(MileageData[[#This Row],[MPG]:[Acceleration]])</f>
        <v>1</v>
      </c>
    </row>
    <row r="303" spans="1:12" x14ac:dyDescent="0.25">
      <c r="A303">
        <v>34.1</v>
      </c>
      <c r="B303">
        <v>4</v>
      </c>
      <c r="C303">
        <v>86</v>
      </c>
      <c r="D303">
        <v>65</v>
      </c>
      <c r="E303">
        <v>1975</v>
      </c>
      <c r="F303">
        <v>15.2</v>
      </c>
      <c r="G303">
        <v>79</v>
      </c>
      <c r="H303" t="s">
        <v>990</v>
      </c>
      <c r="I303" t="s">
        <v>1417</v>
      </c>
      <c r="J303" t="s">
        <v>1164</v>
      </c>
      <c r="K303" t="s">
        <v>1341</v>
      </c>
      <c r="L303" t="b">
        <f>Data_Completeness(MileageData[[#This Row],[MPG]:[Acceleration]])</f>
        <v>1</v>
      </c>
    </row>
    <row r="304" spans="1:12" x14ac:dyDescent="0.25">
      <c r="A304">
        <v>35.700000000000003</v>
      </c>
      <c r="B304">
        <v>4</v>
      </c>
      <c r="C304">
        <v>98</v>
      </c>
      <c r="D304">
        <v>80</v>
      </c>
      <c r="E304">
        <v>1915</v>
      </c>
      <c r="F304">
        <v>14.4</v>
      </c>
      <c r="G304">
        <v>79</v>
      </c>
      <c r="H304" t="s">
        <v>940</v>
      </c>
      <c r="I304" t="s">
        <v>1418</v>
      </c>
      <c r="J304" t="s">
        <v>980</v>
      </c>
      <c r="K304" t="s">
        <v>1419</v>
      </c>
      <c r="L304" t="b">
        <f>Data_Completeness(MileageData[[#This Row],[MPG]:[Acceleration]])</f>
        <v>1</v>
      </c>
    </row>
    <row r="305" spans="1:12" x14ac:dyDescent="0.25">
      <c r="A305">
        <v>27.4</v>
      </c>
      <c r="B305">
        <v>4</v>
      </c>
      <c r="C305">
        <v>121</v>
      </c>
      <c r="D305">
        <v>80</v>
      </c>
      <c r="E305">
        <v>2670</v>
      </c>
      <c r="F305">
        <v>15</v>
      </c>
      <c r="G305">
        <v>79</v>
      </c>
      <c r="H305" t="s">
        <v>940</v>
      </c>
      <c r="I305" t="s">
        <v>1420</v>
      </c>
      <c r="J305" t="s">
        <v>951</v>
      </c>
      <c r="K305" t="s">
        <v>1421</v>
      </c>
      <c r="L305" t="b">
        <f>Data_Completeness(MileageData[[#This Row],[MPG]:[Acceleration]])</f>
        <v>1</v>
      </c>
    </row>
    <row r="306" spans="1:12" x14ac:dyDescent="0.25">
      <c r="A306">
        <v>25.4</v>
      </c>
      <c r="B306">
        <v>5</v>
      </c>
      <c r="C306">
        <v>183</v>
      </c>
      <c r="D306">
        <v>77</v>
      </c>
      <c r="E306">
        <v>3530</v>
      </c>
      <c r="F306">
        <v>20.100000000000001</v>
      </c>
      <c r="G306">
        <v>79</v>
      </c>
      <c r="H306" t="s">
        <v>967</v>
      </c>
      <c r="I306" t="s">
        <v>1422</v>
      </c>
      <c r="J306" t="s">
        <v>1423</v>
      </c>
      <c r="K306" t="s">
        <v>1424</v>
      </c>
      <c r="L306" t="b">
        <f>Data_Completeness(MileageData[[#This Row],[MPG]:[Acceleration]])</f>
        <v>1</v>
      </c>
    </row>
    <row r="307" spans="1:12" x14ac:dyDescent="0.25">
      <c r="A307">
        <v>23</v>
      </c>
      <c r="B307">
        <v>8</v>
      </c>
      <c r="C307">
        <v>350</v>
      </c>
      <c r="D307">
        <v>125</v>
      </c>
      <c r="E307">
        <v>3900</v>
      </c>
      <c r="F307">
        <v>17.399999999999999</v>
      </c>
      <c r="G307">
        <v>79</v>
      </c>
      <c r="H307" t="s">
        <v>940</v>
      </c>
      <c r="I307" t="s">
        <v>1425</v>
      </c>
      <c r="J307" t="s">
        <v>1279</v>
      </c>
      <c r="K307" t="s">
        <v>1426</v>
      </c>
      <c r="L307" t="b">
        <f>Data_Completeness(MileageData[[#This Row],[MPG]:[Acceleration]])</f>
        <v>1</v>
      </c>
    </row>
    <row r="308" spans="1:12" x14ac:dyDescent="0.25">
      <c r="A308">
        <v>27.2</v>
      </c>
      <c r="B308">
        <v>4</v>
      </c>
      <c r="C308">
        <v>141</v>
      </c>
      <c r="D308">
        <v>71</v>
      </c>
      <c r="E308">
        <v>3190</v>
      </c>
      <c r="F308">
        <v>24.8</v>
      </c>
      <c r="G308">
        <v>79</v>
      </c>
      <c r="H308" t="s">
        <v>967</v>
      </c>
      <c r="I308" t="s">
        <v>1006</v>
      </c>
      <c r="J308" t="s">
        <v>1007</v>
      </c>
      <c r="K308">
        <v>504</v>
      </c>
      <c r="L308" t="b">
        <f>Data_Completeness(MileageData[[#This Row],[MPG]:[Acceleration]])</f>
        <v>1</v>
      </c>
    </row>
    <row r="309" spans="1:12" x14ac:dyDescent="0.25">
      <c r="A309">
        <v>23.9</v>
      </c>
      <c r="B309">
        <v>8</v>
      </c>
      <c r="C309">
        <v>260</v>
      </c>
      <c r="D309">
        <v>90</v>
      </c>
      <c r="E309">
        <v>3420</v>
      </c>
      <c r="F309">
        <v>22.2</v>
      </c>
      <c r="G309">
        <v>79</v>
      </c>
      <c r="H309" t="s">
        <v>940</v>
      </c>
      <c r="I309" t="s">
        <v>1344</v>
      </c>
      <c r="J309" t="s">
        <v>1091</v>
      </c>
      <c r="K309" t="s">
        <v>1345</v>
      </c>
      <c r="L309" t="b">
        <f>Data_Completeness(MileageData[[#This Row],[MPG]:[Acceleration]])</f>
        <v>1</v>
      </c>
    </row>
    <row r="310" spans="1:12" x14ac:dyDescent="0.25">
      <c r="A310">
        <v>34.200000000000003</v>
      </c>
      <c r="B310">
        <v>4</v>
      </c>
      <c r="C310">
        <v>105</v>
      </c>
      <c r="D310">
        <v>70</v>
      </c>
      <c r="E310">
        <v>2200</v>
      </c>
      <c r="F310">
        <v>13.2</v>
      </c>
      <c r="G310">
        <v>79</v>
      </c>
      <c r="H310" t="s">
        <v>940</v>
      </c>
      <c r="I310" t="s">
        <v>1427</v>
      </c>
      <c r="J310" t="s">
        <v>948</v>
      </c>
      <c r="K310" t="s">
        <v>1428</v>
      </c>
      <c r="L310" t="b">
        <f>Data_Completeness(MileageData[[#This Row],[MPG]:[Acceleration]])</f>
        <v>1</v>
      </c>
    </row>
    <row r="311" spans="1:12" x14ac:dyDescent="0.25">
      <c r="A311">
        <v>34.5</v>
      </c>
      <c r="B311">
        <v>4</v>
      </c>
      <c r="C311">
        <v>105</v>
      </c>
      <c r="D311">
        <v>70</v>
      </c>
      <c r="E311">
        <v>2150</v>
      </c>
      <c r="F311">
        <v>14.9</v>
      </c>
      <c r="G311">
        <v>79</v>
      </c>
      <c r="H311" t="s">
        <v>940</v>
      </c>
      <c r="I311" t="s">
        <v>1429</v>
      </c>
      <c r="J311" t="s">
        <v>948</v>
      </c>
      <c r="K311" t="s">
        <v>1430</v>
      </c>
      <c r="L311" t="b">
        <f>Data_Completeness(MileageData[[#This Row],[MPG]:[Acceleration]])</f>
        <v>1</v>
      </c>
    </row>
    <row r="312" spans="1:12" x14ac:dyDescent="0.25">
      <c r="A312">
        <v>31.8</v>
      </c>
      <c r="B312">
        <v>4</v>
      </c>
      <c r="C312">
        <v>85</v>
      </c>
      <c r="D312">
        <v>65</v>
      </c>
      <c r="E312">
        <v>2020</v>
      </c>
      <c r="F312">
        <v>19.2</v>
      </c>
      <c r="G312">
        <v>79</v>
      </c>
      <c r="H312" t="s">
        <v>990</v>
      </c>
      <c r="I312" t="s">
        <v>1431</v>
      </c>
      <c r="J312" t="s">
        <v>1001</v>
      </c>
      <c r="K312">
        <v>210</v>
      </c>
      <c r="L312" t="b">
        <f>Data_Completeness(MileageData[[#This Row],[MPG]:[Acceleration]])</f>
        <v>1</v>
      </c>
    </row>
    <row r="313" spans="1:12" x14ac:dyDescent="0.25">
      <c r="A313">
        <v>37.299999999999997</v>
      </c>
      <c r="B313">
        <v>4</v>
      </c>
      <c r="C313">
        <v>91</v>
      </c>
      <c r="D313">
        <v>69</v>
      </c>
      <c r="E313">
        <v>2130</v>
      </c>
      <c r="F313">
        <v>14.7</v>
      </c>
      <c r="G313">
        <v>79</v>
      </c>
      <c r="H313" t="s">
        <v>967</v>
      </c>
      <c r="I313" t="s">
        <v>1432</v>
      </c>
      <c r="J313" t="s">
        <v>1065</v>
      </c>
      <c r="K313" t="s">
        <v>1433</v>
      </c>
      <c r="L313" t="b">
        <f>Data_Completeness(MileageData[[#This Row],[MPG]:[Acceleration]])</f>
        <v>1</v>
      </c>
    </row>
    <row r="314" spans="1:12" x14ac:dyDescent="0.25">
      <c r="A314">
        <v>28.4</v>
      </c>
      <c r="B314">
        <v>4</v>
      </c>
      <c r="C314">
        <v>151</v>
      </c>
      <c r="D314">
        <v>90</v>
      </c>
      <c r="E314">
        <v>2670</v>
      </c>
      <c r="F314">
        <v>16</v>
      </c>
      <c r="G314">
        <v>79</v>
      </c>
      <c r="H314" t="s">
        <v>940</v>
      </c>
      <c r="I314" t="s">
        <v>1434</v>
      </c>
      <c r="J314" t="s">
        <v>945</v>
      </c>
      <c r="K314" t="s">
        <v>1435</v>
      </c>
      <c r="L314" t="b">
        <f>Data_Completeness(MileageData[[#This Row],[MPG]:[Acceleration]])</f>
        <v>1</v>
      </c>
    </row>
    <row r="315" spans="1:12" x14ac:dyDescent="0.25">
      <c r="A315">
        <v>28.8</v>
      </c>
      <c r="B315">
        <v>6</v>
      </c>
      <c r="C315">
        <v>173</v>
      </c>
      <c r="D315">
        <v>115</v>
      </c>
      <c r="E315">
        <v>2595</v>
      </c>
      <c r="F315">
        <v>11.3</v>
      </c>
      <c r="G315">
        <v>79</v>
      </c>
      <c r="H315" t="s">
        <v>940</v>
      </c>
      <c r="I315" t="s">
        <v>1436</v>
      </c>
      <c r="J315" t="s">
        <v>942</v>
      </c>
      <c r="K315" t="s">
        <v>1437</v>
      </c>
      <c r="L315" t="b">
        <f>Data_Completeness(MileageData[[#This Row],[MPG]:[Acceleration]])</f>
        <v>1</v>
      </c>
    </row>
    <row r="316" spans="1:12" x14ac:dyDescent="0.25">
      <c r="A316">
        <v>26.8</v>
      </c>
      <c r="B316">
        <v>6</v>
      </c>
      <c r="C316">
        <v>173</v>
      </c>
      <c r="D316">
        <v>115</v>
      </c>
      <c r="E316">
        <v>2700</v>
      </c>
      <c r="F316">
        <v>12.9</v>
      </c>
      <c r="G316">
        <v>79</v>
      </c>
      <c r="H316" t="s">
        <v>940</v>
      </c>
      <c r="I316" t="s">
        <v>1438</v>
      </c>
      <c r="J316" t="s">
        <v>1091</v>
      </c>
      <c r="K316" t="s">
        <v>1439</v>
      </c>
      <c r="L316" t="b">
        <f>Data_Completeness(MileageData[[#This Row],[MPG]:[Acceleration]])</f>
        <v>1</v>
      </c>
    </row>
    <row r="317" spans="1:12" x14ac:dyDescent="0.25">
      <c r="A317">
        <v>33.5</v>
      </c>
      <c r="B317">
        <v>4</v>
      </c>
      <c r="C317">
        <v>151</v>
      </c>
      <c r="D317">
        <v>90</v>
      </c>
      <c r="E317">
        <v>2556</v>
      </c>
      <c r="F317">
        <v>13.2</v>
      </c>
      <c r="G317">
        <v>79</v>
      </c>
      <c r="H317" t="s">
        <v>940</v>
      </c>
      <c r="I317" t="s">
        <v>1440</v>
      </c>
      <c r="J317" t="s">
        <v>963</v>
      </c>
      <c r="K317" t="s">
        <v>1441</v>
      </c>
      <c r="L317" t="b">
        <f>Data_Completeness(MileageData[[#This Row],[MPG]:[Acceleration]])</f>
        <v>1</v>
      </c>
    </row>
    <row r="318" spans="1:12" x14ac:dyDescent="0.25">
      <c r="A318">
        <v>41.5</v>
      </c>
      <c r="B318">
        <v>4</v>
      </c>
      <c r="C318">
        <v>98</v>
      </c>
      <c r="D318">
        <v>76</v>
      </c>
      <c r="E318">
        <v>2144</v>
      </c>
      <c r="F318">
        <v>14.7</v>
      </c>
      <c r="G318">
        <v>80</v>
      </c>
      <c r="H318" t="s">
        <v>967</v>
      </c>
      <c r="I318" t="s">
        <v>1260</v>
      </c>
      <c r="J318" t="s">
        <v>1261</v>
      </c>
      <c r="K318" t="s">
        <v>1241</v>
      </c>
      <c r="L318" t="b">
        <f>Data_Completeness(MileageData[[#This Row],[MPG]:[Acceleration]])</f>
        <v>1</v>
      </c>
    </row>
    <row r="319" spans="1:12" x14ac:dyDescent="0.25">
      <c r="A319">
        <v>38.1</v>
      </c>
      <c r="B319">
        <v>4</v>
      </c>
      <c r="C319">
        <v>89</v>
      </c>
      <c r="D319">
        <v>60</v>
      </c>
      <c r="E319">
        <v>1968</v>
      </c>
      <c r="F319">
        <v>18.8</v>
      </c>
      <c r="G319">
        <v>80</v>
      </c>
      <c r="H319" t="s">
        <v>990</v>
      </c>
      <c r="I319" t="s">
        <v>1442</v>
      </c>
      <c r="J319" t="s">
        <v>992</v>
      </c>
      <c r="K319" t="s">
        <v>1443</v>
      </c>
      <c r="L319" t="b">
        <f>Data_Completeness(MileageData[[#This Row],[MPG]:[Acceleration]])</f>
        <v>1</v>
      </c>
    </row>
    <row r="320" spans="1:12" x14ac:dyDescent="0.25">
      <c r="A320">
        <v>32.1</v>
      </c>
      <c r="B320">
        <v>4</v>
      </c>
      <c r="C320">
        <v>98</v>
      </c>
      <c r="D320">
        <v>70</v>
      </c>
      <c r="E320">
        <v>2120</v>
      </c>
      <c r="F320">
        <v>15.5</v>
      </c>
      <c r="G320">
        <v>80</v>
      </c>
      <c r="H320" t="s">
        <v>940</v>
      </c>
      <c r="I320" t="s">
        <v>1256</v>
      </c>
      <c r="J320" t="s">
        <v>942</v>
      </c>
      <c r="K320" t="s">
        <v>1257</v>
      </c>
      <c r="L320" t="b">
        <f>Data_Completeness(MileageData[[#This Row],[MPG]:[Acceleration]])</f>
        <v>1</v>
      </c>
    </row>
    <row r="321" spans="1:12" x14ac:dyDescent="0.25">
      <c r="A321">
        <v>37.200000000000003</v>
      </c>
      <c r="B321">
        <v>4</v>
      </c>
      <c r="C321">
        <v>86</v>
      </c>
      <c r="D321">
        <v>65</v>
      </c>
      <c r="E321">
        <v>2019</v>
      </c>
      <c r="F321">
        <v>16.399999999999999</v>
      </c>
      <c r="G321">
        <v>80</v>
      </c>
      <c r="H321" t="s">
        <v>990</v>
      </c>
      <c r="I321" t="s">
        <v>1444</v>
      </c>
      <c r="J321" t="s">
        <v>1001</v>
      </c>
      <c r="K321">
        <v>310</v>
      </c>
      <c r="L321" t="b">
        <f>Data_Completeness(MileageData[[#This Row],[MPG]:[Acceleration]])</f>
        <v>1</v>
      </c>
    </row>
    <row r="322" spans="1:12" x14ac:dyDescent="0.25">
      <c r="A322">
        <v>28</v>
      </c>
      <c r="B322">
        <v>4</v>
      </c>
      <c r="C322">
        <v>151</v>
      </c>
      <c r="D322">
        <v>90</v>
      </c>
      <c r="E322">
        <v>2678</v>
      </c>
      <c r="F322">
        <v>16.5</v>
      </c>
      <c r="G322">
        <v>80</v>
      </c>
      <c r="H322" t="s">
        <v>940</v>
      </c>
      <c r="I322" t="s">
        <v>1436</v>
      </c>
      <c r="J322" t="s">
        <v>942</v>
      </c>
      <c r="K322" t="s">
        <v>1437</v>
      </c>
      <c r="L322" t="b">
        <f>Data_Completeness(MileageData[[#This Row],[MPG]:[Acceleration]])</f>
        <v>1</v>
      </c>
    </row>
    <row r="323" spans="1:12" x14ac:dyDescent="0.25">
      <c r="A323">
        <v>26.4</v>
      </c>
      <c r="B323">
        <v>4</v>
      </c>
      <c r="C323">
        <v>140</v>
      </c>
      <c r="D323">
        <v>88</v>
      </c>
      <c r="E323">
        <v>2870</v>
      </c>
      <c r="F323">
        <v>18.100000000000001</v>
      </c>
      <c r="G323">
        <v>80</v>
      </c>
      <c r="H323" t="s">
        <v>940</v>
      </c>
      <c r="I323" t="s">
        <v>1445</v>
      </c>
      <c r="J323" t="s">
        <v>954</v>
      </c>
      <c r="K323" t="s">
        <v>1446</v>
      </c>
      <c r="L323" t="b">
        <f>Data_Completeness(MileageData[[#This Row],[MPG]:[Acceleration]])</f>
        <v>1</v>
      </c>
    </row>
    <row r="324" spans="1:12" x14ac:dyDescent="0.25">
      <c r="A324">
        <v>24.3</v>
      </c>
      <c r="B324">
        <v>4</v>
      </c>
      <c r="C324">
        <v>151</v>
      </c>
      <c r="D324">
        <v>90</v>
      </c>
      <c r="E324">
        <v>3003</v>
      </c>
      <c r="F324">
        <v>20.100000000000001</v>
      </c>
      <c r="G324">
        <v>80</v>
      </c>
      <c r="H324" t="s">
        <v>940</v>
      </c>
      <c r="I324" t="s">
        <v>1358</v>
      </c>
      <c r="J324" t="s">
        <v>951</v>
      </c>
      <c r="K324" t="s">
        <v>1359</v>
      </c>
      <c r="L324" t="b">
        <f>Data_Completeness(MileageData[[#This Row],[MPG]:[Acceleration]])</f>
        <v>1</v>
      </c>
    </row>
    <row r="325" spans="1:12" x14ac:dyDescent="0.25">
      <c r="A325">
        <v>19.100000000000001</v>
      </c>
      <c r="B325">
        <v>6</v>
      </c>
      <c r="C325">
        <v>225</v>
      </c>
      <c r="D325">
        <v>90</v>
      </c>
      <c r="E325">
        <v>3381</v>
      </c>
      <c r="F325">
        <v>18.7</v>
      </c>
      <c r="G325">
        <v>80</v>
      </c>
      <c r="H325" t="s">
        <v>940</v>
      </c>
      <c r="I325" t="s">
        <v>1364</v>
      </c>
      <c r="J325" t="s">
        <v>980</v>
      </c>
      <c r="K325" t="s">
        <v>1365</v>
      </c>
      <c r="L325" t="b">
        <f>Data_Completeness(MileageData[[#This Row],[MPG]:[Acceleration]])</f>
        <v>1</v>
      </c>
    </row>
    <row r="326" spans="1:12" x14ac:dyDescent="0.25">
      <c r="A326">
        <v>34.299999999999997</v>
      </c>
      <c r="B326">
        <v>4</v>
      </c>
      <c r="C326">
        <v>97</v>
      </c>
      <c r="D326">
        <v>78</v>
      </c>
      <c r="E326">
        <v>2188</v>
      </c>
      <c r="F326">
        <v>15.8</v>
      </c>
      <c r="G326">
        <v>80</v>
      </c>
      <c r="H326" t="s">
        <v>967</v>
      </c>
      <c r="I326" t="s">
        <v>1447</v>
      </c>
      <c r="J326" t="s">
        <v>1009</v>
      </c>
      <c r="K326">
        <v>4000</v>
      </c>
      <c r="L326" t="b">
        <f>Data_Completeness(MileageData[[#This Row],[MPG]:[Acceleration]])</f>
        <v>1</v>
      </c>
    </row>
    <row r="327" spans="1:12" x14ac:dyDescent="0.25">
      <c r="A327">
        <v>29.8</v>
      </c>
      <c r="B327">
        <v>4</v>
      </c>
      <c r="C327">
        <v>134</v>
      </c>
      <c r="D327">
        <v>90</v>
      </c>
      <c r="E327">
        <v>2711</v>
      </c>
      <c r="F327">
        <v>15.5</v>
      </c>
      <c r="G327">
        <v>80</v>
      </c>
      <c r="H327" t="s">
        <v>990</v>
      </c>
      <c r="I327" t="s">
        <v>1448</v>
      </c>
      <c r="J327" t="s">
        <v>992</v>
      </c>
      <c r="K327" t="s">
        <v>1449</v>
      </c>
      <c r="L327" t="b">
        <f>Data_Completeness(MileageData[[#This Row],[MPG]:[Acceleration]])</f>
        <v>1</v>
      </c>
    </row>
    <row r="328" spans="1:12" x14ac:dyDescent="0.25">
      <c r="A328">
        <v>31.3</v>
      </c>
      <c r="B328">
        <v>4</v>
      </c>
      <c r="C328">
        <v>120</v>
      </c>
      <c r="D328">
        <v>75</v>
      </c>
      <c r="E328">
        <v>2542</v>
      </c>
      <c r="F328">
        <v>17.5</v>
      </c>
      <c r="G328">
        <v>80</v>
      </c>
      <c r="H328" t="s">
        <v>990</v>
      </c>
      <c r="I328" t="s">
        <v>1450</v>
      </c>
      <c r="J328" t="s">
        <v>1097</v>
      </c>
      <c r="K328">
        <v>626</v>
      </c>
      <c r="L328" t="b">
        <f>Data_Completeness(MileageData[[#This Row],[MPG]:[Acceleration]])</f>
        <v>1</v>
      </c>
    </row>
    <row r="329" spans="1:12" x14ac:dyDescent="0.25">
      <c r="A329">
        <v>37</v>
      </c>
      <c r="B329">
        <v>4</v>
      </c>
      <c r="C329">
        <v>119</v>
      </c>
      <c r="D329">
        <v>92</v>
      </c>
      <c r="E329">
        <v>2434</v>
      </c>
      <c r="F329">
        <v>15</v>
      </c>
      <c r="G329">
        <v>80</v>
      </c>
      <c r="H329" t="s">
        <v>990</v>
      </c>
      <c r="I329" t="s">
        <v>1451</v>
      </c>
      <c r="J329" t="s">
        <v>1001</v>
      </c>
      <c r="K329" t="s">
        <v>1452</v>
      </c>
      <c r="L329" t="b">
        <f>Data_Completeness(MileageData[[#This Row],[MPG]:[Acceleration]])</f>
        <v>1</v>
      </c>
    </row>
    <row r="330" spans="1:12" x14ac:dyDescent="0.25">
      <c r="A330">
        <v>32.200000000000003</v>
      </c>
      <c r="B330">
        <v>4</v>
      </c>
      <c r="C330">
        <v>108</v>
      </c>
      <c r="D330">
        <v>75</v>
      </c>
      <c r="E330">
        <v>2265</v>
      </c>
      <c r="F330">
        <v>15.2</v>
      </c>
      <c r="G330">
        <v>80</v>
      </c>
      <c r="H330" t="s">
        <v>990</v>
      </c>
      <c r="I330" t="s">
        <v>1236</v>
      </c>
      <c r="J330" t="s">
        <v>992</v>
      </c>
      <c r="K330" t="s">
        <v>1237</v>
      </c>
      <c r="L330" t="b">
        <f>Data_Completeness(MileageData[[#This Row],[MPG]:[Acceleration]])</f>
        <v>1</v>
      </c>
    </row>
    <row r="331" spans="1:12" x14ac:dyDescent="0.25">
      <c r="A331">
        <v>46.6</v>
      </c>
      <c r="B331">
        <v>4</v>
      </c>
      <c r="C331">
        <v>86</v>
      </c>
      <c r="D331">
        <v>65</v>
      </c>
      <c r="E331">
        <v>2110</v>
      </c>
      <c r="F331">
        <v>17.899999999999999</v>
      </c>
      <c r="G331">
        <v>80</v>
      </c>
      <c r="H331" t="s">
        <v>990</v>
      </c>
      <c r="I331" t="s">
        <v>1453</v>
      </c>
      <c r="J331" t="s">
        <v>1097</v>
      </c>
      <c r="K331" t="s">
        <v>1454</v>
      </c>
      <c r="L331" t="b">
        <f>Data_Completeness(MileageData[[#This Row],[MPG]:[Acceleration]])</f>
        <v>1</v>
      </c>
    </row>
    <row r="332" spans="1:12" x14ac:dyDescent="0.25">
      <c r="A332">
        <v>27.9</v>
      </c>
      <c r="B332">
        <v>4</v>
      </c>
      <c r="C332">
        <v>156</v>
      </c>
      <c r="D332">
        <v>105</v>
      </c>
      <c r="E332">
        <v>2800</v>
      </c>
      <c r="F332">
        <v>14.4</v>
      </c>
      <c r="G332">
        <v>80</v>
      </c>
      <c r="H332" t="s">
        <v>940</v>
      </c>
      <c r="I332" t="s">
        <v>1206</v>
      </c>
      <c r="J332" t="s">
        <v>980</v>
      </c>
      <c r="K332" t="s">
        <v>1207</v>
      </c>
      <c r="L332" t="b">
        <f>Data_Completeness(MileageData[[#This Row],[MPG]:[Acceleration]])</f>
        <v>1</v>
      </c>
    </row>
    <row r="333" spans="1:12" x14ac:dyDescent="0.25">
      <c r="A333">
        <v>40.799999999999997</v>
      </c>
      <c r="B333">
        <v>4</v>
      </c>
      <c r="C333">
        <v>85</v>
      </c>
      <c r="D333">
        <v>65</v>
      </c>
      <c r="E333">
        <v>2110</v>
      </c>
      <c r="F333">
        <v>19.2</v>
      </c>
      <c r="G333">
        <v>80</v>
      </c>
      <c r="H333" t="s">
        <v>990</v>
      </c>
      <c r="I333" t="s">
        <v>1431</v>
      </c>
      <c r="J333" t="s">
        <v>1001</v>
      </c>
      <c r="K333">
        <v>210</v>
      </c>
      <c r="L333" t="b">
        <f>Data_Completeness(MileageData[[#This Row],[MPG]:[Acceleration]])</f>
        <v>1</v>
      </c>
    </row>
    <row r="334" spans="1:12" x14ac:dyDescent="0.25">
      <c r="A334">
        <v>44.3</v>
      </c>
      <c r="B334">
        <v>4</v>
      </c>
      <c r="C334">
        <v>90</v>
      </c>
      <c r="D334">
        <v>48</v>
      </c>
      <c r="E334">
        <v>2085</v>
      </c>
      <c r="F334">
        <v>21.7</v>
      </c>
      <c r="G334">
        <v>80</v>
      </c>
      <c r="H334" t="s">
        <v>967</v>
      </c>
      <c r="I334" t="s">
        <v>1455</v>
      </c>
      <c r="J334" t="s">
        <v>1261</v>
      </c>
      <c r="K334" t="s">
        <v>1456</v>
      </c>
      <c r="L334" t="b">
        <f>Data_Completeness(MileageData[[#This Row],[MPG]:[Acceleration]])</f>
        <v>1</v>
      </c>
    </row>
    <row r="335" spans="1:12" x14ac:dyDescent="0.25">
      <c r="A335">
        <v>43.4</v>
      </c>
      <c r="B335">
        <v>4</v>
      </c>
      <c r="C335">
        <v>90</v>
      </c>
      <c r="D335">
        <v>48</v>
      </c>
      <c r="E335">
        <v>2335</v>
      </c>
      <c r="F335">
        <v>23.7</v>
      </c>
      <c r="G335">
        <v>80</v>
      </c>
      <c r="H335" t="s">
        <v>967</v>
      </c>
      <c r="I335" t="s">
        <v>1457</v>
      </c>
      <c r="J335" t="s">
        <v>1261</v>
      </c>
      <c r="K335" t="s">
        <v>1458</v>
      </c>
      <c r="L335" t="b">
        <f>Data_Completeness(MileageData[[#This Row],[MPG]:[Acceleration]])</f>
        <v>1</v>
      </c>
    </row>
    <row r="336" spans="1:12" x14ac:dyDescent="0.25">
      <c r="A336">
        <v>36.4</v>
      </c>
      <c r="B336">
        <v>5</v>
      </c>
      <c r="C336">
        <v>121</v>
      </c>
      <c r="D336">
        <v>67</v>
      </c>
      <c r="E336">
        <v>2950</v>
      </c>
      <c r="F336">
        <v>19.899999999999999</v>
      </c>
      <c r="G336">
        <v>80</v>
      </c>
      <c r="H336" t="s">
        <v>967</v>
      </c>
      <c r="I336" t="s">
        <v>1459</v>
      </c>
      <c r="J336" t="s">
        <v>1009</v>
      </c>
      <c r="K336" t="s">
        <v>1460</v>
      </c>
      <c r="L336" t="b">
        <f>Data_Completeness(MileageData[[#This Row],[MPG]:[Acceleration]])</f>
        <v>1</v>
      </c>
    </row>
    <row r="337" spans="1:12" x14ac:dyDescent="0.25">
      <c r="A337">
        <v>30</v>
      </c>
      <c r="B337">
        <v>4</v>
      </c>
      <c r="C337">
        <v>146</v>
      </c>
      <c r="D337">
        <v>67</v>
      </c>
      <c r="E337">
        <v>3250</v>
      </c>
      <c r="F337">
        <v>21.8</v>
      </c>
      <c r="G337">
        <v>80</v>
      </c>
      <c r="H337" t="s">
        <v>967</v>
      </c>
      <c r="I337" t="s">
        <v>1461</v>
      </c>
      <c r="J337" t="s">
        <v>1276</v>
      </c>
      <c r="K337" t="s">
        <v>1462</v>
      </c>
      <c r="L337" t="b">
        <f>Data_Completeness(MileageData[[#This Row],[MPG]:[Acceleration]])</f>
        <v>1</v>
      </c>
    </row>
    <row r="338" spans="1:12" x14ac:dyDescent="0.25">
      <c r="A338">
        <v>44.6</v>
      </c>
      <c r="B338">
        <v>4</v>
      </c>
      <c r="C338">
        <v>91</v>
      </c>
      <c r="D338">
        <v>67</v>
      </c>
      <c r="E338">
        <v>1850</v>
      </c>
      <c r="F338">
        <v>13.8</v>
      </c>
      <c r="G338">
        <v>80</v>
      </c>
      <c r="H338" t="s">
        <v>990</v>
      </c>
      <c r="I338" t="s">
        <v>1463</v>
      </c>
      <c r="J338" t="s">
        <v>1211</v>
      </c>
      <c r="K338" t="s">
        <v>1464</v>
      </c>
      <c r="L338" t="b">
        <f>Data_Completeness(MileageData[[#This Row],[MPG]:[Acceleration]])</f>
        <v>1</v>
      </c>
    </row>
    <row r="339" spans="1:12" x14ac:dyDescent="0.25">
      <c r="A339">
        <v>40.9</v>
      </c>
      <c r="B339">
        <v>4</v>
      </c>
      <c r="C339">
        <v>85</v>
      </c>
      <c r="E339">
        <v>1835</v>
      </c>
      <c r="F339">
        <v>17.3</v>
      </c>
      <c r="G339">
        <v>80</v>
      </c>
      <c r="H339" t="s">
        <v>967</v>
      </c>
      <c r="I339" t="s">
        <v>1465</v>
      </c>
      <c r="J339" t="s">
        <v>1113</v>
      </c>
      <c r="K339" t="s">
        <v>1466</v>
      </c>
      <c r="L339" t="b">
        <f>Data_Completeness(MileageData[[#This Row],[MPG]:[Acceleration]])</f>
        <v>0</v>
      </c>
    </row>
    <row r="340" spans="1:12" x14ac:dyDescent="0.25">
      <c r="A340">
        <v>33.799999999999997</v>
      </c>
      <c r="B340">
        <v>4</v>
      </c>
      <c r="C340">
        <v>97</v>
      </c>
      <c r="D340">
        <v>67</v>
      </c>
      <c r="E340">
        <v>2145</v>
      </c>
      <c r="F340">
        <v>18</v>
      </c>
      <c r="G340">
        <v>80</v>
      </c>
      <c r="H340" t="s">
        <v>990</v>
      </c>
      <c r="I340" t="s">
        <v>1329</v>
      </c>
      <c r="J340" t="s">
        <v>1213</v>
      </c>
      <c r="K340" t="s">
        <v>1330</v>
      </c>
      <c r="L340" t="b">
        <f>Data_Completeness(MileageData[[#This Row],[MPG]:[Acceleration]])</f>
        <v>1</v>
      </c>
    </row>
    <row r="341" spans="1:12" x14ac:dyDescent="0.25">
      <c r="A341">
        <v>29.8</v>
      </c>
      <c r="B341">
        <v>4</v>
      </c>
      <c r="C341">
        <v>89</v>
      </c>
      <c r="D341">
        <v>62</v>
      </c>
      <c r="E341">
        <v>1845</v>
      </c>
      <c r="F341">
        <v>15.3</v>
      </c>
      <c r="G341">
        <v>80</v>
      </c>
      <c r="H341" t="s">
        <v>967</v>
      </c>
      <c r="I341" t="s">
        <v>1467</v>
      </c>
      <c r="J341" t="s">
        <v>1468</v>
      </c>
      <c r="K341" t="s">
        <v>1241</v>
      </c>
      <c r="L341" t="b">
        <f>Data_Completeness(MileageData[[#This Row],[MPG]:[Acceleration]])</f>
        <v>1</v>
      </c>
    </row>
    <row r="342" spans="1:12" x14ac:dyDescent="0.25">
      <c r="A342">
        <v>32.700000000000003</v>
      </c>
      <c r="B342">
        <v>6</v>
      </c>
      <c r="C342">
        <v>168</v>
      </c>
      <c r="D342">
        <v>132</v>
      </c>
      <c r="E342">
        <v>2910</v>
      </c>
      <c r="F342">
        <v>11.4</v>
      </c>
      <c r="G342">
        <v>80</v>
      </c>
      <c r="H342" t="s">
        <v>990</v>
      </c>
      <c r="I342" t="s">
        <v>1469</v>
      </c>
      <c r="J342" t="s">
        <v>1001</v>
      </c>
      <c r="K342" t="s">
        <v>1470</v>
      </c>
      <c r="L342" t="b">
        <f>Data_Completeness(MileageData[[#This Row],[MPG]:[Acceleration]])</f>
        <v>1</v>
      </c>
    </row>
    <row r="343" spans="1:12" x14ac:dyDescent="0.25">
      <c r="A343">
        <v>23.7</v>
      </c>
      <c r="B343">
        <v>3</v>
      </c>
      <c r="C343">
        <v>70</v>
      </c>
      <c r="D343">
        <v>100</v>
      </c>
      <c r="E343">
        <v>2420</v>
      </c>
      <c r="F343">
        <v>12.5</v>
      </c>
      <c r="G343">
        <v>80</v>
      </c>
      <c r="H343" t="s">
        <v>990</v>
      </c>
      <c r="I343" t="s">
        <v>1471</v>
      </c>
      <c r="J343" t="s">
        <v>1097</v>
      </c>
      <c r="K343" t="s">
        <v>1472</v>
      </c>
      <c r="L343" t="b">
        <f>Data_Completeness(MileageData[[#This Row],[MPG]:[Acceleration]])</f>
        <v>1</v>
      </c>
    </row>
    <row r="344" spans="1:12" x14ac:dyDescent="0.25">
      <c r="A344">
        <v>35</v>
      </c>
      <c r="B344">
        <v>4</v>
      </c>
      <c r="C344">
        <v>122</v>
      </c>
      <c r="D344">
        <v>88</v>
      </c>
      <c r="E344">
        <v>2500</v>
      </c>
      <c r="F344">
        <v>15.1</v>
      </c>
      <c r="G344">
        <v>80</v>
      </c>
      <c r="H344" t="s">
        <v>967</v>
      </c>
      <c r="I344" t="s">
        <v>1473</v>
      </c>
      <c r="J344" t="s">
        <v>1474</v>
      </c>
      <c r="K344" t="s">
        <v>1475</v>
      </c>
      <c r="L344" t="b">
        <f>Data_Completeness(MileageData[[#This Row],[MPG]:[Acceleration]])</f>
        <v>1</v>
      </c>
    </row>
    <row r="345" spans="1:12" x14ac:dyDescent="0.25">
      <c r="A345">
        <v>23.6</v>
      </c>
      <c r="B345">
        <v>4</v>
      </c>
      <c r="C345">
        <v>140</v>
      </c>
      <c r="E345">
        <v>2905</v>
      </c>
      <c r="F345">
        <v>14.3</v>
      </c>
      <c r="G345">
        <v>80</v>
      </c>
      <c r="H345" t="s">
        <v>940</v>
      </c>
      <c r="I345" t="s">
        <v>1476</v>
      </c>
      <c r="J345" t="s">
        <v>954</v>
      </c>
      <c r="K345" t="s">
        <v>1477</v>
      </c>
      <c r="L345" t="b">
        <f>Data_Completeness(MileageData[[#This Row],[MPG]:[Acceleration]])</f>
        <v>0</v>
      </c>
    </row>
    <row r="346" spans="1:12" x14ac:dyDescent="0.25">
      <c r="A346">
        <v>32.4</v>
      </c>
      <c r="B346">
        <v>4</v>
      </c>
      <c r="C346">
        <v>107</v>
      </c>
      <c r="D346">
        <v>72</v>
      </c>
      <c r="E346">
        <v>2290</v>
      </c>
      <c r="F346">
        <v>17</v>
      </c>
      <c r="G346">
        <v>80</v>
      </c>
      <c r="H346" t="s">
        <v>990</v>
      </c>
      <c r="I346" t="s">
        <v>1478</v>
      </c>
      <c r="J346" t="s">
        <v>1211</v>
      </c>
      <c r="K346" t="s">
        <v>1479</v>
      </c>
      <c r="L346" t="b">
        <f>Data_Completeness(MileageData[[#This Row],[MPG]:[Acceleration]])</f>
        <v>1</v>
      </c>
    </row>
    <row r="347" spans="1:12" x14ac:dyDescent="0.25">
      <c r="A347">
        <v>27.2</v>
      </c>
      <c r="B347">
        <v>4</v>
      </c>
      <c r="C347">
        <v>135</v>
      </c>
      <c r="D347">
        <v>84</v>
      </c>
      <c r="E347">
        <v>2490</v>
      </c>
      <c r="F347">
        <v>15.7</v>
      </c>
      <c r="G347">
        <v>81</v>
      </c>
      <c r="H347" t="s">
        <v>940</v>
      </c>
      <c r="I347" t="s">
        <v>1480</v>
      </c>
      <c r="J347" t="s">
        <v>948</v>
      </c>
      <c r="K347" t="s">
        <v>1481</v>
      </c>
      <c r="L347" t="b">
        <f>Data_Completeness(MileageData[[#This Row],[MPG]:[Acceleration]])</f>
        <v>1</v>
      </c>
    </row>
    <row r="348" spans="1:12" x14ac:dyDescent="0.25">
      <c r="A348">
        <v>26.6</v>
      </c>
      <c r="B348">
        <v>4</v>
      </c>
      <c r="C348">
        <v>151</v>
      </c>
      <c r="D348">
        <v>84</v>
      </c>
      <c r="E348">
        <v>2635</v>
      </c>
      <c r="F348">
        <v>16.399999999999999</v>
      </c>
      <c r="G348">
        <v>81</v>
      </c>
      <c r="H348" t="s">
        <v>940</v>
      </c>
      <c r="I348" t="s">
        <v>1305</v>
      </c>
      <c r="J348" t="s">
        <v>945</v>
      </c>
      <c r="K348" t="s">
        <v>1306</v>
      </c>
      <c r="L348" t="b">
        <f>Data_Completeness(MileageData[[#This Row],[MPG]:[Acceleration]])</f>
        <v>1</v>
      </c>
    </row>
    <row r="349" spans="1:12" x14ac:dyDescent="0.25">
      <c r="A349">
        <v>25.8</v>
      </c>
      <c r="B349">
        <v>4</v>
      </c>
      <c r="C349">
        <v>156</v>
      </c>
      <c r="D349">
        <v>92</v>
      </c>
      <c r="E349">
        <v>2620</v>
      </c>
      <c r="F349">
        <v>14.4</v>
      </c>
      <c r="G349">
        <v>81</v>
      </c>
      <c r="H349" t="s">
        <v>940</v>
      </c>
      <c r="I349" t="s">
        <v>1482</v>
      </c>
      <c r="J349" t="s">
        <v>980</v>
      </c>
      <c r="K349" t="s">
        <v>1483</v>
      </c>
      <c r="L349" t="b">
        <f>Data_Completeness(MileageData[[#This Row],[MPG]:[Acceleration]])</f>
        <v>1</v>
      </c>
    </row>
    <row r="350" spans="1:12" x14ac:dyDescent="0.25">
      <c r="A350">
        <v>23.5</v>
      </c>
      <c r="B350">
        <v>6</v>
      </c>
      <c r="C350">
        <v>173</v>
      </c>
      <c r="D350">
        <v>110</v>
      </c>
      <c r="E350">
        <v>2725</v>
      </c>
      <c r="F350">
        <v>12.6</v>
      </c>
      <c r="G350">
        <v>81</v>
      </c>
      <c r="H350" t="s">
        <v>940</v>
      </c>
      <c r="I350" t="s">
        <v>1436</v>
      </c>
      <c r="J350" t="s">
        <v>942</v>
      </c>
      <c r="K350" t="s">
        <v>1437</v>
      </c>
      <c r="L350" t="b">
        <f>Data_Completeness(MileageData[[#This Row],[MPG]:[Acceleration]])</f>
        <v>1</v>
      </c>
    </row>
    <row r="351" spans="1:12" x14ac:dyDescent="0.25">
      <c r="A351">
        <v>30</v>
      </c>
      <c r="B351">
        <v>4</v>
      </c>
      <c r="C351">
        <v>135</v>
      </c>
      <c r="D351">
        <v>84</v>
      </c>
      <c r="E351">
        <v>2385</v>
      </c>
      <c r="F351">
        <v>12.9</v>
      </c>
      <c r="G351">
        <v>81</v>
      </c>
      <c r="H351" t="s">
        <v>940</v>
      </c>
      <c r="I351" t="s">
        <v>1480</v>
      </c>
      <c r="J351" t="s">
        <v>948</v>
      </c>
      <c r="K351" t="s">
        <v>1481</v>
      </c>
      <c r="L351" t="b">
        <f>Data_Completeness(MileageData[[#This Row],[MPG]:[Acceleration]])</f>
        <v>1</v>
      </c>
    </row>
    <row r="352" spans="1:12" x14ac:dyDescent="0.25">
      <c r="A352">
        <v>39.1</v>
      </c>
      <c r="B352">
        <v>4</v>
      </c>
      <c r="C352">
        <v>79</v>
      </c>
      <c r="D352">
        <v>58</v>
      </c>
      <c r="E352">
        <v>1755</v>
      </c>
      <c r="F352">
        <v>16.899999999999999</v>
      </c>
      <c r="G352">
        <v>81</v>
      </c>
      <c r="H352" t="s">
        <v>990</v>
      </c>
      <c r="I352" t="s">
        <v>1484</v>
      </c>
      <c r="J352" t="s">
        <v>992</v>
      </c>
      <c r="K352" t="s">
        <v>1485</v>
      </c>
      <c r="L352" t="b">
        <f>Data_Completeness(MileageData[[#This Row],[MPG]:[Acceleration]])</f>
        <v>1</v>
      </c>
    </row>
    <row r="353" spans="1:12" x14ac:dyDescent="0.25">
      <c r="A353">
        <v>39</v>
      </c>
      <c r="B353">
        <v>4</v>
      </c>
      <c r="C353">
        <v>86</v>
      </c>
      <c r="D353">
        <v>64</v>
      </c>
      <c r="E353">
        <v>1875</v>
      </c>
      <c r="F353">
        <v>16.399999999999999</v>
      </c>
      <c r="G353">
        <v>81</v>
      </c>
      <c r="H353" t="s">
        <v>940</v>
      </c>
      <c r="I353" t="s">
        <v>1486</v>
      </c>
      <c r="J353" t="s">
        <v>948</v>
      </c>
      <c r="K353" t="s">
        <v>1487</v>
      </c>
      <c r="L353" t="b">
        <f>Data_Completeness(MileageData[[#This Row],[MPG]:[Acceleration]])</f>
        <v>1</v>
      </c>
    </row>
    <row r="354" spans="1:12" x14ac:dyDescent="0.25">
      <c r="A354">
        <v>35.1</v>
      </c>
      <c r="B354">
        <v>4</v>
      </c>
      <c r="C354">
        <v>81</v>
      </c>
      <c r="D354">
        <v>60</v>
      </c>
      <c r="E354">
        <v>1760</v>
      </c>
      <c r="F354">
        <v>16.100000000000001</v>
      </c>
      <c r="G354">
        <v>81</v>
      </c>
      <c r="H354" t="s">
        <v>990</v>
      </c>
      <c r="I354" t="s">
        <v>1488</v>
      </c>
      <c r="J354" t="s">
        <v>1211</v>
      </c>
      <c r="K354" t="s">
        <v>1489</v>
      </c>
      <c r="L354" t="b">
        <f>Data_Completeness(MileageData[[#This Row],[MPG]:[Acceleration]])</f>
        <v>1</v>
      </c>
    </row>
    <row r="355" spans="1:12" x14ac:dyDescent="0.25">
      <c r="A355">
        <v>32.299999999999997</v>
      </c>
      <c r="B355">
        <v>4</v>
      </c>
      <c r="C355">
        <v>97</v>
      </c>
      <c r="D355">
        <v>67</v>
      </c>
      <c r="E355">
        <v>2065</v>
      </c>
      <c r="F355">
        <v>17.8</v>
      </c>
      <c r="G355">
        <v>81</v>
      </c>
      <c r="H355" t="s">
        <v>990</v>
      </c>
      <c r="I355" t="s">
        <v>1213</v>
      </c>
      <c r="J355" t="e">
        <v>#VALUE!</v>
      </c>
      <c r="K355" t="e">
        <v>#VALUE!</v>
      </c>
      <c r="L355" t="b">
        <f>Data_Completeness(MileageData[[#This Row],[MPG]:[Acceleration]])</f>
        <v>1</v>
      </c>
    </row>
    <row r="356" spans="1:12" x14ac:dyDescent="0.25">
      <c r="A356">
        <v>37</v>
      </c>
      <c r="B356">
        <v>4</v>
      </c>
      <c r="C356">
        <v>85</v>
      </c>
      <c r="D356">
        <v>65</v>
      </c>
      <c r="E356">
        <v>1975</v>
      </c>
      <c r="F356">
        <v>19.399999999999999</v>
      </c>
      <c r="G356">
        <v>81</v>
      </c>
      <c r="H356" t="s">
        <v>990</v>
      </c>
      <c r="I356" t="s">
        <v>1490</v>
      </c>
      <c r="J356" t="s">
        <v>1001</v>
      </c>
      <c r="K356" t="s">
        <v>1491</v>
      </c>
      <c r="L356" t="b">
        <f>Data_Completeness(MileageData[[#This Row],[MPG]:[Acceleration]])</f>
        <v>1</v>
      </c>
    </row>
    <row r="357" spans="1:12" x14ac:dyDescent="0.25">
      <c r="A357">
        <v>37.700000000000003</v>
      </c>
      <c r="B357">
        <v>4</v>
      </c>
      <c r="C357">
        <v>89</v>
      </c>
      <c r="D357">
        <v>62</v>
      </c>
      <c r="E357">
        <v>2050</v>
      </c>
      <c r="F357">
        <v>17.3</v>
      </c>
      <c r="G357">
        <v>81</v>
      </c>
      <c r="H357" t="s">
        <v>990</v>
      </c>
      <c r="I357" t="s">
        <v>1492</v>
      </c>
      <c r="J357" t="s">
        <v>992</v>
      </c>
      <c r="K357" t="s">
        <v>1493</v>
      </c>
      <c r="L357" t="b">
        <f>Data_Completeness(MileageData[[#This Row],[MPG]:[Acceleration]])</f>
        <v>1</v>
      </c>
    </row>
    <row r="358" spans="1:12" x14ac:dyDescent="0.25">
      <c r="A358">
        <v>34.1</v>
      </c>
      <c r="B358">
        <v>4</v>
      </c>
      <c r="C358">
        <v>91</v>
      </c>
      <c r="D358">
        <v>68</v>
      </c>
      <c r="E358">
        <v>1985</v>
      </c>
      <c r="F358">
        <v>16</v>
      </c>
      <c r="G358">
        <v>81</v>
      </c>
      <c r="H358" t="s">
        <v>990</v>
      </c>
      <c r="I358" t="s">
        <v>1494</v>
      </c>
      <c r="J358" t="s">
        <v>1097</v>
      </c>
      <c r="K358" t="s">
        <v>1495</v>
      </c>
      <c r="L358" t="b">
        <f>Data_Completeness(MileageData[[#This Row],[MPG]:[Acceleration]])</f>
        <v>1</v>
      </c>
    </row>
    <row r="359" spans="1:12" x14ac:dyDescent="0.25">
      <c r="A359">
        <v>34.700000000000003</v>
      </c>
      <c r="B359">
        <v>4</v>
      </c>
      <c r="C359">
        <v>105</v>
      </c>
      <c r="D359">
        <v>63</v>
      </c>
      <c r="E359">
        <v>2215</v>
      </c>
      <c r="F359">
        <v>14.9</v>
      </c>
      <c r="G359">
        <v>81</v>
      </c>
      <c r="H359" t="s">
        <v>940</v>
      </c>
      <c r="I359" t="s">
        <v>1496</v>
      </c>
      <c r="J359" t="s">
        <v>948</v>
      </c>
      <c r="K359" t="s">
        <v>1497</v>
      </c>
      <c r="L359" t="b">
        <f>Data_Completeness(MileageData[[#This Row],[MPG]:[Acceleration]])</f>
        <v>1</v>
      </c>
    </row>
    <row r="360" spans="1:12" x14ac:dyDescent="0.25">
      <c r="A360">
        <v>34.4</v>
      </c>
      <c r="B360">
        <v>4</v>
      </c>
      <c r="C360">
        <v>98</v>
      </c>
      <c r="D360">
        <v>65</v>
      </c>
      <c r="E360">
        <v>2045</v>
      </c>
      <c r="F360">
        <v>16.2</v>
      </c>
      <c r="G360">
        <v>81</v>
      </c>
      <c r="H360" t="s">
        <v>940</v>
      </c>
      <c r="I360" t="s">
        <v>1498</v>
      </c>
      <c r="J360" t="s">
        <v>954</v>
      </c>
      <c r="K360" t="s">
        <v>1499</v>
      </c>
      <c r="L360" t="b">
        <f>Data_Completeness(MileageData[[#This Row],[MPG]:[Acceleration]])</f>
        <v>1</v>
      </c>
    </row>
    <row r="361" spans="1:12" x14ac:dyDescent="0.25">
      <c r="A361">
        <v>29.9</v>
      </c>
      <c r="B361">
        <v>4</v>
      </c>
      <c r="C361">
        <v>98</v>
      </c>
      <c r="D361">
        <v>65</v>
      </c>
      <c r="E361">
        <v>2380</v>
      </c>
      <c r="F361">
        <v>20.7</v>
      </c>
      <c r="G361">
        <v>81</v>
      </c>
      <c r="H361" t="s">
        <v>940</v>
      </c>
      <c r="I361" t="s">
        <v>1500</v>
      </c>
      <c r="J361" t="s">
        <v>954</v>
      </c>
      <c r="K361" t="s">
        <v>1501</v>
      </c>
      <c r="L361" t="b">
        <f>Data_Completeness(MileageData[[#This Row],[MPG]:[Acceleration]])</f>
        <v>1</v>
      </c>
    </row>
    <row r="362" spans="1:12" x14ac:dyDescent="0.25">
      <c r="A362">
        <v>33</v>
      </c>
      <c r="B362">
        <v>4</v>
      </c>
      <c r="C362">
        <v>105</v>
      </c>
      <c r="D362">
        <v>74</v>
      </c>
      <c r="E362">
        <v>2190</v>
      </c>
      <c r="F362">
        <v>14.2</v>
      </c>
      <c r="G362">
        <v>81</v>
      </c>
      <c r="H362" t="s">
        <v>967</v>
      </c>
      <c r="I362" t="s">
        <v>1502</v>
      </c>
      <c r="J362" t="s">
        <v>1004</v>
      </c>
      <c r="K362" t="s">
        <v>1503</v>
      </c>
      <c r="L362" t="b">
        <f>Data_Completeness(MileageData[[#This Row],[MPG]:[Acceleration]])</f>
        <v>1</v>
      </c>
    </row>
    <row r="363" spans="1:12" x14ac:dyDescent="0.25">
      <c r="A363">
        <v>34.5</v>
      </c>
      <c r="B363">
        <v>4</v>
      </c>
      <c r="C363">
        <v>100</v>
      </c>
      <c r="E363">
        <v>2320</v>
      </c>
      <c r="F363">
        <v>15.8</v>
      </c>
      <c r="G363">
        <v>81</v>
      </c>
      <c r="H363" t="s">
        <v>967</v>
      </c>
      <c r="I363" t="s">
        <v>1504</v>
      </c>
      <c r="J363" t="s">
        <v>1113</v>
      </c>
      <c r="K363" t="s">
        <v>1505</v>
      </c>
      <c r="L363" t="b">
        <f>Data_Completeness(MileageData[[#This Row],[MPG]:[Acceleration]])</f>
        <v>0</v>
      </c>
    </row>
    <row r="364" spans="1:12" x14ac:dyDescent="0.25">
      <c r="A364">
        <v>33.700000000000003</v>
      </c>
      <c r="B364">
        <v>4</v>
      </c>
      <c r="C364">
        <v>107</v>
      </c>
      <c r="D364">
        <v>75</v>
      </c>
      <c r="E364">
        <v>2210</v>
      </c>
      <c r="F364">
        <v>14.4</v>
      </c>
      <c r="G364">
        <v>81</v>
      </c>
      <c r="H364" t="s">
        <v>990</v>
      </c>
      <c r="I364" t="s">
        <v>1506</v>
      </c>
      <c r="J364" t="s">
        <v>1211</v>
      </c>
      <c r="K364" t="s">
        <v>1507</v>
      </c>
      <c r="L364" t="b">
        <f>Data_Completeness(MileageData[[#This Row],[MPG]:[Acceleration]])</f>
        <v>1</v>
      </c>
    </row>
    <row r="365" spans="1:12" x14ac:dyDescent="0.25">
      <c r="A365">
        <v>32.4</v>
      </c>
      <c r="B365">
        <v>4</v>
      </c>
      <c r="C365">
        <v>108</v>
      </c>
      <c r="D365">
        <v>75</v>
      </c>
      <c r="E365">
        <v>2350</v>
      </c>
      <c r="F365">
        <v>16.8</v>
      </c>
      <c r="G365">
        <v>81</v>
      </c>
      <c r="H365" t="s">
        <v>990</v>
      </c>
      <c r="I365" t="s">
        <v>1236</v>
      </c>
      <c r="J365" t="s">
        <v>992</v>
      </c>
      <c r="K365" t="s">
        <v>1237</v>
      </c>
      <c r="L365" t="b">
        <f>Data_Completeness(MileageData[[#This Row],[MPG]:[Acceleration]])</f>
        <v>1</v>
      </c>
    </row>
    <row r="366" spans="1:12" x14ac:dyDescent="0.25">
      <c r="A366">
        <v>32.9</v>
      </c>
      <c r="B366">
        <v>4</v>
      </c>
      <c r="C366">
        <v>119</v>
      </c>
      <c r="D366">
        <v>100</v>
      </c>
      <c r="E366">
        <v>2615</v>
      </c>
      <c r="F366">
        <v>14.8</v>
      </c>
      <c r="G366">
        <v>81</v>
      </c>
      <c r="H366" t="s">
        <v>990</v>
      </c>
      <c r="I366" t="s">
        <v>1508</v>
      </c>
      <c r="J366" t="s">
        <v>1001</v>
      </c>
      <c r="K366" t="s">
        <v>1509</v>
      </c>
      <c r="L366" t="b">
        <f>Data_Completeness(MileageData[[#This Row],[MPG]:[Acceleration]])</f>
        <v>1</v>
      </c>
    </row>
    <row r="367" spans="1:12" x14ac:dyDescent="0.25">
      <c r="A367">
        <v>31.6</v>
      </c>
      <c r="B367">
        <v>4</v>
      </c>
      <c r="C367">
        <v>120</v>
      </c>
      <c r="D367">
        <v>74</v>
      </c>
      <c r="E367">
        <v>2635</v>
      </c>
      <c r="F367">
        <v>18.3</v>
      </c>
      <c r="G367">
        <v>81</v>
      </c>
      <c r="H367" t="s">
        <v>990</v>
      </c>
      <c r="I367" t="s">
        <v>1450</v>
      </c>
      <c r="J367" t="s">
        <v>1097</v>
      </c>
      <c r="K367">
        <v>626</v>
      </c>
      <c r="L367" t="b">
        <f>Data_Completeness(MileageData[[#This Row],[MPG]:[Acceleration]])</f>
        <v>1</v>
      </c>
    </row>
    <row r="368" spans="1:12" x14ac:dyDescent="0.25">
      <c r="A368">
        <v>28.1</v>
      </c>
      <c r="B368">
        <v>4</v>
      </c>
      <c r="C368">
        <v>141</v>
      </c>
      <c r="D368">
        <v>80</v>
      </c>
      <c r="E368">
        <v>3230</v>
      </c>
      <c r="F368">
        <v>20.399999999999999</v>
      </c>
      <c r="G368">
        <v>81</v>
      </c>
      <c r="H368" t="s">
        <v>967</v>
      </c>
      <c r="I368" t="s">
        <v>1510</v>
      </c>
      <c r="J368" t="s">
        <v>1007</v>
      </c>
      <c r="K368" t="s">
        <v>1511</v>
      </c>
      <c r="L368" t="b">
        <f>Data_Completeness(MileageData[[#This Row],[MPG]:[Acceleration]])</f>
        <v>1</v>
      </c>
    </row>
    <row r="369" spans="1:12" x14ac:dyDescent="0.25">
      <c r="B369">
        <v>4</v>
      </c>
      <c r="C369">
        <v>121</v>
      </c>
      <c r="D369">
        <v>110</v>
      </c>
      <c r="E369">
        <v>2800</v>
      </c>
      <c r="F369">
        <v>15.4</v>
      </c>
      <c r="G369">
        <v>81</v>
      </c>
      <c r="H369" t="s">
        <v>967</v>
      </c>
      <c r="I369" t="s">
        <v>1512</v>
      </c>
      <c r="J369" t="s">
        <v>1012</v>
      </c>
      <c r="K369" t="s">
        <v>1513</v>
      </c>
      <c r="L369" t="b">
        <f>Data_Completeness(MileageData[[#This Row],[MPG]:[Acceleration]])</f>
        <v>0</v>
      </c>
    </row>
    <row r="370" spans="1:12" x14ac:dyDescent="0.25">
      <c r="A370">
        <v>30.7</v>
      </c>
      <c r="B370">
        <v>6</v>
      </c>
      <c r="C370">
        <v>145</v>
      </c>
      <c r="D370">
        <v>76</v>
      </c>
      <c r="E370">
        <v>3160</v>
      </c>
      <c r="F370">
        <v>19.600000000000001</v>
      </c>
      <c r="G370">
        <v>81</v>
      </c>
      <c r="H370" t="s">
        <v>967</v>
      </c>
      <c r="I370" t="s">
        <v>1514</v>
      </c>
      <c r="J370" t="s">
        <v>1106</v>
      </c>
      <c r="K370" t="s">
        <v>1515</v>
      </c>
      <c r="L370" t="b">
        <f>Data_Completeness(MileageData[[#This Row],[MPG]:[Acceleration]])</f>
        <v>1</v>
      </c>
    </row>
    <row r="371" spans="1:12" x14ac:dyDescent="0.25">
      <c r="A371">
        <v>25.4</v>
      </c>
      <c r="B371">
        <v>6</v>
      </c>
      <c r="C371">
        <v>168</v>
      </c>
      <c r="D371">
        <v>116</v>
      </c>
      <c r="E371">
        <v>2900</v>
      </c>
      <c r="F371">
        <v>12.6</v>
      </c>
      <c r="G371">
        <v>81</v>
      </c>
      <c r="H371" t="s">
        <v>990</v>
      </c>
      <c r="I371" t="s">
        <v>1516</v>
      </c>
      <c r="J371" t="s">
        <v>992</v>
      </c>
      <c r="K371" t="s">
        <v>1517</v>
      </c>
      <c r="L371" t="b">
        <f>Data_Completeness(MileageData[[#This Row],[MPG]:[Acceleration]])</f>
        <v>1</v>
      </c>
    </row>
    <row r="372" spans="1:12" x14ac:dyDescent="0.25">
      <c r="A372">
        <v>24.2</v>
      </c>
      <c r="B372">
        <v>6</v>
      </c>
      <c r="C372">
        <v>146</v>
      </c>
      <c r="D372">
        <v>120</v>
      </c>
      <c r="E372">
        <v>2930</v>
      </c>
      <c r="F372">
        <v>13.8</v>
      </c>
      <c r="G372">
        <v>81</v>
      </c>
      <c r="H372" t="s">
        <v>990</v>
      </c>
      <c r="I372" t="s">
        <v>1518</v>
      </c>
      <c r="J372" t="s">
        <v>1001</v>
      </c>
      <c r="K372" t="s">
        <v>1519</v>
      </c>
      <c r="L372" t="b">
        <f>Data_Completeness(MileageData[[#This Row],[MPG]:[Acceleration]])</f>
        <v>1</v>
      </c>
    </row>
    <row r="373" spans="1:12" x14ac:dyDescent="0.25">
      <c r="A373">
        <v>22.4</v>
      </c>
      <c r="B373">
        <v>6</v>
      </c>
      <c r="C373">
        <v>231</v>
      </c>
      <c r="D373">
        <v>110</v>
      </c>
      <c r="E373">
        <v>3415</v>
      </c>
      <c r="F373">
        <v>15.8</v>
      </c>
      <c r="G373">
        <v>81</v>
      </c>
      <c r="H373" t="s">
        <v>940</v>
      </c>
      <c r="I373" t="s">
        <v>1224</v>
      </c>
      <c r="J373" t="s">
        <v>945</v>
      </c>
      <c r="K373" t="s">
        <v>1225</v>
      </c>
      <c r="L373" t="b">
        <f>Data_Completeness(MileageData[[#This Row],[MPG]:[Acceleration]])</f>
        <v>1</v>
      </c>
    </row>
    <row r="374" spans="1:12" x14ac:dyDescent="0.25">
      <c r="A374">
        <v>26.6</v>
      </c>
      <c r="B374">
        <v>8</v>
      </c>
      <c r="C374">
        <v>350</v>
      </c>
      <c r="D374">
        <v>105</v>
      </c>
      <c r="E374">
        <v>3725</v>
      </c>
      <c r="F374">
        <v>19</v>
      </c>
      <c r="G374">
        <v>81</v>
      </c>
      <c r="H374" t="s">
        <v>940</v>
      </c>
      <c r="I374" t="s">
        <v>1520</v>
      </c>
      <c r="J374" t="s">
        <v>1091</v>
      </c>
      <c r="K374" t="s">
        <v>1521</v>
      </c>
      <c r="L374" t="b">
        <f>Data_Completeness(MileageData[[#This Row],[MPG]:[Acceleration]])</f>
        <v>1</v>
      </c>
    </row>
    <row r="375" spans="1:12" x14ac:dyDescent="0.25">
      <c r="A375">
        <v>20.2</v>
      </c>
      <c r="B375">
        <v>6</v>
      </c>
      <c r="C375">
        <v>200</v>
      </c>
      <c r="D375">
        <v>88</v>
      </c>
      <c r="E375">
        <v>3060</v>
      </c>
      <c r="F375">
        <v>17.100000000000001</v>
      </c>
      <c r="G375">
        <v>81</v>
      </c>
      <c r="H375" t="s">
        <v>940</v>
      </c>
      <c r="I375" t="s">
        <v>1522</v>
      </c>
      <c r="J375" t="s">
        <v>954</v>
      </c>
      <c r="K375" t="s">
        <v>1523</v>
      </c>
      <c r="L375" t="b">
        <f>Data_Completeness(MileageData[[#This Row],[MPG]:[Acceleration]])</f>
        <v>1</v>
      </c>
    </row>
    <row r="376" spans="1:12" x14ac:dyDescent="0.25">
      <c r="A376">
        <v>17.600000000000001</v>
      </c>
      <c r="B376">
        <v>6</v>
      </c>
      <c r="C376">
        <v>225</v>
      </c>
      <c r="D376">
        <v>85</v>
      </c>
      <c r="E376">
        <v>3465</v>
      </c>
      <c r="F376">
        <v>16.600000000000001</v>
      </c>
      <c r="G376">
        <v>81</v>
      </c>
      <c r="H376" t="s">
        <v>940</v>
      </c>
      <c r="I376" t="s">
        <v>1524</v>
      </c>
      <c r="J376" t="s">
        <v>1094</v>
      </c>
      <c r="K376" t="s">
        <v>1525</v>
      </c>
      <c r="L376" t="b">
        <f>Data_Completeness(MileageData[[#This Row],[MPG]:[Acceleration]])</f>
        <v>1</v>
      </c>
    </row>
    <row r="377" spans="1:12" x14ac:dyDescent="0.25">
      <c r="A377">
        <v>28</v>
      </c>
      <c r="B377">
        <v>4</v>
      </c>
      <c r="C377">
        <v>112</v>
      </c>
      <c r="D377">
        <v>88</v>
      </c>
      <c r="E377">
        <v>2605</v>
      </c>
      <c r="F377">
        <v>19.600000000000001</v>
      </c>
      <c r="G377">
        <v>82</v>
      </c>
      <c r="H377" t="s">
        <v>940</v>
      </c>
      <c r="I377" t="s">
        <v>1526</v>
      </c>
      <c r="J377" t="s">
        <v>942</v>
      </c>
      <c r="K377" t="s">
        <v>1527</v>
      </c>
      <c r="L377" t="b">
        <f>Data_Completeness(MileageData[[#This Row],[MPG]:[Acceleration]])</f>
        <v>1</v>
      </c>
    </row>
    <row r="378" spans="1:12" x14ac:dyDescent="0.25">
      <c r="A378">
        <v>27</v>
      </c>
      <c r="B378">
        <v>4</v>
      </c>
      <c r="C378">
        <v>112</v>
      </c>
      <c r="D378">
        <v>88</v>
      </c>
      <c r="E378">
        <v>2640</v>
      </c>
      <c r="F378">
        <v>18.600000000000001</v>
      </c>
      <c r="G378">
        <v>82</v>
      </c>
      <c r="H378" t="s">
        <v>940</v>
      </c>
      <c r="I378" t="s">
        <v>1528</v>
      </c>
      <c r="J378" t="s">
        <v>942</v>
      </c>
      <c r="K378" t="s">
        <v>1529</v>
      </c>
      <c r="L378" t="b">
        <f>Data_Completeness(MileageData[[#This Row],[MPG]:[Acceleration]])</f>
        <v>1</v>
      </c>
    </row>
    <row r="379" spans="1:12" x14ac:dyDescent="0.25">
      <c r="A379">
        <v>34</v>
      </c>
      <c r="B379">
        <v>4</v>
      </c>
      <c r="C379">
        <v>112</v>
      </c>
      <c r="D379">
        <v>88</v>
      </c>
      <c r="E379">
        <v>2395</v>
      </c>
      <c r="F379">
        <v>18</v>
      </c>
      <c r="G379">
        <v>82</v>
      </c>
      <c r="H379" t="s">
        <v>940</v>
      </c>
      <c r="I379" t="s">
        <v>1530</v>
      </c>
      <c r="J379" t="s">
        <v>942</v>
      </c>
      <c r="K379" t="s">
        <v>1531</v>
      </c>
      <c r="L379" t="b">
        <f>Data_Completeness(MileageData[[#This Row],[MPG]:[Acceleration]])</f>
        <v>1</v>
      </c>
    </row>
    <row r="380" spans="1:12" x14ac:dyDescent="0.25">
      <c r="A380">
        <v>31</v>
      </c>
      <c r="B380">
        <v>4</v>
      </c>
      <c r="C380">
        <v>112</v>
      </c>
      <c r="D380">
        <v>85</v>
      </c>
      <c r="E380">
        <v>2575</v>
      </c>
      <c r="F380">
        <v>16.2</v>
      </c>
      <c r="G380">
        <v>82</v>
      </c>
      <c r="H380" t="s">
        <v>940</v>
      </c>
      <c r="I380" t="s">
        <v>1532</v>
      </c>
      <c r="J380" t="s">
        <v>963</v>
      </c>
      <c r="K380" t="s">
        <v>1533</v>
      </c>
      <c r="L380" t="b">
        <f>Data_Completeness(MileageData[[#This Row],[MPG]:[Acceleration]])</f>
        <v>1</v>
      </c>
    </row>
    <row r="381" spans="1:12" x14ac:dyDescent="0.25">
      <c r="A381">
        <v>29</v>
      </c>
      <c r="B381">
        <v>4</v>
      </c>
      <c r="C381">
        <v>135</v>
      </c>
      <c r="D381">
        <v>84</v>
      </c>
      <c r="E381">
        <v>2525</v>
      </c>
      <c r="F381">
        <v>16</v>
      </c>
      <c r="G381">
        <v>82</v>
      </c>
      <c r="H381" t="s">
        <v>940</v>
      </c>
      <c r="I381" t="s">
        <v>1534</v>
      </c>
      <c r="J381" t="s">
        <v>980</v>
      </c>
      <c r="K381" t="s">
        <v>1535</v>
      </c>
      <c r="L381" t="b">
        <f>Data_Completeness(MileageData[[#This Row],[MPG]:[Acceleration]])</f>
        <v>1</v>
      </c>
    </row>
    <row r="382" spans="1:12" x14ac:dyDescent="0.25">
      <c r="A382">
        <v>27</v>
      </c>
      <c r="B382">
        <v>4</v>
      </c>
      <c r="C382">
        <v>151</v>
      </c>
      <c r="D382">
        <v>90</v>
      </c>
      <c r="E382">
        <v>2735</v>
      </c>
      <c r="F382">
        <v>18</v>
      </c>
      <c r="G382">
        <v>82</v>
      </c>
      <c r="H382" t="s">
        <v>940</v>
      </c>
      <c r="I382" t="s">
        <v>1440</v>
      </c>
      <c r="J382" t="s">
        <v>963</v>
      </c>
      <c r="K382" t="s">
        <v>1441</v>
      </c>
      <c r="L382" t="b">
        <f>Data_Completeness(MileageData[[#This Row],[MPG]:[Acceleration]])</f>
        <v>1</v>
      </c>
    </row>
    <row r="383" spans="1:12" x14ac:dyDescent="0.25">
      <c r="A383">
        <v>24</v>
      </c>
      <c r="B383">
        <v>4</v>
      </c>
      <c r="C383">
        <v>140</v>
      </c>
      <c r="D383">
        <v>92</v>
      </c>
      <c r="E383">
        <v>2865</v>
      </c>
      <c r="F383">
        <v>16.399999999999999</v>
      </c>
      <c r="G383">
        <v>82</v>
      </c>
      <c r="H383" t="s">
        <v>940</v>
      </c>
      <c r="I383" t="s">
        <v>1536</v>
      </c>
      <c r="J383" t="s">
        <v>954</v>
      </c>
      <c r="K383" t="s">
        <v>1537</v>
      </c>
      <c r="L383" t="b">
        <f>Data_Completeness(MileageData[[#This Row],[MPG]:[Acceleration]])</f>
        <v>1</v>
      </c>
    </row>
    <row r="384" spans="1:12" x14ac:dyDescent="0.25">
      <c r="A384">
        <v>23</v>
      </c>
      <c r="B384">
        <v>4</v>
      </c>
      <c r="C384">
        <v>151</v>
      </c>
      <c r="E384">
        <v>3035</v>
      </c>
      <c r="F384">
        <v>20.5</v>
      </c>
      <c r="G384">
        <v>82</v>
      </c>
      <c r="H384" t="s">
        <v>940</v>
      </c>
      <c r="I384" t="s">
        <v>1538</v>
      </c>
      <c r="J384" t="s">
        <v>951</v>
      </c>
      <c r="K384" t="s">
        <v>1539</v>
      </c>
      <c r="L384" t="b">
        <f>Data_Completeness(MileageData[[#This Row],[MPG]:[Acceleration]])</f>
        <v>0</v>
      </c>
    </row>
    <row r="385" spans="1:12" x14ac:dyDescent="0.25">
      <c r="A385">
        <v>36</v>
      </c>
      <c r="B385">
        <v>4</v>
      </c>
      <c r="C385">
        <v>105</v>
      </c>
      <c r="D385">
        <v>74</v>
      </c>
      <c r="E385">
        <v>1980</v>
      </c>
      <c r="F385">
        <v>15.3</v>
      </c>
      <c r="G385">
        <v>82</v>
      </c>
      <c r="H385" t="s">
        <v>967</v>
      </c>
      <c r="I385" t="s">
        <v>1540</v>
      </c>
      <c r="J385" t="s">
        <v>1004</v>
      </c>
      <c r="K385" t="s">
        <v>1541</v>
      </c>
      <c r="L385" t="b">
        <f>Data_Completeness(MileageData[[#This Row],[MPG]:[Acceleration]])</f>
        <v>1</v>
      </c>
    </row>
    <row r="386" spans="1:12" x14ac:dyDescent="0.25">
      <c r="A386">
        <v>37</v>
      </c>
      <c r="B386">
        <v>4</v>
      </c>
      <c r="C386">
        <v>91</v>
      </c>
      <c r="D386">
        <v>68</v>
      </c>
      <c r="E386">
        <v>2025</v>
      </c>
      <c r="F386">
        <v>18.2</v>
      </c>
      <c r="G386">
        <v>82</v>
      </c>
      <c r="H386" t="s">
        <v>990</v>
      </c>
      <c r="I386" t="s">
        <v>1542</v>
      </c>
      <c r="J386" t="s">
        <v>1097</v>
      </c>
      <c r="K386" t="s">
        <v>1543</v>
      </c>
      <c r="L386" t="b">
        <f>Data_Completeness(MileageData[[#This Row],[MPG]:[Acceleration]])</f>
        <v>1</v>
      </c>
    </row>
    <row r="387" spans="1:12" x14ac:dyDescent="0.25">
      <c r="A387">
        <v>31</v>
      </c>
      <c r="B387">
        <v>4</v>
      </c>
      <c r="C387">
        <v>91</v>
      </c>
      <c r="D387">
        <v>68</v>
      </c>
      <c r="E387">
        <v>1970</v>
      </c>
      <c r="F387">
        <v>17.600000000000001</v>
      </c>
      <c r="G387">
        <v>82</v>
      </c>
      <c r="H387" t="s">
        <v>990</v>
      </c>
      <c r="I387" t="s">
        <v>1544</v>
      </c>
      <c r="J387" t="s">
        <v>1097</v>
      </c>
      <c r="K387" t="s">
        <v>1545</v>
      </c>
      <c r="L387" t="b">
        <f>Data_Completeness(MileageData[[#This Row],[MPG]:[Acceleration]])</f>
        <v>1</v>
      </c>
    </row>
    <row r="388" spans="1:12" x14ac:dyDescent="0.25">
      <c r="A388">
        <v>38</v>
      </c>
      <c r="B388">
        <v>4</v>
      </c>
      <c r="C388">
        <v>105</v>
      </c>
      <c r="D388">
        <v>63</v>
      </c>
      <c r="E388">
        <v>2125</v>
      </c>
      <c r="F388">
        <v>14.7</v>
      </c>
      <c r="G388">
        <v>82</v>
      </c>
      <c r="H388" t="s">
        <v>940</v>
      </c>
      <c r="I388" t="s">
        <v>1546</v>
      </c>
      <c r="J388" t="s">
        <v>948</v>
      </c>
      <c r="K388" t="s">
        <v>1547</v>
      </c>
      <c r="L388" t="b">
        <f>Data_Completeness(MileageData[[#This Row],[MPG]:[Acceleration]])</f>
        <v>1</v>
      </c>
    </row>
    <row r="389" spans="1:12" x14ac:dyDescent="0.25">
      <c r="A389">
        <v>36</v>
      </c>
      <c r="B389">
        <v>4</v>
      </c>
      <c r="C389">
        <v>98</v>
      </c>
      <c r="D389">
        <v>70</v>
      </c>
      <c r="E389">
        <v>2125</v>
      </c>
      <c r="F389">
        <v>17.3</v>
      </c>
      <c r="G389">
        <v>82</v>
      </c>
      <c r="H389" t="s">
        <v>940</v>
      </c>
      <c r="I389" t="s">
        <v>1548</v>
      </c>
      <c r="J389" t="s">
        <v>1059</v>
      </c>
      <c r="K389" t="s">
        <v>1549</v>
      </c>
      <c r="L389" t="b">
        <f>Data_Completeness(MileageData[[#This Row],[MPG]:[Acceleration]])</f>
        <v>1</v>
      </c>
    </row>
    <row r="390" spans="1:12" x14ac:dyDescent="0.25">
      <c r="A390">
        <v>36</v>
      </c>
      <c r="B390">
        <v>4</v>
      </c>
      <c r="C390">
        <v>120</v>
      </c>
      <c r="D390">
        <v>88</v>
      </c>
      <c r="E390">
        <v>2160</v>
      </c>
      <c r="F390">
        <v>14.5</v>
      </c>
      <c r="G390">
        <v>82</v>
      </c>
      <c r="H390" t="s">
        <v>990</v>
      </c>
      <c r="I390" t="s">
        <v>1550</v>
      </c>
      <c r="J390" t="s">
        <v>1551</v>
      </c>
      <c r="K390" t="s">
        <v>1552</v>
      </c>
      <c r="L390" t="b">
        <f>Data_Completeness(MileageData[[#This Row],[MPG]:[Acceleration]])</f>
        <v>1</v>
      </c>
    </row>
    <row r="391" spans="1:12" x14ac:dyDescent="0.25">
      <c r="A391">
        <v>36</v>
      </c>
      <c r="B391">
        <v>4</v>
      </c>
      <c r="C391">
        <v>107</v>
      </c>
      <c r="D391">
        <v>75</v>
      </c>
      <c r="E391">
        <v>2205</v>
      </c>
      <c r="F391">
        <v>14.5</v>
      </c>
      <c r="G391">
        <v>82</v>
      </c>
      <c r="H391" t="s">
        <v>990</v>
      </c>
      <c r="I391" t="s">
        <v>1478</v>
      </c>
      <c r="J391" t="s">
        <v>1211</v>
      </c>
      <c r="K391" t="s">
        <v>1479</v>
      </c>
      <c r="L391" t="b">
        <f>Data_Completeness(MileageData[[#This Row],[MPG]:[Acceleration]])</f>
        <v>1</v>
      </c>
    </row>
    <row r="392" spans="1:12" x14ac:dyDescent="0.25">
      <c r="A392">
        <v>34</v>
      </c>
      <c r="B392">
        <v>4</v>
      </c>
      <c r="C392">
        <v>108</v>
      </c>
      <c r="D392">
        <v>70</v>
      </c>
      <c r="E392">
        <v>2245</v>
      </c>
      <c r="F392">
        <v>16.899999999999999</v>
      </c>
      <c r="G392">
        <v>82</v>
      </c>
      <c r="H392" t="s">
        <v>990</v>
      </c>
      <c r="I392" t="s">
        <v>1236</v>
      </c>
      <c r="J392" t="s">
        <v>992</v>
      </c>
      <c r="K392" t="s">
        <v>1237</v>
      </c>
      <c r="L392" t="b">
        <f>Data_Completeness(MileageData[[#This Row],[MPG]:[Acceleration]])</f>
        <v>1</v>
      </c>
    </row>
    <row r="393" spans="1:12" x14ac:dyDescent="0.25">
      <c r="A393">
        <v>38</v>
      </c>
      <c r="B393">
        <v>4</v>
      </c>
      <c r="C393">
        <v>91</v>
      </c>
      <c r="D393">
        <v>67</v>
      </c>
      <c r="E393">
        <v>1965</v>
      </c>
      <c r="F393">
        <v>15</v>
      </c>
      <c r="G393">
        <v>82</v>
      </c>
      <c r="H393" t="s">
        <v>990</v>
      </c>
      <c r="I393" t="s">
        <v>1210</v>
      </c>
      <c r="J393" t="s">
        <v>1211</v>
      </c>
      <c r="K393" t="s">
        <v>1212</v>
      </c>
      <c r="L393" t="b">
        <f>Data_Completeness(MileageData[[#This Row],[MPG]:[Acceleration]])</f>
        <v>1</v>
      </c>
    </row>
    <row r="394" spans="1:12" x14ac:dyDescent="0.25">
      <c r="A394">
        <v>32</v>
      </c>
      <c r="B394">
        <v>4</v>
      </c>
      <c r="C394">
        <v>91</v>
      </c>
      <c r="D394">
        <v>67</v>
      </c>
      <c r="E394">
        <v>1965</v>
      </c>
      <c r="F394">
        <v>15.7</v>
      </c>
      <c r="G394">
        <v>82</v>
      </c>
      <c r="H394" t="s">
        <v>990</v>
      </c>
      <c r="I394" t="s">
        <v>1553</v>
      </c>
      <c r="J394" t="s">
        <v>1211</v>
      </c>
      <c r="K394" t="s">
        <v>1554</v>
      </c>
      <c r="L394" t="b">
        <f>Data_Completeness(MileageData[[#This Row],[MPG]:[Acceleration]])</f>
        <v>1</v>
      </c>
    </row>
    <row r="395" spans="1:12" x14ac:dyDescent="0.25">
      <c r="A395">
        <v>38</v>
      </c>
      <c r="B395">
        <v>4</v>
      </c>
      <c r="C395">
        <v>91</v>
      </c>
      <c r="D395">
        <v>67</v>
      </c>
      <c r="E395">
        <v>1995</v>
      </c>
      <c r="F395">
        <v>16.2</v>
      </c>
      <c r="G395">
        <v>82</v>
      </c>
      <c r="H395" t="s">
        <v>990</v>
      </c>
      <c r="I395" t="s">
        <v>1555</v>
      </c>
      <c r="J395" t="s">
        <v>1001</v>
      </c>
      <c r="K395" t="s">
        <v>1556</v>
      </c>
      <c r="L395" t="b">
        <f>Data_Completeness(MileageData[[#This Row],[MPG]:[Acceleration]])</f>
        <v>1</v>
      </c>
    </row>
    <row r="396" spans="1:12" x14ac:dyDescent="0.25">
      <c r="A396">
        <v>25</v>
      </c>
      <c r="B396">
        <v>6</v>
      </c>
      <c r="C396">
        <v>181</v>
      </c>
      <c r="D396">
        <v>110</v>
      </c>
      <c r="E396">
        <v>2945</v>
      </c>
      <c r="F396">
        <v>16.399999999999999</v>
      </c>
      <c r="G396">
        <v>82</v>
      </c>
      <c r="H396" t="s">
        <v>940</v>
      </c>
      <c r="I396" t="s">
        <v>1557</v>
      </c>
      <c r="J396" t="s">
        <v>945</v>
      </c>
      <c r="K396" t="s">
        <v>1558</v>
      </c>
      <c r="L396" t="b">
        <f>Data_Completeness(MileageData[[#This Row],[MPG]:[Acceleration]])</f>
        <v>1</v>
      </c>
    </row>
    <row r="397" spans="1:12" x14ac:dyDescent="0.25">
      <c r="A397">
        <v>38</v>
      </c>
      <c r="B397">
        <v>6</v>
      </c>
      <c r="C397">
        <v>262</v>
      </c>
      <c r="D397">
        <v>85</v>
      </c>
      <c r="E397">
        <v>3015</v>
      </c>
      <c r="F397">
        <v>17</v>
      </c>
      <c r="G397">
        <v>82</v>
      </c>
      <c r="H397" t="s">
        <v>940</v>
      </c>
      <c r="I397" t="s">
        <v>1559</v>
      </c>
      <c r="J397" t="s">
        <v>1091</v>
      </c>
      <c r="K397" t="s">
        <v>1560</v>
      </c>
      <c r="L397" t="b">
        <f>Data_Completeness(MileageData[[#This Row],[MPG]:[Acceleration]])</f>
        <v>1</v>
      </c>
    </row>
    <row r="398" spans="1:12" x14ac:dyDescent="0.25">
      <c r="A398">
        <v>26</v>
      </c>
      <c r="B398">
        <v>4</v>
      </c>
      <c r="C398">
        <v>156</v>
      </c>
      <c r="D398">
        <v>92</v>
      </c>
      <c r="E398">
        <v>2585</v>
      </c>
      <c r="F398">
        <v>14.5</v>
      </c>
      <c r="G398">
        <v>82</v>
      </c>
      <c r="H398" t="s">
        <v>940</v>
      </c>
      <c r="I398" t="s">
        <v>1561</v>
      </c>
      <c r="J398" t="s">
        <v>1094</v>
      </c>
      <c r="K398" t="s">
        <v>1562</v>
      </c>
      <c r="L398" t="b">
        <f>Data_Completeness(MileageData[[#This Row],[MPG]:[Acceleration]])</f>
        <v>1</v>
      </c>
    </row>
    <row r="399" spans="1:12" x14ac:dyDescent="0.25">
      <c r="A399">
        <v>22</v>
      </c>
      <c r="B399">
        <v>6</v>
      </c>
      <c r="C399">
        <v>232</v>
      </c>
      <c r="D399">
        <v>112</v>
      </c>
      <c r="E399">
        <v>2835</v>
      </c>
      <c r="F399">
        <v>14.7</v>
      </c>
      <c r="G399">
        <v>82</v>
      </c>
      <c r="H399" t="s">
        <v>940</v>
      </c>
      <c r="I399" t="s">
        <v>1563</v>
      </c>
      <c r="J399" t="s">
        <v>954</v>
      </c>
      <c r="K399" t="s">
        <v>1564</v>
      </c>
      <c r="L399" t="b">
        <f>Data_Completeness(MileageData[[#This Row],[MPG]:[Acceleration]])</f>
        <v>1</v>
      </c>
    </row>
    <row r="400" spans="1:12" x14ac:dyDescent="0.25">
      <c r="A400">
        <v>32</v>
      </c>
      <c r="B400">
        <v>4</v>
      </c>
      <c r="C400">
        <v>144</v>
      </c>
      <c r="D400">
        <v>96</v>
      </c>
      <c r="E400">
        <v>2665</v>
      </c>
      <c r="F400">
        <v>13.9</v>
      </c>
      <c r="G400">
        <v>82</v>
      </c>
      <c r="H400" t="s">
        <v>990</v>
      </c>
      <c r="I400" t="s">
        <v>1565</v>
      </c>
      <c r="J400" t="s">
        <v>992</v>
      </c>
      <c r="K400" t="s">
        <v>1566</v>
      </c>
      <c r="L400" t="b">
        <f>Data_Completeness(MileageData[[#This Row],[MPG]:[Acceleration]])</f>
        <v>1</v>
      </c>
    </row>
    <row r="401" spans="1:12" x14ac:dyDescent="0.25">
      <c r="A401">
        <v>36</v>
      </c>
      <c r="B401">
        <v>4</v>
      </c>
      <c r="C401">
        <v>135</v>
      </c>
      <c r="D401">
        <v>84</v>
      </c>
      <c r="E401">
        <v>2370</v>
      </c>
      <c r="F401">
        <v>13</v>
      </c>
      <c r="G401">
        <v>82</v>
      </c>
      <c r="H401" t="s">
        <v>940</v>
      </c>
      <c r="I401" t="s">
        <v>1567</v>
      </c>
      <c r="J401" t="s">
        <v>980</v>
      </c>
      <c r="K401" t="s">
        <v>1568</v>
      </c>
      <c r="L401" t="b">
        <f>Data_Completeness(MileageData[[#This Row],[MPG]:[Acceleration]])</f>
        <v>1</v>
      </c>
    </row>
    <row r="402" spans="1:12" x14ac:dyDescent="0.25">
      <c r="A402">
        <v>27</v>
      </c>
      <c r="B402">
        <v>4</v>
      </c>
      <c r="C402">
        <v>151</v>
      </c>
      <c r="D402">
        <v>90</v>
      </c>
      <c r="E402">
        <v>2950</v>
      </c>
      <c r="F402">
        <v>17.3</v>
      </c>
      <c r="G402">
        <v>82</v>
      </c>
      <c r="H402" t="s">
        <v>940</v>
      </c>
      <c r="I402" t="s">
        <v>1569</v>
      </c>
      <c r="J402" t="s">
        <v>942</v>
      </c>
      <c r="K402" t="s">
        <v>1570</v>
      </c>
      <c r="L402" t="b">
        <f>Data_Completeness(MileageData[[#This Row],[MPG]:[Acceleration]])</f>
        <v>1</v>
      </c>
    </row>
    <row r="403" spans="1:12" x14ac:dyDescent="0.25">
      <c r="A403">
        <v>27</v>
      </c>
      <c r="B403">
        <v>4</v>
      </c>
      <c r="C403">
        <v>140</v>
      </c>
      <c r="D403">
        <v>86</v>
      </c>
      <c r="E403">
        <v>2790</v>
      </c>
      <c r="F403">
        <v>15.6</v>
      </c>
      <c r="G403">
        <v>82</v>
      </c>
      <c r="H403" t="s">
        <v>940</v>
      </c>
      <c r="I403" t="s">
        <v>1571</v>
      </c>
      <c r="J403" t="s">
        <v>954</v>
      </c>
      <c r="K403" t="s">
        <v>1572</v>
      </c>
      <c r="L403" t="b">
        <f>Data_Completeness(MileageData[[#This Row],[MPG]:[Acceleration]])</f>
        <v>1</v>
      </c>
    </row>
    <row r="404" spans="1:12" x14ac:dyDescent="0.25">
      <c r="A404">
        <v>44</v>
      </c>
      <c r="B404">
        <v>4</v>
      </c>
      <c r="C404">
        <v>97</v>
      </c>
      <c r="D404">
        <v>52</v>
      </c>
      <c r="E404">
        <v>2130</v>
      </c>
      <c r="F404">
        <v>24.6</v>
      </c>
      <c r="G404">
        <v>82</v>
      </c>
      <c r="H404" t="s">
        <v>967</v>
      </c>
      <c r="I404" t="s">
        <v>1573</v>
      </c>
      <c r="J404" t="s">
        <v>1261</v>
      </c>
      <c r="K404" t="s">
        <v>1574</v>
      </c>
      <c r="L404" t="b">
        <f>Data_Completeness(MileageData[[#This Row],[MPG]:[Acceleration]])</f>
        <v>1</v>
      </c>
    </row>
    <row r="405" spans="1:12" x14ac:dyDescent="0.25">
      <c r="A405">
        <v>32</v>
      </c>
      <c r="B405">
        <v>4</v>
      </c>
      <c r="C405">
        <v>135</v>
      </c>
      <c r="D405">
        <v>84</v>
      </c>
      <c r="E405">
        <v>2295</v>
      </c>
      <c r="F405">
        <v>11.6</v>
      </c>
      <c r="G405">
        <v>82</v>
      </c>
      <c r="H405" t="s">
        <v>940</v>
      </c>
      <c r="I405" t="s">
        <v>1575</v>
      </c>
      <c r="J405" t="s">
        <v>980</v>
      </c>
      <c r="K405" t="s">
        <v>1576</v>
      </c>
      <c r="L405" t="b">
        <f>Data_Completeness(MileageData[[#This Row],[MPG]:[Acceleration]])</f>
        <v>1</v>
      </c>
    </row>
    <row r="406" spans="1:12" x14ac:dyDescent="0.25">
      <c r="A406">
        <v>28</v>
      </c>
      <c r="B406">
        <v>4</v>
      </c>
      <c r="C406">
        <v>120</v>
      </c>
      <c r="D406">
        <v>79</v>
      </c>
      <c r="E406">
        <v>2625</v>
      </c>
      <c r="F406">
        <v>18.600000000000001</v>
      </c>
      <c r="G406">
        <v>82</v>
      </c>
      <c r="H406" t="s">
        <v>940</v>
      </c>
      <c r="I406" t="s">
        <v>1577</v>
      </c>
      <c r="J406" t="s">
        <v>954</v>
      </c>
      <c r="K406" t="s">
        <v>1578</v>
      </c>
      <c r="L406" t="b">
        <f>Data_Completeness(MileageData[[#This Row],[MPG]:[Acceleration]])</f>
        <v>1</v>
      </c>
    </row>
    <row r="407" spans="1:12" x14ac:dyDescent="0.25">
      <c r="A407">
        <v>31</v>
      </c>
      <c r="B407">
        <v>4</v>
      </c>
      <c r="C407">
        <v>119</v>
      </c>
      <c r="D407">
        <v>82</v>
      </c>
      <c r="E407">
        <v>2720</v>
      </c>
      <c r="F407">
        <v>19.399999999999999</v>
      </c>
      <c r="G407">
        <v>82</v>
      </c>
      <c r="H407" t="s">
        <v>940</v>
      </c>
      <c r="I407" t="s">
        <v>1579</v>
      </c>
      <c r="J407" t="s">
        <v>1021</v>
      </c>
      <c r="K407" t="s">
        <v>1580</v>
      </c>
      <c r="L407" t="b">
        <f>Data_Completeness(MileageData[[#This Row],[MPG]:[Acceleration]])</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BA75B-87F4-4628-B7E7-F0884A29927C}">
  <sheetPr>
    <tabColor rgb="FFD9D9D9"/>
  </sheetPr>
  <dimension ref="A1:W2939"/>
  <sheetViews>
    <sheetView workbookViewId="0">
      <pane ySplit="1" topLeftCell="A2" activePane="bottomLeft" state="frozenSplit"/>
      <selection pane="bottomLeft"/>
    </sheetView>
  </sheetViews>
  <sheetFormatPr defaultRowHeight="15" x14ac:dyDescent="0.25"/>
  <cols>
    <col min="1" max="1" width="48.7109375" bestFit="1" customWidth="1"/>
    <col min="2" max="2" width="7.28515625" bestFit="1" customWidth="1"/>
    <col min="3" max="3" width="10.7109375" bestFit="1" customWidth="1"/>
    <col min="4" max="4" width="17.5703125" bestFit="1" customWidth="1"/>
    <col min="5" max="5" width="16.5703125" bestFit="1" customWidth="1"/>
    <col min="6" max="6" width="15.140625" bestFit="1" customWidth="1"/>
    <col min="7" max="7" width="10" bestFit="1" customWidth="1"/>
    <col min="8" max="8" width="25.28515625" bestFit="1" customWidth="1"/>
    <col min="9" max="9" width="13.140625" bestFit="1" customWidth="1"/>
    <col min="10" max="10" width="10.7109375" bestFit="1" customWidth="1"/>
    <col min="11" max="11" width="6.5703125" bestFit="1" customWidth="1"/>
    <col min="12" max="12" width="19.5703125" bestFit="1" customWidth="1"/>
    <col min="13" max="13" width="7.85546875" bestFit="1" customWidth="1"/>
    <col min="14" max="14" width="19.28515625" bestFit="1" customWidth="1"/>
    <col min="15" max="15" width="12.85546875" bestFit="1" customWidth="1"/>
    <col min="16" max="16" width="11.42578125" bestFit="1" customWidth="1"/>
    <col min="17" max="17" width="12" bestFit="1" customWidth="1"/>
    <col min="18" max="18" width="13" bestFit="1" customWidth="1"/>
    <col min="19" max="19" width="20.85546875" bestFit="1" customWidth="1"/>
    <col min="20" max="20" width="19.85546875" bestFit="1" customWidth="1"/>
    <col min="21" max="21" width="34.140625" bestFit="1" customWidth="1"/>
    <col min="22" max="22" width="12.140625" bestFit="1" customWidth="1"/>
    <col min="23" max="23" width="12.7109375" customWidth="1"/>
  </cols>
  <sheetData>
    <row r="1" spans="1:23" x14ac:dyDescent="0.25">
      <c r="A1" t="s">
        <v>711</v>
      </c>
      <c r="B1" t="s">
        <v>712</v>
      </c>
      <c r="C1" t="s">
        <v>713</v>
      </c>
      <c r="D1" t="s">
        <v>714</v>
      </c>
      <c r="E1" t="s">
        <v>715</v>
      </c>
      <c r="F1" t="s">
        <v>716</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row>
    <row r="2" spans="1:23" x14ac:dyDescent="0.25">
      <c r="A2" t="s">
        <v>734</v>
      </c>
      <c r="B2">
        <v>2015</v>
      </c>
      <c r="C2" t="s">
        <v>735</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b">
        <f>Data_Completeness(LifeExpectancyData[[#This Row],[Life expectancy]:[Schooling]])</f>
        <v>1</v>
      </c>
    </row>
    <row r="3" spans="1:23" x14ac:dyDescent="0.25">
      <c r="A3" t="s">
        <v>734</v>
      </c>
      <c r="B3">
        <v>2014</v>
      </c>
      <c r="C3" t="s">
        <v>735</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b">
        <f>Data_Completeness(LifeExpectancyData[[#This Row],[Life expectancy]:[Schooling]])</f>
        <v>1</v>
      </c>
    </row>
    <row r="4" spans="1:23" x14ac:dyDescent="0.25">
      <c r="A4" t="s">
        <v>734</v>
      </c>
      <c r="B4">
        <v>2013</v>
      </c>
      <c r="C4" t="s">
        <v>735</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b">
        <f>Data_Completeness(LifeExpectancyData[[#This Row],[Life expectancy]:[Schooling]])</f>
        <v>1</v>
      </c>
    </row>
    <row r="5" spans="1:23" x14ac:dyDescent="0.25">
      <c r="A5" t="s">
        <v>734</v>
      </c>
      <c r="B5">
        <v>2012</v>
      </c>
      <c r="C5" t="s">
        <v>735</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b">
        <f>Data_Completeness(LifeExpectancyData[[#This Row],[Life expectancy]:[Schooling]])</f>
        <v>1</v>
      </c>
    </row>
    <row r="6" spans="1:23" x14ac:dyDescent="0.25">
      <c r="A6" t="s">
        <v>734</v>
      </c>
      <c r="B6">
        <v>2011</v>
      </c>
      <c r="C6" t="s">
        <v>735</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b">
        <f>Data_Completeness(LifeExpectancyData[[#This Row],[Life expectancy]:[Schooling]])</f>
        <v>1</v>
      </c>
    </row>
    <row r="7" spans="1:23" x14ac:dyDescent="0.25">
      <c r="A7" t="s">
        <v>734</v>
      </c>
      <c r="B7">
        <v>2010</v>
      </c>
      <c r="C7" t="s">
        <v>735</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b">
        <f>Data_Completeness(LifeExpectancyData[[#This Row],[Life expectancy]:[Schooling]])</f>
        <v>1</v>
      </c>
    </row>
    <row r="8" spans="1:23" x14ac:dyDescent="0.25">
      <c r="A8" t="s">
        <v>734</v>
      </c>
      <c r="B8">
        <v>2009</v>
      </c>
      <c r="C8" t="s">
        <v>735</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b">
        <f>Data_Completeness(LifeExpectancyData[[#This Row],[Life expectancy]:[Schooling]])</f>
        <v>1</v>
      </c>
    </row>
    <row r="9" spans="1:23" x14ac:dyDescent="0.25">
      <c r="A9" t="s">
        <v>734</v>
      </c>
      <c r="B9">
        <v>2008</v>
      </c>
      <c r="C9" t="s">
        <v>735</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b">
        <f>Data_Completeness(LifeExpectancyData[[#This Row],[Life expectancy]:[Schooling]])</f>
        <v>1</v>
      </c>
    </row>
    <row r="10" spans="1:23" x14ac:dyDescent="0.25">
      <c r="A10" t="s">
        <v>734</v>
      </c>
      <c r="B10">
        <v>2007</v>
      </c>
      <c r="C10" t="s">
        <v>735</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b">
        <f>Data_Completeness(LifeExpectancyData[[#This Row],[Life expectancy]:[Schooling]])</f>
        <v>1</v>
      </c>
    </row>
    <row r="11" spans="1:23" x14ac:dyDescent="0.25">
      <c r="A11" t="s">
        <v>734</v>
      </c>
      <c r="B11">
        <v>2006</v>
      </c>
      <c r="C11" t="s">
        <v>735</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b">
        <f>Data_Completeness(LifeExpectancyData[[#This Row],[Life expectancy]:[Schooling]])</f>
        <v>1</v>
      </c>
    </row>
    <row r="12" spans="1:23" x14ac:dyDescent="0.25">
      <c r="A12" t="s">
        <v>734</v>
      </c>
      <c r="B12">
        <v>2005</v>
      </c>
      <c r="C12" t="s">
        <v>735</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b">
        <f>Data_Completeness(LifeExpectancyData[[#This Row],[Life expectancy]:[Schooling]])</f>
        <v>1</v>
      </c>
    </row>
    <row r="13" spans="1:23" x14ac:dyDescent="0.25">
      <c r="A13" t="s">
        <v>734</v>
      </c>
      <c r="B13">
        <v>2004</v>
      </c>
      <c r="C13" t="s">
        <v>735</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b">
        <f>Data_Completeness(LifeExpectancyData[[#This Row],[Life expectancy]:[Schooling]])</f>
        <v>1</v>
      </c>
    </row>
    <row r="14" spans="1:23" x14ac:dyDescent="0.25">
      <c r="A14" t="s">
        <v>734</v>
      </c>
      <c r="B14">
        <v>2003</v>
      </c>
      <c r="C14" t="s">
        <v>735</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b">
        <f>Data_Completeness(LifeExpectancyData[[#This Row],[Life expectancy]:[Schooling]])</f>
        <v>1</v>
      </c>
    </row>
    <row r="15" spans="1:23" x14ac:dyDescent="0.25">
      <c r="A15" t="s">
        <v>734</v>
      </c>
      <c r="B15">
        <v>2002</v>
      </c>
      <c r="C15" t="s">
        <v>735</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b">
        <f>Data_Completeness(LifeExpectancyData[[#This Row],[Life expectancy]:[Schooling]])</f>
        <v>1</v>
      </c>
    </row>
    <row r="16" spans="1:23" x14ac:dyDescent="0.25">
      <c r="A16" t="s">
        <v>734</v>
      </c>
      <c r="B16">
        <v>2001</v>
      </c>
      <c r="C16" t="s">
        <v>735</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b">
        <f>Data_Completeness(LifeExpectancyData[[#This Row],[Life expectancy]:[Schooling]])</f>
        <v>1</v>
      </c>
    </row>
    <row r="17" spans="1:23" x14ac:dyDescent="0.25">
      <c r="A17" t="s">
        <v>734</v>
      </c>
      <c r="B17">
        <v>2000</v>
      </c>
      <c r="C17" t="s">
        <v>735</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b">
        <f>Data_Completeness(LifeExpectancyData[[#This Row],[Life expectancy]:[Schooling]])</f>
        <v>1</v>
      </c>
    </row>
    <row r="18" spans="1:23" x14ac:dyDescent="0.25">
      <c r="A18" t="s">
        <v>736</v>
      </c>
      <c r="B18">
        <v>2015</v>
      </c>
      <c r="C18" t="s">
        <v>735</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b">
        <f>Data_Completeness(LifeExpectancyData[[#This Row],[Life expectancy]:[Schooling]])</f>
        <v>1</v>
      </c>
    </row>
    <row r="19" spans="1:23" x14ac:dyDescent="0.25">
      <c r="A19" t="s">
        <v>736</v>
      </c>
      <c r="B19">
        <v>2014</v>
      </c>
      <c r="C19" t="s">
        <v>735</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b">
        <f>Data_Completeness(LifeExpectancyData[[#This Row],[Life expectancy]:[Schooling]])</f>
        <v>1</v>
      </c>
    </row>
    <row r="20" spans="1:23" x14ac:dyDescent="0.25">
      <c r="A20" t="s">
        <v>736</v>
      </c>
      <c r="B20">
        <v>2013</v>
      </c>
      <c r="C20" t="s">
        <v>735</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b">
        <f>Data_Completeness(LifeExpectancyData[[#This Row],[Life expectancy]:[Schooling]])</f>
        <v>1</v>
      </c>
    </row>
    <row r="21" spans="1:23" x14ac:dyDescent="0.25">
      <c r="A21" t="s">
        <v>736</v>
      </c>
      <c r="B21">
        <v>2012</v>
      </c>
      <c r="C21" t="s">
        <v>735</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b">
        <f>Data_Completeness(LifeExpectancyData[[#This Row],[Life expectancy]:[Schooling]])</f>
        <v>1</v>
      </c>
    </row>
    <row r="22" spans="1:23" x14ac:dyDescent="0.25">
      <c r="A22" t="s">
        <v>736</v>
      </c>
      <c r="B22">
        <v>2011</v>
      </c>
      <c r="C22" t="s">
        <v>735</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b">
        <f>Data_Completeness(LifeExpectancyData[[#This Row],[Life expectancy]:[Schooling]])</f>
        <v>1</v>
      </c>
    </row>
    <row r="23" spans="1:23" x14ac:dyDescent="0.25">
      <c r="A23" t="s">
        <v>736</v>
      </c>
      <c r="B23">
        <v>2010</v>
      </c>
      <c r="C23" t="s">
        <v>735</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b">
        <f>Data_Completeness(LifeExpectancyData[[#This Row],[Life expectancy]:[Schooling]])</f>
        <v>1</v>
      </c>
    </row>
    <row r="24" spans="1:23" x14ac:dyDescent="0.25">
      <c r="A24" t="s">
        <v>736</v>
      </c>
      <c r="B24">
        <v>2009</v>
      </c>
      <c r="C24" t="s">
        <v>735</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b">
        <f>Data_Completeness(LifeExpectancyData[[#This Row],[Life expectancy]:[Schooling]])</f>
        <v>1</v>
      </c>
    </row>
    <row r="25" spans="1:23" x14ac:dyDescent="0.25">
      <c r="A25" t="s">
        <v>736</v>
      </c>
      <c r="B25">
        <v>2008</v>
      </c>
      <c r="C25" t="s">
        <v>735</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b">
        <f>Data_Completeness(LifeExpectancyData[[#This Row],[Life expectancy]:[Schooling]])</f>
        <v>1</v>
      </c>
    </row>
    <row r="26" spans="1:23" x14ac:dyDescent="0.25">
      <c r="A26" t="s">
        <v>736</v>
      </c>
      <c r="B26">
        <v>2007</v>
      </c>
      <c r="C26" t="s">
        <v>735</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b">
        <f>Data_Completeness(LifeExpectancyData[[#This Row],[Life expectancy]:[Schooling]])</f>
        <v>1</v>
      </c>
    </row>
    <row r="27" spans="1:23" x14ac:dyDescent="0.25">
      <c r="A27" t="s">
        <v>736</v>
      </c>
      <c r="B27">
        <v>2006</v>
      </c>
      <c r="C27" t="s">
        <v>735</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b">
        <f>Data_Completeness(LifeExpectancyData[[#This Row],[Life expectancy]:[Schooling]])</f>
        <v>1</v>
      </c>
    </row>
    <row r="28" spans="1:23" x14ac:dyDescent="0.25">
      <c r="A28" t="s">
        <v>736</v>
      </c>
      <c r="B28">
        <v>2005</v>
      </c>
      <c r="C28" t="s">
        <v>735</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b">
        <f>Data_Completeness(LifeExpectancyData[[#This Row],[Life expectancy]:[Schooling]])</f>
        <v>1</v>
      </c>
    </row>
    <row r="29" spans="1:23" x14ac:dyDescent="0.25">
      <c r="A29" t="s">
        <v>736</v>
      </c>
      <c r="B29">
        <v>2004</v>
      </c>
      <c r="C29" t="s">
        <v>735</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b">
        <f>Data_Completeness(LifeExpectancyData[[#This Row],[Life expectancy]:[Schooling]])</f>
        <v>1</v>
      </c>
    </row>
    <row r="30" spans="1:23" x14ac:dyDescent="0.25">
      <c r="A30" t="s">
        <v>736</v>
      </c>
      <c r="B30">
        <v>2003</v>
      </c>
      <c r="C30" t="s">
        <v>735</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b">
        <f>Data_Completeness(LifeExpectancyData[[#This Row],[Life expectancy]:[Schooling]])</f>
        <v>1</v>
      </c>
    </row>
    <row r="31" spans="1:23" x14ac:dyDescent="0.25">
      <c r="A31" t="s">
        <v>736</v>
      </c>
      <c r="B31">
        <v>2002</v>
      </c>
      <c r="C31" t="s">
        <v>735</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b">
        <f>Data_Completeness(LifeExpectancyData[[#This Row],[Life expectancy]:[Schooling]])</f>
        <v>1</v>
      </c>
    </row>
    <row r="32" spans="1:23" x14ac:dyDescent="0.25">
      <c r="A32" t="s">
        <v>736</v>
      </c>
      <c r="B32">
        <v>2001</v>
      </c>
      <c r="C32" t="s">
        <v>735</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b">
        <f>Data_Completeness(LifeExpectancyData[[#This Row],[Life expectancy]:[Schooling]])</f>
        <v>1</v>
      </c>
    </row>
    <row r="33" spans="1:23" x14ac:dyDescent="0.25">
      <c r="A33" t="s">
        <v>736</v>
      </c>
      <c r="B33">
        <v>2000</v>
      </c>
      <c r="C33" t="s">
        <v>735</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b">
        <f>Data_Completeness(LifeExpectancyData[[#This Row],[Life expectancy]:[Schooling]])</f>
        <v>1</v>
      </c>
    </row>
    <row r="34" spans="1:23" x14ac:dyDescent="0.25">
      <c r="A34" t="s">
        <v>737</v>
      </c>
      <c r="B34">
        <v>2015</v>
      </c>
      <c r="C34" t="s">
        <v>735</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b">
        <f>Data_Completeness(LifeExpectancyData[[#This Row],[Life expectancy]:[Schooling]])</f>
        <v>0</v>
      </c>
    </row>
    <row r="35" spans="1:23" x14ac:dyDescent="0.25">
      <c r="A35" t="s">
        <v>737</v>
      </c>
      <c r="B35">
        <v>2014</v>
      </c>
      <c r="C35" t="s">
        <v>735</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b">
        <f>Data_Completeness(LifeExpectancyData[[#This Row],[Life expectancy]:[Schooling]])</f>
        <v>1</v>
      </c>
    </row>
    <row r="36" spans="1:23" x14ac:dyDescent="0.25">
      <c r="A36" t="s">
        <v>737</v>
      </c>
      <c r="B36">
        <v>2013</v>
      </c>
      <c r="C36" t="s">
        <v>735</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b">
        <f>Data_Completeness(LifeExpectancyData[[#This Row],[Life expectancy]:[Schooling]])</f>
        <v>1</v>
      </c>
    </row>
    <row r="37" spans="1:23" x14ac:dyDescent="0.25">
      <c r="A37" t="s">
        <v>737</v>
      </c>
      <c r="B37">
        <v>2012</v>
      </c>
      <c r="C37" t="s">
        <v>735</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b">
        <f>Data_Completeness(LifeExpectancyData[[#This Row],[Life expectancy]:[Schooling]])</f>
        <v>1</v>
      </c>
    </row>
    <row r="38" spans="1:23" x14ac:dyDescent="0.25">
      <c r="A38" t="s">
        <v>737</v>
      </c>
      <c r="B38">
        <v>2011</v>
      </c>
      <c r="C38" t="s">
        <v>735</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b">
        <f>Data_Completeness(LifeExpectancyData[[#This Row],[Life expectancy]:[Schooling]])</f>
        <v>1</v>
      </c>
    </row>
    <row r="39" spans="1:23" x14ac:dyDescent="0.25">
      <c r="A39" t="s">
        <v>737</v>
      </c>
      <c r="B39">
        <v>2010</v>
      </c>
      <c r="C39" t="s">
        <v>735</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b">
        <f>Data_Completeness(LifeExpectancyData[[#This Row],[Life expectancy]:[Schooling]])</f>
        <v>1</v>
      </c>
    </row>
    <row r="40" spans="1:23" x14ac:dyDescent="0.25">
      <c r="A40" t="s">
        <v>737</v>
      </c>
      <c r="B40">
        <v>2009</v>
      </c>
      <c r="C40" t="s">
        <v>735</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b">
        <f>Data_Completeness(LifeExpectancyData[[#This Row],[Life expectancy]:[Schooling]])</f>
        <v>1</v>
      </c>
    </row>
    <row r="41" spans="1:23" x14ac:dyDescent="0.25">
      <c r="A41" t="s">
        <v>737</v>
      </c>
      <c r="B41">
        <v>2008</v>
      </c>
      <c r="C41" t="s">
        <v>735</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b">
        <f>Data_Completeness(LifeExpectancyData[[#This Row],[Life expectancy]:[Schooling]])</f>
        <v>1</v>
      </c>
    </row>
    <row r="42" spans="1:23" x14ac:dyDescent="0.25">
      <c r="A42" t="s">
        <v>737</v>
      </c>
      <c r="B42">
        <v>2007</v>
      </c>
      <c r="C42" t="s">
        <v>735</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b">
        <f>Data_Completeness(LifeExpectancyData[[#This Row],[Life expectancy]:[Schooling]])</f>
        <v>1</v>
      </c>
    </row>
    <row r="43" spans="1:23" x14ac:dyDescent="0.25">
      <c r="A43" t="s">
        <v>737</v>
      </c>
      <c r="B43">
        <v>2006</v>
      </c>
      <c r="C43" t="s">
        <v>735</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b">
        <f>Data_Completeness(LifeExpectancyData[[#This Row],[Life expectancy]:[Schooling]])</f>
        <v>1</v>
      </c>
    </row>
    <row r="44" spans="1:23" x14ac:dyDescent="0.25">
      <c r="A44" t="s">
        <v>737</v>
      </c>
      <c r="B44">
        <v>2005</v>
      </c>
      <c r="C44" t="s">
        <v>735</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b">
        <f>Data_Completeness(LifeExpectancyData[[#This Row],[Life expectancy]:[Schooling]])</f>
        <v>1</v>
      </c>
    </row>
    <row r="45" spans="1:23" x14ac:dyDescent="0.25">
      <c r="A45" t="s">
        <v>737</v>
      </c>
      <c r="B45">
        <v>2004</v>
      </c>
      <c r="C45" t="s">
        <v>735</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b">
        <f>Data_Completeness(LifeExpectancyData[[#This Row],[Life expectancy]:[Schooling]])</f>
        <v>1</v>
      </c>
    </row>
    <row r="46" spans="1:23" x14ac:dyDescent="0.25">
      <c r="A46" t="s">
        <v>737</v>
      </c>
      <c r="B46">
        <v>2003</v>
      </c>
      <c r="C46" t="s">
        <v>735</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b">
        <f>Data_Completeness(LifeExpectancyData[[#This Row],[Life expectancy]:[Schooling]])</f>
        <v>0</v>
      </c>
    </row>
    <row r="47" spans="1:23" x14ac:dyDescent="0.25">
      <c r="A47" t="s">
        <v>737</v>
      </c>
      <c r="B47">
        <v>2002</v>
      </c>
      <c r="C47" t="s">
        <v>735</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b">
        <f>Data_Completeness(LifeExpectancyData[[#This Row],[Life expectancy]:[Schooling]])</f>
        <v>0</v>
      </c>
    </row>
    <row r="48" spans="1:23" x14ac:dyDescent="0.25">
      <c r="A48" t="s">
        <v>737</v>
      </c>
      <c r="B48">
        <v>2001</v>
      </c>
      <c r="C48" t="s">
        <v>735</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b">
        <f>Data_Completeness(LifeExpectancyData[[#This Row],[Life expectancy]:[Schooling]])</f>
        <v>0</v>
      </c>
    </row>
    <row r="49" spans="1:23" x14ac:dyDescent="0.25">
      <c r="A49" t="s">
        <v>737</v>
      </c>
      <c r="B49">
        <v>2000</v>
      </c>
      <c r="C49" t="s">
        <v>735</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b">
        <f>Data_Completeness(LifeExpectancyData[[#This Row],[Life expectancy]:[Schooling]])</f>
        <v>0</v>
      </c>
    </row>
    <row r="50" spans="1:23" x14ac:dyDescent="0.25">
      <c r="A50" t="s">
        <v>738</v>
      </c>
      <c r="B50">
        <v>2015</v>
      </c>
      <c r="C50" t="s">
        <v>735</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b">
        <f>Data_Completeness(LifeExpectancyData[[#This Row],[Life expectancy]:[Schooling]])</f>
        <v>0</v>
      </c>
    </row>
    <row r="51" spans="1:23" x14ac:dyDescent="0.25">
      <c r="A51" t="s">
        <v>738</v>
      </c>
      <c r="B51">
        <v>2014</v>
      </c>
      <c r="C51" t="s">
        <v>735</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b">
        <f>Data_Completeness(LifeExpectancyData[[#This Row],[Life expectancy]:[Schooling]])</f>
        <v>1</v>
      </c>
    </row>
    <row r="52" spans="1:23" x14ac:dyDescent="0.25">
      <c r="A52" t="s">
        <v>738</v>
      </c>
      <c r="B52">
        <v>2013</v>
      </c>
      <c r="C52" t="s">
        <v>735</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b">
        <f>Data_Completeness(LifeExpectancyData[[#This Row],[Life expectancy]:[Schooling]])</f>
        <v>1</v>
      </c>
    </row>
    <row r="53" spans="1:23" x14ac:dyDescent="0.25">
      <c r="A53" t="s">
        <v>738</v>
      </c>
      <c r="B53">
        <v>2012</v>
      </c>
      <c r="C53" t="s">
        <v>735</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b">
        <f>Data_Completeness(LifeExpectancyData[[#This Row],[Life expectancy]:[Schooling]])</f>
        <v>1</v>
      </c>
    </row>
    <row r="54" spans="1:23" x14ac:dyDescent="0.25">
      <c r="A54" t="s">
        <v>738</v>
      </c>
      <c r="B54">
        <v>2011</v>
      </c>
      <c r="C54" t="s">
        <v>735</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b">
        <f>Data_Completeness(LifeExpectancyData[[#This Row],[Life expectancy]:[Schooling]])</f>
        <v>1</v>
      </c>
    </row>
    <row r="55" spans="1:23" x14ac:dyDescent="0.25">
      <c r="A55" t="s">
        <v>738</v>
      </c>
      <c r="B55">
        <v>2010</v>
      </c>
      <c r="C55" t="s">
        <v>735</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b">
        <f>Data_Completeness(LifeExpectancyData[[#This Row],[Life expectancy]:[Schooling]])</f>
        <v>1</v>
      </c>
    </row>
    <row r="56" spans="1:23" x14ac:dyDescent="0.25">
      <c r="A56" t="s">
        <v>738</v>
      </c>
      <c r="B56">
        <v>2009</v>
      </c>
      <c r="C56" t="s">
        <v>735</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b">
        <f>Data_Completeness(LifeExpectancyData[[#This Row],[Life expectancy]:[Schooling]])</f>
        <v>1</v>
      </c>
    </row>
    <row r="57" spans="1:23" x14ac:dyDescent="0.25">
      <c r="A57" t="s">
        <v>738</v>
      </c>
      <c r="B57">
        <v>2008</v>
      </c>
      <c r="C57" t="s">
        <v>735</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b">
        <f>Data_Completeness(LifeExpectancyData[[#This Row],[Life expectancy]:[Schooling]])</f>
        <v>1</v>
      </c>
    </row>
    <row r="58" spans="1:23" x14ac:dyDescent="0.25">
      <c r="A58" t="s">
        <v>738</v>
      </c>
      <c r="B58">
        <v>2007</v>
      </c>
      <c r="C58" t="s">
        <v>735</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b">
        <f>Data_Completeness(LifeExpectancyData[[#This Row],[Life expectancy]:[Schooling]])</f>
        <v>1</v>
      </c>
    </row>
    <row r="59" spans="1:23" x14ac:dyDescent="0.25">
      <c r="A59" t="s">
        <v>738</v>
      </c>
      <c r="B59">
        <v>2006</v>
      </c>
      <c r="C59" t="s">
        <v>735</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b">
        <f>Data_Completeness(LifeExpectancyData[[#This Row],[Life expectancy]:[Schooling]])</f>
        <v>0</v>
      </c>
    </row>
    <row r="60" spans="1:23" x14ac:dyDescent="0.25">
      <c r="A60" t="s">
        <v>738</v>
      </c>
      <c r="B60">
        <v>2005</v>
      </c>
      <c r="C60" t="s">
        <v>735</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b">
        <f>Data_Completeness(LifeExpectancyData[[#This Row],[Life expectancy]:[Schooling]])</f>
        <v>0</v>
      </c>
    </row>
    <row r="61" spans="1:23" x14ac:dyDescent="0.25">
      <c r="A61" t="s">
        <v>738</v>
      </c>
      <c r="B61">
        <v>2004</v>
      </c>
      <c r="C61" t="s">
        <v>735</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b">
        <f>Data_Completeness(LifeExpectancyData[[#This Row],[Life expectancy]:[Schooling]])</f>
        <v>0</v>
      </c>
    </row>
    <row r="62" spans="1:23" x14ac:dyDescent="0.25">
      <c r="A62" t="s">
        <v>738</v>
      </c>
      <c r="B62">
        <v>2003</v>
      </c>
      <c r="C62" t="s">
        <v>735</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b">
        <f>Data_Completeness(LifeExpectancyData[[#This Row],[Life expectancy]:[Schooling]])</f>
        <v>0</v>
      </c>
    </row>
    <row r="63" spans="1:23" x14ac:dyDescent="0.25">
      <c r="A63" t="s">
        <v>738</v>
      </c>
      <c r="B63">
        <v>2002</v>
      </c>
      <c r="C63" t="s">
        <v>735</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b">
        <f>Data_Completeness(LifeExpectancyData[[#This Row],[Life expectancy]:[Schooling]])</f>
        <v>0</v>
      </c>
    </row>
    <row r="64" spans="1:23" x14ac:dyDescent="0.25">
      <c r="A64" t="s">
        <v>738</v>
      </c>
      <c r="B64">
        <v>2001</v>
      </c>
      <c r="C64" t="s">
        <v>735</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b">
        <f>Data_Completeness(LifeExpectancyData[[#This Row],[Life expectancy]:[Schooling]])</f>
        <v>0</v>
      </c>
    </row>
    <row r="65" spans="1:23" x14ac:dyDescent="0.25">
      <c r="A65" t="s">
        <v>738</v>
      </c>
      <c r="B65">
        <v>2000</v>
      </c>
      <c r="C65" t="s">
        <v>735</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b">
        <f>Data_Completeness(LifeExpectancyData[[#This Row],[Life expectancy]:[Schooling]])</f>
        <v>0</v>
      </c>
    </row>
    <row r="66" spans="1:23" x14ac:dyDescent="0.25">
      <c r="A66" t="s">
        <v>739</v>
      </c>
      <c r="B66">
        <v>2015</v>
      </c>
      <c r="C66" t="s">
        <v>735</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b">
        <f>Data_Completeness(LifeExpectancyData[[#This Row],[Life expectancy]:[Schooling]])</f>
        <v>0</v>
      </c>
    </row>
    <row r="67" spans="1:23" x14ac:dyDescent="0.25">
      <c r="A67" t="s">
        <v>739</v>
      </c>
      <c r="B67">
        <v>2014</v>
      </c>
      <c r="C67" t="s">
        <v>735</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b">
        <f>Data_Completeness(LifeExpectancyData[[#This Row],[Life expectancy]:[Schooling]])</f>
        <v>0</v>
      </c>
    </row>
    <row r="68" spans="1:23" x14ac:dyDescent="0.25">
      <c r="A68" t="s">
        <v>739</v>
      </c>
      <c r="B68">
        <v>2013</v>
      </c>
      <c r="C68" t="s">
        <v>735</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b">
        <f>Data_Completeness(LifeExpectancyData[[#This Row],[Life expectancy]:[Schooling]])</f>
        <v>0</v>
      </c>
    </row>
    <row r="69" spans="1:23" x14ac:dyDescent="0.25">
      <c r="A69" t="s">
        <v>739</v>
      </c>
      <c r="B69">
        <v>2012</v>
      </c>
      <c r="C69" t="s">
        <v>735</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b">
        <f>Data_Completeness(LifeExpectancyData[[#This Row],[Life expectancy]:[Schooling]])</f>
        <v>0</v>
      </c>
    </row>
    <row r="70" spans="1:23" x14ac:dyDescent="0.25">
      <c r="A70" t="s">
        <v>739</v>
      </c>
      <c r="B70">
        <v>2011</v>
      </c>
      <c r="C70" t="s">
        <v>735</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b">
        <f>Data_Completeness(LifeExpectancyData[[#This Row],[Life expectancy]:[Schooling]])</f>
        <v>0</v>
      </c>
    </row>
    <row r="71" spans="1:23" x14ac:dyDescent="0.25">
      <c r="A71" t="s">
        <v>739</v>
      </c>
      <c r="B71">
        <v>2010</v>
      </c>
      <c r="C71" t="s">
        <v>735</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b">
        <f>Data_Completeness(LifeExpectancyData[[#This Row],[Life expectancy]:[Schooling]])</f>
        <v>0</v>
      </c>
    </row>
    <row r="72" spans="1:23" x14ac:dyDescent="0.25">
      <c r="A72" t="s">
        <v>739</v>
      </c>
      <c r="B72">
        <v>2009</v>
      </c>
      <c r="C72" t="s">
        <v>735</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b">
        <f>Data_Completeness(LifeExpectancyData[[#This Row],[Life expectancy]:[Schooling]])</f>
        <v>0</v>
      </c>
    </row>
    <row r="73" spans="1:23" x14ac:dyDescent="0.25">
      <c r="A73" t="s">
        <v>739</v>
      </c>
      <c r="B73">
        <v>2008</v>
      </c>
      <c r="C73" t="s">
        <v>735</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b">
        <f>Data_Completeness(LifeExpectancyData[[#This Row],[Life expectancy]:[Schooling]])</f>
        <v>0</v>
      </c>
    </row>
    <row r="74" spans="1:23" x14ac:dyDescent="0.25">
      <c r="A74" t="s">
        <v>739</v>
      </c>
      <c r="B74">
        <v>2007</v>
      </c>
      <c r="C74" t="s">
        <v>735</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b">
        <f>Data_Completeness(LifeExpectancyData[[#This Row],[Life expectancy]:[Schooling]])</f>
        <v>0</v>
      </c>
    </row>
    <row r="75" spans="1:23" x14ac:dyDescent="0.25">
      <c r="A75" t="s">
        <v>739</v>
      </c>
      <c r="B75">
        <v>2006</v>
      </c>
      <c r="C75" t="s">
        <v>735</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b">
        <f>Data_Completeness(LifeExpectancyData[[#This Row],[Life expectancy]:[Schooling]])</f>
        <v>0</v>
      </c>
    </row>
    <row r="76" spans="1:23" x14ac:dyDescent="0.25">
      <c r="A76" t="s">
        <v>739</v>
      </c>
      <c r="B76">
        <v>2005</v>
      </c>
      <c r="C76" t="s">
        <v>735</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b">
        <f>Data_Completeness(LifeExpectancyData[[#This Row],[Life expectancy]:[Schooling]])</f>
        <v>0</v>
      </c>
    </row>
    <row r="77" spans="1:23" x14ac:dyDescent="0.25">
      <c r="A77" t="s">
        <v>739</v>
      </c>
      <c r="B77">
        <v>2004</v>
      </c>
      <c r="C77" t="s">
        <v>735</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b">
        <f>Data_Completeness(LifeExpectancyData[[#This Row],[Life expectancy]:[Schooling]])</f>
        <v>0</v>
      </c>
    </row>
    <row r="78" spans="1:23" x14ac:dyDescent="0.25">
      <c r="A78" t="s">
        <v>739</v>
      </c>
      <c r="B78">
        <v>2003</v>
      </c>
      <c r="C78" t="s">
        <v>735</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b">
        <f>Data_Completeness(LifeExpectancyData[[#This Row],[Life expectancy]:[Schooling]])</f>
        <v>0</v>
      </c>
    </row>
    <row r="79" spans="1:23" x14ac:dyDescent="0.25">
      <c r="A79" t="s">
        <v>739</v>
      </c>
      <c r="B79">
        <v>2002</v>
      </c>
      <c r="C79" t="s">
        <v>735</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b">
        <f>Data_Completeness(LifeExpectancyData[[#This Row],[Life expectancy]:[Schooling]])</f>
        <v>0</v>
      </c>
    </row>
    <row r="80" spans="1:23" x14ac:dyDescent="0.25">
      <c r="A80" t="s">
        <v>739</v>
      </c>
      <c r="B80">
        <v>2001</v>
      </c>
      <c r="C80" t="s">
        <v>735</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b">
        <f>Data_Completeness(LifeExpectancyData[[#This Row],[Life expectancy]:[Schooling]])</f>
        <v>0</v>
      </c>
    </row>
    <row r="81" spans="1:23" x14ac:dyDescent="0.25">
      <c r="A81" t="s">
        <v>739</v>
      </c>
      <c r="B81">
        <v>2000</v>
      </c>
      <c r="C81" t="s">
        <v>735</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b">
        <f>Data_Completeness(LifeExpectancyData[[#This Row],[Life expectancy]:[Schooling]])</f>
        <v>0</v>
      </c>
    </row>
    <row r="82" spans="1:23" x14ac:dyDescent="0.25">
      <c r="A82" t="s">
        <v>740</v>
      </c>
      <c r="B82">
        <v>2015</v>
      </c>
      <c r="C82" t="s">
        <v>735</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b">
        <f>Data_Completeness(LifeExpectancyData[[#This Row],[Life expectancy]:[Schooling]])</f>
        <v>0</v>
      </c>
    </row>
    <row r="83" spans="1:23" x14ac:dyDescent="0.25">
      <c r="A83" t="s">
        <v>740</v>
      </c>
      <c r="B83">
        <v>2014</v>
      </c>
      <c r="C83" t="s">
        <v>735</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b">
        <f>Data_Completeness(LifeExpectancyData[[#This Row],[Life expectancy]:[Schooling]])</f>
        <v>1</v>
      </c>
    </row>
    <row r="84" spans="1:23" x14ac:dyDescent="0.25">
      <c r="A84" t="s">
        <v>740</v>
      </c>
      <c r="B84">
        <v>2013</v>
      </c>
      <c r="C84" t="s">
        <v>735</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b">
        <f>Data_Completeness(LifeExpectancyData[[#This Row],[Life expectancy]:[Schooling]])</f>
        <v>1</v>
      </c>
    </row>
    <row r="85" spans="1:23" x14ac:dyDescent="0.25">
      <c r="A85" t="s">
        <v>740</v>
      </c>
      <c r="B85">
        <v>2012</v>
      </c>
      <c r="C85" t="s">
        <v>735</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b">
        <f>Data_Completeness(LifeExpectancyData[[#This Row],[Life expectancy]:[Schooling]])</f>
        <v>1</v>
      </c>
    </row>
    <row r="86" spans="1:23" x14ac:dyDescent="0.25">
      <c r="A86" t="s">
        <v>740</v>
      </c>
      <c r="B86">
        <v>2011</v>
      </c>
      <c r="C86" t="s">
        <v>735</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b">
        <f>Data_Completeness(LifeExpectancyData[[#This Row],[Life expectancy]:[Schooling]])</f>
        <v>1</v>
      </c>
    </row>
    <row r="87" spans="1:23" x14ac:dyDescent="0.25">
      <c r="A87" t="s">
        <v>740</v>
      </c>
      <c r="B87">
        <v>2010</v>
      </c>
      <c r="C87" t="s">
        <v>735</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b">
        <f>Data_Completeness(LifeExpectancyData[[#This Row],[Life expectancy]:[Schooling]])</f>
        <v>1</v>
      </c>
    </row>
    <row r="88" spans="1:23" x14ac:dyDescent="0.25">
      <c r="A88" t="s">
        <v>740</v>
      </c>
      <c r="B88">
        <v>2009</v>
      </c>
      <c r="C88" t="s">
        <v>735</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b">
        <f>Data_Completeness(LifeExpectancyData[[#This Row],[Life expectancy]:[Schooling]])</f>
        <v>1</v>
      </c>
    </row>
    <row r="89" spans="1:23" x14ac:dyDescent="0.25">
      <c r="A89" t="s">
        <v>740</v>
      </c>
      <c r="B89">
        <v>2008</v>
      </c>
      <c r="C89" t="s">
        <v>735</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b">
        <f>Data_Completeness(LifeExpectancyData[[#This Row],[Life expectancy]:[Schooling]])</f>
        <v>1</v>
      </c>
    </row>
    <row r="90" spans="1:23" x14ac:dyDescent="0.25">
      <c r="A90" t="s">
        <v>740</v>
      </c>
      <c r="B90">
        <v>2007</v>
      </c>
      <c r="C90" t="s">
        <v>735</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b">
        <f>Data_Completeness(LifeExpectancyData[[#This Row],[Life expectancy]:[Schooling]])</f>
        <v>1</v>
      </c>
    </row>
    <row r="91" spans="1:23" x14ac:dyDescent="0.25">
      <c r="A91" t="s">
        <v>740</v>
      </c>
      <c r="B91">
        <v>2006</v>
      </c>
      <c r="C91" t="s">
        <v>735</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b">
        <f>Data_Completeness(LifeExpectancyData[[#This Row],[Life expectancy]:[Schooling]])</f>
        <v>1</v>
      </c>
    </row>
    <row r="92" spans="1:23" x14ac:dyDescent="0.25">
      <c r="A92" t="s">
        <v>740</v>
      </c>
      <c r="B92">
        <v>2005</v>
      </c>
      <c r="C92" t="s">
        <v>735</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b">
        <f>Data_Completeness(LifeExpectancyData[[#This Row],[Life expectancy]:[Schooling]])</f>
        <v>1</v>
      </c>
    </row>
    <row r="93" spans="1:23" x14ac:dyDescent="0.25">
      <c r="A93" t="s">
        <v>740</v>
      </c>
      <c r="B93">
        <v>2004</v>
      </c>
      <c r="C93" t="s">
        <v>735</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b">
        <f>Data_Completeness(LifeExpectancyData[[#This Row],[Life expectancy]:[Schooling]])</f>
        <v>1</v>
      </c>
    </row>
    <row r="94" spans="1:23" x14ac:dyDescent="0.25">
      <c r="A94" t="s">
        <v>740</v>
      </c>
      <c r="B94">
        <v>2003</v>
      </c>
      <c r="C94" t="s">
        <v>735</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b">
        <f>Data_Completeness(LifeExpectancyData[[#This Row],[Life expectancy]:[Schooling]])</f>
        <v>1</v>
      </c>
    </row>
    <row r="95" spans="1:23" x14ac:dyDescent="0.25">
      <c r="A95" t="s">
        <v>740</v>
      </c>
      <c r="B95">
        <v>2002</v>
      </c>
      <c r="C95" t="s">
        <v>735</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b">
        <f>Data_Completeness(LifeExpectancyData[[#This Row],[Life expectancy]:[Schooling]])</f>
        <v>1</v>
      </c>
    </row>
    <row r="96" spans="1:23" x14ac:dyDescent="0.25">
      <c r="A96" t="s">
        <v>740</v>
      </c>
      <c r="B96">
        <v>2001</v>
      </c>
      <c r="C96" t="s">
        <v>735</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b">
        <f>Data_Completeness(LifeExpectancyData[[#This Row],[Life expectancy]:[Schooling]])</f>
        <v>0</v>
      </c>
    </row>
    <row r="97" spans="1:23" x14ac:dyDescent="0.25">
      <c r="A97" t="s">
        <v>740</v>
      </c>
      <c r="B97">
        <v>2000</v>
      </c>
      <c r="C97" t="s">
        <v>735</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b">
        <f>Data_Completeness(LifeExpectancyData[[#This Row],[Life expectancy]:[Schooling]])</f>
        <v>0</v>
      </c>
    </row>
    <row r="98" spans="1:23" x14ac:dyDescent="0.25">
      <c r="A98" t="s">
        <v>741</v>
      </c>
      <c r="B98">
        <v>2015</v>
      </c>
      <c r="C98" t="s">
        <v>735</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b">
        <f>Data_Completeness(LifeExpectancyData[[#This Row],[Life expectancy]:[Schooling]])</f>
        <v>0</v>
      </c>
    </row>
    <row r="99" spans="1:23" x14ac:dyDescent="0.25">
      <c r="A99" t="s">
        <v>741</v>
      </c>
      <c r="B99">
        <v>2014</v>
      </c>
      <c r="C99" t="s">
        <v>735</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b">
        <f>Data_Completeness(LifeExpectancyData[[#This Row],[Life expectancy]:[Schooling]])</f>
        <v>1</v>
      </c>
    </row>
    <row r="100" spans="1:23" x14ac:dyDescent="0.25">
      <c r="A100" t="s">
        <v>741</v>
      </c>
      <c r="B100">
        <v>2013</v>
      </c>
      <c r="C100" t="s">
        <v>735</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b">
        <f>Data_Completeness(LifeExpectancyData[[#This Row],[Life expectancy]:[Schooling]])</f>
        <v>1</v>
      </c>
    </row>
    <row r="101" spans="1:23" x14ac:dyDescent="0.25">
      <c r="A101" t="s">
        <v>741</v>
      </c>
      <c r="B101">
        <v>2012</v>
      </c>
      <c r="C101" t="s">
        <v>735</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b">
        <f>Data_Completeness(LifeExpectancyData[[#This Row],[Life expectancy]:[Schooling]])</f>
        <v>1</v>
      </c>
    </row>
    <row r="102" spans="1:23" x14ac:dyDescent="0.25">
      <c r="A102" t="s">
        <v>741</v>
      </c>
      <c r="B102">
        <v>2011</v>
      </c>
      <c r="C102" t="s">
        <v>735</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b">
        <f>Data_Completeness(LifeExpectancyData[[#This Row],[Life expectancy]:[Schooling]])</f>
        <v>1</v>
      </c>
    </row>
    <row r="103" spans="1:23" x14ac:dyDescent="0.25">
      <c r="A103" t="s">
        <v>741</v>
      </c>
      <c r="B103">
        <v>2010</v>
      </c>
      <c r="C103" t="s">
        <v>735</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b">
        <f>Data_Completeness(LifeExpectancyData[[#This Row],[Life expectancy]:[Schooling]])</f>
        <v>1</v>
      </c>
    </row>
    <row r="104" spans="1:23" x14ac:dyDescent="0.25">
      <c r="A104" t="s">
        <v>741</v>
      </c>
      <c r="B104">
        <v>2009</v>
      </c>
      <c r="C104" t="s">
        <v>735</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b">
        <f>Data_Completeness(LifeExpectancyData[[#This Row],[Life expectancy]:[Schooling]])</f>
        <v>1</v>
      </c>
    </row>
    <row r="105" spans="1:23" x14ac:dyDescent="0.25">
      <c r="A105" t="s">
        <v>741</v>
      </c>
      <c r="B105">
        <v>2008</v>
      </c>
      <c r="C105" t="s">
        <v>735</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b">
        <f>Data_Completeness(LifeExpectancyData[[#This Row],[Life expectancy]:[Schooling]])</f>
        <v>1</v>
      </c>
    </row>
    <row r="106" spans="1:23" x14ac:dyDescent="0.25">
      <c r="A106" t="s">
        <v>741</v>
      </c>
      <c r="B106">
        <v>2007</v>
      </c>
      <c r="C106" t="s">
        <v>735</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b">
        <f>Data_Completeness(LifeExpectancyData[[#This Row],[Life expectancy]:[Schooling]])</f>
        <v>1</v>
      </c>
    </row>
    <row r="107" spans="1:23" x14ac:dyDescent="0.25">
      <c r="A107" t="s">
        <v>741</v>
      </c>
      <c r="B107">
        <v>2006</v>
      </c>
      <c r="C107" t="s">
        <v>735</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b">
        <f>Data_Completeness(LifeExpectancyData[[#This Row],[Life expectancy]:[Schooling]])</f>
        <v>1</v>
      </c>
    </row>
    <row r="108" spans="1:23" x14ac:dyDescent="0.25">
      <c r="A108" t="s">
        <v>741</v>
      </c>
      <c r="B108">
        <v>2005</v>
      </c>
      <c r="C108" t="s">
        <v>735</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b">
        <f>Data_Completeness(LifeExpectancyData[[#This Row],[Life expectancy]:[Schooling]])</f>
        <v>1</v>
      </c>
    </row>
    <row r="109" spans="1:23" x14ac:dyDescent="0.25">
      <c r="A109" t="s">
        <v>741</v>
      </c>
      <c r="B109">
        <v>2004</v>
      </c>
      <c r="C109" t="s">
        <v>735</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b">
        <f>Data_Completeness(LifeExpectancyData[[#This Row],[Life expectancy]:[Schooling]])</f>
        <v>1</v>
      </c>
    </row>
    <row r="110" spans="1:23" x14ac:dyDescent="0.25">
      <c r="A110" t="s">
        <v>741</v>
      </c>
      <c r="B110">
        <v>2003</v>
      </c>
      <c r="C110" t="s">
        <v>735</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b">
        <f>Data_Completeness(LifeExpectancyData[[#This Row],[Life expectancy]:[Schooling]])</f>
        <v>1</v>
      </c>
    </row>
    <row r="111" spans="1:23" x14ac:dyDescent="0.25">
      <c r="A111" t="s">
        <v>741</v>
      </c>
      <c r="B111">
        <v>2002</v>
      </c>
      <c r="C111" t="s">
        <v>735</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b">
        <f>Data_Completeness(LifeExpectancyData[[#This Row],[Life expectancy]:[Schooling]])</f>
        <v>1</v>
      </c>
    </row>
    <row r="112" spans="1:23" x14ac:dyDescent="0.25">
      <c r="A112" t="s">
        <v>741</v>
      </c>
      <c r="B112">
        <v>2001</v>
      </c>
      <c r="C112" t="s">
        <v>735</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b">
        <f>Data_Completeness(LifeExpectancyData[[#This Row],[Life expectancy]:[Schooling]])</f>
        <v>1</v>
      </c>
    </row>
    <row r="113" spans="1:23" x14ac:dyDescent="0.25">
      <c r="A113" t="s">
        <v>741</v>
      </c>
      <c r="B113">
        <v>2000</v>
      </c>
      <c r="C113" t="s">
        <v>735</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b">
        <f>Data_Completeness(LifeExpectancyData[[#This Row],[Life expectancy]:[Schooling]])</f>
        <v>1</v>
      </c>
    </row>
    <row r="114" spans="1:23" x14ac:dyDescent="0.25">
      <c r="A114" t="s">
        <v>742</v>
      </c>
      <c r="B114">
        <v>2015</v>
      </c>
      <c r="C114" t="s">
        <v>743</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b">
        <f>Data_Completeness(LifeExpectancyData[[#This Row],[Life expectancy]:[Schooling]])</f>
        <v>0</v>
      </c>
    </row>
    <row r="115" spans="1:23" x14ac:dyDescent="0.25">
      <c r="A115" t="s">
        <v>742</v>
      </c>
      <c r="B115">
        <v>2014</v>
      </c>
      <c r="C115" t="s">
        <v>743</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b">
        <f>Data_Completeness(LifeExpectancyData[[#This Row],[Life expectancy]:[Schooling]])</f>
        <v>1</v>
      </c>
    </row>
    <row r="116" spans="1:23" x14ac:dyDescent="0.25">
      <c r="A116" t="s">
        <v>742</v>
      </c>
      <c r="B116">
        <v>2013</v>
      </c>
      <c r="C116" t="s">
        <v>743</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b">
        <f>Data_Completeness(LifeExpectancyData[[#This Row],[Life expectancy]:[Schooling]])</f>
        <v>1</v>
      </c>
    </row>
    <row r="117" spans="1:23" x14ac:dyDescent="0.25">
      <c r="A117" t="s">
        <v>742</v>
      </c>
      <c r="B117">
        <v>2012</v>
      </c>
      <c r="C117" t="s">
        <v>743</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b">
        <f>Data_Completeness(LifeExpectancyData[[#This Row],[Life expectancy]:[Schooling]])</f>
        <v>1</v>
      </c>
    </row>
    <row r="118" spans="1:23" x14ac:dyDescent="0.25">
      <c r="A118" t="s">
        <v>742</v>
      </c>
      <c r="B118">
        <v>2011</v>
      </c>
      <c r="C118" t="s">
        <v>743</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b">
        <f>Data_Completeness(LifeExpectancyData[[#This Row],[Life expectancy]:[Schooling]])</f>
        <v>1</v>
      </c>
    </row>
    <row r="119" spans="1:23" x14ac:dyDescent="0.25">
      <c r="A119" t="s">
        <v>742</v>
      </c>
      <c r="B119">
        <v>2010</v>
      </c>
      <c r="C119" t="s">
        <v>743</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b">
        <f>Data_Completeness(LifeExpectancyData[[#This Row],[Life expectancy]:[Schooling]])</f>
        <v>1</v>
      </c>
    </row>
    <row r="120" spans="1:23" x14ac:dyDescent="0.25">
      <c r="A120" t="s">
        <v>742</v>
      </c>
      <c r="B120">
        <v>2009</v>
      </c>
      <c r="C120" t="s">
        <v>743</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b">
        <f>Data_Completeness(LifeExpectancyData[[#This Row],[Life expectancy]:[Schooling]])</f>
        <v>1</v>
      </c>
    </row>
    <row r="121" spans="1:23" x14ac:dyDescent="0.25">
      <c r="A121" t="s">
        <v>742</v>
      </c>
      <c r="B121">
        <v>2008</v>
      </c>
      <c r="C121" t="s">
        <v>743</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b">
        <f>Data_Completeness(LifeExpectancyData[[#This Row],[Life expectancy]:[Schooling]])</f>
        <v>1</v>
      </c>
    </row>
    <row r="122" spans="1:23" x14ac:dyDescent="0.25">
      <c r="A122" t="s">
        <v>742</v>
      </c>
      <c r="B122">
        <v>2007</v>
      </c>
      <c r="C122" t="s">
        <v>743</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b">
        <f>Data_Completeness(LifeExpectancyData[[#This Row],[Life expectancy]:[Schooling]])</f>
        <v>1</v>
      </c>
    </row>
    <row r="123" spans="1:23" x14ac:dyDescent="0.25">
      <c r="A123" t="s">
        <v>742</v>
      </c>
      <c r="B123">
        <v>2006</v>
      </c>
      <c r="C123" t="s">
        <v>743</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b">
        <f>Data_Completeness(LifeExpectancyData[[#This Row],[Life expectancy]:[Schooling]])</f>
        <v>1</v>
      </c>
    </row>
    <row r="124" spans="1:23" x14ac:dyDescent="0.25">
      <c r="A124" t="s">
        <v>742</v>
      </c>
      <c r="B124">
        <v>2005</v>
      </c>
      <c r="C124" t="s">
        <v>743</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b">
        <f>Data_Completeness(LifeExpectancyData[[#This Row],[Life expectancy]:[Schooling]])</f>
        <v>1</v>
      </c>
    </row>
    <row r="125" spans="1:23" x14ac:dyDescent="0.25">
      <c r="A125" t="s">
        <v>742</v>
      </c>
      <c r="B125">
        <v>2004</v>
      </c>
      <c r="C125" t="s">
        <v>743</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b">
        <f>Data_Completeness(LifeExpectancyData[[#This Row],[Life expectancy]:[Schooling]])</f>
        <v>1</v>
      </c>
    </row>
    <row r="126" spans="1:23" x14ac:dyDescent="0.25">
      <c r="A126" t="s">
        <v>742</v>
      </c>
      <c r="B126">
        <v>2003</v>
      </c>
      <c r="C126" t="s">
        <v>743</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b">
        <f>Data_Completeness(LifeExpectancyData[[#This Row],[Life expectancy]:[Schooling]])</f>
        <v>1</v>
      </c>
    </row>
    <row r="127" spans="1:23" x14ac:dyDescent="0.25">
      <c r="A127" t="s">
        <v>742</v>
      </c>
      <c r="B127">
        <v>2002</v>
      </c>
      <c r="C127" t="s">
        <v>743</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b">
        <f>Data_Completeness(LifeExpectancyData[[#This Row],[Life expectancy]:[Schooling]])</f>
        <v>1</v>
      </c>
    </row>
    <row r="128" spans="1:23" x14ac:dyDescent="0.25">
      <c r="A128" t="s">
        <v>742</v>
      </c>
      <c r="B128">
        <v>2001</v>
      </c>
      <c r="C128" t="s">
        <v>743</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b">
        <f>Data_Completeness(LifeExpectancyData[[#This Row],[Life expectancy]:[Schooling]])</f>
        <v>1</v>
      </c>
    </row>
    <row r="129" spans="1:23" x14ac:dyDescent="0.25">
      <c r="A129" t="s">
        <v>742</v>
      </c>
      <c r="B129">
        <v>2000</v>
      </c>
      <c r="C129" t="s">
        <v>743</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b">
        <f>Data_Completeness(LifeExpectancyData[[#This Row],[Life expectancy]:[Schooling]])</f>
        <v>0</v>
      </c>
    </row>
    <row r="130" spans="1:23" x14ac:dyDescent="0.25">
      <c r="A130" t="s">
        <v>744</v>
      </c>
      <c r="B130">
        <v>2015</v>
      </c>
      <c r="C130" t="s">
        <v>743</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b">
        <f>Data_Completeness(LifeExpectancyData[[#This Row],[Life expectancy]:[Schooling]])</f>
        <v>0</v>
      </c>
    </row>
    <row r="131" spans="1:23" x14ac:dyDescent="0.25">
      <c r="A131" t="s">
        <v>744</v>
      </c>
      <c r="B131">
        <v>2014</v>
      </c>
      <c r="C131" t="s">
        <v>743</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b">
        <f>Data_Completeness(LifeExpectancyData[[#This Row],[Life expectancy]:[Schooling]])</f>
        <v>1</v>
      </c>
    </row>
    <row r="132" spans="1:23" x14ac:dyDescent="0.25">
      <c r="A132" t="s">
        <v>744</v>
      </c>
      <c r="B132">
        <v>2013</v>
      </c>
      <c r="C132" t="s">
        <v>743</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b">
        <f>Data_Completeness(LifeExpectancyData[[#This Row],[Life expectancy]:[Schooling]])</f>
        <v>1</v>
      </c>
    </row>
    <row r="133" spans="1:23" x14ac:dyDescent="0.25">
      <c r="A133" t="s">
        <v>744</v>
      </c>
      <c r="B133">
        <v>2012</v>
      </c>
      <c r="C133" t="s">
        <v>743</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b">
        <f>Data_Completeness(LifeExpectancyData[[#This Row],[Life expectancy]:[Schooling]])</f>
        <v>1</v>
      </c>
    </row>
    <row r="134" spans="1:23" x14ac:dyDescent="0.25">
      <c r="A134" t="s">
        <v>744</v>
      </c>
      <c r="B134">
        <v>2011</v>
      </c>
      <c r="C134" t="s">
        <v>743</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b">
        <f>Data_Completeness(LifeExpectancyData[[#This Row],[Life expectancy]:[Schooling]])</f>
        <v>1</v>
      </c>
    </row>
    <row r="135" spans="1:23" x14ac:dyDescent="0.25">
      <c r="A135" t="s">
        <v>744</v>
      </c>
      <c r="B135">
        <v>2010</v>
      </c>
      <c r="C135" t="s">
        <v>743</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b">
        <f>Data_Completeness(LifeExpectancyData[[#This Row],[Life expectancy]:[Schooling]])</f>
        <v>1</v>
      </c>
    </row>
    <row r="136" spans="1:23" x14ac:dyDescent="0.25">
      <c r="A136" t="s">
        <v>744</v>
      </c>
      <c r="B136">
        <v>2009</v>
      </c>
      <c r="C136" t="s">
        <v>743</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b">
        <f>Data_Completeness(LifeExpectancyData[[#This Row],[Life expectancy]:[Schooling]])</f>
        <v>1</v>
      </c>
    </row>
    <row r="137" spans="1:23" x14ac:dyDescent="0.25">
      <c r="A137" t="s">
        <v>744</v>
      </c>
      <c r="B137">
        <v>2008</v>
      </c>
      <c r="C137" t="s">
        <v>743</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b">
        <f>Data_Completeness(LifeExpectancyData[[#This Row],[Life expectancy]:[Schooling]])</f>
        <v>1</v>
      </c>
    </row>
    <row r="138" spans="1:23" x14ac:dyDescent="0.25">
      <c r="A138" t="s">
        <v>744</v>
      </c>
      <c r="B138">
        <v>2007</v>
      </c>
      <c r="C138" t="s">
        <v>743</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b">
        <f>Data_Completeness(LifeExpectancyData[[#This Row],[Life expectancy]:[Schooling]])</f>
        <v>1</v>
      </c>
    </row>
    <row r="139" spans="1:23" x14ac:dyDescent="0.25">
      <c r="A139" t="s">
        <v>744</v>
      </c>
      <c r="B139">
        <v>2006</v>
      </c>
      <c r="C139" t="s">
        <v>743</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b">
        <f>Data_Completeness(LifeExpectancyData[[#This Row],[Life expectancy]:[Schooling]])</f>
        <v>1</v>
      </c>
    </row>
    <row r="140" spans="1:23" x14ac:dyDescent="0.25">
      <c r="A140" t="s">
        <v>744</v>
      </c>
      <c r="B140">
        <v>2005</v>
      </c>
      <c r="C140" t="s">
        <v>743</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b">
        <f>Data_Completeness(LifeExpectancyData[[#This Row],[Life expectancy]:[Schooling]])</f>
        <v>1</v>
      </c>
    </row>
    <row r="141" spans="1:23" x14ac:dyDescent="0.25">
      <c r="A141" t="s">
        <v>744</v>
      </c>
      <c r="B141">
        <v>2004</v>
      </c>
      <c r="C141" t="s">
        <v>743</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b">
        <f>Data_Completeness(LifeExpectancyData[[#This Row],[Life expectancy]:[Schooling]])</f>
        <v>1</v>
      </c>
    </row>
    <row r="142" spans="1:23" x14ac:dyDescent="0.25">
      <c r="A142" t="s">
        <v>744</v>
      </c>
      <c r="B142">
        <v>2003</v>
      </c>
      <c r="C142" t="s">
        <v>743</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b">
        <f>Data_Completeness(LifeExpectancyData[[#This Row],[Life expectancy]:[Schooling]])</f>
        <v>1</v>
      </c>
    </row>
    <row r="143" spans="1:23" x14ac:dyDescent="0.25">
      <c r="A143" t="s">
        <v>744</v>
      </c>
      <c r="B143">
        <v>2002</v>
      </c>
      <c r="C143" t="s">
        <v>743</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b">
        <f>Data_Completeness(LifeExpectancyData[[#This Row],[Life expectancy]:[Schooling]])</f>
        <v>1</v>
      </c>
    </row>
    <row r="144" spans="1:23" x14ac:dyDescent="0.25">
      <c r="A144" t="s">
        <v>744</v>
      </c>
      <c r="B144">
        <v>2001</v>
      </c>
      <c r="C144" t="s">
        <v>743</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b">
        <f>Data_Completeness(LifeExpectancyData[[#This Row],[Life expectancy]:[Schooling]])</f>
        <v>1</v>
      </c>
    </row>
    <row r="145" spans="1:23" x14ac:dyDescent="0.25">
      <c r="A145" t="s">
        <v>744</v>
      </c>
      <c r="B145">
        <v>2000</v>
      </c>
      <c r="C145" t="s">
        <v>743</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b">
        <f>Data_Completeness(LifeExpectancyData[[#This Row],[Life expectancy]:[Schooling]])</f>
        <v>1</v>
      </c>
    </row>
    <row r="146" spans="1:23" x14ac:dyDescent="0.25">
      <c r="A146" t="s">
        <v>745</v>
      </c>
      <c r="B146">
        <v>2015</v>
      </c>
      <c r="C146" t="s">
        <v>735</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b">
        <f>Data_Completeness(LifeExpectancyData[[#This Row],[Life expectancy]:[Schooling]])</f>
        <v>0</v>
      </c>
    </row>
    <row r="147" spans="1:23" x14ac:dyDescent="0.25">
      <c r="A147" t="s">
        <v>745</v>
      </c>
      <c r="B147">
        <v>2014</v>
      </c>
      <c r="C147" t="s">
        <v>735</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b">
        <f>Data_Completeness(LifeExpectancyData[[#This Row],[Life expectancy]:[Schooling]])</f>
        <v>1</v>
      </c>
    </row>
    <row r="148" spans="1:23" x14ac:dyDescent="0.25">
      <c r="A148" t="s">
        <v>745</v>
      </c>
      <c r="B148">
        <v>2013</v>
      </c>
      <c r="C148" t="s">
        <v>735</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b">
        <f>Data_Completeness(LifeExpectancyData[[#This Row],[Life expectancy]:[Schooling]])</f>
        <v>1</v>
      </c>
    </row>
    <row r="149" spans="1:23" x14ac:dyDescent="0.25">
      <c r="A149" t="s">
        <v>745</v>
      </c>
      <c r="B149">
        <v>2012</v>
      </c>
      <c r="C149" t="s">
        <v>735</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b">
        <f>Data_Completeness(LifeExpectancyData[[#This Row],[Life expectancy]:[Schooling]])</f>
        <v>1</v>
      </c>
    </row>
    <row r="150" spans="1:23" x14ac:dyDescent="0.25">
      <c r="A150" t="s">
        <v>745</v>
      </c>
      <c r="B150">
        <v>2011</v>
      </c>
      <c r="C150" t="s">
        <v>735</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b">
        <f>Data_Completeness(LifeExpectancyData[[#This Row],[Life expectancy]:[Schooling]])</f>
        <v>1</v>
      </c>
    </row>
    <row r="151" spans="1:23" x14ac:dyDescent="0.25">
      <c r="A151" t="s">
        <v>745</v>
      </c>
      <c r="B151">
        <v>2010</v>
      </c>
      <c r="C151" t="s">
        <v>735</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b">
        <f>Data_Completeness(LifeExpectancyData[[#This Row],[Life expectancy]:[Schooling]])</f>
        <v>1</v>
      </c>
    </row>
    <row r="152" spans="1:23" x14ac:dyDescent="0.25">
      <c r="A152" t="s">
        <v>745</v>
      </c>
      <c r="B152">
        <v>2009</v>
      </c>
      <c r="C152" t="s">
        <v>735</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b">
        <f>Data_Completeness(LifeExpectancyData[[#This Row],[Life expectancy]:[Schooling]])</f>
        <v>1</v>
      </c>
    </row>
    <row r="153" spans="1:23" x14ac:dyDescent="0.25">
      <c r="A153" t="s">
        <v>745</v>
      </c>
      <c r="B153">
        <v>2008</v>
      </c>
      <c r="C153" t="s">
        <v>735</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b">
        <f>Data_Completeness(LifeExpectancyData[[#This Row],[Life expectancy]:[Schooling]])</f>
        <v>1</v>
      </c>
    </row>
    <row r="154" spans="1:23" x14ac:dyDescent="0.25">
      <c r="A154" t="s">
        <v>745</v>
      </c>
      <c r="B154">
        <v>2007</v>
      </c>
      <c r="C154" t="s">
        <v>735</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b">
        <f>Data_Completeness(LifeExpectancyData[[#This Row],[Life expectancy]:[Schooling]])</f>
        <v>1</v>
      </c>
    </row>
    <row r="155" spans="1:23" x14ac:dyDescent="0.25">
      <c r="A155" t="s">
        <v>745</v>
      </c>
      <c r="B155">
        <v>2006</v>
      </c>
      <c r="C155" t="s">
        <v>735</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b">
        <f>Data_Completeness(LifeExpectancyData[[#This Row],[Life expectancy]:[Schooling]])</f>
        <v>1</v>
      </c>
    </row>
    <row r="156" spans="1:23" x14ac:dyDescent="0.25">
      <c r="A156" t="s">
        <v>745</v>
      </c>
      <c r="B156">
        <v>2005</v>
      </c>
      <c r="C156" t="s">
        <v>735</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b">
        <f>Data_Completeness(LifeExpectancyData[[#This Row],[Life expectancy]:[Schooling]])</f>
        <v>1</v>
      </c>
    </row>
    <row r="157" spans="1:23" x14ac:dyDescent="0.25">
      <c r="A157" t="s">
        <v>745</v>
      </c>
      <c r="B157">
        <v>2004</v>
      </c>
      <c r="C157" t="s">
        <v>735</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b">
        <f>Data_Completeness(LifeExpectancyData[[#This Row],[Life expectancy]:[Schooling]])</f>
        <v>1</v>
      </c>
    </row>
    <row r="158" spans="1:23" x14ac:dyDescent="0.25">
      <c r="A158" t="s">
        <v>745</v>
      </c>
      <c r="B158">
        <v>2003</v>
      </c>
      <c r="C158" t="s">
        <v>735</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b">
        <f>Data_Completeness(LifeExpectancyData[[#This Row],[Life expectancy]:[Schooling]])</f>
        <v>1</v>
      </c>
    </row>
    <row r="159" spans="1:23" x14ac:dyDescent="0.25">
      <c r="A159" t="s">
        <v>745</v>
      </c>
      <c r="B159">
        <v>2002</v>
      </c>
      <c r="C159" t="s">
        <v>735</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b">
        <f>Data_Completeness(LifeExpectancyData[[#This Row],[Life expectancy]:[Schooling]])</f>
        <v>1</v>
      </c>
    </row>
    <row r="160" spans="1:23" x14ac:dyDescent="0.25">
      <c r="A160" t="s">
        <v>745</v>
      </c>
      <c r="B160">
        <v>2001</v>
      </c>
      <c r="C160" t="s">
        <v>735</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b">
        <f>Data_Completeness(LifeExpectancyData[[#This Row],[Life expectancy]:[Schooling]])</f>
        <v>0</v>
      </c>
    </row>
    <row r="161" spans="1:23" x14ac:dyDescent="0.25">
      <c r="A161" t="s">
        <v>745</v>
      </c>
      <c r="B161">
        <v>2000</v>
      </c>
      <c r="C161" t="s">
        <v>735</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b">
        <f>Data_Completeness(LifeExpectancyData[[#This Row],[Life expectancy]:[Schooling]])</f>
        <v>0</v>
      </c>
    </row>
    <row r="162" spans="1:23" x14ac:dyDescent="0.25">
      <c r="A162" t="s">
        <v>746</v>
      </c>
      <c r="B162">
        <v>2015</v>
      </c>
      <c r="C162" t="s">
        <v>735</v>
      </c>
      <c r="D162">
        <v>76.099999999999994</v>
      </c>
      <c r="E162">
        <v>147</v>
      </c>
      <c r="F162">
        <v>0</v>
      </c>
      <c r="H162">
        <v>0</v>
      </c>
      <c r="I162">
        <v>95</v>
      </c>
      <c r="J162">
        <v>0</v>
      </c>
      <c r="K162">
        <v>64.5</v>
      </c>
      <c r="L162">
        <v>0</v>
      </c>
      <c r="M162">
        <v>95</v>
      </c>
      <c r="O162">
        <v>95</v>
      </c>
      <c r="P162">
        <v>0.1</v>
      </c>
      <c r="S162">
        <v>2.5</v>
      </c>
      <c r="T162">
        <v>2.5</v>
      </c>
      <c r="U162">
        <v>0.79</v>
      </c>
      <c r="V162">
        <v>12.6</v>
      </c>
      <c r="W162" t="b">
        <f>Data_Completeness(LifeExpectancyData[[#This Row],[Life expectancy]:[Schooling]])</f>
        <v>0</v>
      </c>
    </row>
    <row r="163" spans="1:23" x14ac:dyDescent="0.25">
      <c r="A163" t="s">
        <v>746</v>
      </c>
      <c r="B163">
        <v>2014</v>
      </c>
      <c r="C163" t="s">
        <v>735</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b">
        <f>Data_Completeness(LifeExpectancyData[[#This Row],[Life expectancy]:[Schooling]])</f>
        <v>0</v>
      </c>
    </row>
    <row r="164" spans="1:23" x14ac:dyDescent="0.25">
      <c r="A164" t="s">
        <v>746</v>
      </c>
      <c r="B164">
        <v>2013</v>
      </c>
      <c r="C164" t="s">
        <v>735</v>
      </c>
      <c r="D164">
        <v>74.8</v>
      </c>
      <c r="E164">
        <v>172</v>
      </c>
      <c r="F164">
        <v>0</v>
      </c>
      <c r="G164">
        <v>9.42</v>
      </c>
      <c r="H164">
        <v>0</v>
      </c>
      <c r="I164">
        <v>97</v>
      </c>
      <c r="J164">
        <v>0</v>
      </c>
      <c r="K164">
        <v>63.2</v>
      </c>
      <c r="L164">
        <v>0</v>
      </c>
      <c r="M164">
        <v>97</v>
      </c>
      <c r="N164">
        <v>7.5</v>
      </c>
      <c r="O164">
        <v>97</v>
      </c>
      <c r="P164">
        <v>0.1</v>
      </c>
      <c r="S164">
        <v>2.5</v>
      </c>
      <c r="T164">
        <v>2.5</v>
      </c>
      <c r="U164">
        <v>0.79</v>
      </c>
      <c r="V164">
        <v>12.6</v>
      </c>
      <c r="W164" t="b">
        <f>Data_Completeness(LifeExpectancyData[[#This Row],[Life expectancy]:[Schooling]])</f>
        <v>0</v>
      </c>
    </row>
    <row r="165" spans="1:23" x14ac:dyDescent="0.25">
      <c r="A165" t="s">
        <v>746</v>
      </c>
      <c r="B165">
        <v>2012</v>
      </c>
      <c r="C165" t="s">
        <v>735</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b">
        <f>Data_Completeness(LifeExpectancyData[[#This Row],[Life expectancy]:[Schooling]])</f>
        <v>0</v>
      </c>
    </row>
    <row r="166" spans="1:23" x14ac:dyDescent="0.25">
      <c r="A166" t="s">
        <v>746</v>
      </c>
      <c r="B166">
        <v>2011</v>
      </c>
      <c r="C166" t="s">
        <v>735</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b">
        <f>Data_Completeness(LifeExpectancyData[[#This Row],[Life expectancy]:[Schooling]])</f>
        <v>0</v>
      </c>
    </row>
    <row r="167" spans="1:23" x14ac:dyDescent="0.25">
      <c r="A167" t="s">
        <v>746</v>
      </c>
      <c r="B167">
        <v>2010</v>
      </c>
      <c r="C167" t="s">
        <v>735</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b">
        <f>Data_Completeness(LifeExpectancyData[[#This Row],[Life expectancy]:[Schooling]])</f>
        <v>0</v>
      </c>
    </row>
    <row r="168" spans="1:23" x14ac:dyDescent="0.25">
      <c r="A168" t="s">
        <v>746</v>
      </c>
      <c r="B168">
        <v>2009</v>
      </c>
      <c r="C168" t="s">
        <v>735</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b">
        <f>Data_Completeness(LifeExpectancyData[[#This Row],[Life expectancy]:[Schooling]])</f>
        <v>0</v>
      </c>
    </row>
    <row r="169" spans="1:23" x14ac:dyDescent="0.25">
      <c r="A169" t="s">
        <v>746</v>
      </c>
      <c r="B169">
        <v>2008</v>
      </c>
      <c r="C169" t="s">
        <v>735</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b">
        <f>Data_Completeness(LifeExpectancyData[[#This Row],[Life expectancy]:[Schooling]])</f>
        <v>0</v>
      </c>
    </row>
    <row r="170" spans="1:23" x14ac:dyDescent="0.25">
      <c r="A170" t="s">
        <v>746</v>
      </c>
      <c r="B170">
        <v>2007</v>
      </c>
      <c r="C170" t="s">
        <v>735</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b">
        <f>Data_Completeness(LifeExpectancyData[[#This Row],[Life expectancy]:[Schooling]])</f>
        <v>0</v>
      </c>
    </row>
    <row r="171" spans="1:23" x14ac:dyDescent="0.25">
      <c r="A171" t="s">
        <v>746</v>
      </c>
      <c r="B171">
        <v>2006</v>
      </c>
      <c r="C171" t="s">
        <v>735</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b">
        <f>Data_Completeness(LifeExpectancyData[[#This Row],[Life expectancy]:[Schooling]])</f>
        <v>0</v>
      </c>
    </row>
    <row r="172" spans="1:23" x14ac:dyDescent="0.25">
      <c r="A172" t="s">
        <v>746</v>
      </c>
      <c r="B172">
        <v>2005</v>
      </c>
      <c r="C172" t="s">
        <v>735</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b">
        <f>Data_Completeness(LifeExpectancyData[[#This Row],[Life expectancy]:[Schooling]])</f>
        <v>0</v>
      </c>
    </row>
    <row r="173" spans="1:23" x14ac:dyDescent="0.25">
      <c r="A173" t="s">
        <v>746</v>
      </c>
      <c r="B173">
        <v>2004</v>
      </c>
      <c r="C173" t="s">
        <v>735</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b">
        <f>Data_Completeness(LifeExpectancyData[[#This Row],[Life expectancy]:[Schooling]])</f>
        <v>0</v>
      </c>
    </row>
    <row r="174" spans="1:23" x14ac:dyDescent="0.25">
      <c r="A174" t="s">
        <v>746</v>
      </c>
      <c r="B174">
        <v>2003</v>
      </c>
      <c r="C174" t="s">
        <v>735</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b">
        <f>Data_Completeness(LifeExpectancyData[[#This Row],[Life expectancy]:[Schooling]])</f>
        <v>0</v>
      </c>
    </row>
    <row r="175" spans="1:23" x14ac:dyDescent="0.25">
      <c r="A175" t="s">
        <v>746</v>
      </c>
      <c r="B175">
        <v>2002</v>
      </c>
      <c r="C175" t="s">
        <v>735</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b">
        <f>Data_Completeness(LifeExpectancyData[[#This Row],[Life expectancy]:[Schooling]])</f>
        <v>0</v>
      </c>
    </row>
    <row r="176" spans="1:23" x14ac:dyDescent="0.25">
      <c r="A176" t="s">
        <v>746</v>
      </c>
      <c r="B176">
        <v>2001</v>
      </c>
      <c r="C176" t="s">
        <v>735</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b">
        <f>Data_Completeness(LifeExpectancyData[[#This Row],[Life expectancy]:[Schooling]])</f>
        <v>0</v>
      </c>
    </row>
    <row r="177" spans="1:23" x14ac:dyDescent="0.25">
      <c r="A177" t="s">
        <v>746</v>
      </c>
      <c r="B177">
        <v>2000</v>
      </c>
      <c r="C177" t="s">
        <v>735</v>
      </c>
      <c r="D177">
        <v>72.599999999999994</v>
      </c>
      <c r="E177">
        <v>192</v>
      </c>
      <c r="F177">
        <v>0</v>
      </c>
      <c r="G177">
        <v>12.15</v>
      </c>
      <c r="H177">
        <v>0</v>
      </c>
      <c r="J177">
        <v>0</v>
      </c>
      <c r="K177">
        <v>54.4</v>
      </c>
      <c r="L177">
        <v>0</v>
      </c>
      <c r="M177">
        <v>91</v>
      </c>
      <c r="N177">
        <v>5.21</v>
      </c>
      <c r="O177">
        <v>99</v>
      </c>
      <c r="P177">
        <v>0.1</v>
      </c>
      <c r="S177">
        <v>2.7</v>
      </c>
      <c r="T177">
        <v>2.6</v>
      </c>
      <c r="U177">
        <v>0</v>
      </c>
      <c r="V177">
        <v>12</v>
      </c>
      <c r="W177" t="b">
        <f>Data_Completeness(LifeExpectancyData[[#This Row],[Life expectancy]:[Schooling]])</f>
        <v>0</v>
      </c>
    </row>
    <row r="178" spans="1:23" x14ac:dyDescent="0.25">
      <c r="A178" t="s">
        <v>747</v>
      </c>
      <c r="B178">
        <v>2015</v>
      </c>
      <c r="C178" t="s">
        <v>735</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b">
        <f>Data_Completeness(LifeExpectancyData[[#This Row],[Life expectancy]:[Schooling]])</f>
        <v>0</v>
      </c>
    </row>
    <row r="179" spans="1:23" x14ac:dyDescent="0.25">
      <c r="A179" t="s">
        <v>747</v>
      </c>
      <c r="B179">
        <v>2014</v>
      </c>
      <c r="C179" t="s">
        <v>735</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b">
        <f>Data_Completeness(LifeExpectancyData[[#This Row],[Life expectancy]:[Schooling]])</f>
        <v>0</v>
      </c>
    </row>
    <row r="180" spans="1:23" x14ac:dyDescent="0.25">
      <c r="A180" t="s">
        <v>747</v>
      </c>
      <c r="B180">
        <v>2013</v>
      </c>
      <c r="C180" t="s">
        <v>735</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b">
        <f>Data_Completeness(LifeExpectancyData[[#This Row],[Life expectancy]:[Schooling]])</f>
        <v>0</v>
      </c>
    </row>
    <row r="181" spans="1:23" x14ac:dyDescent="0.25">
      <c r="A181" t="s">
        <v>747</v>
      </c>
      <c r="B181">
        <v>2012</v>
      </c>
      <c r="C181" t="s">
        <v>735</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b">
        <f>Data_Completeness(LifeExpectancyData[[#This Row],[Life expectancy]:[Schooling]])</f>
        <v>0</v>
      </c>
    </row>
    <row r="182" spans="1:23" x14ac:dyDescent="0.25">
      <c r="A182" t="s">
        <v>747</v>
      </c>
      <c r="B182">
        <v>2011</v>
      </c>
      <c r="C182" t="s">
        <v>735</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b">
        <f>Data_Completeness(LifeExpectancyData[[#This Row],[Life expectancy]:[Schooling]])</f>
        <v>0</v>
      </c>
    </row>
    <row r="183" spans="1:23" x14ac:dyDescent="0.25">
      <c r="A183" t="s">
        <v>747</v>
      </c>
      <c r="B183">
        <v>2010</v>
      </c>
      <c r="C183" t="s">
        <v>735</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b">
        <f>Data_Completeness(LifeExpectancyData[[#This Row],[Life expectancy]:[Schooling]])</f>
        <v>0</v>
      </c>
    </row>
    <row r="184" spans="1:23" x14ac:dyDescent="0.25">
      <c r="A184" t="s">
        <v>747</v>
      </c>
      <c r="B184">
        <v>2009</v>
      </c>
      <c r="C184" t="s">
        <v>735</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b">
        <f>Data_Completeness(LifeExpectancyData[[#This Row],[Life expectancy]:[Schooling]])</f>
        <v>0</v>
      </c>
    </row>
    <row r="185" spans="1:23" x14ac:dyDescent="0.25">
      <c r="A185" t="s">
        <v>747</v>
      </c>
      <c r="B185">
        <v>2008</v>
      </c>
      <c r="C185" t="s">
        <v>735</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b">
        <f>Data_Completeness(LifeExpectancyData[[#This Row],[Life expectancy]:[Schooling]])</f>
        <v>0</v>
      </c>
    </row>
    <row r="186" spans="1:23" x14ac:dyDescent="0.25">
      <c r="A186" t="s">
        <v>747</v>
      </c>
      <c r="B186">
        <v>2007</v>
      </c>
      <c r="C186" t="s">
        <v>735</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b">
        <f>Data_Completeness(LifeExpectancyData[[#This Row],[Life expectancy]:[Schooling]])</f>
        <v>0</v>
      </c>
    </row>
    <row r="187" spans="1:23" x14ac:dyDescent="0.25">
      <c r="A187" t="s">
        <v>747</v>
      </c>
      <c r="B187">
        <v>2006</v>
      </c>
      <c r="C187" t="s">
        <v>735</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b">
        <f>Data_Completeness(LifeExpectancyData[[#This Row],[Life expectancy]:[Schooling]])</f>
        <v>0</v>
      </c>
    </row>
    <row r="188" spans="1:23" x14ac:dyDescent="0.25">
      <c r="A188" t="s">
        <v>747</v>
      </c>
      <c r="B188">
        <v>2005</v>
      </c>
      <c r="C188" t="s">
        <v>735</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b">
        <f>Data_Completeness(LifeExpectancyData[[#This Row],[Life expectancy]:[Schooling]])</f>
        <v>0</v>
      </c>
    </row>
    <row r="189" spans="1:23" x14ac:dyDescent="0.25">
      <c r="A189" t="s">
        <v>747</v>
      </c>
      <c r="B189">
        <v>2004</v>
      </c>
      <c r="C189" t="s">
        <v>735</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b">
        <f>Data_Completeness(LifeExpectancyData[[#This Row],[Life expectancy]:[Schooling]])</f>
        <v>0</v>
      </c>
    </row>
    <row r="190" spans="1:23" x14ac:dyDescent="0.25">
      <c r="A190" t="s">
        <v>747</v>
      </c>
      <c r="B190">
        <v>2003</v>
      </c>
      <c r="C190" t="s">
        <v>735</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b">
        <f>Data_Completeness(LifeExpectancyData[[#This Row],[Life expectancy]:[Schooling]])</f>
        <v>0</v>
      </c>
    </row>
    <row r="191" spans="1:23" x14ac:dyDescent="0.25">
      <c r="A191" t="s">
        <v>747</v>
      </c>
      <c r="B191">
        <v>2002</v>
      </c>
      <c r="C191" t="s">
        <v>735</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b">
        <f>Data_Completeness(LifeExpectancyData[[#This Row],[Life expectancy]:[Schooling]])</f>
        <v>0</v>
      </c>
    </row>
    <row r="192" spans="1:23" x14ac:dyDescent="0.25">
      <c r="A192" t="s">
        <v>747</v>
      </c>
      <c r="B192">
        <v>2001</v>
      </c>
      <c r="C192" t="s">
        <v>735</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b">
        <f>Data_Completeness(LifeExpectancyData[[#This Row],[Life expectancy]:[Schooling]])</f>
        <v>0</v>
      </c>
    </row>
    <row r="193" spans="1:23" x14ac:dyDescent="0.25">
      <c r="A193" t="s">
        <v>747</v>
      </c>
      <c r="B193">
        <v>2000</v>
      </c>
      <c r="C193" t="s">
        <v>735</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b">
        <f>Data_Completeness(LifeExpectancyData[[#This Row],[Life expectancy]:[Schooling]])</f>
        <v>0</v>
      </c>
    </row>
    <row r="194" spans="1:23" x14ac:dyDescent="0.25">
      <c r="A194" t="s">
        <v>748</v>
      </c>
      <c r="B194">
        <v>2015</v>
      </c>
      <c r="C194" t="s">
        <v>735</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b">
        <f>Data_Completeness(LifeExpectancyData[[#This Row],[Life expectancy]:[Schooling]])</f>
        <v>0</v>
      </c>
    </row>
    <row r="195" spans="1:23" x14ac:dyDescent="0.25">
      <c r="A195" t="s">
        <v>748</v>
      </c>
      <c r="B195">
        <v>2014</v>
      </c>
      <c r="C195" t="s">
        <v>735</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b">
        <f>Data_Completeness(LifeExpectancyData[[#This Row],[Life expectancy]:[Schooling]])</f>
        <v>1</v>
      </c>
    </row>
    <row r="196" spans="1:23" x14ac:dyDescent="0.25">
      <c r="A196" t="s">
        <v>748</v>
      </c>
      <c r="B196">
        <v>2013</v>
      </c>
      <c r="C196" t="s">
        <v>735</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b">
        <f>Data_Completeness(LifeExpectancyData[[#This Row],[Life expectancy]:[Schooling]])</f>
        <v>1</v>
      </c>
    </row>
    <row r="197" spans="1:23" x14ac:dyDescent="0.25">
      <c r="A197" t="s">
        <v>748</v>
      </c>
      <c r="B197">
        <v>2012</v>
      </c>
      <c r="C197" t="s">
        <v>735</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b">
        <f>Data_Completeness(LifeExpectancyData[[#This Row],[Life expectancy]:[Schooling]])</f>
        <v>1</v>
      </c>
    </row>
    <row r="198" spans="1:23" x14ac:dyDescent="0.25">
      <c r="A198" t="s">
        <v>748</v>
      </c>
      <c r="B198">
        <v>2011</v>
      </c>
      <c r="C198" t="s">
        <v>735</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b">
        <f>Data_Completeness(LifeExpectancyData[[#This Row],[Life expectancy]:[Schooling]])</f>
        <v>1</v>
      </c>
    </row>
    <row r="199" spans="1:23" x14ac:dyDescent="0.25">
      <c r="A199" t="s">
        <v>748</v>
      </c>
      <c r="B199">
        <v>2010</v>
      </c>
      <c r="C199" t="s">
        <v>735</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b">
        <f>Data_Completeness(LifeExpectancyData[[#This Row],[Life expectancy]:[Schooling]])</f>
        <v>1</v>
      </c>
    </row>
    <row r="200" spans="1:23" x14ac:dyDescent="0.25">
      <c r="A200" t="s">
        <v>748</v>
      </c>
      <c r="B200">
        <v>2009</v>
      </c>
      <c r="C200" t="s">
        <v>735</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b">
        <f>Data_Completeness(LifeExpectancyData[[#This Row],[Life expectancy]:[Schooling]])</f>
        <v>1</v>
      </c>
    </row>
    <row r="201" spans="1:23" x14ac:dyDescent="0.25">
      <c r="A201" t="s">
        <v>748</v>
      </c>
      <c r="B201">
        <v>2008</v>
      </c>
      <c r="C201" t="s">
        <v>735</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b">
        <f>Data_Completeness(LifeExpectancyData[[#This Row],[Life expectancy]:[Schooling]])</f>
        <v>1</v>
      </c>
    </row>
    <row r="202" spans="1:23" x14ac:dyDescent="0.25">
      <c r="A202" t="s">
        <v>748</v>
      </c>
      <c r="B202">
        <v>2007</v>
      </c>
      <c r="C202" t="s">
        <v>735</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b">
        <f>Data_Completeness(LifeExpectancyData[[#This Row],[Life expectancy]:[Schooling]])</f>
        <v>1</v>
      </c>
    </row>
    <row r="203" spans="1:23" x14ac:dyDescent="0.25">
      <c r="A203" t="s">
        <v>748</v>
      </c>
      <c r="B203">
        <v>2006</v>
      </c>
      <c r="C203" t="s">
        <v>735</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b">
        <f>Data_Completeness(LifeExpectancyData[[#This Row],[Life expectancy]:[Schooling]])</f>
        <v>1</v>
      </c>
    </row>
    <row r="204" spans="1:23" x14ac:dyDescent="0.25">
      <c r="A204" t="s">
        <v>748</v>
      </c>
      <c r="B204">
        <v>2005</v>
      </c>
      <c r="C204" t="s">
        <v>735</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b">
        <f>Data_Completeness(LifeExpectancyData[[#This Row],[Life expectancy]:[Schooling]])</f>
        <v>1</v>
      </c>
    </row>
    <row r="205" spans="1:23" x14ac:dyDescent="0.25">
      <c r="A205" t="s">
        <v>748</v>
      </c>
      <c r="B205">
        <v>2004</v>
      </c>
      <c r="C205" t="s">
        <v>735</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b">
        <f>Data_Completeness(LifeExpectancyData[[#This Row],[Life expectancy]:[Schooling]])</f>
        <v>1</v>
      </c>
    </row>
    <row r="206" spans="1:23" x14ac:dyDescent="0.25">
      <c r="A206" t="s">
        <v>748</v>
      </c>
      <c r="B206">
        <v>2003</v>
      </c>
      <c r="C206" t="s">
        <v>735</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b">
        <f>Data_Completeness(LifeExpectancyData[[#This Row],[Life expectancy]:[Schooling]])</f>
        <v>1</v>
      </c>
    </row>
    <row r="207" spans="1:23" x14ac:dyDescent="0.25">
      <c r="A207" t="s">
        <v>748</v>
      </c>
      <c r="B207">
        <v>2002</v>
      </c>
      <c r="C207" t="s">
        <v>735</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b">
        <f>Data_Completeness(LifeExpectancyData[[#This Row],[Life expectancy]:[Schooling]])</f>
        <v>0</v>
      </c>
    </row>
    <row r="208" spans="1:23" x14ac:dyDescent="0.25">
      <c r="A208" t="s">
        <v>748</v>
      </c>
      <c r="B208">
        <v>2001</v>
      </c>
      <c r="C208" t="s">
        <v>735</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b">
        <f>Data_Completeness(LifeExpectancyData[[#This Row],[Life expectancy]:[Schooling]])</f>
        <v>0</v>
      </c>
    </row>
    <row r="209" spans="1:23" x14ac:dyDescent="0.25">
      <c r="A209" t="s">
        <v>748</v>
      </c>
      <c r="B209">
        <v>2000</v>
      </c>
      <c r="C209" t="s">
        <v>735</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b">
        <f>Data_Completeness(LifeExpectancyData[[#This Row],[Life expectancy]:[Schooling]])</f>
        <v>0</v>
      </c>
    </row>
    <row r="210" spans="1:23" x14ac:dyDescent="0.25">
      <c r="A210" t="s">
        <v>749</v>
      </c>
      <c r="B210">
        <v>2015</v>
      </c>
      <c r="C210" t="s">
        <v>735</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b">
        <f>Data_Completeness(LifeExpectancyData[[#This Row],[Life expectancy]:[Schooling]])</f>
        <v>0</v>
      </c>
    </row>
    <row r="211" spans="1:23" x14ac:dyDescent="0.25">
      <c r="A211" t="s">
        <v>749</v>
      </c>
      <c r="B211">
        <v>2014</v>
      </c>
      <c r="C211" t="s">
        <v>735</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b">
        <f>Data_Completeness(LifeExpectancyData[[#This Row],[Life expectancy]:[Schooling]])</f>
        <v>0</v>
      </c>
    </row>
    <row r="212" spans="1:23" x14ac:dyDescent="0.25">
      <c r="A212" t="s">
        <v>749</v>
      </c>
      <c r="B212">
        <v>2013</v>
      </c>
      <c r="C212" t="s">
        <v>735</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b">
        <f>Data_Completeness(LifeExpectancyData[[#This Row],[Life expectancy]:[Schooling]])</f>
        <v>0</v>
      </c>
    </row>
    <row r="213" spans="1:23" x14ac:dyDescent="0.25">
      <c r="A213" t="s">
        <v>749</v>
      </c>
      <c r="B213">
        <v>2012</v>
      </c>
      <c r="C213" t="s">
        <v>735</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b">
        <f>Data_Completeness(LifeExpectancyData[[#This Row],[Life expectancy]:[Schooling]])</f>
        <v>0</v>
      </c>
    </row>
    <row r="214" spans="1:23" x14ac:dyDescent="0.25">
      <c r="A214" t="s">
        <v>749</v>
      </c>
      <c r="B214">
        <v>2011</v>
      </c>
      <c r="C214" t="s">
        <v>735</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b">
        <f>Data_Completeness(LifeExpectancyData[[#This Row],[Life expectancy]:[Schooling]])</f>
        <v>0</v>
      </c>
    </row>
    <row r="215" spans="1:23" x14ac:dyDescent="0.25">
      <c r="A215" t="s">
        <v>749</v>
      </c>
      <c r="B215">
        <v>2010</v>
      </c>
      <c r="C215" t="s">
        <v>735</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b">
        <f>Data_Completeness(LifeExpectancyData[[#This Row],[Life expectancy]:[Schooling]])</f>
        <v>0</v>
      </c>
    </row>
    <row r="216" spans="1:23" x14ac:dyDescent="0.25">
      <c r="A216" t="s">
        <v>749</v>
      </c>
      <c r="B216">
        <v>2009</v>
      </c>
      <c r="C216" t="s">
        <v>735</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b">
        <f>Data_Completeness(LifeExpectancyData[[#This Row],[Life expectancy]:[Schooling]])</f>
        <v>0</v>
      </c>
    </row>
    <row r="217" spans="1:23" x14ac:dyDescent="0.25">
      <c r="A217" t="s">
        <v>749</v>
      </c>
      <c r="B217">
        <v>2008</v>
      </c>
      <c r="C217" t="s">
        <v>735</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b">
        <f>Data_Completeness(LifeExpectancyData[[#This Row],[Life expectancy]:[Schooling]])</f>
        <v>0</v>
      </c>
    </row>
    <row r="218" spans="1:23" x14ac:dyDescent="0.25">
      <c r="A218" t="s">
        <v>749</v>
      </c>
      <c r="B218">
        <v>2007</v>
      </c>
      <c r="C218" t="s">
        <v>735</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b">
        <f>Data_Completeness(LifeExpectancyData[[#This Row],[Life expectancy]:[Schooling]])</f>
        <v>0</v>
      </c>
    </row>
    <row r="219" spans="1:23" x14ac:dyDescent="0.25">
      <c r="A219" t="s">
        <v>749</v>
      </c>
      <c r="B219">
        <v>2006</v>
      </c>
      <c r="C219" t="s">
        <v>735</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b">
        <f>Data_Completeness(LifeExpectancyData[[#This Row],[Life expectancy]:[Schooling]])</f>
        <v>0</v>
      </c>
    </row>
    <row r="220" spans="1:23" x14ac:dyDescent="0.25">
      <c r="A220" t="s">
        <v>749</v>
      </c>
      <c r="B220">
        <v>2005</v>
      </c>
      <c r="C220" t="s">
        <v>735</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b">
        <f>Data_Completeness(LifeExpectancyData[[#This Row],[Life expectancy]:[Schooling]])</f>
        <v>0</v>
      </c>
    </row>
    <row r="221" spans="1:23" x14ac:dyDescent="0.25">
      <c r="A221" t="s">
        <v>749</v>
      </c>
      <c r="B221">
        <v>2004</v>
      </c>
      <c r="C221" t="s">
        <v>735</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b">
        <f>Data_Completeness(LifeExpectancyData[[#This Row],[Life expectancy]:[Schooling]])</f>
        <v>0</v>
      </c>
    </row>
    <row r="222" spans="1:23" x14ac:dyDescent="0.25">
      <c r="A222" t="s">
        <v>749</v>
      </c>
      <c r="B222">
        <v>2003</v>
      </c>
      <c r="C222" t="s">
        <v>735</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b">
        <f>Data_Completeness(LifeExpectancyData[[#This Row],[Life expectancy]:[Schooling]])</f>
        <v>0</v>
      </c>
    </row>
    <row r="223" spans="1:23" x14ac:dyDescent="0.25">
      <c r="A223" t="s">
        <v>749</v>
      </c>
      <c r="B223">
        <v>2002</v>
      </c>
      <c r="C223" t="s">
        <v>735</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b">
        <f>Data_Completeness(LifeExpectancyData[[#This Row],[Life expectancy]:[Schooling]])</f>
        <v>0</v>
      </c>
    </row>
    <row r="224" spans="1:23" x14ac:dyDescent="0.25">
      <c r="A224" t="s">
        <v>749</v>
      </c>
      <c r="B224">
        <v>2001</v>
      </c>
      <c r="C224" t="s">
        <v>735</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b">
        <f>Data_Completeness(LifeExpectancyData[[#This Row],[Life expectancy]:[Schooling]])</f>
        <v>0</v>
      </c>
    </row>
    <row r="225" spans="1:23" x14ac:dyDescent="0.25">
      <c r="A225" t="s">
        <v>749</v>
      </c>
      <c r="B225">
        <v>2000</v>
      </c>
      <c r="C225" t="s">
        <v>735</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b">
        <f>Data_Completeness(LifeExpectancyData[[#This Row],[Life expectancy]:[Schooling]])</f>
        <v>0</v>
      </c>
    </row>
    <row r="226" spans="1:23" x14ac:dyDescent="0.25">
      <c r="A226" t="s">
        <v>750</v>
      </c>
      <c r="B226">
        <v>2015</v>
      </c>
      <c r="C226" t="s">
        <v>735</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b">
        <f>Data_Completeness(LifeExpectancyData[[#This Row],[Life expectancy]:[Schooling]])</f>
        <v>0</v>
      </c>
    </row>
    <row r="227" spans="1:23" x14ac:dyDescent="0.25">
      <c r="A227" t="s">
        <v>750</v>
      </c>
      <c r="B227">
        <v>2014</v>
      </c>
      <c r="C227" t="s">
        <v>735</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b">
        <f>Data_Completeness(LifeExpectancyData[[#This Row],[Life expectancy]:[Schooling]])</f>
        <v>1</v>
      </c>
    </row>
    <row r="228" spans="1:23" x14ac:dyDescent="0.25">
      <c r="A228" t="s">
        <v>750</v>
      </c>
      <c r="B228">
        <v>2013</v>
      </c>
      <c r="C228" t="s">
        <v>735</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b">
        <f>Data_Completeness(LifeExpectancyData[[#This Row],[Life expectancy]:[Schooling]])</f>
        <v>1</v>
      </c>
    </row>
    <row r="229" spans="1:23" x14ac:dyDescent="0.25">
      <c r="A229" t="s">
        <v>750</v>
      </c>
      <c r="B229">
        <v>2012</v>
      </c>
      <c r="C229" t="s">
        <v>735</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b">
        <f>Data_Completeness(LifeExpectancyData[[#This Row],[Life expectancy]:[Schooling]])</f>
        <v>1</v>
      </c>
    </row>
    <row r="230" spans="1:23" x14ac:dyDescent="0.25">
      <c r="A230" t="s">
        <v>750</v>
      </c>
      <c r="B230">
        <v>2011</v>
      </c>
      <c r="C230" t="s">
        <v>735</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b">
        <f>Data_Completeness(LifeExpectancyData[[#This Row],[Life expectancy]:[Schooling]])</f>
        <v>1</v>
      </c>
    </row>
    <row r="231" spans="1:23" x14ac:dyDescent="0.25">
      <c r="A231" t="s">
        <v>750</v>
      </c>
      <c r="B231">
        <v>2010</v>
      </c>
      <c r="C231" t="s">
        <v>735</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b">
        <f>Data_Completeness(LifeExpectancyData[[#This Row],[Life expectancy]:[Schooling]])</f>
        <v>1</v>
      </c>
    </row>
    <row r="232" spans="1:23" x14ac:dyDescent="0.25">
      <c r="A232" t="s">
        <v>750</v>
      </c>
      <c r="B232">
        <v>2009</v>
      </c>
      <c r="C232" t="s">
        <v>735</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b">
        <f>Data_Completeness(LifeExpectancyData[[#This Row],[Life expectancy]:[Schooling]])</f>
        <v>1</v>
      </c>
    </row>
    <row r="233" spans="1:23" x14ac:dyDescent="0.25">
      <c r="A233" t="s">
        <v>750</v>
      </c>
      <c r="B233">
        <v>2008</v>
      </c>
      <c r="C233" t="s">
        <v>735</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b">
        <f>Data_Completeness(LifeExpectancyData[[#This Row],[Life expectancy]:[Schooling]])</f>
        <v>1</v>
      </c>
    </row>
    <row r="234" spans="1:23" x14ac:dyDescent="0.25">
      <c r="A234" t="s">
        <v>750</v>
      </c>
      <c r="B234">
        <v>2007</v>
      </c>
      <c r="C234" t="s">
        <v>735</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b">
        <f>Data_Completeness(LifeExpectancyData[[#This Row],[Life expectancy]:[Schooling]])</f>
        <v>1</v>
      </c>
    </row>
    <row r="235" spans="1:23" x14ac:dyDescent="0.25">
      <c r="A235" t="s">
        <v>750</v>
      </c>
      <c r="B235">
        <v>2006</v>
      </c>
      <c r="C235" t="s">
        <v>735</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b">
        <f>Data_Completeness(LifeExpectancyData[[#This Row],[Life expectancy]:[Schooling]])</f>
        <v>1</v>
      </c>
    </row>
    <row r="236" spans="1:23" x14ac:dyDescent="0.25">
      <c r="A236" t="s">
        <v>750</v>
      </c>
      <c r="B236">
        <v>2005</v>
      </c>
      <c r="C236" t="s">
        <v>735</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b">
        <f>Data_Completeness(LifeExpectancyData[[#This Row],[Life expectancy]:[Schooling]])</f>
        <v>1</v>
      </c>
    </row>
    <row r="237" spans="1:23" x14ac:dyDescent="0.25">
      <c r="A237" t="s">
        <v>750</v>
      </c>
      <c r="B237">
        <v>2004</v>
      </c>
      <c r="C237" t="s">
        <v>735</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b">
        <f>Data_Completeness(LifeExpectancyData[[#This Row],[Life expectancy]:[Schooling]])</f>
        <v>1</v>
      </c>
    </row>
    <row r="238" spans="1:23" x14ac:dyDescent="0.25">
      <c r="A238" t="s">
        <v>750</v>
      </c>
      <c r="B238">
        <v>2003</v>
      </c>
      <c r="C238" t="s">
        <v>735</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b">
        <f>Data_Completeness(LifeExpectancyData[[#This Row],[Life expectancy]:[Schooling]])</f>
        <v>1</v>
      </c>
    </row>
    <row r="239" spans="1:23" x14ac:dyDescent="0.25">
      <c r="A239" t="s">
        <v>750</v>
      </c>
      <c r="B239">
        <v>2002</v>
      </c>
      <c r="C239" t="s">
        <v>735</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b">
        <f>Data_Completeness(LifeExpectancyData[[#This Row],[Life expectancy]:[Schooling]])</f>
        <v>1</v>
      </c>
    </row>
    <row r="240" spans="1:23" x14ac:dyDescent="0.25">
      <c r="A240" t="s">
        <v>750</v>
      </c>
      <c r="B240">
        <v>2001</v>
      </c>
      <c r="C240" t="s">
        <v>735</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b">
        <f>Data_Completeness(LifeExpectancyData[[#This Row],[Life expectancy]:[Schooling]])</f>
        <v>1</v>
      </c>
    </row>
    <row r="241" spans="1:23" x14ac:dyDescent="0.25">
      <c r="A241" t="s">
        <v>750</v>
      </c>
      <c r="B241">
        <v>2000</v>
      </c>
      <c r="C241" t="s">
        <v>735</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b">
        <f>Data_Completeness(LifeExpectancyData[[#This Row],[Life expectancy]:[Schooling]])</f>
        <v>1</v>
      </c>
    </row>
    <row r="242" spans="1:23" x14ac:dyDescent="0.25">
      <c r="A242" t="s">
        <v>751</v>
      </c>
      <c r="B242">
        <v>2015</v>
      </c>
      <c r="C242" t="s">
        <v>743</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b">
        <f>Data_Completeness(LifeExpectancyData[[#This Row],[Life expectancy]:[Schooling]])</f>
        <v>0</v>
      </c>
    </row>
    <row r="243" spans="1:23" x14ac:dyDescent="0.25">
      <c r="A243" t="s">
        <v>751</v>
      </c>
      <c r="B243">
        <v>2014</v>
      </c>
      <c r="C243" t="s">
        <v>743</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b">
        <f>Data_Completeness(LifeExpectancyData[[#This Row],[Life expectancy]:[Schooling]])</f>
        <v>1</v>
      </c>
    </row>
    <row r="244" spans="1:23" x14ac:dyDescent="0.25">
      <c r="A244" t="s">
        <v>751</v>
      </c>
      <c r="B244">
        <v>2013</v>
      </c>
      <c r="C244" t="s">
        <v>743</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b">
        <f>Data_Completeness(LifeExpectancyData[[#This Row],[Life expectancy]:[Schooling]])</f>
        <v>1</v>
      </c>
    </row>
    <row r="245" spans="1:23" x14ac:dyDescent="0.25">
      <c r="A245" t="s">
        <v>751</v>
      </c>
      <c r="B245">
        <v>2012</v>
      </c>
      <c r="C245" t="s">
        <v>743</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b">
        <f>Data_Completeness(LifeExpectancyData[[#This Row],[Life expectancy]:[Schooling]])</f>
        <v>1</v>
      </c>
    </row>
    <row r="246" spans="1:23" x14ac:dyDescent="0.25">
      <c r="A246" t="s">
        <v>751</v>
      </c>
      <c r="B246">
        <v>2011</v>
      </c>
      <c r="C246" t="s">
        <v>743</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b">
        <f>Data_Completeness(LifeExpectancyData[[#This Row],[Life expectancy]:[Schooling]])</f>
        <v>1</v>
      </c>
    </row>
    <row r="247" spans="1:23" x14ac:dyDescent="0.25">
      <c r="A247" t="s">
        <v>751</v>
      </c>
      <c r="B247">
        <v>2010</v>
      </c>
      <c r="C247" t="s">
        <v>743</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b">
        <f>Data_Completeness(LifeExpectancyData[[#This Row],[Life expectancy]:[Schooling]])</f>
        <v>1</v>
      </c>
    </row>
    <row r="248" spans="1:23" x14ac:dyDescent="0.25">
      <c r="A248" t="s">
        <v>751</v>
      </c>
      <c r="B248">
        <v>2009</v>
      </c>
      <c r="C248" t="s">
        <v>743</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b">
        <f>Data_Completeness(LifeExpectancyData[[#This Row],[Life expectancy]:[Schooling]])</f>
        <v>1</v>
      </c>
    </row>
    <row r="249" spans="1:23" x14ac:dyDescent="0.25">
      <c r="A249" t="s">
        <v>751</v>
      </c>
      <c r="B249">
        <v>2008</v>
      </c>
      <c r="C249" t="s">
        <v>743</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b">
        <f>Data_Completeness(LifeExpectancyData[[#This Row],[Life expectancy]:[Schooling]])</f>
        <v>1</v>
      </c>
    </row>
    <row r="250" spans="1:23" x14ac:dyDescent="0.25">
      <c r="A250" t="s">
        <v>751</v>
      </c>
      <c r="B250">
        <v>2007</v>
      </c>
      <c r="C250" t="s">
        <v>743</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b">
        <f>Data_Completeness(LifeExpectancyData[[#This Row],[Life expectancy]:[Schooling]])</f>
        <v>1</v>
      </c>
    </row>
    <row r="251" spans="1:23" x14ac:dyDescent="0.25">
      <c r="A251" t="s">
        <v>751</v>
      </c>
      <c r="B251">
        <v>2006</v>
      </c>
      <c r="C251" t="s">
        <v>743</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b">
        <f>Data_Completeness(LifeExpectancyData[[#This Row],[Life expectancy]:[Schooling]])</f>
        <v>1</v>
      </c>
    </row>
    <row r="252" spans="1:23" x14ac:dyDescent="0.25">
      <c r="A252" t="s">
        <v>751</v>
      </c>
      <c r="B252">
        <v>2005</v>
      </c>
      <c r="C252" t="s">
        <v>743</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b">
        <f>Data_Completeness(LifeExpectancyData[[#This Row],[Life expectancy]:[Schooling]])</f>
        <v>1</v>
      </c>
    </row>
    <row r="253" spans="1:23" x14ac:dyDescent="0.25">
      <c r="A253" t="s">
        <v>751</v>
      </c>
      <c r="B253">
        <v>2004</v>
      </c>
      <c r="C253" t="s">
        <v>743</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b">
        <f>Data_Completeness(LifeExpectancyData[[#This Row],[Life expectancy]:[Schooling]])</f>
        <v>1</v>
      </c>
    </row>
    <row r="254" spans="1:23" x14ac:dyDescent="0.25">
      <c r="A254" t="s">
        <v>751</v>
      </c>
      <c r="B254">
        <v>2003</v>
      </c>
      <c r="C254" t="s">
        <v>743</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b">
        <f>Data_Completeness(LifeExpectancyData[[#This Row],[Life expectancy]:[Schooling]])</f>
        <v>1</v>
      </c>
    </row>
    <row r="255" spans="1:23" x14ac:dyDescent="0.25">
      <c r="A255" t="s">
        <v>751</v>
      </c>
      <c r="B255">
        <v>2002</v>
      </c>
      <c r="C255" t="s">
        <v>743</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b">
        <f>Data_Completeness(LifeExpectancyData[[#This Row],[Life expectancy]:[Schooling]])</f>
        <v>1</v>
      </c>
    </row>
    <row r="256" spans="1:23" x14ac:dyDescent="0.25">
      <c r="A256" t="s">
        <v>751</v>
      </c>
      <c r="B256">
        <v>2001</v>
      </c>
      <c r="C256" t="s">
        <v>743</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b">
        <f>Data_Completeness(LifeExpectancyData[[#This Row],[Life expectancy]:[Schooling]])</f>
        <v>1</v>
      </c>
    </row>
    <row r="257" spans="1:23" x14ac:dyDescent="0.25">
      <c r="A257" t="s">
        <v>751</v>
      </c>
      <c r="B257">
        <v>2000</v>
      </c>
      <c r="C257" t="s">
        <v>743</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b">
        <f>Data_Completeness(LifeExpectancyData[[#This Row],[Life expectancy]:[Schooling]])</f>
        <v>1</v>
      </c>
    </row>
    <row r="258" spans="1:23" x14ac:dyDescent="0.25">
      <c r="A258" t="s">
        <v>752</v>
      </c>
      <c r="B258">
        <v>2015</v>
      </c>
      <c r="C258" t="s">
        <v>735</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b">
        <f>Data_Completeness(LifeExpectancyData[[#This Row],[Life expectancy]:[Schooling]])</f>
        <v>0</v>
      </c>
    </row>
    <row r="259" spans="1:23" x14ac:dyDescent="0.25">
      <c r="A259" t="s">
        <v>752</v>
      </c>
      <c r="B259">
        <v>2014</v>
      </c>
      <c r="C259" t="s">
        <v>735</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b">
        <f>Data_Completeness(LifeExpectancyData[[#This Row],[Life expectancy]:[Schooling]])</f>
        <v>1</v>
      </c>
    </row>
    <row r="260" spans="1:23" x14ac:dyDescent="0.25">
      <c r="A260" t="s">
        <v>752</v>
      </c>
      <c r="B260">
        <v>2013</v>
      </c>
      <c r="C260" t="s">
        <v>735</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b">
        <f>Data_Completeness(LifeExpectancyData[[#This Row],[Life expectancy]:[Schooling]])</f>
        <v>1</v>
      </c>
    </row>
    <row r="261" spans="1:23" x14ac:dyDescent="0.25">
      <c r="A261" t="s">
        <v>752</v>
      </c>
      <c r="B261">
        <v>2012</v>
      </c>
      <c r="C261" t="s">
        <v>735</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b">
        <f>Data_Completeness(LifeExpectancyData[[#This Row],[Life expectancy]:[Schooling]])</f>
        <v>1</v>
      </c>
    </row>
    <row r="262" spans="1:23" x14ac:dyDescent="0.25">
      <c r="A262" t="s">
        <v>752</v>
      </c>
      <c r="B262">
        <v>2011</v>
      </c>
      <c r="C262" t="s">
        <v>735</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b">
        <f>Data_Completeness(LifeExpectancyData[[#This Row],[Life expectancy]:[Schooling]])</f>
        <v>1</v>
      </c>
    </row>
    <row r="263" spans="1:23" x14ac:dyDescent="0.25">
      <c r="A263" t="s">
        <v>752</v>
      </c>
      <c r="B263">
        <v>2010</v>
      </c>
      <c r="C263" t="s">
        <v>735</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b">
        <f>Data_Completeness(LifeExpectancyData[[#This Row],[Life expectancy]:[Schooling]])</f>
        <v>1</v>
      </c>
    </row>
    <row r="264" spans="1:23" x14ac:dyDescent="0.25">
      <c r="A264" t="s">
        <v>752</v>
      </c>
      <c r="B264">
        <v>2009</v>
      </c>
      <c r="C264" t="s">
        <v>735</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b">
        <f>Data_Completeness(LifeExpectancyData[[#This Row],[Life expectancy]:[Schooling]])</f>
        <v>1</v>
      </c>
    </row>
    <row r="265" spans="1:23" x14ac:dyDescent="0.25">
      <c r="A265" t="s">
        <v>752</v>
      </c>
      <c r="B265">
        <v>2008</v>
      </c>
      <c r="C265" t="s">
        <v>735</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b">
        <f>Data_Completeness(LifeExpectancyData[[#This Row],[Life expectancy]:[Schooling]])</f>
        <v>1</v>
      </c>
    </row>
    <row r="266" spans="1:23" x14ac:dyDescent="0.25">
      <c r="A266" t="s">
        <v>752</v>
      </c>
      <c r="B266">
        <v>2007</v>
      </c>
      <c r="C266" t="s">
        <v>735</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b">
        <f>Data_Completeness(LifeExpectancyData[[#This Row],[Life expectancy]:[Schooling]])</f>
        <v>1</v>
      </c>
    </row>
    <row r="267" spans="1:23" x14ac:dyDescent="0.25">
      <c r="A267" t="s">
        <v>752</v>
      </c>
      <c r="B267">
        <v>2006</v>
      </c>
      <c r="C267" t="s">
        <v>735</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b">
        <f>Data_Completeness(LifeExpectancyData[[#This Row],[Life expectancy]:[Schooling]])</f>
        <v>1</v>
      </c>
    </row>
    <row r="268" spans="1:23" x14ac:dyDescent="0.25">
      <c r="A268" t="s">
        <v>752</v>
      </c>
      <c r="B268">
        <v>2005</v>
      </c>
      <c r="C268" t="s">
        <v>735</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b">
        <f>Data_Completeness(LifeExpectancyData[[#This Row],[Life expectancy]:[Schooling]])</f>
        <v>1</v>
      </c>
    </row>
    <row r="269" spans="1:23" x14ac:dyDescent="0.25">
      <c r="A269" t="s">
        <v>752</v>
      </c>
      <c r="B269">
        <v>2004</v>
      </c>
      <c r="C269" t="s">
        <v>735</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b">
        <f>Data_Completeness(LifeExpectancyData[[#This Row],[Life expectancy]:[Schooling]])</f>
        <v>1</v>
      </c>
    </row>
    <row r="270" spans="1:23" x14ac:dyDescent="0.25">
      <c r="A270" t="s">
        <v>752</v>
      </c>
      <c r="B270">
        <v>2003</v>
      </c>
      <c r="C270" t="s">
        <v>735</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b">
        <f>Data_Completeness(LifeExpectancyData[[#This Row],[Life expectancy]:[Schooling]])</f>
        <v>1</v>
      </c>
    </row>
    <row r="271" spans="1:23" x14ac:dyDescent="0.25">
      <c r="A271" t="s">
        <v>752</v>
      </c>
      <c r="B271">
        <v>2002</v>
      </c>
      <c r="C271" t="s">
        <v>735</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b">
        <f>Data_Completeness(LifeExpectancyData[[#This Row],[Life expectancy]:[Schooling]])</f>
        <v>1</v>
      </c>
    </row>
    <row r="272" spans="1:23" x14ac:dyDescent="0.25">
      <c r="A272" t="s">
        <v>752</v>
      </c>
      <c r="B272">
        <v>2001</v>
      </c>
      <c r="C272" t="s">
        <v>735</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b">
        <f>Data_Completeness(LifeExpectancyData[[#This Row],[Life expectancy]:[Schooling]])</f>
        <v>1</v>
      </c>
    </row>
    <row r="273" spans="1:23" x14ac:dyDescent="0.25">
      <c r="A273" t="s">
        <v>752</v>
      </c>
      <c r="B273">
        <v>2000</v>
      </c>
      <c r="C273" t="s">
        <v>735</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b">
        <f>Data_Completeness(LifeExpectancyData[[#This Row],[Life expectancy]:[Schooling]])</f>
        <v>1</v>
      </c>
    </row>
    <row r="274" spans="1:23" x14ac:dyDescent="0.25">
      <c r="A274" t="s">
        <v>753</v>
      </c>
      <c r="B274">
        <v>2015</v>
      </c>
      <c r="C274" t="s">
        <v>735</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b">
        <f>Data_Completeness(LifeExpectancyData[[#This Row],[Life expectancy]:[Schooling]])</f>
        <v>0</v>
      </c>
    </row>
    <row r="275" spans="1:23" x14ac:dyDescent="0.25">
      <c r="A275" t="s">
        <v>753</v>
      </c>
      <c r="B275">
        <v>2014</v>
      </c>
      <c r="C275" t="s">
        <v>735</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b">
        <f>Data_Completeness(LifeExpectancyData[[#This Row],[Life expectancy]:[Schooling]])</f>
        <v>1</v>
      </c>
    </row>
    <row r="276" spans="1:23" x14ac:dyDescent="0.25">
      <c r="A276" t="s">
        <v>753</v>
      </c>
      <c r="B276">
        <v>2013</v>
      </c>
      <c r="C276" t="s">
        <v>735</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b">
        <f>Data_Completeness(LifeExpectancyData[[#This Row],[Life expectancy]:[Schooling]])</f>
        <v>1</v>
      </c>
    </row>
    <row r="277" spans="1:23" x14ac:dyDescent="0.25">
      <c r="A277" t="s">
        <v>753</v>
      </c>
      <c r="B277">
        <v>2012</v>
      </c>
      <c r="C277" t="s">
        <v>735</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b">
        <f>Data_Completeness(LifeExpectancyData[[#This Row],[Life expectancy]:[Schooling]])</f>
        <v>1</v>
      </c>
    </row>
    <row r="278" spans="1:23" x14ac:dyDescent="0.25">
      <c r="A278" t="s">
        <v>753</v>
      </c>
      <c r="B278">
        <v>2011</v>
      </c>
      <c r="C278" t="s">
        <v>735</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b">
        <f>Data_Completeness(LifeExpectancyData[[#This Row],[Life expectancy]:[Schooling]])</f>
        <v>1</v>
      </c>
    </row>
    <row r="279" spans="1:23" x14ac:dyDescent="0.25">
      <c r="A279" t="s">
        <v>753</v>
      </c>
      <c r="B279">
        <v>2010</v>
      </c>
      <c r="C279" t="s">
        <v>735</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b">
        <f>Data_Completeness(LifeExpectancyData[[#This Row],[Life expectancy]:[Schooling]])</f>
        <v>1</v>
      </c>
    </row>
    <row r="280" spans="1:23" x14ac:dyDescent="0.25">
      <c r="A280" t="s">
        <v>753</v>
      </c>
      <c r="B280">
        <v>2009</v>
      </c>
      <c r="C280" t="s">
        <v>735</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b">
        <f>Data_Completeness(LifeExpectancyData[[#This Row],[Life expectancy]:[Schooling]])</f>
        <v>1</v>
      </c>
    </row>
    <row r="281" spans="1:23" x14ac:dyDescent="0.25">
      <c r="A281" t="s">
        <v>753</v>
      </c>
      <c r="B281">
        <v>2008</v>
      </c>
      <c r="C281" t="s">
        <v>735</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b">
        <f>Data_Completeness(LifeExpectancyData[[#This Row],[Life expectancy]:[Schooling]])</f>
        <v>1</v>
      </c>
    </row>
    <row r="282" spans="1:23" x14ac:dyDescent="0.25">
      <c r="A282" t="s">
        <v>753</v>
      </c>
      <c r="B282">
        <v>2007</v>
      </c>
      <c r="C282" t="s">
        <v>735</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b">
        <f>Data_Completeness(LifeExpectancyData[[#This Row],[Life expectancy]:[Schooling]])</f>
        <v>1</v>
      </c>
    </row>
    <row r="283" spans="1:23" x14ac:dyDescent="0.25">
      <c r="A283" t="s">
        <v>753</v>
      </c>
      <c r="B283">
        <v>2006</v>
      </c>
      <c r="C283" t="s">
        <v>735</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b">
        <f>Data_Completeness(LifeExpectancyData[[#This Row],[Life expectancy]:[Schooling]])</f>
        <v>1</v>
      </c>
    </row>
    <row r="284" spans="1:23" x14ac:dyDescent="0.25">
      <c r="A284" t="s">
        <v>753</v>
      </c>
      <c r="B284">
        <v>2005</v>
      </c>
      <c r="C284" t="s">
        <v>735</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b">
        <f>Data_Completeness(LifeExpectancyData[[#This Row],[Life expectancy]:[Schooling]])</f>
        <v>1</v>
      </c>
    </row>
    <row r="285" spans="1:23" x14ac:dyDescent="0.25">
      <c r="A285" t="s">
        <v>753</v>
      </c>
      <c r="B285">
        <v>2004</v>
      </c>
      <c r="C285" t="s">
        <v>735</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b">
        <f>Data_Completeness(LifeExpectancyData[[#This Row],[Life expectancy]:[Schooling]])</f>
        <v>1</v>
      </c>
    </row>
    <row r="286" spans="1:23" x14ac:dyDescent="0.25">
      <c r="A286" t="s">
        <v>753</v>
      </c>
      <c r="B286">
        <v>2003</v>
      </c>
      <c r="C286" t="s">
        <v>735</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b">
        <f>Data_Completeness(LifeExpectancyData[[#This Row],[Life expectancy]:[Schooling]])</f>
        <v>1</v>
      </c>
    </row>
    <row r="287" spans="1:23" x14ac:dyDescent="0.25">
      <c r="A287" t="s">
        <v>753</v>
      </c>
      <c r="B287">
        <v>2002</v>
      </c>
      <c r="C287" t="s">
        <v>735</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b">
        <f>Data_Completeness(LifeExpectancyData[[#This Row],[Life expectancy]:[Schooling]])</f>
        <v>1</v>
      </c>
    </row>
    <row r="288" spans="1:23" x14ac:dyDescent="0.25">
      <c r="A288" t="s">
        <v>753</v>
      </c>
      <c r="B288">
        <v>2001</v>
      </c>
      <c r="C288" t="s">
        <v>735</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b">
        <f>Data_Completeness(LifeExpectancyData[[#This Row],[Life expectancy]:[Schooling]])</f>
        <v>0</v>
      </c>
    </row>
    <row r="289" spans="1:23" x14ac:dyDescent="0.25">
      <c r="A289" t="s">
        <v>753</v>
      </c>
      <c r="B289">
        <v>2000</v>
      </c>
      <c r="C289" t="s">
        <v>735</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b">
        <f>Data_Completeness(LifeExpectancyData[[#This Row],[Life expectancy]:[Schooling]])</f>
        <v>0</v>
      </c>
    </row>
    <row r="290" spans="1:23" x14ac:dyDescent="0.25">
      <c r="A290" t="s">
        <v>754</v>
      </c>
      <c r="B290">
        <v>2015</v>
      </c>
      <c r="C290" t="s">
        <v>735</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b">
        <f>Data_Completeness(LifeExpectancyData[[#This Row],[Life expectancy]:[Schooling]])</f>
        <v>0</v>
      </c>
    </row>
    <row r="291" spans="1:23" x14ac:dyDescent="0.25">
      <c r="A291" t="s">
        <v>754</v>
      </c>
      <c r="B291">
        <v>2014</v>
      </c>
      <c r="C291" t="s">
        <v>735</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b">
        <f>Data_Completeness(LifeExpectancyData[[#This Row],[Life expectancy]:[Schooling]])</f>
        <v>1</v>
      </c>
    </row>
    <row r="292" spans="1:23" x14ac:dyDescent="0.25">
      <c r="A292" t="s">
        <v>754</v>
      </c>
      <c r="B292">
        <v>2013</v>
      </c>
      <c r="C292" t="s">
        <v>735</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b">
        <f>Data_Completeness(LifeExpectancyData[[#This Row],[Life expectancy]:[Schooling]])</f>
        <v>1</v>
      </c>
    </row>
    <row r="293" spans="1:23" x14ac:dyDescent="0.25">
      <c r="A293" t="s">
        <v>754</v>
      </c>
      <c r="B293">
        <v>2012</v>
      </c>
      <c r="C293" t="s">
        <v>735</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b">
        <f>Data_Completeness(LifeExpectancyData[[#This Row],[Life expectancy]:[Schooling]])</f>
        <v>1</v>
      </c>
    </row>
    <row r="294" spans="1:23" x14ac:dyDescent="0.25">
      <c r="A294" t="s">
        <v>754</v>
      </c>
      <c r="B294">
        <v>2011</v>
      </c>
      <c r="C294" t="s">
        <v>735</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b">
        <f>Data_Completeness(LifeExpectancyData[[#This Row],[Life expectancy]:[Schooling]])</f>
        <v>1</v>
      </c>
    </row>
    <row r="295" spans="1:23" x14ac:dyDescent="0.25">
      <c r="A295" t="s">
        <v>754</v>
      </c>
      <c r="B295">
        <v>2010</v>
      </c>
      <c r="C295" t="s">
        <v>735</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b">
        <f>Data_Completeness(LifeExpectancyData[[#This Row],[Life expectancy]:[Schooling]])</f>
        <v>1</v>
      </c>
    </row>
    <row r="296" spans="1:23" x14ac:dyDescent="0.25">
      <c r="A296" t="s">
        <v>754</v>
      </c>
      <c r="B296">
        <v>2009</v>
      </c>
      <c r="C296" t="s">
        <v>735</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b">
        <f>Data_Completeness(LifeExpectancyData[[#This Row],[Life expectancy]:[Schooling]])</f>
        <v>1</v>
      </c>
    </row>
    <row r="297" spans="1:23" x14ac:dyDescent="0.25">
      <c r="A297" t="s">
        <v>754</v>
      </c>
      <c r="B297">
        <v>2008</v>
      </c>
      <c r="C297" t="s">
        <v>735</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b">
        <f>Data_Completeness(LifeExpectancyData[[#This Row],[Life expectancy]:[Schooling]])</f>
        <v>1</v>
      </c>
    </row>
    <row r="298" spans="1:23" x14ac:dyDescent="0.25">
      <c r="A298" t="s">
        <v>754</v>
      </c>
      <c r="B298">
        <v>2007</v>
      </c>
      <c r="C298" t="s">
        <v>735</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b">
        <f>Data_Completeness(LifeExpectancyData[[#This Row],[Life expectancy]:[Schooling]])</f>
        <v>1</v>
      </c>
    </row>
    <row r="299" spans="1:23" x14ac:dyDescent="0.25">
      <c r="A299" t="s">
        <v>754</v>
      </c>
      <c r="B299">
        <v>2006</v>
      </c>
      <c r="C299" t="s">
        <v>735</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b">
        <f>Data_Completeness(LifeExpectancyData[[#This Row],[Life expectancy]:[Schooling]])</f>
        <v>1</v>
      </c>
    </row>
    <row r="300" spans="1:23" x14ac:dyDescent="0.25">
      <c r="A300" t="s">
        <v>754</v>
      </c>
      <c r="B300">
        <v>2005</v>
      </c>
      <c r="C300" t="s">
        <v>735</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b">
        <f>Data_Completeness(LifeExpectancyData[[#This Row],[Life expectancy]:[Schooling]])</f>
        <v>1</v>
      </c>
    </row>
    <row r="301" spans="1:23" x14ac:dyDescent="0.25">
      <c r="A301" t="s">
        <v>754</v>
      </c>
      <c r="B301">
        <v>2004</v>
      </c>
      <c r="C301" t="s">
        <v>735</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b">
        <f>Data_Completeness(LifeExpectancyData[[#This Row],[Life expectancy]:[Schooling]])</f>
        <v>1</v>
      </c>
    </row>
    <row r="302" spans="1:23" x14ac:dyDescent="0.25">
      <c r="A302" t="s">
        <v>754</v>
      </c>
      <c r="B302">
        <v>2003</v>
      </c>
      <c r="C302" t="s">
        <v>735</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b">
        <f>Data_Completeness(LifeExpectancyData[[#This Row],[Life expectancy]:[Schooling]])</f>
        <v>1</v>
      </c>
    </row>
    <row r="303" spans="1:23" x14ac:dyDescent="0.25">
      <c r="A303" t="s">
        <v>754</v>
      </c>
      <c r="B303">
        <v>2002</v>
      </c>
      <c r="C303" t="s">
        <v>735</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b">
        <f>Data_Completeness(LifeExpectancyData[[#This Row],[Life expectancy]:[Schooling]])</f>
        <v>1</v>
      </c>
    </row>
    <row r="304" spans="1:23" x14ac:dyDescent="0.25">
      <c r="A304" t="s">
        <v>754</v>
      </c>
      <c r="B304">
        <v>2001</v>
      </c>
      <c r="C304" t="s">
        <v>735</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b">
        <f>Data_Completeness(LifeExpectancyData[[#This Row],[Life expectancy]:[Schooling]])</f>
        <v>1</v>
      </c>
    </row>
    <row r="305" spans="1:23" x14ac:dyDescent="0.25">
      <c r="A305" t="s">
        <v>754</v>
      </c>
      <c r="B305">
        <v>2000</v>
      </c>
      <c r="C305" t="s">
        <v>735</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b">
        <f>Data_Completeness(LifeExpectancyData[[#This Row],[Life expectancy]:[Schooling]])</f>
        <v>1</v>
      </c>
    </row>
    <row r="306" spans="1:23" x14ac:dyDescent="0.25">
      <c r="A306" t="s">
        <v>755</v>
      </c>
      <c r="B306">
        <v>2015</v>
      </c>
      <c r="C306" t="s">
        <v>735</v>
      </c>
      <c r="D306">
        <v>77</v>
      </c>
      <c r="E306">
        <v>186</v>
      </c>
      <c r="F306">
        <v>8</v>
      </c>
      <c r="H306">
        <v>0</v>
      </c>
      <c r="I306">
        <v>99</v>
      </c>
      <c r="J306">
        <v>0</v>
      </c>
      <c r="K306">
        <v>52.6</v>
      </c>
      <c r="L306">
        <v>10</v>
      </c>
      <c r="M306">
        <v>99</v>
      </c>
      <c r="O306">
        <v>99</v>
      </c>
      <c r="P306">
        <v>0.1</v>
      </c>
      <c r="S306">
        <v>1.2</v>
      </c>
      <c r="T306">
        <v>1.1000000000000001</v>
      </c>
      <c r="U306">
        <v>0.67100000000000004</v>
      </c>
      <c r="V306">
        <v>13.8</v>
      </c>
      <c r="W306" t="b">
        <f>Data_Completeness(LifeExpectancyData[[#This Row],[Life expectancy]:[Schooling]])</f>
        <v>0</v>
      </c>
    </row>
    <row r="307" spans="1:23" x14ac:dyDescent="0.25">
      <c r="A307" t="s">
        <v>755</v>
      </c>
      <c r="B307">
        <v>2014</v>
      </c>
      <c r="C307" t="s">
        <v>735</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b">
        <f>Data_Completeness(LifeExpectancyData[[#This Row],[Life expectancy]:[Schooling]])</f>
        <v>0</v>
      </c>
    </row>
    <row r="308" spans="1:23" x14ac:dyDescent="0.25">
      <c r="A308" t="s">
        <v>755</v>
      </c>
      <c r="B308">
        <v>2013</v>
      </c>
      <c r="C308" t="s">
        <v>735</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b">
        <f>Data_Completeness(LifeExpectancyData[[#This Row],[Life expectancy]:[Schooling]])</f>
        <v>0</v>
      </c>
    </row>
    <row r="309" spans="1:23" x14ac:dyDescent="0.25">
      <c r="A309" t="s">
        <v>755</v>
      </c>
      <c r="B309">
        <v>2012</v>
      </c>
      <c r="C309" t="s">
        <v>735</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b">
        <f>Data_Completeness(LifeExpectancyData[[#This Row],[Life expectancy]:[Schooling]])</f>
        <v>0</v>
      </c>
    </row>
    <row r="310" spans="1:23" x14ac:dyDescent="0.25">
      <c r="A310" t="s">
        <v>755</v>
      </c>
      <c r="B310">
        <v>2011</v>
      </c>
      <c r="C310" t="s">
        <v>735</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b">
        <f>Data_Completeness(LifeExpectancyData[[#This Row],[Life expectancy]:[Schooling]])</f>
        <v>0</v>
      </c>
    </row>
    <row r="311" spans="1:23" x14ac:dyDescent="0.25">
      <c r="A311" t="s">
        <v>755</v>
      </c>
      <c r="B311">
        <v>2010</v>
      </c>
      <c r="C311" t="s">
        <v>735</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b">
        <f>Data_Completeness(LifeExpectancyData[[#This Row],[Life expectancy]:[Schooling]])</f>
        <v>0</v>
      </c>
    </row>
    <row r="312" spans="1:23" x14ac:dyDescent="0.25">
      <c r="A312" t="s">
        <v>755</v>
      </c>
      <c r="B312">
        <v>2009</v>
      </c>
      <c r="C312" t="s">
        <v>735</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b">
        <f>Data_Completeness(LifeExpectancyData[[#This Row],[Life expectancy]:[Schooling]])</f>
        <v>0</v>
      </c>
    </row>
    <row r="313" spans="1:23" x14ac:dyDescent="0.25">
      <c r="A313" t="s">
        <v>755</v>
      </c>
      <c r="B313">
        <v>2008</v>
      </c>
      <c r="C313" t="s">
        <v>735</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b">
        <f>Data_Completeness(LifeExpectancyData[[#This Row],[Life expectancy]:[Schooling]])</f>
        <v>0</v>
      </c>
    </row>
    <row r="314" spans="1:23" x14ac:dyDescent="0.25">
      <c r="A314" t="s">
        <v>755</v>
      </c>
      <c r="B314">
        <v>2007</v>
      </c>
      <c r="C314" t="s">
        <v>735</v>
      </c>
      <c r="D314">
        <v>66.8</v>
      </c>
      <c r="E314">
        <v>216</v>
      </c>
      <c r="F314">
        <v>11</v>
      </c>
      <c r="G314">
        <v>3.47</v>
      </c>
      <c r="H314">
        <v>0</v>
      </c>
      <c r="I314">
        <v>84</v>
      </c>
      <c r="J314">
        <v>0</v>
      </c>
      <c r="K314">
        <v>47.3</v>
      </c>
      <c r="L314">
        <v>14</v>
      </c>
      <c r="M314">
        <v>85</v>
      </c>
      <c r="N314">
        <v>4.96</v>
      </c>
      <c r="O314">
        <v>84</v>
      </c>
      <c r="P314">
        <v>0.2</v>
      </c>
      <c r="S314">
        <v>1.3</v>
      </c>
      <c r="T314">
        <v>1.2</v>
      </c>
      <c r="U314">
        <v>0.626</v>
      </c>
      <c r="V314">
        <v>14.1</v>
      </c>
      <c r="W314" t="b">
        <f>Data_Completeness(LifeExpectancyData[[#This Row],[Life expectancy]:[Schooling]])</f>
        <v>0</v>
      </c>
    </row>
    <row r="315" spans="1:23" x14ac:dyDescent="0.25">
      <c r="A315" t="s">
        <v>755</v>
      </c>
      <c r="B315">
        <v>2006</v>
      </c>
      <c r="C315" t="s">
        <v>735</v>
      </c>
      <c r="D315">
        <v>66.2</v>
      </c>
      <c r="E315">
        <v>219</v>
      </c>
      <c r="F315">
        <v>11</v>
      </c>
      <c r="G315">
        <v>3.23</v>
      </c>
      <c r="H315">
        <v>0</v>
      </c>
      <c r="I315">
        <v>83</v>
      </c>
      <c r="J315">
        <v>0</v>
      </c>
      <c r="K315">
        <v>46.7</v>
      </c>
      <c r="L315">
        <v>15</v>
      </c>
      <c r="M315">
        <v>82</v>
      </c>
      <c r="N315">
        <v>5.19</v>
      </c>
      <c r="O315">
        <v>83</v>
      </c>
      <c r="P315">
        <v>0.2</v>
      </c>
      <c r="S315">
        <v>1.3</v>
      </c>
      <c r="T315">
        <v>1.2</v>
      </c>
      <c r="U315">
        <v>0.625</v>
      </c>
      <c r="V315">
        <v>14.3</v>
      </c>
      <c r="W315" t="b">
        <f>Data_Completeness(LifeExpectancyData[[#This Row],[Life expectancy]:[Schooling]])</f>
        <v>0</v>
      </c>
    </row>
    <row r="316" spans="1:23" x14ac:dyDescent="0.25">
      <c r="A316" t="s">
        <v>755</v>
      </c>
      <c r="B316">
        <v>2005</v>
      </c>
      <c r="C316" t="s">
        <v>735</v>
      </c>
      <c r="D316">
        <v>65.7</v>
      </c>
      <c r="E316">
        <v>222</v>
      </c>
      <c r="F316">
        <v>12</v>
      </c>
      <c r="G316">
        <v>2.86</v>
      </c>
      <c r="H316">
        <v>0</v>
      </c>
      <c r="I316">
        <v>85</v>
      </c>
      <c r="J316">
        <v>0</v>
      </c>
      <c r="K316">
        <v>46</v>
      </c>
      <c r="L316">
        <v>16</v>
      </c>
      <c r="M316">
        <v>84</v>
      </c>
      <c r="N316">
        <v>5.67</v>
      </c>
      <c r="O316">
        <v>85</v>
      </c>
      <c r="P316">
        <v>0.2</v>
      </c>
      <c r="S316">
        <v>1.3</v>
      </c>
      <c r="T316">
        <v>1.2</v>
      </c>
      <c r="U316">
        <v>0.622</v>
      </c>
      <c r="V316">
        <v>14.4</v>
      </c>
      <c r="W316" t="b">
        <f>Data_Completeness(LifeExpectancyData[[#This Row],[Life expectancy]:[Schooling]])</f>
        <v>0</v>
      </c>
    </row>
    <row r="317" spans="1:23" x14ac:dyDescent="0.25">
      <c r="A317" t="s">
        <v>755</v>
      </c>
      <c r="B317">
        <v>2004</v>
      </c>
      <c r="C317" t="s">
        <v>735</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b">
        <f>Data_Completeness(LifeExpectancyData[[#This Row],[Life expectancy]:[Schooling]])</f>
        <v>0</v>
      </c>
    </row>
    <row r="318" spans="1:23" x14ac:dyDescent="0.25">
      <c r="A318" t="s">
        <v>755</v>
      </c>
      <c r="B318">
        <v>2003</v>
      </c>
      <c r="C318" t="s">
        <v>735</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b">
        <f>Data_Completeness(LifeExpectancyData[[#This Row],[Life expectancy]:[Schooling]])</f>
        <v>0</v>
      </c>
    </row>
    <row r="319" spans="1:23" x14ac:dyDescent="0.25">
      <c r="A319" t="s">
        <v>755</v>
      </c>
      <c r="B319">
        <v>2002</v>
      </c>
      <c r="C319" t="s">
        <v>735</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b">
        <f>Data_Completeness(LifeExpectancyData[[#This Row],[Life expectancy]:[Schooling]])</f>
        <v>0</v>
      </c>
    </row>
    <row r="320" spans="1:23" x14ac:dyDescent="0.25">
      <c r="A320" t="s">
        <v>755</v>
      </c>
      <c r="B320">
        <v>2001</v>
      </c>
      <c r="C320" t="s">
        <v>735</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b">
        <f>Data_Completeness(LifeExpectancyData[[#This Row],[Life expectancy]:[Schooling]])</f>
        <v>0</v>
      </c>
    </row>
    <row r="321" spans="1:23" x14ac:dyDescent="0.25">
      <c r="A321" t="s">
        <v>755</v>
      </c>
      <c r="B321">
        <v>2000</v>
      </c>
      <c r="C321" t="s">
        <v>735</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b">
        <f>Data_Completeness(LifeExpectancyData[[#This Row],[Life expectancy]:[Schooling]])</f>
        <v>0</v>
      </c>
    </row>
    <row r="322" spans="1:23" x14ac:dyDescent="0.25">
      <c r="A322" t="s">
        <v>756</v>
      </c>
      <c r="B322">
        <v>2015</v>
      </c>
      <c r="C322" t="s">
        <v>735</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b">
        <f>Data_Completeness(LifeExpectancyData[[#This Row],[Life expectancy]:[Schooling]])</f>
        <v>0</v>
      </c>
    </row>
    <row r="323" spans="1:23" x14ac:dyDescent="0.25">
      <c r="A323" t="s">
        <v>756</v>
      </c>
      <c r="B323">
        <v>2014</v>
      </c>
      <c r="C323" t="s">
        <v>735</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b">
        <f>Data_Completeness(LifeExpectancyData[[#This Row],[Life expectancy]:[Schooling]])</f>
        <v>1</v>
      </c>
    </row>
    <row r="324" spans="1:23" x14ac:dyDescent="0.25">
      <c r="A324" t="s">
        <v>756</v>
      </c>
      <c r="B324">
        <v>2013</v>
      </c>
      <c r="C324" t="s">
        <v>735</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b">
        <f>Data_Completeness(LifeExpectancyData[[#This Row],[Life expectancy]:[Schooling]])</f>
        <v>1</v>
      </c>
    </row>
    <row r="325" spans="1:23" x14ac:dyDescent="0.25">
      <c r="A325" t="s">
        <v>756</v>
      </c>
      <c r="B325">
        <v>2012</v>
      </c>
      <c r="C325" t="s">
        <v>735</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b">
        <f>Data_Completeness(LifeExpectancyData[[#This Row],[Life expectancy]:[Schooling]])</f>
        <v>1</v>
      </c>
    </row>
    <row r="326" spans="1:23" x14ac:dyDescent="0.25">
      <c r="A326" t="s">
        <v>756</v>
      </c>
      <c r="B326">
        <v>2011</v>
      </c>
      <c r="C326" t="s">
        <v>735</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b">
        <f>Data_Completeness(LifeExpectancyData[[#This Row],[Life expectancy]:[Schooling]])</f>
        <v>1</v>
      </c>
    </row>
    <row r="327" spans="1:23" x14ac:dyDescent="0.25">
      <c r="A327" t="s">
        <v>756</v>
      </c>
      <c r="B327">
        <v>2010</v>
      </c>
      <c r="C327" t="s">
        <v>735</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b">
        <f>Data_Completeness(LifeExpectancyData[[#This Row],[Life expectancy]:[Schooling]])</f>
        <v>1</v>
      </c>
    </row>
    <row r="328" spans="1:23" x14ac:dyDescent="0.25">
      <c r="A328" t="s">
        <v>756</v>
      </c>
      <c r="B328">
        <v>2009</v>
      </c>
      <c r="C328" t="s">
        <v>735</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b">
        <f>Data_Completeness(LifeExpectancyData[[#This Row],[Life expectancy]:[Schooling]])</f>
        <v>1</v>
      </c>
    </row>
    <row r="329" spans="1:23" x14ac:dyDescent="0.25">
      <c r="A329" t="s">
        <v>756</v>
      </c>
      <c r="B329">
        <v>2008</v>
      </c>
      <c r="C329" t="s">
        <v>735</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b">
        <f>Data_Completeness(LifeExpectancyData[[#This Row],[Life expectancy]:[Schooling]])</f>
        <v>1</v>
      </c>
    </row>
    <row r="330" spans="1:23" x14ac:dyDescent="0.25">
      <c r="A330" t="s">
        <v>756</v>
      </c>
      <c r="B330">
        <v>2007</v>
      </c>
      <c r="C330" t="s">
        <v>735</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b">
        <f>Data_Completeness(LifeExpectancyData[[#This Row],[Life expectancy]:[Schooling]])</f>
        <v>1</v>
      </c>
    </row>
    <row r="331" spans="1:23" x14ac:dyDescent="0.25">
      <c r="A331" t="s">
        <v>756</v>
      </c>
      <c r="B331">
        <v>2006</v>
      </c>
      <c r="C331" t="s">
        <v>735</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b">
        <f>Data_Completeness(LifeExpectancyData[[#This Row],[Life expectancy]:[Schooling]])</f>
        <v>1</v>
      </c>
    </row>
    <row r="332" spans="1:23" x14ac:dyDescent="0.25">
      <c r="A332" t="s">
        <v>756</v>
      </c>
      <c r="B332">
        <v>2005</v>
      </c>
      <c r="C332" t="s">
        <v>735</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b">
        <f>Data_Completeness(LifeExpectancyData[[#This Row],[Life expectancy]:[Schooling]])</f>
        <v>1</v>
      </c>
    </row>
    <row r="333" spans="1:23" x14ac:dyDescent="0.25">
      <c r="A333" t="s">
        <v>756</v>
      </c>
      <c r="B333">
        <v>2004</v>
      </c>
      <c r="C333" t="s">
        <v>735</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b">
        <f>Data_Completeness(LifeExpectancyData[[#This Row],[Life expectancy]:[Schooling]])</f>
        <v>1</v>
      </c>
    </row>
    <row r="334" spans="1:23" x14ac:dyDescent="0.25">
      <c r="A334" t="s">
        <v>756</v>
      </c>
      <c r="B334">
        <v>2003</v>
      </c>
      <c r="C334" t="s">
        <v>735</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b">
        <f>Data_Completeness(LifeExpectancyData[[#This Row],[Life expectancy]:[Schooling]])</f>
        <v>0</v>
      </c>
    </row>
    <row r="335" spans="1:23" x14ac:dyDescent="0.25">
      <c r="A335" t="s">
        <v>756</v>
      </c>
      <c r="B335">
        <v>2002</v>
      </c>
      <c r="C335" t="s">
        <v>735</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b">
        <f>Data_Completeness(LifeExpectancyData[[#This Row],[Life expectancy]:[Schooling]])</f>
        <v>0</v>
      </c>
    </row>
    <row r="336" spans="1:23" x14ac:dyDescent="0.25">
      <c r="A336" t="s">
        <v>756</v>
      </c>
      <c r="B336">
        <v>2001</v>
      </c>
      <c r="C336" t="s">
        <v>735</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b">
        <f>Data_Completeness(LifeExpectancyData[[#This Row],[Life expectancy]:[Schooling]])</f>
        <v>0</v>
      </c>
    </row>
    <row r="337" spans="1:23" x14ac:dyDescent="0.25">
      <c r="A337" t="s">
        <v>756</v>
      </c>
      <c r="B337">
        <v>2000</v>
      </c>
      <c r="C337" t="s">
        <v>735</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b">
        <f>Data_Completeness(LifeExpectancyData[[#This Row],[Life expectancy]:[Schooling]])</f>
        <v>0</v>
      </c>
    </row>
    <row r="338" spans="1:23" x14ac:dyDescent="0.25">
      <c r="A338" t="s">
        <v>757</v>
      </c>
      <c r="B338">
        <v>2015</v>
      </c>
      <c r="C338" t="s">
        <v>735</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b">
        <f>Data_Completeness(LifeExpectancyData[[#This Row],[Life expectancy]:[Schooling]])</f>
        <v>0</v>
      </c>
    </row>
    <row r="339" spans="1:23" x14ac:dyDescent="0.25">
      <c r="A339" t="s">
        <v>757</v>
      </c>
      <c r="B339">
        <v>2014</v>
      </c>
      <c r="C339" t="s">
        <v>735</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b">
        <f>Data_Completeness(LifeExpectancyData[[#This Row],[Life expectancy]:[Schooling]])</f>
        <v>1</v>
      </c>
    </row>
    <row r="340" spans="1:23" x14ac:dyDescent="0.25">
      <c r="A340" t="s">
        <v>757</v>
      </c>
      <c r="B340">
        <v>2013</v>
      </c>
      <c r="C340" t="s">
        <v>735</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b">
        <f>Data_Completeness(LifeExpectancyData[[#This Row],[Life expectancy]:[Schooling]])</f>
        <v>1</v>
      </c>
    </row>
    <row r="341" spans="1:23" x14ac:dyDescent="0.25">
      <c r="A341" t="s">
        <v>757</v>
      </c>
      <c r="B341">
        <v>2012</v>
      </c>
      <c r="C341" t="s">
        <v>735</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b">
        <f>Data_Completeness(LifeExpectancyData[[#This Row],[Life expectancy]:[Schooling]])</f>
        <v>1</v>
      </c>
    </row>
    <row r="342" spans="1:23" x14ac:dyDescent="0.25">
      <c r="A342" t="s">
        <v>757</v>
      </c>
      <c r="B342">
        <v>2011</v>
      </c>
      <c r="C342" t="s">
        <v>735</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b">
        <f>Data_Completeness(LifeExpectancyData[[#This Row],[Life expectancy]:[Schooling]])</f>
        <v>1</v>
      </c>
    </row>
    <row r="343" spans="1:23" x14ac:dyDescent="0.25">
      <c r="A343" t="s">
        <v>757</v>
      </c>
      <c r="B343">
        <v>2010</v>
      </c>
      <c r="C343" t="s">
        <v>735</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b">
        <f>Data_Completeness(LifeExpectancyData[[#This Row],[Life expectancy]:[Schooling]])</f>
        <v>1</v>
      </c>
    </row>
    <row r="344" spans="1:23" x14ac:dyDescent="0.25">
      <c r="A344" t="s">
        <v>757</v>
      </c>
      <c r="B344">
        <v>2009</v>
      </c>
      <c r="C344" t="s">
        <v>735</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b">
        <f>Data_Completeness(LifeExpectancyData[[#This Row],[Life expectancy]:[Schooling]])</f>
        <v>1</v>
      </c>
    </row>
    <row r="345" spans="1:23" x14ac:dyDescent="0.25">
      <c r="A345" t="s">
        <v>757</v>
      </c>
      <c r="B345">
        <v>2008</v>
      </c>
      <c r="C345" t="s">
        <v>735</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b">
        <f>Data_Completeness(LifeExpectancyData[[#This Row],[Life expectancy]:[Schooling]])</f>
        <v>1</v>
      </c>
    </row>
    <row r="346" spans="1:23" x14ac:dyDescent="0.25">
      <c r="A346" t="s">
        <v>757</v>
      </c>
      <c r="B346">
        <v>2007</v>
      </c>
      <c r="C346" t="s">
        <v>735</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b">
        <f>Data_Completeness(LifeExpectancyData[[#This Row],[Life expectancy]:[Schooling]])</f>
        <v>1</v>
      </c>
    </row>
    <row r="347" spans="1:23" x14ac:dyDescent="0.25">
      <c r="A347" t="s">
        <v>757</v>
      </c>
      <c r="B347">
        <v>2006</v>
      </c>
      <c r="C347" t="s">
        <v>735</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b">
        <f>Data_Completeness(LifeExpectancyData[[#This Row],[Life expectancy]:[Schooling]])</f>
        <v>1</v>
      </c>
    </row>
    <row r="348" spans="1:23" x14ac:dyDescent="0.25">
      <c r="A348" t="s">
        <v>757</v>
      </c>
      <c r="B348">
        <v>2005</v>
      </c>
      <c r="C348" t="s">
        <v>735</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b">
        <f>Data_Completeness(LifeExpectancyData[[#This Row],[Life expectancy]:[Schooling]])</f>
        <v>1</v>
      </c>
    </row>
    <row r="349" spans="1:23" x14ac:dyDescent="0.25">
      <c r="A349" t="s">
        <v>757</v>
      </c>
      <c r="B349">
        <v>2004</v>
      </c>
      <c r="C349" t="s">
        <v>735</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b">
        <f>Data_Completeness(LifeExpectancyData[[#This Row],[Life expectancy]:[Schooling]])</f>
        <v>1</v>
      </c>
    </row>
    <row r="350" spans="1:23" x14ac:dyDescent="0.25">
      <c r="A350" t="s">
        <v>757</v>
      </c>
      <c r="B350">
        <v>2003</v>
      </c>
      <c r="C350" t="s">
        <v>735</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b">
        <f>Data_Completeness(LifeExpectancyData[[#This Row],[Life expectancy]:[Schooling]])</f>
        <v>1</v>
      </c>
    </row>
    <row r="351" spans="1:23" x14ac:dyDescent="0.25">
      <c r="A351" t="s">
        <v>757</v>
      </c>
      <c r="B351">
        <v>2002</v>
      </c>
      <c r="C351" t="s">
        <v>735</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b">
        <f>Data_Completeness(LifeExpectancyData[[#This Row],[Life expectancy]:[Schooling]])</f>
        <v>1</v>
      </c>
    </row>
    <row r="352" spans="1:23" x14ac:dyDescent="0.25">
      <c r="A352" t="s">
        <v>757</v>
      </c>
      <c r="B352">
        <v>2001</v>
      </c>
      <c r="C352" t="s">
        <v>735</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b">
        <f>Data_Completeness(LifeExpectancyData[[#This Row],[Life expectancy]:[Schooling]])</f>
        <v>1</v>
      </c>
    </row>
    <row r="353" spans="1:23" x14ac:dyDescent="0.25">
      <c r="A353" t="s">
        <v>757</v>
      </c>
      <c r="B353">
        <v>2000</v>
      </c>
      <c r="C353" t="s">
        <v>735</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b">
        <f>Data_Completeness(LifeExpectancyData[[#This Row],[Life expectancy]:[Schooling]])</f>
        <v>1</v>
      </c>
    </row>
    <row r="354" spans="1:23" x14ac:dyDescent="0.25">
      <c r="A354" t="s">
        <v>758</v>
      </c>
      <c r="B354">
        <v>2015</v>
      </c>
      <c r="C354" t="s">
        <v>735</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b">
        <f>Data_Completeness(LifeExpectancyData[[#This Row],[Life expectancy]:[Schooling]])</f>
        <v>0</v>
      </c>
    </row>
    <row r="355" spans="1:23" x14ac:dyDescent="0.25">
      <c r="A355" t="s">
        <v>758</v>
      </c>
      <c r="B355">
        <v>2014</v>
      </c>
      <c r="C355" t="s">
        <v>735</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b">
        <f>Data_Completeness(LifeExpectancyData[[#This Row],[Life expectancy]:[Schooling]])</f>
        <v>1</v>
      </c>
    </row>
    <row r="356" spans="1:23" x14ac:dyDescent="0.25">
      <c r="A356" t="s">
        <v>758</v>
      </c>
      <c r="B356">
        <v>2013</v>
      </c>
      <c r="C356" t="s">
        <v>735</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b">
        <f>Data_Completeness(LifeExpectancyData[[#This Row],[Life expectancy]:[Schooling]])</f>
        <v>1</v>
      </c>
    </row>
    <row r="357" spans="1:23" x14ac:dyDescent="0.25">
      <c r="A357" t="s">
        <v>758</v>
      </c>
      <c r="B357">
        <v>2012</v>
      </c>
      <c r="C357" t="s">
        <v>735</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b">
        <f>Data_Completeness(LifeExpectancyData[[#This Row],[Life expectancy]:[Schooling]])</f>
        <v>1</v>
      </c>
    </row>
    <row r="358" spans="1:23" x14ac:dyDescent="0.25">
      <c r="A358" t="s">
        <v>758</v>
      </c>
      <c r="B358">
        <v>2011</v>
      </c>
      <c r="C358" t="s">
        <v>735</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b">
        <f>Data_Completeness(LifeExpectancyData[[#This Row],[Life expectancy]:[Schooling]])</f>
        <v>1</v>
      </c>
    </row>
    <row r="359" spans="1:23" x14ac:dyDescent="0.25">
      <c r="A359" t="s">
        <v>758</v>
      </c>
      <c r="B359">
        <v>2010</v>
      </c>
      <c r="C359" t="s">
        <v>735</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b">
        <f>Data_Completeness(LifeExpectancyData[[#This Row],[Life expectancy]:[Schooling]])</f>
        <v>1</v>
      </c>
    </row>
    <row r="360" spans="1:23" x14ac:dyDescent="0.25">
      <c r="A360" t="s">
        <v>758</v>
      </c>
      <c r="B360">
        <v>2009</v>
      </c>
      <c r="C360" t="s">
        <v>735</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b">
        <f>Data_Completeness(LifeExpectancyData[[#This Row],[Life expectancy]:[Schooling]])</f>
        <v>1</v>
      </c>
    </row>
    <row r="361" spans="1:23" x14ac:dyDescent="0.25">
      <c r="A361" t="s">
        <v>758</v>
      </c>
      <c r="B361">
        <v>2008</v>
      </c>
      <c r="C361" t="s">
        <v>735</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b">
        <f>Data_Completeness(LifeExpectancyData[[#This Row],[Life expectancy]:[Schooling]])</f>
        <v>1</v>
      </c>
    </row>
    <row r="362" spans="1:23" x14ac:dyDescent="0.25">
      <c r="A362" t="s">
        <v>758</v>
      </c>
      <c r="B362">
        <v>2007</v>
      </c>
      <c r="C362" t="s">
        <v>735</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b">
        <f>Data_Completeness(LifeExpectancyData[[#This Row],[Life expectancy]:[Schooling]])</f>
        <v>1</v>
      </c>
    </row>
    <row r="363" spans="1:23" x14ac:dyDescent="0.25">
      <c r="A363" t="s">
        <v>758</v>
      </c>
      <c r="B363">
        <v>2006</v>
      </c>
      <c r="C363" t="s">
        <v>735</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b">
        <f>Data_Completeness(LifeExpectancyData[[#This Row],[Life expectancy]:[Schooling]])</f>
        <v>1</v>
      </c>
    </row>
    <row r="364" spans="1:23" x14ac:dyDescent="0.25">
      <c r="A364" t="s">
        <v>758</v>
      </c>
      <c r="B364">
        <v>2005</v>
      </c>
      <c r="C364" t="s">
        <v>735</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b">
        <f>Data_Completeness(LifeExpectancyData[[#This Row],[Life expectancy]:[Schooling]])</f>
        <v>1</v>
      </c>
    </row>
    <row r="365" spans="1:23" x14ac:dyDescent="0.25">
      <c r="A365" t="s">
        <v>758</v>
      </c>
      <c r="B365">
        <v>2004</v>
      </c>
      <c r="C365" t="s">
        <v>735</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b">
        <f>Data_Completeness(LifeExpectancyData[[#This Row],[Life expectancy]:[Schooling]])</f>
        <v>1</v>
      </c>
    </row>
    <row r="366" spans="1:23" x14ac:dyDescent="0.25">
      <c r="A366" t="s">
        <v>758</v>
      </c>
      <c r="B366">
        <v>2003</v>
      </c>
      <c r="C366" t="s">
        <v>735</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b">
        <f>Data_Completeness(LifeExpectancyData[[#This Row],[Life expectancy]:[Schooling]])</f>
        <v>1</v>
      </c>
    </row>
    <row r="367" spans="1:23" x14ac:dyDescent="0.25">
      <c r="A367" t="s">
        <v>758</v>
      </c>
      <c r="B367">
        <v>2002</v>
      </c>
      <c r="C367" t="s">
        <v>735</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b">
        <f>Data_Completeness(LifeExpectancyData[[#This Row],[Life expectancy]:[Schooling]])</f>
        <v>1</v>
      </c>
    </row>
    <row r="368" spans="1:23" x14ac:dyDescent="0.25">
      <c r="A368" t="s">
        <v>758</v>
      </c>
      <c r="B368">
        <v>2001</v>
      </c>
      <c r="C368" t="s">
        <v>735</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b">
        <f>Data_Completeness(LifeExpectancyData[[#This Row],[Life expectancy]:[Schooling]])</f>
        <v>1</v>
      </c>
    </row>
    <row r="369" spans="1:23" x14ac:dyDescent="0.25">
      <c r="A369" t="s">
        <v>758</v>
      </c>
      <c r="B369">
        <v>2000</v>
      </c>
      <c r="C369" t="s">
        <v>735</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b">
        <f>Data_Completeness(LifeExpectancyData[[#This Row],[Life expectancy]:[Schooling]])</f>
        <v>1</v>
      </c>
    </row>
    <row r="370" spans="1:23" x14ac:dyDescent="0.25">
      <c r="A370" t="s">
        <v>759</v>
      </c>
      <c r="B370">
        <v>2015</v>
      </c>
      <c r="C370" t="s">
        <v>735</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b">
        <f>Data_Completeness(LifeExpectancyData[[#This Row],[Life expectancy]:[Schooling]])</f>
        <v>0</v>
      </c>
    </row>
    <row r="371" spans="1:23" x14ac:dyDescent="0.25">
      <c r="A371" t="s">
        <v>759</v>
      </c>
      <c r="B371">
        <v>2014</v>
      </c>
      <c r="C371" t="s">
        <v>735</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b">
        <f>Data_Completeness(LifeExpectancyData[[#This Row],[Life expectancy]:[Schooling]])</f>
        <v>0</v>
      </c>
    </row>
    <row r="372" spans="1:23" x14ac:dyDescent="0.25">
      <c r="A372" t="s">
        <v>759</v>
      </c>
      <c r="B372">
        <v>2013</v>
      </c>
      <c r="C372" t="s">
        <v>735</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b">
        <f>Data_Completeness(LifeExpectancyData[[#This Row],[Life expectancy]:[Schooling]])</f>
        <v>0</v>
      </c>
    </row>
    <row r="373" spans="1:23" x14ac:dyDescent="0.25">
      <c r="A373" t="s">
        <v>759</v>
      </c>
      <c r="B373">
        <v>2012</v>
      </c>
      <c r="C373" t="s">
        <v>735</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b">
        <f>Data_Completeness(LifeExpectancyData[[#This Row],[Life expectancy]:[Schooling]])</f>
        <v>0</v>
      </c>
    </row>
    <row r="374" spans="1:23" x14ac:dyDescent="0.25">
      <c r="A374" t="s">
        <v>759</v>
      </c>
      <c r="B374">
        <v>2011</v>
      </c>
      <c r="C374" t="s">
        <v>735</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b">
        <f>Data_Completeness(LifeExpectancyData[[#This Row],[Life expectancy]:[Schooling]])</f>
        <v>0</v>
      </c>
    </row>
    <row r="375" spans="1:23" x14ac:dyDescent="0.25">
      <c r="A375" t="s">
        <v>759</v>
      </c>
      <c r="B375">
        <v>2010</v>
      </c>
      <c r="C375" t="s">
        <v>735</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b">
        <f>Data_Completeness(LifeExpectancyData[[#This Row],[Life expectancy]:[Schooling]])</f>
        <v>0</v>
      </c>
    </row>
    <row r="376" spans="1:23" x14ac:dyDescent="0.25">
      <c r="A376" t="s">
        <v>759</v>
      </c>
      <c r="B376">
        <v>2009</v>
      </c>
      <c r="C376" t="s">
        <v>735</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b">
        <f>Data_Completeness(LifeExpectancyData[[#This Row],[Life expectancy]:[Schooling]])</f>
        <v>0</v>
      </c>
    </row>
    <row r="377" spans="1:23" x14ac:dyDescent="0.25">
      <c r="A377" t="s">
        <v>759</v>
      </c>
      <c r="B377">
        <v>2008</v>
      </c>
      <c r="C377" t="s">
        <v>735</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b">
        <f>Data_Completeness(LifeExpectancyData[[#This Row],[Life expectancy]:[Schooling]])</f>
        <v>0</v>
      </c>
    </row>
    <row r="378" spans="1:23" x14ac:dyDescent="0.25">
      <c r="A378" t="s">
        <v>759</v>
      </c>
      <c r="B378">
        <v>2007</v>
      </c>
      <c r="C378" t="s">
        <v>735</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b">
        <f>Data_Completeness(LifeExpectancyData[[#This Row],[Life expectancy]:[Schooling]])</f>
        <v>0</v>
      </c>
    </row>
    <row r="379" spans="1:23" x14ac:dyDescent="0.25">
      <c r="A379" t="s">
        <v>759</v>
      </c>
      <c r="B379">
        <v>2006</v>
      </c>
      <c r="C379" t="s">
        <v>735</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b">
        <f>Data_Completeness(LifeExpectancyData[[#This Row],[Life expectancy]:[Schooling]])</f>
        <v>0</v>
      </c>
    </row>
    <row r="380" spans="1:23" x14ac:dyDescent="0.25">
      <c r="A380" t="s">
        <v>759</v>
      </c>
      <c r="B380">
        <v>2005</v>
      </c>
      <c r="C380" t="s">
        <v>735</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b">
        <f>Data_Completeness(LifeExpectancyData[[#This Row],[Life expectancy]:[Schooling]])</f>
        <v>0</v>
      </c>
    </row>
    <row r="381" spans="1:23" x14ac:dyDescent="0.25">
      <c r="A381" t="s">
        <v>759</v>
      </c>
      <c r="B381">
        <v>2004</v>
      </c>
      <c r="C381" t="s">
        <v>735</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b">
        <f>Data_Completeness(LifeExpectancyData[[#This Row],[Life expectancy]:[Schooling]])</f>
        <v>0</v>
      </c>
    </row>
    <row r="382" spans="1:23" x14ac:dyDescent="0.25">
      <c r="A382" t="s">
        <v>759</v>
      </c>
      <c r="B382">
        <v>2003</v>
      </c>
      <c r="C382" t="s">
        <v>735</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b">
        <f>Data_Completeness(LifeExpectancyData[[#This Row],[Life expectancy]:[Schooling]])</f>
        <v>0</v>
      </c>
    </row>
    <row r="383" spans="1:23" x14ac:dyDescent="0.25">
      <c r="A383" t="s">
        <v>759</v>
      </c>
      <c r="B383">
        <v>2002</v>
      </c>
      <c r="C383" t="s">
        <v>735</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b">
        <f>Data_Completeness(LifeExpectancyData[[#This Row],[Life expectancy]:[Schooling]])</f>
        <v>0</v>
      </c>
    </row>
    <row r="384" spans="1:23" x14ac:dyDescent="0.25">
      <c r="A384" t="s">
        <v>759</v>
      </c>
      <c r="B384">
        <v>2001</v>
      </c>
      <c r="C384" t="s">
        <v>735</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b">
        <f>Data_Completeness(LifeExpectancyData[[#This Row],[Life expectancy]:[Schooling]])</f>
        <v>0</v>
      </c>
    </row>
    <row r="385" spans="1:23" x14ac:dyDescent="0.25">
      <c r="A385" t="s">
        <v>759</v>
      </c>
      <c r="B385">
        <v>2000</v>
      </c>
      <c r="C385" t="s">
        <v>735</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b">
        <f>Data_Completeness(LifeExpectancyData[[#This Row],[Life expectancy]:[Schooling]])</f>
        <v>0</v>
      </c>
    </row>
    <row r="386" spans="1:23" x14ac:dyDescent="0.25">
      <c r="A386" t="s">
        <v>760</v>
      </c>
      <c r="B386">
        <v>2015</v>
      </c>
      <c r="C386" t="s">
        <v>743</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b">
        <f>Data_Completeness(LifeExpectancyData[[#This Row],[Life expectancy]:[Schooling]])</f>
        <v>0</v>
      </c>
    </row>
    <row r="387" spans="1:23" x14ac:dyDescent="0.25">
      <c r="A387" t="s">
        <v>760</v>
      </c>
      <c r="B387">
        <v>2014</v>
      </c>
      <c r="C387" t="s">
        <v>743</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b">
        <f>Data_Completeness(LifeExpectancyData[[#This Row],[Life expectancy]:[Schooling]])</f>
        <v>1</v>
      </c>
    </row>
    <row r="388" spans="1:23" x14ac:dyDescent="0.25">
      <c r="A388" t="s">
        <v>760</v>
      </c>
      <c r="B388">
        <v>2013</v>
      </c>
      <c r="C388" t="s">
        <v>743</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b">
        <f>Data_Completeness(LifeExpectancyData[[#This Row],[Life expectancy]:[Schooling]])</f>
        <v>1</v>
      </c>
    </row>
    <row r="389" spans="1:23" x14ac:dyDescent="0.25">
      <c r="A389" t="s">
        <v>760</v>
      </c>
      <c r="B389">
        <v>2012</v>
      </c>
      <c r="C389" t="s">
        <v>743</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b">
        <f>Data_Completeness(LifeExpectancyData[[#This Row],[Life expectancy]:[Schooling]])</f>
        <v>1</v>
      </c>
    </row>
    <row r="390" spans="1:23" x14ac:dyDescent="0.25">
      <c r="A390" t="s">
        <v>760</v>
      </c>
      <c r="B390">
        <v>2011</v>
      </c>
      <c r="C390" t="s">
        <v>743</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b">
        <f>Data_Completeness(LifeExpectancyData[[#This Row],[Life expectancy]:[Schooling]])</f>
        <v>1</v>
      </c>
    </row>
    <row r="391" spans="1:23" x14ac:dyDescent="0.25">
      <c r="A391" t="s">
        <v>760</v>
      </c>
      <c r="B391">
        <v>2010</v>
      </c>
      <c r="C391" t="s">
        <v>743</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b">
        <f>Data_Completeness(LifeExpectancyData[[#This Row],[Life expectancy]:[Schooling]])</f>
        <v>1</v>
      </c>
    </row>
    <row r="392" spans="1:23" x14ac:dyDescent="0.25">
      <c r="A392" t="s">
        <v>760</v>
      </c>
      <c r="B392">
        <v>2009</v>
      </c>
      <c r="C392" t="s">
        <v>743</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b">
        <f>Data_Completeness(LifeExpectancyData[[#This Row],[Life expectancy]:[Schooling]])</f>
        <v>1</v>
      </c>
    </row>
    <row r="393" spans="1:23" x14ac:dyDescent="0.25">
      <c r="A393" t="s">
        <v>760</v>
      </c>
      <c r="B393">
        <v>2008</v>
      </c>
      <c r="C393" t="s">
        <v>743</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b">
        <f>Data_Completeness(LifeExpectancyData[[#This Row],[Life expectancy]:[Schooling]])</f>
        <v>1</v>
      </c>
    </row>
    <row r="394" spans="1:23" x14ac:dyDescent="0.25">
      <c r="A394" t="s">
        <v>760</v>
      </c>
      <c r="B394">
        <v>2007</v>
      </c>
      <c r="C394" t="s">
        <v>743</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b">
        <f>Data_Completeness(LifeExpectancyData[[#This Row],[Life expectancy]:[Schooling]])</f>
        <v>1</v>
      </c>
    </row>
    <row r="395" spans="1:23" x14ac:dyDescent="0.25">
      <c r="A395" t="s">
        <v>760</v>
      </c>
      <c r="B395">
        <v>2006</v>
      </c>
      <c r="C395" t="s">
        <v>743</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b">
        <f>Data_Completeness(LifeExpectancyData[[#This Row],[Life expectancy]:[Schooling]])</f>
        <v>1</v>
      </c>
    </row>
    <row r="396" spans="1:23" x14ac:dyDescent="0.25">
      <c r="A396" t="s">
        <v>760</v>
      </c>
      <c r="B396">
        <v>2005</v>
      </c>
      <c r="C396" t="s">
        <v>743</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b">
        <f>Data_Completeness(LifeExpectancyData[[#This Row],[Life expectancy]:[Schooling]])</f>
        <v>1</v>
      </c>
    </row>
    <row r="397" spans="1:23" x14ac:dyDescent="0.25">
      <c r="A397" t="s">
        <v>760</v>
      </c>
      <c r="B397">
        <v>2004</v>
      </c>
      <c r="C397" t="s">
        <v>743</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b">
        <f>Data_Completeness(LifeExpectancyData[[#This Row],[Life expectancy]:[Schooling]])</f>
        <v>1</v>
      </c>
    </row>
    <row r="398" spans="1:23" x14ac:dyDescent="0.25">
      <c r="A398" t="s">
        <v>760</v>
      </c>
      <c r="B398">
        <v>2003</v>
      </c>
      <c r="C398" t="s">
        <v>743</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b">
        <f>Data_Completeness(LifeExpectancyData[[#This Row],[Life expectancy]:[Schooling]])</f>
        <v>1</v>
      </c>
    </row>
    <row r="399" spans="1:23" x14ac:dyDescent="0.25">
      <c r="A399" t="s">
        <v>760</v>
      </c>
      <c r="B399">
        <v>2002</v>
      </c>
      <c r="C399" t="s">
        <v>743</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b">
        <f>Data_Completeness(LifeExpectancyData[[#This Row],[Life expectancy]:[Schooling]])</f>
        <v>1</v>
      </c>
    </row>
    <row r="400" spans="1:23" x14ac:dyDescent="0.25">
      <c r="A400" t="s">
        <v>760</v>
      </c>
      <c r="B400">
        <v>2001</v>
      </c>
      <c r="C400" t="s">
        <v>743</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b">
        <f>Data_Completeness(LifeExpectancyData[[#This Row],[Life expectancy]:[Schooling]])</f>
        <v>1</v>
      </c>
    </row>
    <row r="401" spans="1:23" x14ac:dyDescent="0.25">
      <c r="A401" t="s">
        <v>760</v>
      </c>
      <c r="B401">
        <v>2000</v>
      </c>
      <c r="C401" t="s">
        <v>743</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b">
        <f>Data_Completeness(LifeExpectancyData[[#This Row],[Life expectancy]:[Schooling]])</f>
        <v>1</v>
      </c>
    </row>
    <row r="402" spans="1:23" x14ac:dyDescent="0.25">
      <c r="A402" t="s">
        <v>761</v>
      </c>
      <c r="B402">
        <v>2015</v>
      </c>
      <c r="C402" t="s">
        <v>735</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b">
        <f>Data_Completeness(LifeExpectancyData[[#This Row],[Life expectancy]:[Schooling]])</f>
        <v>0</v>
      </c>
    </row>
    <row r="403" spans="1:23" x14ac:dyDescent="0.25">
      <c r="A403" t="s">
        <v>761</v>
      </c>
      <c r="B403">
        <v>2014</v>
      </c>
      <c r="C403" t="s">
        <v>735</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b">
        <f>Data_Completeness(LifeExpectancyData[[#This Row],[Life expectancy]:[Schooling]])</f>
        <v>1</v>
      </c>
    </row>
    <row r="404" spans="1:23" x14ac:dyDescent="0.25">
      <c r="A404" t="s">
        <v>761</v>
      </c>
      <c r="B404">
        <v>2013</v>
      </c>
      <c r="C404" t="s">
        <v>735</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b">
        <f>Data_Completeness(LifeExpectancyData[[#This Row],[Life expectancy]:[Schooling]])</f>
        <v>1</v>
      </c>
    </row>
    <row r="405" spans="1:23" x14ac:dyDescent="0.25">
      <c r="A405" t="s">
        <v>761</v>
      </c>
      <c r="B405">
        <v>2012</v>
      </c>
      <c r="C405" t="s">
        <v>735</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b">
        <f>Data_Completeness(LifeExpectancyData[[#This Row],[Life expectancy]:[Schooling]])</f>
        <v>1</v>
      </c>
    </row>
    <row r="406" spans="1:23" x14ac:dyDescent="0.25">
      <c r="A406" t="s">
        <v>761</v>
      </c>
      <c r="B406">
        <v>2011</v>
      </c>
      <c r="C406" t="s">
        <v>735</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b">
        <f>Data_Completeness(LifeExpectancyData[[#This Row],[Life expectancy]:[Schooling]])</f>
        <v>1</v>
      </c>
    </row>
    <row r="407" spans="1:23" x14ac:dyDescent="0.25">
      <c r="A407" t="s">
        <v>761</v>
      </c>
      <c r="B407">
        <v>2010</v>
      </c>
      <c r="C407" t="s">
        <v>735</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b">
        <f>Data_Completeness(LifeExpectancyData[[#This Row],[Life expectancy]:[Schooling]])</f>
        <v>1</v>
      </c>
    </row>
    <row r="408" spans="1:23" x14ac:dyDescent="0.25">
      <c r="A408" t="s">
        <v>761</v>
      </c>
      <c r="B408">
        <v>2009</v>
      </c>
      <c r="C408" t="s">
        <v>735</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b">
        <f>Data_Completeness(LifeExpectancyData[[#This Row],[Life expectancy]:[Schooling]])</f>
        <v>1</v>
      </c>
    </row>
    <row r="409" spans="1:23" x14ac:dyDescent="0.25">
      <c r="A409" t="s">
        <v>761</v>
      </c>
      <c r="B409">
        <v>2008</v>
      </c>
      <c r="C409" t="s">
        <v>735</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b">
        <f>Data_Completeness(LifeExpectancyData[[#This Row],[Life expectancy]:[Schooling]])</f>
        <v>1</v>
      </c>
    </row>
    <row r="410" spans="1:23" x14ac:dyDescent="0.25">
      <c r="A410" t="s">
        <v>761</v>
      </c>
      <c r="B410">
        <v>2007</v>
      </c>
      <c r="C410" t="s">
        <v>735</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b">
        <f>Data_Completeness(LifeExpectancyData[[#This Row],[Life expectancy]:[Schooling]])</f>
        <v>1</v>
      </c>
    </row>
    <row r="411" spans="1:23" x14ac:dyDescent="0.25">
      <c r="A411" t="s">
        <v>761</v>
      </c>
      <c r="B411">
        <v>2006</v>
      </c>
      <c r="C411" t="s">
        <v>735</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b">
        <f>Data_Completeness(LifeExpectancyData[[#This Row],[Life expectancy]:[Schooling]])</f>
        <v>1</v>
      </c>
    </row>
    <row r="412" spans="1:23" x14ac:dyDescent="0.25">
      <c r="A412" t="s">
        <v>761</v>
      </c>
      <c r="B412">
        <v>2005</v>
      </c>
      <c r="C412" t="s">
        <v>735</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b">
        <f>Data_Completeness(LifeExpectancyData[[#This Row],[Life expectancy]:[Schooling]])</f>
        <v>0</v>
      </c>
    </row>
    <row r="413" spans="1:23" x14ac:dyDescent="0.25">
      <c r="A413" t="s">
        <v>761</v>
      </c>
      <c r="B413">
        <v>2004</v>
      </c>
      <c r="C413" t="s">
        <v>735</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b">
        <f>Data_Completeness(LifeExpectancyData[[#This Row],[Life expectancy]:[Schooling]])</f>
        <v>0</v>
      </c>
    </row>
    <row r="414" spans="1:23" x14ac:dyDescent="0.25">
      <c r="A414" t="s">
        <v>761</v>
      </c>
      <c r="B414">
        <v>2003</v>
      </c>
      <c r="C414" t="s">
        <v>735</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b">
        <f>Data_Completeness(LifeExpectancyData[[#This Row],[Life expectancy]:[Schooling]])</f>
        <v>0</v>
      </c>
    </row>
    <row r="415" spans="1:23" x14ac:dyDescent="0.25">
      <c r="A415" t="s">
        <v>761</v>
      </c>
      <c r="B415">
        <v>2002</v>
      </c>
      <c r="C415" t="s">
        <v>735</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b">
        <f>Data_Completeness(LifeExpectancyData[[#This Row],[Life expectancy]:[Schooling]])</f>
        <v>0</v>
      </c>
    </row>
    <row r="416" spans="1:23" x14ac:dyDescent="0.25">
      <c r="A416" t="s">
        <v>761</v>
      </c>
      <c r="B416">
        <v>2001</v>
      </c>
      <c r="C416" t="s">
        <v>735</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b">
        <f>Data_Completeness(LifeExpectancyData[[#This Row],[Life expectancy]:[Schooling]])</f>
        <v>0</v>
      </c>
    </row>
    <row r="417" spans="1:23" x14ac:dyDescent="0.25">
      <c r="A417" t="s">
        <v>761</v>
      </c>
      <c r="B417">
        <v>2000</v>
      </c>
      <c r="C417" t="s">
        <v>735</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b">
        <f>Data_Completeness(LifeExpectancyData[[#This Row],[Life expectancy]:[Schooling]])</f>
        <v>0</v>
      </c>
    </row>
    <row r="418" spans="1:23" x14ac:dyDescent="0.25">
      <c r="A418" t="s">
        <v>762</v>
      </c>
      <c r="B418">
        <v>2015</v>
      </c>
      <c r="C418" t="s">
        <v>735</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b">
        <f>Data_Completeness(LifeExpectancyData[[#This Row],[Life expectancy]:[Schooling]])</f>
        <v>0</v>
      </c>
    </row>
    <row r="419" spans="1:23" x14ac:dyDescent="0.25">
      <c r="A419" t="s">
        <v>762</v>
      </c>
      <c r="B419">
        <v>2014</v>
      </c>
      <c r="C419" t="s">
        <v>735</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b">
        <f>Data_Completeness(LifeExpectancyData[[#This Row],[Life expectancy]:[Schooling]])</f>
        <v>1</v>
      </c>
    </row>
    <row r="420" spans="1:23" x14ac:dyDescent="0.25">
      <c r="A420" t="s">
        <v>762</v>
      </c>
      <c r="B420">
        <v>2013</v>
      </c>
      <c r="C420" t="s">
        <v>735</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b">
        <f>Data_Completeness(LifeExpectancyData[[#This Row],[Life expectancy]:[Schooling]])</f>
        <v>1</v>
      </c>
    </row>
    <row r="421" spans="1:23" x14ac:dyDescent="0.25">
      <c r="A421" t="s">
        <v>762</v>
      </c>
      <c r="B421">
        <v>2012</v>
      </c>
      <c r="C421" t="s">
        <v>735</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b">
        <f>Data_Completeness(LifeExpectancyData[[#This Row],[Life expectancy]:[Schooling]])</f>
        <v>1</v>
      </c>
    </row>
    <row r="422" spans="1:23" x14ac:dyDescent="0.25">
      <c r="A422" t="s">
        <v>762</v>
      </c>
      <c r="B422">
        <v>2011</v>
      </c>
      <c r="C422" t="s">
        <v>735</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b">
        <f>Data_Completeness(LifeExpectancyData[[#This Row],[Life expectancy]:[Schooling]])</f>
        <v>1</v>
      </c>
    </row>
    <row r="423" spans="1:23" x14ac:dyDescent="0.25">
      <c r="A423" t="s">
        <v>762</v>
      </c>
      <c r="B423">
        <v>2010</v>
      </c>
      <c r="C423" t="s">
        <v>735</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b">
        <f>Data_Completeness(LifeExpectancyData[[#This Row],[Life expectancy]:[Schooling]])</f>
        <v>1</v>
      </c>
    </row>
    <row r="424" spans="1:23" x14ac:dyDescent="0.25">
      <c r="A424" t="s">
        <v>762</v>
      </c>
      <c r="B424">
        <v>2009</v>
      </c>
      <c r="C424" t="s">
        <v>735</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b">
        <f>Data_Completeness(LifeExpectancyData[[#This Row],[Life expectancy]:[Schooling]])</f>
        <v>1</v>
      </c>
    </row>
    <row r="425" spans="1:23" x14ac:dyDescent="0.25">
      <c r="A425" t="s">
        <v>762</v>
      </c>
      <c r="B425">
        <v>2008</v>
      </c>
      <c r="C425" t="s">
        <v>735</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b">
        <f>Data_Completeness(LifeExpectancyData[[#This Row],[Life expectancy]:[Schooling]])</f>
        <v>1</v>
      </c>
    </row>
    <row r="426" spans="1:23" x14ac:dyDescent="0.25">
      <c r="A426" t="s">
        <v>762</v>
      </c>
      <c r="B426">
        <v>2007</v>
      </c>
      <c r="C426" t="s">
        <v>735</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b">
        <f>Data_Completeness(LifeExpectancyData[[#This Row],[Life expectancy]:[Schooling]])</f>
        <v>1</v>
      </c>
    </row>
    <row r="427" spans="1:23" x14ac:dyDescent="0.25">
      <c r="A427" t="s">
        <v>762</v>
      </c>
      <c r="B427">
        <v>2006</v>
      </c>
      <c r="C427" t="s">
        <v>735</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b">
        <f>Data_Completeness(LifeExpectancyData[[#This Row],[Life expectancy]:[Schooling]])</f>
        <v>1</v>
      </c>
    </row>
    <row r="428" spans="1:23" x14ac:dyDescent="0.25">
      <c r="A428" t="s">
        <v>762</v>
      </c>
      <c r="B428">
        <v>2005</v>
      </c>
      <c r="C428" t="s">
        <v>735</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b">
        <f>Data_Completeness(LifeExpectancyData[[#This Row],[Life expectancy]:[Schooling]])</f>
        <v>1</v>
      </c>
    </row>
    <row r="429" spans="1:23" x14ac:dyDescent="0.25">
      <c r="A429" t="s">
        <v>762</v>
      </c>
      <c r="B429">
        <v>2004</v>
      </c>
      <c r="C429" t="s">
        <v>735</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b">
        <f>Data_Completeness(LifeExpectancyData[[#This Row],[Life expectancy]:[Schooling]])</f>
        <v>1</v>
      </c>
    </row>
    <row r="430" spans="1:23" x14ac:dyDescent="0.25">
      <c r="A430" t="s">
        <v>762</v>
      </c>
      <c r="B430">
        <v>2003</v>
      </c>
      <c r="C430" t="s">
        <v>735</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b">
        <f>Data_Completeness(LifeExpectancyData[[#This Row],[Life expectancy]:[Schooling]])</f>
        <v>0</v>
      </c>
    </row>
    <row r="431" spans="1:23" x14ac:dyDescent="0.25">
      <c r="A431" t="s">
        <v>762</v>
      </c>
      <c r="B431">
        <v>2002</v>
      </c>
      <c r="C431" t="s">
        <v>735</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b">
        <f>Data_Completeness(LifeExpectancyData[[#This Row],[Life expectancy]:[Schooling]])</f>
        <v>0</v>
      </c>
    </row>
    <row r="432" spans="1:23" x14ac:dyDescent="0.25">
      <c r="A432" t="s">
        <v>762</v>
      </c>
      <c r="B432">
        <v>2001</v>
      </c>
      <c r="C432" t="s">
        <v>735</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b">
        <f>Data_Completeness(LifeExpectancyData[[#This Row],[Life expectancy]:[Schooling]])</f>
        <v>0</v>
      </c>
    </row>
    <row r="433" spans="1:23" x14ac:dyDescent="0.25">
      <c r="A433" t="s">
        <v>762</v>
      </c>
      <c r="B433">
        <v>2000</v>
      </c>
      <c r="C433" t="s">
        <v>735</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b">
        <f>Data_Completeness(LifeExpectancyData[[#This Row],[Life expectancy]:[Schooling]])</f>
        <v>0</v>
      </c>
    </row>
    <row r="434" spans="1:23" x14ac:dyDescent="0.25">
      <c r="A434" t="s">
        <v>763</v>
      </c>
      <c r="B434">
        <v>2015</v>
      </c>
      <c r="C434" t="s">
        <v>735</v>
      </c>
      <c r="D434">
        <v>53.3</v>
      </c>
      <c r="E434">
        <v>397</v>
      </c>
      <c r="F434">
        <v>57</v>
      </c>
      <c r="H434">
        <v>0</v>
      </c>
      <c r="I434">
        <v>83</v>
      </c>
      <c r="J434">
        <v>65</v>
      </c>
      <c r="K434">
        <v>28</v>
      </c>
      <c r="L434">
        <v>79</v>
      </c>
      <c r="M434">
        <v>81</v>
      </c>
      <c r="O434">
        <v>83</v>
      </c>
      <c r="P434">
        <v>1.9</v>
      </c>
      <c r="S434">
        <v>5.5</v>
      </c>
      <c r="T434">
        <v>5.5</v>
      </c>
      <c r="W434" t="b">
        <f>Data_Completeness(LifeExpectancyData[[#This Row],[Life expectancy]:[Schooling]])</f>
        <v>0</v>
      </c>
    </row>
    <row r="435" spans="1:23" x14ac:dyDescent="0.25">
      <c r="A435" t="s">
        <v>763</v>
      </c>
      <c r="B435">
        <v>2014</v>
      </c>
      <c r="C435" t="s">
        <v>735</v>
      </c>
      <c r="D435">
        <v>52.8</v>
      </c>
      <c r="E435">
        <v>47</v>
      </c>
      <c r="F435">
        <v>58</v>
      </c>
      <c r="G435">
        <v>0.01</v>
      </c>
      <c r="H435">
        <v>0</v>
      </c>
      <c r="I435">
        <v>76</v>
      </c>
      <c r="J435">
        <v>50</v>
      </c>
      <c r="K435">
        <v>27.4</v>
      </c>
      <c r="L435">
        <v>80</v>
      </c>
      <c r="M435">
        <v>76</v>
      </c>
      <c r="N435">
        <v>5.72</v>
      </c>
      <c r="O435">
        <v>76</v>
      </c>
      <c r="P435">
        <v>2</v>
      </c>
      <c r="S435">
        <v>5.6</v>
      </c>
      <c r="T435">
        <v>5.6</v>
      </c>
      <c r="W435" t="b">
        <f>Data_Completeness(LifeExpectancyData[[#This Row],[Life expectancy]:[Schooling]])</f>
        <v>0</v>
      </c>
    </row>
    <row r="436" spans="1:23" x14ac:dyDescent="0.25">
      <c r="A436" t="s">
        <v>763</v>
      </c>
      <c r="B436">
        <v>2013</v>
      </c>
      <c r="C436" t="s">
        <v>735</v>
      </c>
      <c r="D436">
        <v>52.3</v>
      </c>
      <c r="E436">
        <v>412</v>
      </c>
      <c r="F436">
        <v>59</v>
      </c>
      <c r="G436">
        <v>3.15</v>
      </c>
      <c r="H436">
        <v>0</v>
      </c>
      <c r="I436">
        <v>8</v>
      </c>
      <c r="J436">
        <v>48</v>
      </c>
      <c r="K436">
        <v>26.8</v>
      </c>
      <c r="L436">
        <v>81</v>
      </c>
      <c r="M436">
        <v>79</v>
      </c>
      <c r="N436">
        <v>5.81</v>
      </c>
      <c r="O436">
        <v>8</v>
      </c>
      <c r="P436">
        <v>2.4</v>
      </c>
      <c r="S436">
        <v>5.8</v>
      </c>
      <c r="T436">
        <v>5.7</v>
      </c>
      <c r="W436" t="b">
        <f>Data_Completeness(LifeExpectancyData[[#This Row],[Life expectancy]:[Schooling]])</f>
        <v>0</v>
      </c>
    </row>
    <row r="437" spans="1:23" x14ac:dyDescent="0.25">
      <c r="A437" t="s">
        <v>763</v>
      </c>
      <c r="B437">
        <v>2012</v>
      </c>
      <c r="C437" t="s">
        <v>735</v>
      </c>
      <c r="D437">
        <v>52</v>
      </c>
      <c r="E437">
        <v>415</v>
      </c>
      <c r="F437">
        <v>59</v>
      </c>
      <c r="G437">
        <v>3.24</v>
      </c>
      <c r="H437">
        <v>0</v>
      </c>
      <c r="I437">
        <v>82</v>
      </c>
      <c r="J437">
        <v>137</v>
      </c>
      <c r="K437">
        <v>26.2</v>
      </c>
      <c r="L437">
        <v>82</v>
      </c>
      <c r="M437">
        <v>83</v>
      </c>
      <c r="N437">
        <v>6.14</v>
      </c>
      <c r="O437">
        <v>82</v>
      </c>
      <c r="P437">
        <v>2.9</v>
      </c>
      <c r="S437">
        <v>5.9</v>
      </c>
      <c r="T437">
        <v>5.9</v>
      </c>
      <c r="W437" t="b">
        <f>Data_Completeness(LifeExpectancyData[[#This Row],[Life expectancy]:[Schooling]])</f>
        <v>0</v>
      </c>
    </row>
    <row r="438" spans="1:23" x14ac:dyDescent="0.25">
      <c r="A438" t="s">
        <v>763</v>
      </c>
      <c r="B438">
        <v>2011</v>
      </c>
      <c r="C438" t="s">
        <v>735</v>
      </c>
      <c r="D438">
        <v>51.7</v>
      </c>
      <c r="E438">
        <v>419</v>
      </c>
      <c r="F438">
        <v>60</v>
      </c>
      <c r="G438">
        <v>3.13</v>
      </c>
      <c r="H438">
        <v>0</v>
      </c>
      <c r="I438">
        <v>62</v>
      </c>
      <c r="J438">
        <v>628</v>
      </c>
      <c r="K438">
        <v>25.6</v>
      </c>
      <c r="L438">
        <v>83</v>
      </c>
      <c r="M438">
        <v>58</v>
      </c>
      <c r="N438">
        <v>6.42</v>
      </c>
      <c r="O438">
        <v>62</v>
      </c>
      <c r="P438">
        <v>3.3</v>
      </c>
      <c r="S438">
        <v>6.1</v>
      </c>
      <c r="T438">
        <v>6</v>
      </c>
      <c r="W438" t="b">
        <f>Data_Completeness(LifeExpectancyData[[#This Row],[Life expectancy]:[Schooling]])</f>
        <v>0</v>
      </c>
    </row>
    <row r="439" spans="1:23" x14ac:dyDescent="0.25">
      <c r="A439" t="s">
        <v>763</v>
      </c>
      <c r="B439">
        <v>2010</v>
      </c>
      <c r="C439" t="s">
        <v>735</v>
      </c>
      <c r="D439">
        <v>51.5</v>
      </c>
      <c r="E439">
        <v>417</v>
      </c>
      <c r="F439">
        <v>60</v>
      </c>
      <c r="G439">
        <v>3.15</v>
      </c>
      <c r="H439">
        <v>0</v>
      </c>
      <c r="I439">
        <v>85</v>
      </c>
      <c r="J439">
        <v>441</v>
      </c>
      <c r="K439">
        <v>25</v>
      </c>
      <c r="L439">
        <v>84</v>
      </c>
      <c r="M439">
        <v>81</v>
      </c>
      <c r="N439">
        <v>6.32</v>
      </c>
      <c r="O439">
        <v>85</v>
      </c>
      <c r="P439">
        <v>3.3</v>
      </c>
      <c r="S439">
        <v>6.3</v>
      </c>
      <c r="T439">
        <v>6.2</v>
      </c>
      <c r="W439" t="b">
        <f>Data_Completeness(LifeExpectancyData[[#This Row],[Life expectancy]:[Schooling]])</f>
        <v>0</v>
      </c>
    </row>
    <row r="440" spans="1:23" x14ac:dyDescent="0.25">
      <c r="A440" t="s">
        <v>763</v>
      </c>
      <c r="B440">
        <v>2009</v>
      </c>
      <c r="C440" t="s">
        <v>735</v>
      </c>
      <c r="D440">
        <v>51</v>
      </c>
      <c r="E440">
        <v>426</v>
      </c>
      <c r="F440">
        <v>60</v>
      </c>
      <c r="G440">
        <v>2.92</v>
      </c>
      <c r="H440">
        <v>0</v>
      </c>
      <c r="I440">
        <v>81</v>
      </c>
      <c r="J440">
        <v>183</v>
      </c>
      <c r="K440">
        <v>24.4</v>
      </c>
      <c r="L440">
        <v>84</v>
      </c>
      <c r="M440">
        <v>77</v>
      </c>
      <c r="N440">
        <v>6.41</v>
      </c>
      <c r="O440">
        <v>81</v>
      </c>
      <c r="P440">
        <v>3.7</v>
      </c>
      <c r="S440">
        <v>6.5</v>
      </c>
      <c r="T440">
        <v>6.4</v>
      </c>
      <c r="W440" t="b">
        <f>Data_Completeness(LifeExpectancyData[[#This Row],[Life expectancy]:[Schooling]])</f>
        <v>0</v>
      </c>
    </row>
    <row r="441" spans="1:23" x14ac:dyDescent="0.25">
      <c r="A441" t="s">
        <v>763</v>
      </c>
      <c r="B441">
        <v>2008</v>
      </c>
      <c r="C441" t="s">
        <v>735</v>
      </c>
      <c r="D441">
        <v>54</v>
      </c>
      <c r="E441">
        <v>437</v>
      </c>
      <c r="F441">
        <v>60</v>
      </c>
      <c r="G441">
        <v>2.69</v>
      </c>
      <c r="H441">
        <v>0</v>
      </c>
      <c r="I441">
        <v>74</v>
      </c>
      <c r="J441">
        <v>12</v>
      </c>
      <c r="K441">
        <v>23.8</v>
      </c>
      <c r="L441">
        <v>85</v>
      </c>
      <c r="M441">
        <v>58</v>
      </c>
      <c r="N441">
        <v>6.21</v>
      </c>
      <c r="O441">
        <v>74</v>
      </c>
      <c r="P441">
        <v>4.0999999999999996</v>
      </c>
      <c r="S441">
        <v>6.6</v>
      </c>
      <c r="T441">
        <v>6.6</v>
      </c>
      <c r="W441" t="b">
        <f>Data_Completeness(LifeExpectancyData[[#This Row],[Life expectancy]:[Schooling]])</f>
        <v>0</v>
      </c>
    </row>
    <row r="442" spans="1:23" x14ac:dyDescent="0.25">
      <c r="A442" t="s">
        <v>763</v>
      </c>
      <c r="B442">
        <v>2007</v>
      </c>
      <c r="C442" t="s">
        <v>735</v>
      </c>
      <c r="D442">
        <v>49.9</v>
      </c>
      <c r="E442">
        <v>443</v>
      </c>
      <c r="F442">
        <v>61</v>
      </c>
      <c r="G442">
        <v>2.58</v>
      </c>
      <c r="H442">
        <v>0</v>
      </c>
      <c r="I442">
        <v>76</v>
      </c>
      <c r="J442">
        <v>5</v>
      </c>
      <c r="K442">
        <v>23.2</v>
      </c>
      <c r="L442">
        <v>87</v>
      </c>
      <c r="M442">
        <v>75</v>
      </c>
      <c r="N442">
        <v>6.35</v>
      </c>
      <c r="O442">
        <v>76</v>
      </c>
      <c r="P442">
        <v>5.3</v>
      </c>
      <c r="S442">
        <v>6.8</v>
      </c>
      <c r="T442">
        <v>6.7</v>
      </c>
      <c r="W442" t="b">
        <f>Data_Completeness(LifeExpectancyData[[#This Row],[Life expectancy]:[Schooling]])</f>
        <v>0</v>
      </c>
    </row>
    <row r="443" spans="1:23" x14ac:dyDescent="0.25">
      <c r="A443" t="s">
        <v>763</v>
      </c>
      <c r="B443">
        <v>2006</v>
      </c>
      <c r="C443" t="s">
        <v>735</v>
      </c>
      <c r="D443">
        <v>49.4</v>
      </c>
      <c r="E443">
        <v>452</v>
      </c>
      <c r="F443">
        <v>62</v>
      </c>
      <c r="G443">
        <v>2.65</v>
      </c>
      <c r="H443">
        <v>0</v>
      </c>
      <c r="I443">
        <v>77</v>
      </c>
      <c r="J443">
        <v>11</v>
      </c>
      <c r="K443">
        <v>22.6</v>
      </c>
      <c r="L443">
        <v>89</v>
      </c>
      <c r="M443">
        <v>76</v>
      </c>
      <c r="N443">
        <v>5.87</v>
      </c>
      <c r="O443">
        <v>77</v>
      </c>
      <c r="P443">
        <v>5.8</v>
      </c>
      <c r="S443">
        <v>7</v>
      </c>
      <c r="T443">
        <v>6.9</v>
      </c>
      <c r="W443" t="b">
        <f>Data_Completeness(LifeExpectancyData[[#This Row],[Life expectancy]:[Schooling]])</f>
        <v>0</v>
      </c>
    </row>
    <row r="444" spans="1:23" x14ac:dyDescent="0.25">
      <c r="A444" t="s">
        <v>763</v>
      </c>
      <c r="B444">
        <v>2005</v>
      </c>
      <c r="C444" t="s">
        <v>735</v>
      </c>
      <c r="D444">
        <v>48.7</v>
      </c>
      <c r="E444">
        <v>466</v>
      </c>
      <c r="F444">
        <v>63</v>
      </c>
      <c r="G444">
        <v>3.11</v>
      </c>
      <c r="H444">
        <v>0</v>
      </c>
      <c r="I444">
        <v>76</v>
      </c>
      <c r="J444">
        <v>115</v>
      </c>
      <c r="K444">
        <v>22.1</v>
      </c>
      <c r="L444">
        <v>90</v>
      </c>
      <c r="M444">
        <v>87</v>
      </c>
      <c r="N444">
        <v>5.39</v>
      </c>
      <c r="O444">
        <v>76</v>
      </c>
      <c r="P444">
        <v>6.1</v>
      </c>
      <c r="S444">
        <v>7.2</v>
      </c>
      <c r="T444">
        <v>7.1</v>
      </c>
      <c r="W444" t="b">
        <f>Data_Completeness(LifeExpectancyData[[#This Row],[Life expectancy]:[Schooling]])</f>
        <v>0</v>
      </c>
    </row>
    <row r="445" spans="1:23" x14ac:dyDescent="0.25">
      <c r="A445" t="s">
        <v>763</v>
      </c>
      <c r="B445">
        <v>2004</v>
      </c>
      <c r="C445" t="s">
        <v>735</v>
      </c>
      <c r="D445">
        <v>48.2</v>
      </c>
      <c r="E445">
        <v>472</v>
      </c>
      <c r="F445">
        <v>64</v>
      </c>
      <c r="G445">
        <v>3.08</v>
      </c>
      <c r="H445">
        <v>0</v>
      </c>
      <c r="I445">
        <v>67</v>
      </c>
      <c r="J445">
        <v>3466</v>
      </c>
      <c r="K445">
        <v>21.5</v>
      </c>
      <c r="L445">
        <v>91</v>
      </c>
      <c r="M445">
        <v>76</v>
      </c>
      <c r="N445">
        <v>5.24</v>
      </c>
      <c r="O445">
        <v>67</v>
      </c>
      <c r="P445">
        <v>6.5</v>
      </c>
      <c r="S445">
        <v>7.3</v>
      </c>
      <c r="T445">
        <v>7.3</v>
      </c>
      <c r="W445" t="b">
        <f>Data_Completeness(LifeExpectancyData[[#This Row],[Life expectancy]:[Schooling]])</f>
        <v>0</v>
      </c>
    </row>
    <row r="446" spans="1:23" x14ac:dyDescent="0.25">
      <c r="A446" t="s">
        <v>763</v>
      </c>
      <c r="B446">
        <v>2003</v>
      </c>
      <c r="C446" t="s">
        <v>735</v>
      </c>
      <c r="D446">
        <v>48</v>
      </c>
      <c r="E446">
        <v>473</v>
      </c>
      <c r="F446">
        <v>64</v>
      </c>
      <c r="G446">
        <v>3.12</v>
      </c>
      <c r="H446">
        <v>0</v>
      </c>
      <c r="I446">
        <v>63</v>
      </c>
      <c r="J446">
        <v>4770</v>
      </c>
      <c r="K446">
        <v>2.9</v>
      </c>
      <c r="L446">
        <v>92</v>
      </c>
      <c r="M446">
        <v>68</v>
      </c>
      <c r="N446">
        <v>4.6500000000000004</v>
      </c>
      <c r="O446">
        <v>61</v>
      </c>
      <c r="P446">
        <v>6.7</v>
      </c>
      <c r="S446">
        <v>7.5</v>
      </c>
      <c r="T446">
        <v>7.5</v>
      </c>
      <c r="W446" t="b">
        <f>Data_Completeness(LifeExpectancyData[[#This Row],[Life expectancy]:[Schooling]])</f>
        <v>0</v>
      </c>
    </row>
    <row r="447" spans="1:23" x14ac:dyDescent="0.25">
      <c r="A447" t="s">
        <v>763</v>
      </c>
      <c r="B447">
        <v>2002</v>
      </c>
      <c r="C447" t="s">
        <v>735</v>
      </c>
      <c r="D447">
        <v>47.7</v>
      </c>
      <c r="E447">
        <v>473</v>
      </c>
      <c r="F447">
        <v>65</v>
      </c>
      <c r="G447">
        <v>3.13</v>
      </c>
      <c r="H447">
        <v>0</v>
      </c>
      <c r="I447">
        <v>48</v>
      </c>
      <c r="J447">
        <v>5882</v>
      </c>
      <c r="K447">
        <v>2.4</v>
      </c>
      <c r="L447">
        <v>93</v>
      </c>
      <c r="M447">
        <v>7</v>
      </c>
      <c r="N447">
        <v>4.47</v>
      </c>
      <c r="O447">
        <v>64</v>
      </c>
      <c r="P447">
        <v>6.9</v>
      </c>
      <c r="S447">
        <v>7.7</v>
      </c>
      <c r="T447">
        <v>7.7</v>
      </c>
      <c r="W447" t="b">
        <f>Data_Completeness(LifeExpectancyData[[#This Row],[Life expectancy]:[Schooling]])</f>
        <v>0</v>
      </c>
    </row>
    <row r="448" spans="1:23" x14ac:dyDescent="0.25">
      <c r="A448" t="s">
        <v>763</v>
      </c>
      <c r="B448">
        <v>2001</v>
      </c>
      <c r="C448" t="s">
        <v>735</v>
      </c>
      <c r="D448">
        <v>47.8</v>
      </c>
      <c r="E448">
        <v>467</v>
      </c>
      <c r="F448">
        <v>65</v>
      </c>
      <c r="G448">
        <v>3.15</v>
      </c>
      <c r="H448">
        <v>0</v>
      </c>
      <c r="I448">
        <v>1</v>
      </c>
      <c r="J448">
        <v>5790</v>
      </c>
      <c r="K448">
        <v>19.899999999999999</v>
      </c>
      <c r="L448">
        <v>94</v>
      </c>
      <c r="M448">
        <v>7</v>
      </c>
      <c r="N448">
        <v>4.8499999999999996</v>
      </c>
      <c r="O448">
        <v>66</v>
      </c>
      <c r="P448">
        <v>7</v>
      </c>
      <c r="S448">
        <v>7.9</v>
      </c>
      <c r="T448">
        <v>7.9</v>
      </c>
      <c r="W448" t="b">
        <f>Data_Completeness(LifeExpectancyData[[#This Row],[Life expectancy]:[Schooling]])</f>
        <v>0</v>
      </c>
    </row>
    <row r="449" spans="1:23" x14ac:dyDescent="0.25">
      <c r="A449" t="s">
        <v>763</v>
      </c>
      <c r="B449">
        <v>2000</v>
      </c>
      <c r="C449" t="s">
        <v>735</v>
      </c>
      <c r="D449">
        <v>47.9</v>
      </c>
      <c r="E449">
        <v>461</v>
      </c>
      <c r="F449">
        <v>67</v>
      </c>
      <c r="G449">
        <v>3.45</v>
      </c>
      <c r="H449">
        <v>0</v>
      </c>
      <c r="J449">
        <v>5729</v>
      </c>
      <c r="K449">
        <v>19.399999999999999</v>
      </c>
      <c r="L449">
        <v>95</v>
      </c>
      <c r="M449">
        <v>66</v>
      </c>
      <c r="N449">
        <v>6</v>
      </c>
      <c r="O449">
        <v>65</v>
      </c>
      <c r="P449">
        <v>7.1</v>
      </c>
      <c r="S449">
        <v>8.1</v>
      </c>
      <c r="T449">
        <v>8.1</v>
      </c>
      <c r="W449" t="b">
        <f>Data_Completeness(LifeExpectancyData[[#This Row],[Life expectancy]:[Schooling]])</f>
        <v>0</v>
      </c>
    </row>
    <row r="450" spans="1:23" x14ac:dyDescent="0.25">
      <c r="A450" t="s">
        <v>764</v>
      </c>
      <c r="B450">
        <v>2015</v>
      </c>
      <c r="C450" t="s">
        <v>735</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b">
        <f>Data_Completeness(LifeExpectancyData[[#This Row],[Life expectancy]:[Schooling]])</f>
        <v>0</v>
      </c>
    </row>
    <row r="451" spans="1:23" x14ac:dyDescent="0.25">
      <c r="A451" t="s">
        <v>764</v>
      </c>
      <c r="B451">
        <v>2014</v>
      </c>
      <c r="C451" t="s">
        <v>735</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b">
        <f>Data_Completeness(LifeExpectancyData[[#This Row],[Life expectancy]:[Schooling]])</f>
        <v>1</v>
      </c>
    </row>
    <row r="452" spans="1:23" x14ac:dyDescent="0.25">
      <c r="A452" t="s">
        <v>764</v>
      </c>
      <c r="B452">
        <v>2013</v>
      </c>
      <c r="C452" t="s">
        <v>735</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b">
        <f>Data_Completeness(LifeExpectancyData[[#This Row],[Life expectancy]:[Schooling]])</f>
        <v>1</v>
      </c>
    </row>
    <row r="453" spans="1:23" x14ac:dyDescent="0.25">
      <c r="A453" t="s">
        <v>764</v>
      </c>
      <c r="B453">
        <v>2012</v>
      </c>
      <c r="C453" t="s">
        <v>735</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b">
        <f>Data_Completeness(LifeExpectancyData[[#This Row],[Life expectancy]:[Schooling]])</f>
        <v>1</v>
      </c>
    </row>
    <row r="454" spans="1:23" x14ac:dyDescent="0.25">
      <c r="A454" t="s">
        <v>764</v>
      </c>
      <c r="B454">
        <v>2011</v>
      </c>
      <c r="C454" t="s">
        <v>735</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b">
        <f>Data_Completeness(LifeExpectancyData[[#This Row],[Life expectancy]:[Schooling]])</f>
        <v>1</v>
      </c>
    </row>
    <row r="455" spans="1:23" x14ac:dyDescent="0.25">
      <c r="A455" t="s">
        <v>764</v>
      </c>
      <c r="B455">
        <v>2010</v>
      </c>
      <c r="C455" t="s">
        <v>735</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b">
        <f>Data_Completeness(LifeExpectancyData[[#This Row],[Life expectancy]:[Schooling]])</f>
        <v>1</v>
      </c>
    </row>
    <row r="456" spans="1:23" x14ac:dyDescent="0.25">
      <c r="A456" t="s">
        <v>764</v>
      </c>
      <c r="B456">
        <v>2009</v>
      </c>
      <c r="C456" t="s">
        <v>735</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b">
        <f>Data_Completeness(LifeExpectancyData[[#This Row],[Life expectancy]:[Schooling]])</f>
        <v>1</v>
      </c>
    </row>
    <row r="457" spans="1:23" x14ac:dyDescent="0.25">
      <c r="A457" t="s">
        <v>764</v>
      </c>
      <c r="B457">
        <v>2008</v>
      </c>
      <c r="C457" t="s">
        <v>735</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b">
        <f>Data_Completeness(LifeExpectancyData[[#This Row],[Life expectancy]:[Schooling]])</f>
        <v>1</v>
      </c>
    </row>
    <row r="458" spans="1:23" x14ac:dyDescent="0.25">
      <c r="A458" t="s">
        <v>764</v>
      </c>
      <c r="B458">
        <v>2007</v>
      </c>
      <c r="C458" t="s">
        <v>735</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b">
        <f>Data_Completeness(LifeExpectancyData[[#This Row],[Life expectancy]:[Schooling]])</f>
        <v>1</v>
      </c>
    </row>
    <row r="459" spans="1:23" x14ac:dyDescent="0.25">
      <c r="A459" t="s">
        <v>764</v>
      </c>
      <c r="B459">
        <v>2006</v>
      </c>
      <c r="C459" t="s">
        <v>735</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b">
        <f>Data_Completeness(LifeExpectancyData[[#This Row],[Life expectancy]:[Schooling]])</f>
        <v>1</v>
      </c>
    </row>
    <row r="460" spans="1:23" x14ac:dyDescent="0.25">
      <c r="A460" t="s">
        <v>764</v>
      </c>
      <c r="B460">
        <v>2005</v>
      </c>
      <c r="C460" t="s">
        <v>735</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b">
        <f>Data_Completeness(LifeExpectancyData[[#This Row],[Life expectancy]:[Schooling]])</f>
        <v>1</v>
      </c>
    </row>
    <row r="461" spans="1:23" x14ac:dyDescent="0.25">
      <c r="A461" t="s">
        <v>764</v>
      </c>
      <c r="B461">
        <v>2004</v>
      </c>
      <c r="C461" t="s">
        <v>735</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b">
        <f>Data_Completeness(LifeExpectancyData[[#This Row],[Life expectancy]:[Schooling]])</f>
        <v>1</v>
      </c>
    </row>
    <row r="462" spans="1:23" x14ac:dyDescent="0.25">
      <c r="A462" t="s">
        <v>764</v>
      </c>
      <c r="B462">
        <v>2003</v>
      </c>
      <c r="C462" t="s">
        <v>735</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b">
        <f>Data_Completeness(LifeExpectancyData[[#This Row],[Life expectancy]:[Schooling]])</f>
        <v>1</v>
      </c>
    </row>
    <row r="463" spans="1:23" x14ac:dyDescent="0.25">
      <c r="A463" t="s">
        <v>764</v>
      </c>
      <c r="B463">
        <v>2002</v>
      </c>
      <c r="C463" t="s">
        <v>735</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b">
        <f>Data_Completeness(LifeExpectancyData[[#This Row],[Life expectancy]:[Schooling]])</f>
        <v>1</v>
      </c>
    </row>
    <row r="464" spans="1:23" x14ac:dyDescent="0.25">
      <c r="A464" t="s">
        <v>764</v>
      </c>
      <c r="B464">
        <v>2001</v>
      </c>
      <c r="C464" t="s">
        <v>735</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b">
        <f>Data_Completeness(LifeExpectancyData[[#This Row],[Life expectancy]:[Schooling]])</f>
        <v>0</v>
      </c>
    </row>
    <row r="465" spans="1:23" x14ac:dyDescent="0.25">
      <c r="A465" t="s">
        <v>764</v>
      </c>
      <c r="B465">
        <v>2000</v>
      </c>
      <c r="C465" t="s">
        <v>735</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b">
        <f>Data_Completeness(LifeExpectancyData[[#This Row],[Life expectancy]:[Schooling]])</f>
        <v>0</v>
      </c>
    </row>
    <row r="466" spans="1:23" x14ac:dyDescent="0.25">
      <c r="A466" t="s">
        <v>765</v>
      </c>
      <c r="B466">
        <v>2015</v>
      </c>
      <c r="C466" t="s">
        <v>735</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b">
        <f>Data_Completeness(LifeExpectancyData[[#This Row],[Life expectancy]:[Schooling]])</f>
        <v>0</v>
      </c>
    </row>
    <row r="467" spans="1:23" x14ac:dyDescent="0.25">
      <c r="A467" t="s">
        <v>765</v>
      </c>
      <c r="B467">
        <v>2014</v>
      </c>
      <c r="C467" t="s">
        <v>735</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b">
        <f>Data_Completeness(LifeExpectancyData[[#This Row],[Life expectancy]:[Schooling]])</f>
        <v>1</v>
      </c>
    </row>
    <row r="468" spans="1:23" x14ac:dyDescent="0.25">
      <c r="A468" t="s">
        <v>765</v>
      </c>
      <c r="B468">
        <v>2013</v>
      </c>
      <c r="C468" t="s">
        <v>735</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b">
        <f>Data_Completeness(LifeExpectancyData[[#This Row],[Life expectancy]:[Schooling]])</f>
        <v>1</v>
      </c>
    </row>
    <row r="469" spans="1:23" x14ac:dyDescent="0.25">
      <c r="A469" t="s">
        <v>765</v>
      </c>
      <c r="B469">
        <v>2012</v>
      </c>
      <c r="C469" t="s">
        <v>735</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b">
        <f>Data_Completeness(LifeExpectancyData[[#This Row],[Life expectancy]:[Schooling]])</f>
        <v>1</v>
      </c>
    </row>
    <row r="470" spans="1:23" x14ac:dyDescent="0.25">
      <c r="A470" t="s">
        <v>765</v>
      </c>
      <c r="B470">
        <v>2011</v>
      </c>
      <c r="C470" t="s">
        <v>735</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b">
        <f>Data_Completeness(LifeExpectancyData[[#This Row],[Life expectancy]:[Schooling]])</f>
        <v>1</v>
      </c>
    </row>
    <row r="471" spans="1:23" x14ac:dyDescent="0.25">
      <c r="A471" t="s">
        <v>765</v>
      </c>
      <c r="B471">
        <v>2010</v>
      </c>
      <c r="C471" t="s">
        <v>735</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b">
        <f>Data_Completeness(LifeExpectancyData[[#This Row],[Life expectancy]:[Schooling]])</f>
        <v>1</v>
      </c>
    </row>
    <row r="472" spans="1:23" x14ac:dyDescent="0.25">
      <c r="A472" t="s">
        <v>765</v>
      </c>
      <c r="B472">
        <v>2009</v>
      </c>
      <c r="C472" t="s">
        <v>735</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b">
        <f>Data_Completeness(LifeExpectancyData[[#This Row],[Life expectancy]:[Schooling]])</f>
        <v>1</v>
      </c>
    </row>
    <row r="473" spans="1:23" x14ac:dyDescent="0.25">
      <c r="A473" t="s">
        <v>765</v>
      </c>
      <c r="B473">
        <v>2008</v>
      </c>
      <c r="C473" t="s">
        <v>735</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b">
        <f>Data_Completeness(LifeExpectancyData[[#This Row],[Life expectancy]:[Schooling]])</f>
        <v>1</v>
      </c>
    </row>
    <row r="474" spans="1:23" x14ac:dyDescent="0.25">
      <c r="A474" t="s">
        <v>765</v>
      </c>
      <c r="B474">
        <v>2007</v>
      </c>
      <c r="C474" t="s">
        <v>735</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b">
        <f>Data_Completeness(LifeExpectancyData[[#This Row],[Life expectancy]:[Schooling]])</f>
        <v>1</v>
      </c>
    </row>
    <row r="475" spans="1:23" x14ac:dyDescent="0.25">
      <c r="A475" t="s">
        <v>765</v>
      </c>
      <c r="B475">
        <v>2006</v>
      </c>
      <c r="C475" t="s">
        <v>735</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b">
        <f>Data_Completeness(LifeExpectancyData[[#This Row],[Life expectancy]:[Schooling]])</f>
        <v>1</v>
      </c>
    </row>
    <row r="476" spans="1:23" x14ac:dyDescent="0.25">
      <c r="A476" t="s">
        <v>765</v>
      </c>
      <c r="B476">
        <v>2005</v>
      </c>
      <c r="C476" t="s">
        <v>735</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b">
        <f>Data_Completeness(LifeExpectancyData[[#This Row],[Life expectancy]:[Schooling]])</f>
        <v>0</v>
      </c>
    </row>
    <row r="477" spans="1:23" x14ac:dyDescent="0.25">
      <c r="A477" t="s">
        <v>765</v>
      </c>
      <c r="B477">
        <v>2004</v>
      </c>
      <c r="C477" t="s">
        <v>735</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b">
        <f>Data_Completeness(LifeExpectancyData[[#This Row],[Life expectancy]:[Schooling]])</f>
        <v>0</v>
      </c>
    </row>
    <row r="478" spans="1:23" x14ac:dyDescent="0.25">
      <c r="A478" t="s">
        <v>765</v>
      </c>
      <c r="B478">
        <v>2003</v>
      </c>
      <c r="C478" t="s">
        <v>735</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b">
        <f>Data_Completeness(LifeExpectancyData[[#This Row],[Life expectancy]:[Schooling]])</f>
        <v>0</v>
      </c>
    </row>
    <row r="479" spans="1:23" x14ac:dyDescent="0.25">
      <c r="A479" t="s">
        <v>765</v>
      </c>
      <c r="B479">
        <v>2002</v>
      </c>
      <c r="C479" t="s">
        <v>735</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b">
        <f>Data_Completeness(LifeExpectancyData[[#This Row],[Life expectancy]:[Schooling]])</f>
        <v>0</v>
      </c>
    </row>
    <row r="480" spans="1:23" x14ac:dyDescent="0.25">
      <c r="A480" t="s">
        <v>765</v>
      </c>
      <c r="B480">
        <v>2001</v>
      </c>
      <c r="C480" t="s">
        <v>735</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b">
        <f>Data_Completeness(LifeExpectancyData[[#This Row],[Life expectancy]:[Schooling]])</f>
        <v>0</v>
      </c>
    </row>
    <row r="481" spans="1:23" x14ac:dyDescent="0.25">
      <c r="A481" t="s">
        <v>765</v>
      </c>
      <c r="B481">
        <v>2000</v>
      </c>
      <c r="C481" t="s">
        <v>735</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b">
        <f>Data_Completeness(LifeExpectancyData[[#This Row],[Life expectancy]:[Schooling]])</f>
        <v>0</v>
      </c>
    </row>
    <row r="482" spans="1:23" x14ac:dyDescent="0.25">
      <c r="A482" t="s">
        <v>766</v>
      </c>
      <c r="B482">
        <v>2015</v>
      </c>
      <c r="C482" t="s">
        <v>735</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b">
        <f>Data_Completeness(LifeExpectancyData[[#This Row],[Life expectancy]:[Schooling]])</f>
        <v>0</v>
      </c>
    </row>
    <row r="483" spans="1:23" x14ac:dyDescent="0.25">
      <c r="A483" t="s">
        <v>766</v>
      </c>
      <c r="B483">
        <v>2014</v>
      </c>
      <c r="C483" t="s">
        <v>735</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b">
        <f>Data_Completeness(LifeExpectancyData[[#This Row],[Life expectancy]:[Schooling]])</f>
        <v>1</v>
      </c>
    </row>
    <row r="484" spans="1:23" x14ac:dyDescent="0.25">
      <c r="A484" t="s">
        <v>766</v>
      </c>
      <c r="B484">
        <v>2013</v>
      </c>
      <c r="C484" t="s">
        <v>735</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b">
        <f>Data_Completeness(LifeExpectancyData[[#This Row],[Life expectancy]:[Schooling]])</f>
        <v>1</v>
      </c>
    </row>
    <row r="485" spans="1:23" x14ac:dyDescent="0.25">
      <c r="A485" t="s">
        <v>766</v>
      </c>
      <c r="B485">
        <v>2012</v>
      </c>
      <c r="C485" t="s">
        <v>735</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b">
        <f>Data_Completeness(LifeExpectancyData[[#This Row],[Life expectancy]:[Schooling]])</f>
        <v>1</v>
      </c>
    </row>
    <row r="486" spans="1:23" x14ac:dyDescent="0.25">
      <c r="A486" t="s">
        <v>766</v>
      </c>
      <c r="B486">
        <v>2011</v>
      </c>
      <c r="C486" t="s">
        <v>735</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b">
        <f>Data_Completeness(LifeExpectancyData[[#This Row],[Life expectancy]:[Schooling]])</f>
        <v>1</v>
      </c>
    </row>
    <row r="487" spans="1:23" x14ac:dyDescent="0.25">
      <c r="A487" t="s">
        <v>766</v>
      </c>
      <c r="B487">
        <v>2010</v>
      </c>
      <c r="C487" t="s">
        <v>735</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b">
        <f>Data_Completeness(LifeExpectancyData[[#This Row],[Life expectancy]:[Schooling]])</f>
        <v>1</v>
      </c>
    </row>
    <row r="488" spans="1:23" x14ac:dyDescent="0.25">
      <c r="A488" t="s">
        <v>766</v>
      </c>
      <c r="B488">
        <v>2009</v>
      </c>
      <c r="C488" t="s">
        <v>735</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b">
        <f>Data_Completeness(LifeExpectancyData[[#This Row],[Life expectancy]:[Schooling]])</f>
        <v>1</v>
      </c>
    </row>
    <row r="489" spans="1:23" x14ac:dyDescent="0.25">
      <c r="A489" t="s">
        <v>766</v>
      </c>
      <c r="B489">
        <v>2008</v>
      </c>
      <c r="C489" t="s">
        <v>735</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b">
        <f>Data_Completeness(LifeExpectancyData[[#This Row],[Life expectancy]:[Schooling]])</f>
        <v>1</v>
      </c>
    </row>
    <row r="490" spans="1:23" x14ac:dyDescent="0.25">
      <c r="A490" t="s">
        <v>766</v>
      </c>
      <c r="B490">
        <v>2007</v>
      </c>
      <c r="C490" t="s">
        <v>735</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b">
        <f>Data_Completeness(LifeExpectancyData[[#This Row],[Life expectancy]:[Schooling]])</f>
        <v>1</v>
      </c>
    </row>
    <row r="491" spans="1:23" x14ac:dyDescent="0.25">
      <c r="A491" t="s">
        <v>766</v>
      </c>
      <c r="B491">
        <v>2006</v>
      </c>
      <c r="C491" t="s">
        <v>735</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b">
        <f>Data_Completeness(LifeExpectancyData[[#This Row],[Life expectancy]:[Schooling]])</f>
        <v>1</v>
      </c>
    </row>
    <row r="492" spans="1:23" x14ac:dyDescent="0.25">
      <c r="A492" t="s">
        <v>766</v>
      </c>
      <c r="B492">
        <v>2005</v>
      </c>
      <c r="C492" t="s">
        <v>735</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b">
        <f>Data_Completeness(LifeExpectancyData[[#This Row],[Life expectancy]:[Schooling]])</f>
        <v>1</v>
      </c>
    </row>
    <row r="493" spans="1:23" x14ac:dyDescent="0.25">
      <c r="A493" t="s">
        <v>766</v>
      </c>
      <c r="B493">
        <v>2004</v>
      </c>
      <c r="C493" t="s">
        <v>735</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b">
        <f>Data_Completeness(LifeExpectancyData[[#This Row],[Life expectancy]:[Schooling]])</f>
        <v>0</v>
      </c>
    </row>
    <row r="494" spans="1:23" x14ac:dyDescent="0.25">
      <c r="A494" t="s">
        <v>766</v>
      </c>
      <c r="B494">
        <v>2003</v>
      </c>
      <c r="C494" t="s">
        <v>735</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b">
        <f>Data_Completeness(LifeExpectancyData[[#This Row],[Life expectancy]:[Schooling]])</f>
        <v>0</v>
      </c>
    </row>
    <row r="495" spans="1:23" x14ac:dyDescent="0.25">
      <c r="A495" t="s">
        <v>766</v>
      </c>
      <c r="B495">
        <v>2002</v>
      </c>
      <c r="C495" t="s">
        <v>735</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b">
        <f>Data_Completeness(LifeExpectancyData[[#This Row],[Life expectancy]:[Schooling]])</f>
        <v>0</v>
      </c>
    </row>
    <row r="496" spans="1:23" x14ac:dyDescent="0.25">
      <c r="A496" t="s">
        <v>766</v>
      </c>
      <c r="B496">
        <v>2001</v>
      </c>
      <c r="C496" t="s">
        <v>735</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b">
        <f>Data_Completeness(LifeExpectancyData[[#This Row],[Life expectancy]:[Schooling]])</f>
        <v>0</v>
      </c>
    </row>
    <row r="497" spans="1:23" x14ac:dyDescent="0.25">
      <c r="A497" t="s">
        <v>766</v>
      </c>
      <c r="B497">
        <v>2000</v>
      </c>
      <c r="C497" t="s">
        <v>735</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b">
        <f>Data_Completeness(LifeExpectancyData[[#This Row],[Life expectancy]:[Schooling]])</f>
        <v>0</v>
      </c>
    </row>
    <row r="498" spans="1:23" x14ac:dyDescent="0.25">
      <c r="A498" t="s">
        <v>767</v>
      </c>
      <c r="B498">
        <v>2015</v>
      </c>
      <c r="C498" t="s">
        <v>735</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b">
        <f>Data_Completeness(LifeExpectancyData[[#This Row],[Life expectancy]:[Schooling]])</f>
        <v>0</v>
      </c>
    </row>
    <row r="499" spans="1:23" x14ac:dyDescent="0.25">
      <c r="A499" t="s">
        <v>767</v>
      </c>
      <c r="B499">
        <v>2014</v>
      </c>
      <c r="C499" t="s">
        <v>735</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b">
        <f>Data_Completeness(LifeExpectancyData[[#This Row],[Life expectancy]:[Schooling]])</f>
        <v>1</v>
      </c>
    </row>
    <row r="500" spans="1:23" x14ac:dyDescent="0.25">
      <c r="A500" t="s">
        <v>767</v>
      </c>
      <c r="B500">
        <v>2013</v>
      </c>
      <c r="C500" t="s">
        <v>735</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b">
        <f>Data_Completeness(LifeExpectancyData[[#This Row],[Life expectancy]:[Schooling]])</f>
        <v>1</v>
      </c>
    </row>
    <row r="501" spans="1:23" x14ac:dyDescent="0.25">
      <c r="A501" t="s">
        <v>767</v>
      </c>
      <c r="B501">
        <v>2012</v>
      </c>
      <c r="C501" t="s">
        <v>735</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b">
        <f>Data_Completeness(LifeExpectancyData[[#This Row],[Life expectancy]:[Schooling]])</f>
        <v>1</v>
      </c>
    </row>
    <row r="502" spans="1:23" x14ac:dyDescent="0.25">
      <c r="A502" t="s">
        <v>767</v>
      </c>
      <c r="B502">
        <v>2011</v>
      </c>
      <c r="C502" t="s">
        <v>735</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b">
        <f>Data_Completeness(LifeExpectancyData[[#This Row],[Life expectancy]:[Schooling]])</f>
        <v>1</v>
      </c>
    </row>
    <row r="503" spans="1:23" x14ac:dyDescent="0.25">
      <c r="A503" t="s">
        <v>767</v>
      </c>
      <c r="B503">
        <v>2010</v>
      </c>
      <c r="C503" t="s">
        <v>735</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b">
        <f>Data_Completeness(LifeExpectancyData[[#This Row],[Life expectancy]:[Schooling]])</f>
        <v>1</v>
      </c>
    </row>
    <row r="504" spans="1:23" x14ac:dyDescent="0.25">
      <c r="A504" t="s">
        <v>767</v>
      </c>
      <c r="B504">
        <v>2009</v>
      </c>
      <c r="C504" t="s">
        <v>735</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b">
        <f>Data_Completeness(LifeExpectancyData[[#This Row],[Life expectancy]:[Schooling]])</f>
        <v>1</v>
      </c>
    </row>
    <row r="505" spans="1:23" x14ac:dyDescent="0.25">
      <c r="A505" t="s">
        <v>767</v>
      </c>
      <c r="B505">
        <v>2008</v>
      </c>
      <c r="C505" t="s">
        <v>735</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b">
        <f>Data_Completeness(LifeExpectancyData[[#This Row],[Life expectancy]:[Schooling]])</f>
        <v>1</v>
      </c>
    </row>
    <row r="506" spans="1:23" x14ac:dyDescent="0.25">
      <c r="A506" t="s">
        <v>767</v>
      </c>
      <c r="B506">
        <v>2007</v>
      </c>
      <c r="C506" t="s">
        <v>735</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b">
        <f>Data_Completeness(LifeExpectancyData[[#This Row],[Life expectancy]:[Schooling]])</f>
        <v>1</v>
      </c>
    </row>
    <row r="507" spans="1:23" x14ac:dyDescent="0.25">
      <c r="A507" t="s">
        <v>767</v>
      </c>
      <c r="B507">
        <v>2006</v>
      </c>
      <c r="C507" t="s">
        <v>735</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b">
        <f>Data_Completeness(LifeExpectancyData[[#This Row],[Life expectancy]:[Schooling]])</f>
        <v>1</v>
      </c>
    </row>
    <row r="508" spans="1:23" x14ac:dyDescent="0.25">
      <c r="A508" t="s">
        <v>767</v>
      </c>
      <c r="B508">
        <v>2005</v>
      </c>
      <c r="C508" t="s">
        <v>735</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b">
        <f>Data_Completeness(LifeExpectancyData[[#This Row],[Life expectancy]:[Schooling]])</f>
        <v>1</v>
      </c>
    </row>
    <row r="509" spans="1:23" x14ac:dyDescent="0.25">
      <c r="A509" t="s">
        <v>767</v>
      </c>
      <c r="B509">
        <v>2004</v>
      </c>
      <c r="C509" t="s">
        <v>735</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b">
        <f>Data_Completeness(LifeExpectancyData[[#This Row],[Life expectancy]:[Schooling]])</f>
        <v>1</v>
      </c>
    </row>
    <row r="510" spans="1:23" x14ac:dyDescent="0.25">
      <c r="A510" t="s">
        <v>767</v>
      </c>
      <c r="B510">
        <v>2003</v>
      </c>
      <c r="C510" t="s">
        <v>735</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b">
        <f>Data_Completeness(LifeExpectancyData[[#This Row],[Life expectancy]:[Schooling]])</f>
        <v>1</v>
      </c>
    </row>
    <row r="511" spans="1:23" x14ac:dyDescent="0.25">
      <c r="A511" t="s">
        <v>767</v>
      </c>
      <c r="B511">
        <v>2002</v>
      </c>
      <c r="C511" t="s">
        <v>735</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b">
        <f>Data_Completeness(LifeExpectancyData[[#This Row],[Life expectancy]:[Schooling]])</f>
        <v>0</v>
      </c>
    </row>
    <row r="512" spans="1:23" x14ac:dyDescent="0.25">
      <c r="A512" t="s">
        <v>767</v>
      </c>
      <c r="B512">
        <v>2001</v>
      </c>
      <c r="C512" t="s">
        <v>735</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b">
        <f>Data_Completeness(LifeExpectancyData[[#This Row],[Life expectancy]:[Schooling]])</f>
        <v>0</v>
      </c>
    </row>
    <row r="513" spans="1:23" x14ac:dyDescent="0.25">
      <c r="A513" t="s">
        <v>767</v>
      </c>
      <c r="B513">
        <v>2000</v>
      </c>
      <c r="C513" t="s">
        <v>735</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b">
        <f>Data_Completeness(LifeExpectancyData[[#This Row],[Life expectancy]:[Schooling]])</f>
        <v>0</v>
      </c>
    </row>
    <row r="514" spans="1:23" x14ac:dyDescent="0.25">
      <c r="A514" t="s">
        <v>768</v>
      </c>
      <c r="B514">
        <v>2015</v>
      </c>
      <c r="C514" t="s">
        <v>735</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b">
        <f>Data_Completeness(LifeExpectancyData[[#This Row],[Life expectancy]:[Schooling]])</f>
        <v>0</v>
      </c>
    </row>
    <row r="515" spans="1:23" x14ac:dyDescent="0.25">
      <c r="A515" t="s">
        <v>768</v>
      </c>
      <c r="B515">
        <v>2014</v>
      </c>
      <c r="C515" t="s">
        <v>735</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b">
        <f>Data_Completeness(LifeExpectancyData[[#This Row],[Life expectancy]:[Schooling]])</f>
        <v>1</v>
      </c>
    </row>
    <row r="516" spans="1:23" x14ac:dyDescent="0.25">
      <c r="A516" t="s">
        <v>768</v>
      </c>
      <c r="B516">
        <v>2013</v>
      </c>
      <c r="C516" t="s">
        <v>735</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b">
        <f>Data_Completeness(LifeExpectancyData[[#This Row],[Life expectancy]:[Schooling]])</f>
        <v>1</v>
      </c>
    </row>
    <row r="517" spans="1:23" x14ac:dyDescent="0.25">
      <c r="A517" t="s">
        <v>768</v>
      </c>
      <c r="B517">
        <v>2012</v>
      </c>
      <c r="C517" t="s">
        <v>735</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b">
        <f>Data_Completeness(LifeExpectancyData[[#This Row],[Life expectancy]:[Schooling]])</f>
        <v>1</v>
      </c>
    </row>
    <row r="518" spans="1:23" x14ac:dyDescent="0.25">
      <c r="A518" t="s">
        <v>768</v>
      </c>
      <c r="B518">
        <v>2011</v>
      </c>
      <c r="C518" t="s">
        <v>735</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b">
        <f>Data_Completeness(LifeExpectancyData[[#This Row],[Life expectancy]:[Schooling]])</f>
        <v>1</v>
      </c>
    </row>
    <row r="519" spans="1:23" x14ac:dyDescent="0.25">
      <c r="A519" t="s">
        <v>768</v>
      </c>
      <c r="B519">
        <v>2010</v>
      </c>
      <c r="C519" t="s">
        <v>735</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b">
        <f>Data_Completeness(LifeExpectancyData[[#This Row],[Life expectancy]:[Schooling]])</f>
        <v>1</v>
      </c>
    </row>
    <row r="520" spans="1:23" x14ac:dyDescent="0.25">
      <c r="A520" t="s">
        <v>768</v>
      </c>
      <c r="B520">
        <v>2009</v>
      </c>
      <c r="C520" t="s">
        <v>735</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b">
        <f>Data_Completeness(LifeExpectancyData[[#This Row],[Life expectancy]:[Schooling]])</f>
        <v>1</v>
      </c>
    </row>
    <row r="521" spans="1:23" x14ac:dyDescent="0.25">
      <c r="A521" t="s">
        <v>768</v>
      </c>
      <c r="B521">
        <v>2008</v>
      </c>
      <c r="C521" t="s">
        <v>735</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b">
        <f>Data_Completeness(LifeExpectancyData[[#This Row],[Life expectancy]:[Schooling]])</f>
        <v>0</v>
      </c>
    </row>
    <row r="522" spans="1:23" x14ac:dyDescent="0.25">
      <c r="A522" t="s">
        <v>768</v>
      </c>
      <c r="B522">
        <v>2007</v>
      </c>
      <c r="C522" t="s">
        <v>735</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b">
        <f>Data_Completeness(LifeExpectancyData[[#This Row],[Life expectancy]:[Schooling]])</f>
        <v>0</v>
      </c>
    </row>
    <row r="523" spans="1:23" x14ac:dyDescent="0.25">
      <c r="A523" t="s">
        <v>768</v>
      </c>
      <c r="B523">
        <v>2006</v>
      </c>
      <c r="C523" t="s">
        <v>735</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b">
        <f>Data_Completeness(LifeExpectancyData[[#This Row],[Life expectancy]:[Schooling]])</f>
        <v>0</v>
      </c>
    </row>
    <row r="524" spans="1:23" x14ac:dyDescent="0.25">
      <c r="A524" t="s">
        <v>768</v>
      </c>
      <c r="B524">
        <v>2005</v>
      </c>
      <c r="C524" t="s">
        <v>735</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b">
        <f>Data_Completeness(LifeExpectancyData[[#This Row],[Life expectancy]:[Schooling]])</f>
        <v>0</v>
      </c>
    </row>
    <row r="525" spans="1:23" x14ac:dyDescent="0.25">
      <c r="A525" t="s">
        <v>768</v>
      </c>
      <c r="B525">
        <v>2004</v>
      </c>
      <c r="C525" t="s">
        <v>735</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b">
        <f>Data_Completeness(LifeExpectancyData[[#This Row],[Life expectancy]:[Schooling]])</f>
        <v>0</v>
      </c>
    </row>
    <row r="526" spans="1:23" x14ac:dyDescent="0.25">
      <c r="A526" t="s">
        <v>768</v>
      </c>
      <c r="B526">
        <v>2003</v>
      </c>
      <c r="C526" t="s">
        <v>735</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b">
        <f>Data_Completeness(LifeExpectancyData[[#This Row],[Life expectancy]:[Schooling]])</f>
        <v>0</v>
      </c>
    </row>
    <row r="527" spans="1:23" x14ac:dyDescent="0.25">
      <c r="A527" t="s">
        <v>768</v>
      </c>
      <c r="B527">
        <v>2002</v>
      </c>
      <c r="C527" t="s">
        <v>735</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b">
        <f>Data_Completeness(LifeExpectancyData[[#This Row],[Life expectancy]:[Schooling]])</f>
        <v>0</v>
      </c>
    </row>
    <row r="528" spans="1:23" x14ac:dyDescent="0.25">
      <c r="A528" t="s">
        <v>768</v>
      </c>
      <c r="B528">
        <v>2001</v>
      </c>
      <c r="C528" t="s">
        <v>735</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b">
        <f>Data_Completeness(LifeExpectancyData[[#This Row],[Life expectancy]:[Schooling]])</f>
        <v>0</v>
      </c>
    </row>
    <row r="529" spans="1:23" x14ac:dyDescent="0.25">
      <c r="A529" t="s">
        <v>768</v>
      </c>
      <c r="B529">
        <v>2000</v>
      </c>
      <c r="C529" t="s">
        <v>735</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b">
        <f>Data_Completeness(LifeExpectancyData[[#This Row],[Life expectancy]:[Schooling]])</f>
        <v>0</v>
      </c>
    </row>
    <row r="530" spans="1:23" x14ac:dyDescent="0.25">
      <c r="A530" t="s">
        <v>769</v>
      </c>
      <c r="B530">
        <v>2015</v>
      </c>
      <c r="C530" t="s">
        <v>735</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b">
        <f>Data_Completeness(LifeExpectancyData[[#This Row],[Life expectancy]:[Schooling]])</f>
        <v>0</v>
      </c>
    </row>
    <row r="531" spans="1:23" x14ac:dyDescent="0.25">
      <c r="A531" t="s">
        <v>769</v>
      </c>
      <c r="B531">
        <v>2014</v>
      </c>
      <c r="C531" t="s">
        <v>735</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b">
        <f>Data_Completeness(LifeExpectancyData[[#This Row],[Life expectancy]:[Schooling]])</f>
        <v>1</v>
      </c>
    </row>
    <row r="532" spans="1:23" x14ac:dyDescent="0.25">
      <c r="A532" t="s">
        <v>769</v>
      </c>
      <c r="B532">
        <v>2013</v>
      </c>
      <c r="C532" t="s">
        <v>735</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b">
        <f>Data_Completeness(LifeExpectancyData[[#This Row],[Life expectancy]:[Schooling]])</f>
        <v>1</v>
      </c>
    </row>
    <row r="533" spans="1:23" x14ac:dyDescent="0.25">
      <c r="A533" t="s">
        <v>769</v>
      </c>
      <c r="B533">
        <v>2012</v>
      </c>
      <c r="C533" t="s">
        <v>735</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b">
        <f>Data_Completeness(LifeExpectancyData[[#This Row],[Life expectancy]:[Schooling]])</f>
        <v>1</v>
      </c>
    </row>
    <row r="534" spans="1:23" x14ac:dyDescent="0.25">
      <c r="A534" t="s">
        <v>769</v>
      </c>
      <c r="B534">
        <v>2011</v>
      </c>
      <c r="C534" t="s">
        <v>735</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b">
        <f>Data_Completeness(LifeExpectancyData[[#This Row],[Life expectancy]:[Schooling]])</f>
        <v>1</v>
      </c>
    </row>
    <row r="535" spans="1:23" x14ac:dyDescent="0.25">
      <c r="A535" t="s">
        <v>769</v>
      </c>
      <c r="B535">
        <v>2010</v>
      </c>
      <c r="C535" t="s">
        <v>735</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b">
        <f>Data_Completeness(LifeExpectancyData[[#This Row],[Life expectancy]:[Schooling]])</f>
        <v>1</v>
      </c>
    </row>
    <row r="536" spans="1:23" x14ac:dyDescent="0.25">
      <c r="A536" t="s">
        <v>769</v>
      </c>
      <c r="B536">
        <v>2009</v>
      </c>
      <c r="C536" t="s">
        <v>735</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b">
        <f>Data_Completeness(LifeExpectancyData[[#This Row],[Life expectancy]:[Schooling]])</f>
        <v>1</v>
      </c>
    </row>
    <row r="537" spans="1:23" x14ac:dyDescent="0.25">
      <c r="A537" t="s">
        <v>769</v>
      </c>
      <c r="B537">
        <v>2008</v>
      </c>
      <c r="C537" t="s">
        <v>735</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b">
        <f>Data_Completeness(LifeExpectancyData[[#This Row],[Life expectancy]:[Schooling]])</f>
        <v>1</v>
      </c>
    </row>
    <row r="538" spans="1:23" x14ac:dyDescent="0.25">
      <c r="A538" t="s">
        <v>769</v>
      </c>
      <c r="B538">
        <v>2007</v>
      </c>
      <c r="C538" t="s">
        <v>735</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b">
        <f>Data_Completeness(LifeExpectancyData[[#This Row],[Life expectancy]:[Schooling]])</f>
        <v>0</v>
      </c>
    </row>
    <row r="539" spans="1:23" x14ac:dyDescent="0.25">
      <c r="A539" t="s">
        <v>769</v>
      </c>
      <c r="B539">
        <v>2006</v>
      </c>
      <c r="C539" t="s">
        <v>735</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b">
        <f>Data_Completeness(LifeExpectancyData[[#This Row],[Life expectancy]:[Schooling]])</f>
        <v>0</v>
      </c>
    </row>
    <row r="540" spans="1:23" x14ac:dyDescent="0.25">
      <c r="A540" t="s">
        <v>769</v>
      </c>
      <c r="B540">
        <v>2005</v>
      </c>
      <c r="C540" t="s">
        <v>735</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b">
        <f>Data_Completeness(LifeExpectancyData[[#This Row],[Life expectancy]:[Schooling]])</f>
        <v>0</v>
      </c>
    </row>
    <row r="541" spans="1:23" x14ac:dyDescent="0.25">
      <c r="A541" t="s">
        <v>769</v>
      </c>
      <c r="B541">
        <v>2004</v>
      </c>
      <c r="C541" t="s">
        <v>735</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b">
        <f>Data_Completeness(LifeExpectancyData[[#This Row],[Life expectancy]:[Schooling]])</f>
        <v>0</v>
      </c>
    </row>
    <row r="542" spans="1:23" x14ac:dyDescent="0.25">
      <c r="A542" t="s">
        <v>769</v>
      </c>
      <c r="B542">
        <v>2003</v>
      </c>
      <c r="C542" t="s">
        <v>735</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b">
        <f>Data_Completeness(LifeExpectancyData[[#This Row],[Life expectancy]:[Schooling]])</f>
        <v>0</v>
      </c>
    </row>
    <row r="543" spans="1:23" x14ac:dyDescent="0.25">
      <c r="A543" t="s">
        <v>769</v>
      </c>
      <c r="B543">
        <v>2002</v>
      </c>
      <c r="C543" t="s">
        <v>735</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b">
        <f>Data_Completeness(LifeExpectancyData[[#This Row],[Life expectancy]:[Schooling]])</f>
        <v>0</v>
      </c>
    </row>
    <row r="544" spans="1:23" x14ac:dyDescent="0.25">
      <c r="A544" t="s">
        <v>769</v>
      </c>
      <c r="B544">
        <v>2001</v>
      </c>
      <c r="C544" t="s">
        <v>735</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b">
        <f>Data_Completeness(LifeExpectancyData[[#This Row],[Life expectancy]:[Schooling]])</f>
        <v>0</v>
      </c>
    </row>
    <row r="545" spans="1:23" x14ac:dyDescent="0.25">
      <c r="A545" t="s">
        <v>769</v>
      </c>
      <c r="B545">
        <v>2000</v>
      </c>
      <c r="C545" t="s">
        <v>735</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b">
        <f>Data_Completeness(LifeExpectancyData[[#This Row],[Life expectancy]:[Schooling]])</f>
        <v>0</v>
      </c>
    </row>
    <row r="546" spans="1:23" x14ac:dyDescent="0.25">
      <c r="A546" t="s">
        <v>770</v>
      </c>
      <c r="B546">
        <v>2015</v>
      </c>
      <c r="C546" t="s">
        <v>735</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b">
        <f>Data_Completeness(LifeExpectancyData[[#This Row],[Life expectancy]:[Schooling]])</f>
        <v>0</v>
      </c>
    </row>
    <row r="547" spans="1:23" x14ac:dyDescent="0.25">
      <c r="A547" t="s">
        <v>770</v>
      </c>
      <c r="B547">
        <v>2014</v>
      </c>
      <c r="C547" t="s">
        <v>735</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b">
        <f>Data_Completeness(LifeExpectancyData[[#This Row],[Life expectancy]:[Schooling]])</f>
        <v>1</v>
      </c>
    </row>
    <row r="548" spans="1:23" x14ac:dyDescent="0.25">
      <c r="A548" t="s">
        <v>770</v>
      </c>
      <c r="B548">
        <v>2013</v>
      </c>
      <c r="C548" t="s">
        <v>735</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b">
        <f>Data_Completeness(LifeExpectancyData[[#This Row],[Life expectancy]:[Schooling]])</f>
        <v>1</v>
      </c>
    </row>
    <row r="549" spans="1:23" x14ac:dyDescent="0.25">
      <c r="A549" t="s">
        <v>770</v>
      </c>
      <c r="B549">
        <v>2012</v>
      </c>
      <c r="C549" t="s">
        <v>735</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b">
        <f>Data_Completeness(LifeExpectancyData[[#This Row],[Life expectancy]:[Schooling]])</f>
        <v>1</v>
      </c>
    </row>
    <row r="550" spans="1:23" x14ac:dyDescent="0.25">
      <c r="A550" t="s">
        <v>770</v>
      </c>
      <c r="B550">
        <v>2011</v>
      </c>
      <c r="C550" t="s">
        <v>735</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b">
        <f>Data_Completeness(LifeExpectancyData[[#This Row],[Life expectancy]:[Schooling]])</f>
        <v>1</v>
      </c>
    </row>
    <row r="551" spans="1:23" x14ac:dyDescent="0.25">
      <c r="A551" t="s">
        <v>770</v>
      </c>
      <c r="B551">
        <v>2010</v>
      </c>
      <c r="C551" t="s">
        <v>735</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b">
        <f>Data_Completeness(LifeExpectancyData[[#This Row],[Life expectancy]:[Schooling]])</f>
        <v>1</v>
      </c>
    </row>
    <row r="552" spans="1:23" x14ac:dyDescent="0.25">
      <c r="A552" t="s">
        <v>770</v>
      </c>
      <c r="B552">
        <v>2009</v>
      </c>
      <c r="C552" t="s">
        <v>735</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b">
        <f>Data_Completeness(LifeExpectancyData[[#This Row],[Life expectancy]:[Schooling]])</f>
        <v>1</v>
      </c>
    </row>
    <row r="553" spans="1:23" x14ac:dyDescent="0.25">
      <c r="A553" t="s">
        <v>770</v>
      </c>
      <c r="B553">
        <v>2008</v>
      </c>
      <c r="C553" t="s">
        <v>735</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b">
        <f>Data_Completeness(LifeExpectancyData[[#This Row],[Life expectancy]:[Schooling]])</f>
        <v>1</v>
      </c>
    </row>
    <row r="554" spans="1:23" x14ac:dyDescent="0.25">
      <c r="A554" t="s">
        <v>770</v>
      </c>
      <c r="B554">
        <v>2007</v>
      </c>
      <c r="C554" t="s">
        <v>735</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b">
        <f>Data_Completeness(LifeExpectancyData[[#This Row],[Life expectancy]:[Schooling]])</f>
        <v>1</v>
      </c>
    </row>
    <row r="555" spans="1:23" x14ac:dyDescent="0.25">
      <c r="A555" t="s">
        <v>770</v>
      </c>
      <c r="B555">
        <v>2006</v>
      </c>
      <c r="C555" t="s">
        <v>735</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b">
        <f>Data_Completeness(LifeExpectancyData[[#This Row],[Life expectancy]:[Schooling]])</f>
        <v>1</v>
      </c>
    </row>
    <row r="556" spans="1:23" x14ac:dyDescent="0.25">
      <c r="A556" t="s">
        <v>770</v>
      </c>
      <c r="B556">
        <v>2005</v>
      </c>
      <c r="C556" t="s">
        <v>735</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b">
        <f>Data_Completeness(LifeExpectancyData[[#This Row],[Life expectancy]:[Schooling]])</f>
        <v>0</v>
      </c>
    </row>
    <row r="557" spans="1:23" x14ac:dyDescent="0.25">
      <c r="A557" t="s">
        <v>770</v>
      </c>
      <c r="B557">
        <v>2004</v>
      </c>
      <c r="C557" t="s">
        <v>735</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b">
        <f>Data_Completeness(LifeExpectancyData[[#This Row],[Life expectancy]:[Schooling]])</f>
        <v>0</v>
      </c>
    </row>
    <row r="558" spans="1:23" x14ac:dyDescent="0.25">
      <c r="A558" t="s">
        <v>770</v>
      </c>
      <c r="B558">
        <v>2003</v>
      </c>
      <c r="C558" t="s">
        <v>735</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b">
        <f>Data_Completeness(LifeExpectancyData[[#This Row],[Life expectancy]:[Schooling]])</f>
        <v>0</v>
      </c>
    </row>
    <row r="559" spans="1:23" x14ac:dyDescent="0.25">
      <c r="A559" t="s">
        <v>770</v>
      </c>
      <c r="B559">
        <v>2002</v>
      </c>
      <c r="C559" t="s">
        <v>735</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b">
        <f>Data_Completeness(LifeExpectancyData[[#This Row],[Life expectancy]:[Schooling]])</f>
        <v>0</v>
      </c>
    </row>
    <row r="560" spans="1:23" x14ac:dyDescent="0.25">
      <c r="A560" t="s">
        <v>770</v>
      </c>
      <c r="B560">
        <v>2001</v>
      </c>
      <c r="C560" t="s">
        <v>735</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b">
        <f>Data_Completeness(LifeExpectancyData[[#This Row],[Life expectancy]:[Schooling]])</f>
        <v>0</v>
      </c>
    </row>
    <row r="561" spans="1:23" x14ac:dyDescent="0.25">
      <c r="A561" t="s">
        <v>770</v>
      </c>
      <c r="B561">
        <v>2000</v>
      </c>
      <c r="C561" t="s">
        <v>735</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b">
        <f>Data_Completeness(LifeExpectancyData[[#This Row],[Life expectancy]:[Schooling]])</f>
        <v>0</v>
      </c>
    </row>
    <row r="562" spans="1:23" x14ac:dyDescent="0.25">
      <c r="A562" t="s">
        <v>771</v>
      </c>
      <c r="B562">
        <v>2015</v>
      </c>
      <c r="C562" t="s">
        <v>735</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b">
        <f>Data_Completeness(LifeExpectancyData[[#This Row],[Life expectancy]:[Schooling]])</f>
        <v>0</v>
      </c>
    </row>
    <row r="563" spans="1:23" x14ac:dyDescent="0.25">
      <c r="A563" t="s">
        <v>771</v>
      </c>
      <c r="B563">
        <v>2014</v>
      </c>
      <c r="C563" t="s">
        <v>735</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b">
        <f>Data_Completeness(LifeExpectancyData[[#This Row],[Life expectancy]:[Schooling]])</f>
        <v>1</v>
      </c>
    </row>
    <row r="564" spans="1:23" x14ac:dyDescent="0.25">
      <c r="A564" t="s">
        <v>771</v>
      </c>
      <c r="B564">
        <v>2013</v>
      </c>
      <c r="C564" t="s">
        <v>735</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b">
        <f>Data_Completeness(LifeExpectancyData[[#This Row],[Life expectancy]:[Schooling]])</f>
        <v>1</v>
      </c>
    </row>
    <row r="565" spans="1:23" x14ac:dyDescent="0.25">
      <c r="A565" t="s">
        <v>771</v>
      </c>
      <c r="B565">
        <v>2012</v>
      </c>
      <c r="C565" t="s">
        <v>735</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b">
        <f>Data_Completeness(LifeExpectancyData[[#This Row],[Life expectancy]:[Schooling]])</f>
        <v>1</v>
      </c>
    </row>
    <row r="566" spans="1:23" x14ac:dyDescent="0.25">
      <c r="A566" t="s">
        <v>771</v>
      </c>
      <c r="B566">
        <v>2011</v>
      </c>
      <c r="C566" t="s">
        <v>735</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b">
        <f>Data_Completeness(LifeExpectancyData[[#This Row],[Life expectancy]:[Schooling]])</f>
        <v>1</v>
      </c>
    </row>
    <row r="567" spans="1:23" x14ac:dyDescent="0.25">
      <c r="A567" t="s">
        <v>771</v>
      </c>
      <c r="B567">
        <v>2010</v>
      </c>
      <c r="C567" t="s">
        <v>735</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b">
        <f>Data_Completeness(LifeExpectancyData[[#This Row],[Life expectancy]:[Schooling]])</f>
        <v>1</v>
      </c>
    </row>
    <row r="568" spans="1:23" x14ac:dyDescent="0.25">
      <c r="A568" t="s">
        <v>771</v>
      </c>
      <c r="B568">
        <v>2009</v>
      </c>
      <c r="C568" t="s">
        <v>735</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b">
        <f>Data_Completeness(LifeExpectancyData[[#This Row],[Life expectancy]:[Schooling]])</f>
        <v>1</v>
      </c>
    </row>
    <row r="569" spans="1:23" x14ac:dyDescent="0.25">
      <c r="A569" t="s">
        <v>771</v>
      </c>
      <c r="B569">
        <v>2008</v>
      </c>
      <c r="C569" t="s">
        <v>735</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b">
        <f>Data_Completeness(LifeExpectancyData[[#This Row],[Life expectancy]:[Schooling]])</f>
        <v>1</v>
      </c>
    </row>
    <row r="570" spans="1:23" x14ac:dyDescent="0.25">
      <c r="A570" t="s">
        <v>771</v>
      </c>
      <c r="B570">
        <v>2007</v>
      </c>
      <c r="C570" t="s">
        <v>735</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b">
        <f>Data_Completeness(LifeExpectancyData[[#This Row],[Life expectancy]:[Schooling]])</f>
        <v>1</v>
      </c>
    </row>
    <row r="571" spans="1:23" x14ac:dyDescent="0.25">
      <c r="A571" t="s">
        <v>771</v>
      </c>
      <c r="B571">
        <v>2006</v>
      </c>
      <c r="C571" t="s">
        <v>735</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b">
        <f>Data_Completeness(LifeExpectancyData[[#This Row],[Life expectancy]:[Schooling]])</f>
        <v>1</v>
      </c>
    </row>
    <row r="572" spans="1:23" x14ac:dyDescent="0.25">
      <c r="A572" t="s">
        <v>771</v>
      </c>
      <c r="B572">
        <v>2005</v>
      </c>
      <c r="C572" t="s">
        <v>735</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b">
        <f>Data_Completeness(LifeExpectancyData[[#This Row],[Life expectancy]:[Schooling]])</f>
        <v>1</v>
      </c>
    </row>
    <row r="573" spans="1:23" x14ac:dyDescent="0.25">
      <c r="A573" t="s">
        <v>771</v>
      </c>
      <c r="B573">
        <v>2004</v>
      </c>
      <c r="C573" t="s">
        <v>735</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b">
        <f>Data_Completeness(LifeExpectancyData[[#This Row],[Life expectancy]:[Schooling]])</f>
        <v>1</v>
      </c>
    </row>
    <row r="574" spans="1:23" x14ac:dyDescent="0.25">
      <c r="A574" t="s">
        <v>771</v>
      </c>
      <c r="B574">
        <v>2003</v>
      </c>
      <c r="C574" t="s">
        <v>735</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b">
        <f>Data_Completeness(LifeExpectancyData[[#This Row],[Life expectancy]:[Schooling]])</f>
        <v>1</v>
      </c>
    </row>
    <row r="575" spans="1:23" x14ac:dyDescent="0.25">
      <c r="A575" t="s">
        <v>771</v>
      </c>
      <c r="B575">
        <v>2002</v>
      </c>
      <c r="C575" t="s">
        <v>735</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b">
        <f>Data_Completeness(LifeExpectancyData[[#This Row],[Life expectancy]:[Schooling]])</f>
        <v>1</v>
      </c>
    </row>
    <row r="576" spans="1:23" x14ac:dyDescent="0.25">
      <c r="A576" t="s">
        <v>771</v>
      </c>
      <c r="B576">
        <v>2001</v>
      </c>
      <c r="C576" t="s">
        <v>735</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b">
        <f>Data_Completeness(LifeExpectancyData[[#This Row],[Life expectancy]:[Schooling]])</f>
        <v>1</v>
      </c>
    </row>
    <row r="577" spans="1:23" x14ac:dyDescent="0.25">
      <c r="A577" t="s">
        <v>771</v>
      </c>
      <c r="B577">
        <v>2000</v>
      </c>
      <c r="C577" t="s">
        <v>735</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b">
        <f>Data_Completeness(LifeExpectancyData[[#This Row],[Life expectancy]:[Schooling]])</f>
        <v>1</v>
      </c>
    </row>
    <row r="578" spans="1:23" x14ac:dyDescent="0.25">
      <c r="A578" t="s">
        <v>772</v>
      </c>
      <c r="B578">
        <v>2015</v>
      </c>
      <c r="C578" t="s">
        <v>735</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b">
        <f>Data_Completeness(LifeExpectancyData[[#This Row],[Life expectancy]:[Schooling]])</f>
        <v>0</v>
      </c>
    </row>
    <row r="579" spans="1:23" x14ac:dyDescent="0.25">
      <c r="A579" t="s">
        <v>772</v>
      </c>
      <c r="B579">
        <v>2014</v>
      </c>
      <c r="C579" t="s">
        <v>735</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b">
        <f>Data_Completeness(LifeExpectancyData[[#This Row],[Life expectancy]:[Schooling]])</f>
        <v>1</v>
      </c>
    </row>
    <row r="580" spans="1:23" x14ac:dyDescent="0.25">
      <c r="A580" t="s">
        <v>772</v>
      </c>
      <c r="B580">
        <v>2013</v>
      </c>
      <c r="C580" t="s">
        <v>735</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b">
        <f>Data_Completeness(LifeExpectancyData[[#This Row],[Life expectancy]:[Schooling]])</f>
        <v>1</v>
      </c>
    </row>
    <row r="581" spans="1:23" x14ac:dyDescent="0.25">
      <c r="A581" t="s">
        <v>772</v>
      </c>
      <c r="B581">
        <v>2012</v>
      </c>
      <c r="C581" t="s">
        <v>735</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b">
        <f>Data_Completeness(LifeExpectancyData[[#This Row],[Life expectancy]:[Schooling]])</f>
        <v>1</v>
      </c>
    </row>
    <row r="582" spans="1:23" x14ac:dyDescent="0.25">
      <c r="A582" t="s">
        <v>772</v>
      </c>
      <c r="B582">
        <v>2011</v>
      </c>
      <c r="C582" t="s">
        <v>735</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b">
        <f>Data_Completeness(LifeExpectancyData[[#This Row],[Life expectancy]:[Schooling]])</f>
        <v>1</v>
      </c>
    </row>
    <row r="583" spans="1:23" x14ac:dyDescent="0.25">
      <c r="A583" t="s">
        <v>772</v>
      </c>
      <c r="B583">
        <v>2010</v>
      </c>
      <c r="C583" t="s">
        <v>735</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b">
        <f>Data_Completeness(LifeExpectancyData[[#This Row],[Life expectancy]:[Schooling]])</f>
        <v>1</v>
      </c>
    </row>
    <row r="584" spans="1:23" x14ac:dyDescent="0.25">
      <c r="A584" t="s">
        <v>772</v>
      </c>
      <c r="B584">
        <v>2009</v>
      </c>
      <c r="C584" t="s">
        <v>735</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b">
        <f>Data_Completeness(LifeExpectancyData[[#This Row],[Life expectancy]:[Schooling]])</f>
        <v>1</v>
      </c>
    </row>
    <row r="585" spans="1:23" x14ac:dyDescent="0.25">
      <c r="A585" t="s">
        <v>772</v>
      </c>
      <c r="B585">
        <v>2008</v>
      </c>
      <c r="C585" t="s">
        <v>735</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b">
        <f>Data_Completeness(LifeExpectancyData[[#This Row],[Life expectancy]:[Schooling]])</f>
        <v>1</v>
      </c>
    </row>
    <row r="586" spans="1:23" x14ac:dyDescent="0.25">
      <c r="A586" t="s">
        <v>772</v>
      </c>
      <c r="B586">
        <v>2007</v>
      </c>
      <c r="C586" t="s">
        <v>735</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b">
        <f>Data_Completeness(LifeExpectancyData[[#This Row],[Life expectancy]:[Schooling]])</f>
        <v>1</v>
      </c>
    </row>
    <row r="587" spans="1:23" x14ac:dyDescent="0.25">
      <c r="A587" t="s">
        <v>772</v>
      </c>
      <c r="B587">
        <v>2006</v>
      </c>
      <c r="C587" t="s">
        <v>735</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b">
        <f>Data_Completeness(LifeExpectancyData[[#This Row],[Life expectancy]:[Schooling]])</f>
        <v>1</v>
      </c>
    </row>
    <row r="588" spans="1:23" x14ac:dyDescent="0.25">
      <c r="A588" t="s">
        <v>772</v>
      </c>
      <c r="B588">
        <v>2005</v>
      </c>
      <c r="C588" t="s">
        <v>735</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b">
        <f>Data_Completeness(LifeExpectancyData[[#This Row],[Life expectancy]:[Schooling]])</f>
        <v>1</v>
      </c>
    </row>
    <row r="589" spans="1:23" x14ac:dyDescent="0.25">
      <c r="A589" t="s">
        <v>772</v>
      </c>
      <c r="B589">
        <v>2004</v>
      </c>
      <c r="C589" t="s">
        <v>735</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b">
        <f>Data_Completeness(LifeExpectancyData[[#This Row],[Life expectancy]:[Schooling]])</f>
        <v>1</v>
      </c>
    </row>
    <row r="590" spans="1:23" x14ac:dyDescent="0.25">
      <c r="A590" t="s">
        <v>772</v>
      </c>
      <c r="B590">
        <v>2003</v>
      </c>
      <c r="C590" t="s">
        <v>735</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b">
        <f>Data_Completeness(LifeExpectancyData[[#This Row],[Life expectancy]:[Schooling]])</f>
        <v>1</v>
      </c>
    </row>
    <row r="591" spans="1:23" x14ac:dyDescent="0.25">
      <c r="A591" t="s">
        <v>772</v>
      </c>
      <c r="B591">
        <v>2002</v>
      </c>
      <c r="C591" t="s">
        <v>735</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b">
        <f>Data_Completeness(LifeExpectancyData[[#This Row],[Life expectancy]:[Schooling]])</f>
        <v>1</v>
      </c>
    </row>
    <row r="592" spans="1:23" x14ac:dyDescent="0.25">
      <c r="A592" t="s">
        <v>772</v>
      </c>
      <c r="B592">
        <v>2001</v>
      </c>
      <c r="C592" t="s">
        <v>735</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b">
        <f>Data_Completeness(LifeExpectancyData[[#This Row],[Life expectancy]:[Schooling]])</f>
        <v>1</v>
      </c>
    </row>
    <row r="593" spans="1:23" x14ac:dyDescent="0.25">
      <c r="A593" t="s">
        <v>772</v>
      </c>
      <c r="B593">
        <v>2000</v>
      </c>
      <c r="C593" t="s">
        <v>735</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b">
        <f>Data_Completeness(LifeExpectancyData[[#This Row],[Life expectancy]:[Schooling]])</f>
        <v>1</v>
      </c>
    </row>
    <row r="594" spans="1:23" x14ac:dyDescent="0.25">
      <c r="A594" t="s">
        <v>773</v>
      </c>
      <c r="B594">
        <v>2015</v>
      </c>
      <c r="C594" t="s">
        <v>735</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b">
        <f>Data_Completeness(LifeExpectancyData[[#This Row],[Life expectancy]:[Schooling]])</f>
        <v>0</v>
      </c>
    </row>
    <row r="595" spans="1:23" x14ac:dyDescent="0.25">
      <c r="A595" t="s">
        <v>773</v>
      </c>
      <c r="B595">
        <v>2014</v>
      </c>
      <c r="C595" t="s">
        <v>735</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b">
        <f>Data_Completeness(LifeExpectancyData[[#This Row],[Life expectancy]:[Schooling]])</f>
        <v>1</v>
      </c>
    </row>
    <row r="596" spans="1:23" x14ac:dyDescent="0.25">
      <c r="A596" t="s">
        <v>773</v>
      </c>
      <c r="B596">
        <v>2013</v>
      </c>
      <c r="C596" t="s">
        <v>735</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b">
        <f>Data_Completeness(LifeExpectancyData[[#This Row],[Life expectancy]:[Schooling]])</f>
        <v>1</v>
      </c>
    </row>
    <row r="597" spans="1:23" x14ac:dyDescent="0.25">
      <c r="A597" t="s">
        <v>773</v>
      </c>
      <c r="B597">
        <v>2012</v>
      </c>
      <c r="C597" t="s">
        <v>735</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b">
        <f>Data_Completeness(LifeExpectancyData[[#This Row],[Life expectancy]:[Schooling]])</f>
        <v>1</v>
      </c>
    </row>
    <row r="598" spans="1:23" x14ac:dyDescent="0.25">
      <c r="A598" t="s">
        <v>773</v>
      </c>
      <c r="B598">
        <v>2011</v>
      </c>
      <c r="C598" t="s">
        <v>735</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b">
        <f>Data_Completeness(LifeExpectancyData[[#This Row],[Life expectancy]:[Schooling]])</f>
        <v>1</v>
      </c>
    </row>
    <row r="599" spans="1:23" x14ac:dyDescent="0.25">
      <c r="A599" t="s">
        <v>773</v>
      </c>
      <c r="B599">
        <v>2010</v>
      </c>
      <c r="C599" t="s">
        <v>735</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b">
        <f>Data_Completeness(LifeExpectancyData[[#This Row],[Life expectancy]:[Schooling]])</f>
        <v>1</v>
      </c>
    </row>
    <row r="600" spans="1:23" x14ac:dyDescent="0.25">
      <c r="A600" t="s">
        <v>773</v>
      </c>
      <c r="B600">
        <v>2009</v>
      </c>
      <c r="C600" t="s">
        <v>735</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b">
        <f>Data_Completeness(LifeExpectancyData[[#This Row],[Life expectancy]:[Schooling]])</f>
        <v>1</v>
      </c>
    </row>
    <row r="601" spans="1:23" x14ac:dyDescent="0.25">
      <c r="A601" t="s">
        <v>773</v>
      </c>
      <c r="B601">
        <v>2008</v>
      </c>
      <c r="C601" t="s">
        <v>735</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b">
        <f>Data_Completeness(LifeExpectancyData[[#This Row],[Life expectancy]:[Schooling]])</f>
        <v>1</v>
      </c>
    </row>
    <row r="602" spans="1:23" x14ac:dyDescent="0.25">
      <c r="A602" t="s">
        <v>773</v>
      </c>
      <c r="B602">
        <v>2007</v>
      </c>
      <c r="C602" t="s">
        <v>735</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b">
        <f>Data_Completeness(LifeExpectancyData[[#This Row],[Life expectancy]:[Schooling]])</f>
        <v>1</v>
      </c>
    </row>
    <row r="603" spans="1:23" x14ac:dyDescent="0.25">
      <c r="A603" t="s">
        <v>773</v>
      </c>
      <c r="B603">
        <v>2006</v>
      </c>
      <c r="C603" t="s">
        <v>735</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b">
        <f>Data_Completeness(LifeExpectancyData[[#This Row],[Life expectancy]:[Schooling]])</f>
        <v>1</v>
      </c>
    </row>
    <row r="604" spans="1:23" x14ac:dyDescent="0.25">
      <c r="A604" t="s">
        <v>773</v>
      </c>
      <c r="B604">
        <v>2005</v>
      </c>
      <c r="C604" t="s">
        <v>735</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b">
        <f>Data_Completeness(LifeExpectancyData[[#This Row],[Life expectancy]:[Schooling]])</f>
        <v>1</v>
      </c>
    </row>
    <row r="605" spans="1:23" x14ac:dyDescent="0.25">
      <c r="A605" t="s">
        <v>773</v>
      </c>
      <c r="B605">
        <v>2004</v>
      </c>
      <c r="C605" t="s">
        <v>735</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b">
        <f>Data_Completeness(LifeExpectancyData[[#This Row],[Life expectancy]:[Schooling]])</f>
        <v>1</v>
      </c>
    </row>
    <row r="606" spans="1:23" x14ac:dyDescent="0.25">
      <c r="A606" t="s">
        <v>773</v>
      </c>
      <c r="B606">
        <v>2003</v>
      </c>
      <c r="C606" t="s">
        <v>735</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b">
        <f>Data_Completeness(LifeExpectancyData[[#This Row],[Life expectancy]:[Schooling]])</f>
        <v>1</v>
      </c>
    </row>
    <row r="607" spans="1:23" x14ac:dyDescent="0.25">
      <c r="A607" t="s">
        <v>773</v>
      </c>
      <c r="B607">
        <v>2002</v>
      </c>
      <c r="C607" t="s">
        <v>735</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b">
        <f>Data_Completeness(LifeExpectancyData[[#This Row],[Life expectancy]:[Schooling]])</f>
        <v>0</v>
      </c>
    </row>
    <row r="608" spans="1:23" x14ac:dyDescent="0.25">
      <c r="A608" t="s">
        <v>773</v>
      </c>
      <c r="B608">
        <v>2001</v>
      </c>
      <c r="C608" t="s">
        <v>735</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b">
        <f>Data_Completeness(LifeExpectancyData[[#This Row],[Life expectancy]:[Schooling]])</f>
        <v>0</v>
      </c>
    </row>
    <row r="609" spans="1:23" x14ac:dyDescent="0.25">
      <c r="A609" t="s">
        <v>773</v>
      </c>
      <c r="B609">
        <v>2000</v>
      </c>
      <c r="C609" t="s">
        <v>735</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b">
        <f>Data_Completeness(LifeExpectancyData[[#This Row],[Life expectancy]:[Schooling]])</f>
        <v>0</v>
      </c>
    </row>
    <row r="610" spans="1:23" x14ac:dyDescent="0.25">
      <c r="A610" t="s">
        <v>774</v>
      </c>
      <c r="B610">
        <v>2015</v>
      </c>
      <c r="C610" t="s">
        <v>735</v>
      </c>
      <c r="D610">
        <v>64.7</v>
      </c>
      <c r="E610">
        <v>267</v>
      </c>
      <c r="F610">
        <v>7</v>
      </c>
      <c r="H610">
        <v>0</v>
      </c>
      <c r="I610">
        <v>8</v>
      </c>
      <c r="J610">
        <v>1359</v>
      </c>
      <c r="K610">
        <v>27.4</v>
      </c>
      <c r="L610">
        <v>10</v>
      </c>
      <c r="M610">
        <v>8</v>
      </c>
      <c r="O610">
        <v>8</v>
      </c>
      <c r="P610">
        <v>2.8</v>
      </c>
      <c r="S610">
        <v>7.5</v>
      </c>
      <c r="T610">
        <v>7.1</v>
      </c>
      <c r="U610">
        <v>0.59</v>
      </c>
      <c r="V610">
        <v>11.1</v>
      </c>
      <c r="W610" t="b">
        <f>Data_Completeness(LifeExpectancyData[[#This Row],[Life expectancy]:[Schooling]])</f>
        <v>0</v>
      </c>
    </row>
    <row r="611" spans="1:23" x14ac:dyDescent="0.25">
      <c r="A611" t="s">
        <v>774</v>
      </c>
      <c r="B611">
        <v>2014</v>
      </c>
      <c r="C611" t="s">
        <v>735</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b">
        <f>Data_Completeness(LifeExpectancyData[[#This Row],[Life expectancy]:[Schooling]])</f>
        <v>0</v>
      </c>
    </row>
    <row r="612" spans="1:23" x14ac:dyDescent="0.25">
      <c r="A612" t="s">
        <v>774</v>
      </c>
      <c r="B612">
        <v>2013</v>
      </c>
      <c r="C612" t="s">
        <v>735</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b">
        <f>Data_Completeness(LifeExpectancyData[[#This Row],[Life expectancy]:[Schooling]])</f>
        <v>0</v>
      </c>
    </row>
    <row r="613" spans="1:23" x14ac:dyDescent="0.25">
      <c r="A613" t="s">
        <v>774</v>
      </c>
      <c r="B613">
        <v>2012</v>
      </c>
      <c r="C613" t="s">
        <v>735</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b">
        <f>Data_Completeness(LifeExpectancyData[[#This Row],[Life expectancy]:[Schooling]])</f>
        <v>0</v>
      </c>
    </row>
    <row r="614" spans="1:23" x14ac:dyDescent="0.25">
      <c r="A614" t="s">
        <v>774</v>
      </c>
      <c r="B614">
        <v>2011</v>
      </c>
      <c r="C614" t="s">
        <v>735</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b">
        <f>Data_Completeness(LifeExpectancyData[[#This Row],[Life expectancy]:[Schooling]])</f>
        <v>0</v>
      </c>
    </row>
    <row r="615" spans="1:23" x14ac:dyDescent="0.25">
      <c r="A615" t="s">
        <v>774</v>
      </c>
      <c r="B615">
        <v>2010</v>
      </c>
      <c r="C615" t="s">
        <v>735</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b">
        <f>Data_Completeness(LifeExpectancyData[[#This Row],[Life expectancy]:[Schooling]])</f>
        <v>0</v>
      </c>
    </row>
    <row r="616" spans="1:23" x14ac:dyDescent="0.25">
      <c r="A616" t="s">
        <v>774</v>
      </c>
      <c r="B616">
        <v>2009</v>
      </c>
      <c r="C616" t="s">
        <v>735</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b">
        <f>Data_Completeness(LifeExpectancyData[[#This Row],[Life expectancy]:[Schooling]])</f>
        <v>0</v>
      </c>
    </row>
    <row r="617" spans="1:23" x14ac:dyDescent="0.25">
      <c r="A617" t="s">
        <v>774</v>
      </c>
      <c r="B617">
        <v>2008</v>
      </c>
      <c r="C617" t="s">
        <v>735</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b">
        <f>Data_Completeness(LifeExpectancyData[[#This Row],[Life expectancy]:[Schooling]])</f>
        <v>0</v>
      </c>
    </row>
    <row r="618" spans="1:23" x14ac:dyDescent="0.25">
      <c r="A618" t="s">
        <v>774</v>
      </c>
      <c r="B618">
        <v>2007</v>
      </c>
      <c r="C618" t="s">
        <v>735</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b">
        <f>Data_Completeness(LifeExpectancyData[[#This Row],[Life expectancy]:[Schooling]])</f>
        <v>0</v>
      </c>
    </row>
    <row r="619" spans="1:23" x14ac:dyDescent="0.25">
      <c r="A619" t="s">
        <v>774</v>
      </c>
      <c r="B619">
        <v>2006</v>
      </c>
      <c r="C619" t="s">
        <v>735</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b">
        <f>Data_Completeness(LifeExpectancyData[[#This Row],[Life expectancy]:[Schooling]])</f>
        <v>0</v>
      </c>
    </row>
    <row r="620" spans="1:23" x14ac:dyDescent="0.25">
      <c r="A620" t="s">
        <v>774</v>
      </c>
      <c r="B620">
        <v>2005</v>
      </c>
      <c r="C620" t="s">
        <v>735</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b">
        <f>Data_Completeness(LifeExpectancyData[[#This Row],[Life expectancy]:[Schooling]])</f>
        <v>0</v>
      </c>
    </row>
    <row r="621" spans="1:23" x14ac:dyDescent="0.25">
      <c r="A621" t="s">
        <v>774</v>
      </c>
      <c r="B621">
        <v>2004</v>
      </c>
      <c r="C621" t="s">
        <v>735</v>
      </c>
      <c r="D621">
        <v>54.1</v>
      </c>
      <c r="E621">
        <v>48</v>
      </c>
      <c r="F621">
        <v>9</v>
      </c>
      <c r="G621">
        <v>2.58</v>
      </c>
      <c r="H621">
        <v>0</v>
      </c>
      <c r="J621">
        <v>3524</v>
      </c>
      <c r="K621">
        <v>21.2</v>
      </c>
      <c r="L621">
        <v>13</v>
      </c>
      <c r="M621">
        <v>67</v>
      </c>
      <c r="N621">
        <v>2.56</v>
      </c>
      <c r="O621">
        <v>67</v>
      </c>
      <c r="P621">
        <v>6.3</v>
      </c>
      <c r="S621">
        <v>9</v>
      </c>
      <c r="T621">
        <v>8.6</v>
      </c>
      <c r="U621">
        <v>0.497</v>
      </c>
      <c r="V621">
        <v>9.1999999999999993</v>
      </c>
      <c r="W621" t="b">
        <f>Data_Completeness(LifeExpectancyData[[#This Row],[Life expectancy]:[Schooling]])</f>
        <v>0</v>
      </c>
    </row>
    <row r="622" spans="1:23" x14ac:dyDescent="0.25">
      <c r="A622" t="s">
        <v>774</v>
      </c>
      <c r="B622">
        <v>2003</v>
      </c>
      <c r="C622" t="s">
        <v>735</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b">
        <f>Data_Completeness(LifeExpectancyData[[#This Row],[Life expectancy]:[Schooling]])</f>
        <v>0</v>
      </c>
    </row>
    <row r="623" spans="1:23" x14ac:dyDescent="0.25">
      <c r="A623" t="s">
        <v>774</v>
      </c>
      <c r="B623">
        <v>2002</v>
      </c>
      <c r="C623" t="s">
        <v>735</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b">
        <f>Data_Completeness(LifeExpectancyData[[#This Row],[Life expectancy]:[Schooling]])</f>
        <v>0</v>
      </c>
    </row>
    <row r="624" spans="1:23" x14ac:dyDescent="0.25">
      <c r="A624" t="s">
        <v>774</v>
      </c>
      <c r="B624">
        <v>2001</v>
      </c>
      <c r="C624" t="s">
        <v>735</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b">
        <f>Data_Completeness(LifeExpectancyData[[#This Row],[Life expectancy]:[Schooling]])</f>
        <v>0</v>
      </c>
    </row>
    <row r="625" spans="1:23" x14ac:dyDescent="0.25">
      <c r="A625" t="s">
        <v>774</v>
      </c>
      <c r="B625">
        <v>2000</v>
      </c>
      <c r="C625" t="s">
        <v>735</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b">
        <f>Data_Completeness(LifeExpectancyData[[#This Row],[Life expectancy]:[Schooling]])</f>
        <v>0</v>
      </c>
    </row>
    <row r="626" spans="1:23" x14ac:dyDescent="0.25">
      <c r="A626" t="s">
        <v>775</v>
      </c>
      <c r="B626">
        <v>2013</v>
      </c>
      <c r="C626" t="s">
        <v>735</v>
      </c>
      <c r="F626">
        <v>0</v>
      </c>
      <c r="G626">
        <v>0.01</v>
      </c>
      <c r="H626">
        <v>0</v>
      </c>
      <c r="I626">
        <v>98</v>
      </c>
      <c r="J626">
        <v>0</v>
      </c>
      <c r="K626">
        <v>82.8</v>
      </c>
      <c r="L626">
        <v>0</v>
      </c>
      <c r="M626">
        <v>98</v>
      </c>
      <c r="N626">
        <v>3.58</v>
      </c>
      <c r="O626">
        <v>98</v>
      </c>
      <c r="P626">
        <v>0.1</v>
      </c>
      <c r="S626">
        <v>0.1</v>
      </c>
      <c r="T626">
        <v>0.1</v>
      </c>
      <c r="W626" t="b">
        <f>Data_Completeness(LifeExpectancyData[[#This Row],[Life expectancy]:[Schooling]])</f>
        <v>0</v>
      </c>
    </row>
    <row r="627" spans="1:23" x14ac:dyDescent="0.25">
      <c r="A627" t="s">
        <v>776</v>
      </c>
      <c r="B627">
        <v>2015</v>
      </c>
      <c r="C627" t="s">
        <v>735</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b">
        <f>Data_Completeness(LifeExpectancyData[[#This Row],[Life expectancy]:[Schooling]])</f>
        <v>0</v>
      </c>
    </row>
    <row r="628" spans="1:23" x14ac:dyDescent="0.25">
      <c r="A628" t="s">
        <v>776</v>
      </c>
      <c r="B628">
        <v>2014</v>
      </c>
      <c r="C628" t="s">
        <v>735</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b">
        <f>Data_Completeness(LifeExpectancyData[[#This Row],[Life expectancy]:[Schooling]])</f>
        <v>1</v>
      </c>
    </row>
    <row r="629" spans="1:23" x14ac:dyDescent="0.25">
      <c r="A629" t="s">
        <v>776</v>
      </c>
      <c r="B629">
        <v>2013</v>
      </c>
      <c r="C629" t="s">
        <v>735</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b">
        <f>Data_Completeness(LifeExpectancyData[[#This Row],[Life expectancy]:[Schooling]])</f>
        <v>1</v>
      </c>
    </row>
    <row r="630" spans="1:23" x14ac:dyDescent="0.25">
      <c r="A630" t="s">
        <v>776</v>
      </c>
      <c r="B630">
        <v>2012</v>
      </c>
      <c r="C630" t="s">
        <v>735</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b">
        <f>Data_Completeness(LifeExpectancyData[[#This Row],[Life expectancy]:[Schooling]])</f>
        <v>1</v>
      </c>
    </row>
    <row r="631" spans="1:23" x14ac:dyDescent="0.25">
      <c r="A631" t="s">
        <v>776</v>
      </c>
      <c r="B631">
        <v>2011</v>
      </c>
      <c r="C631" t="s">
        <v>735</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b">
        <f>Data_Completeness(LifeExpectancyData[[#This Row],[Life expectancy]:[Schooling]])</f>
        <v>1</v>
      </c>
    </row>
    <row r="632" spans="1:23" x14ac:dyDescent="0.25">
      <c r="A632" t="s">
        <v>776</v>
      </c>
      <c r="B632">
        <v>2010</v>
      </c>
      <c r="C632" t="s">
        <v>735</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b">
        <f>Data_Completeness(LifeExpectancyData[[#This Row],[Life expectancy]:[Schooling]])</f>
        <v>1</v>
      </c>
    </row>
    <row r="633" spans="1:23" x14ac:dyDescent="0.25">
      <c r="A633" t="s">
        <v>776</v>
      </c>
      <c r="B633">
        <v>2009</v>
      </c>
      <c r="C633" t="s">
        <v>735</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b">
        <f>Data_Completeness(LifeExpectancyData[[#This Row],[Life expectancy]:[Schooling]])</f>
        <v>1</v>
      </c>
    </row>
    <row r="634" spans="1:23" x14ac:dyDescent="0.25">
      <c r="A634" t="s">
        <v>776</v>
      </c>
      <c r="B634">
        <v>2008</v>
      </c>
      <c r="C634" t="s">
        <v>735</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b">
        <f>Data_Completeness(LifeExpectancyData[[#This Row],[Life expectancy]:[Schooling]])</f>
        <v>1</v>
      </c>
    </row>
    <row r="635" spans="1:23" x14ac:dyDescent="0.25">
      <c r="A635" t="s">
        <v>776</v>
      </c>
      <c r="B635">
        <v>2007</v>
      </c>
      <c r="C635" t="s">
        <v>735</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b">
        <f>Data_Completeness(LifeExpectancyData[[#This Row],[Life expectancy]:[Schooling]])</f>
        <v>1</v>
      </c>
    </row>
    <row r="636" spans="1:23" x14ac:dyDescent="0.25">
      <c r="A636" t="s">
        <v>776</v>
      </c>
      <c r="B636">
        <v>2006</v>
      </c>
      <c r="C636" t="s">
        <v>735</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b">
        <f>Data_Completeness(LifeExpectancyData[[#This Row],[Life expectancy]:[Schooling]])</f>
        <v>1</v>
      </c>
    </row>
    <row r="637" spans="1:23" x14ac:dyDescent="0.25">
      <c r="A637" t="s">
        <v>776</v>
      </c>
      <c r="B637">
        <v>2005</v>
      </c>
      <c r="C637" t="s">
        <v>735</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b">
        <f>Data_Completeness(LifeExpectancyData[[#This Row],[Life expectancy]:[Schooling]])</f>
        <v>1</v>
      </c>
    </row>
    <row r="638" spans="1:23" x14ac:dyDescent="0.25">
      <c r="A638" t="s">
        <v>776</v>
      </c>
      <c r="B638">
        <v>2004</v>
      </c>
      <c r="C638" t="s">
        <v>735</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b">
        <f>Data_Completeness(LifeExpectancyData[[#This Row],[Life expectancy]:[Schooling]])</f>
        <v>1</v>
      </c>
    </row>
    <row r="639" spans="1:23" x14ac:dyDescent="0.25">
      <c r="A639" t="s">
        <v>776</v>
      </c>
      <c r="B639">
        <v>2003</v>
      </c>
      <c r="C639" t="s">
        <v>735</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b">
        <f>Data_Completeness(LifeExpectancyData[[#This Row],[Life expectancy]:[Schooling]])</f>
        <v>1</v>
      </c>
    </row>
    <row r="640" spans="1:23" x14ac:dyDescent="0.25">
      <c r="A640" t="s">
        <v>776</v>
      </c>
      <c r="B640">
        <v>2002</v>
      </c>
      <c r="C640" t="s">
        <v>735</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b">
        <f>Data_Completeness(LifeExpectancyData[[#This Row],[Life expectancy]:[Schooling]])</f>
        <v>1</v>
      </c>
    </row>
    <row r="641" spans="1:23" x14ac:dyDescent="0.25">
      <c r="A641" t="s">
        <v>776</v>
      </c>
      <c r="B641">
        <v>2001</v>
      </c>
      <c r="C641" t="s">
        <v>735</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b">
        <f>Data_Completeness(LifeExpectancyData[[#This Row],[Life expectancy]:[Schooling]])</f>
        <v>1</v>
      </c>
    </row>
    <row r="642" spans="1:23" x14ac:dyDescent="0.25">
      <c r="A642" t="s">
        <v>776</v>
      </c>
      <c r="B642">
        <v>2000</v>
      </c>
      <c r="C642" t="s">
        <v>735</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b">
        <f>Data_Completeness(LifeExpectancyData[[#This Row],[Life expectancy]:[Schooling]])</f>
        <v>1</v>
      </c>
    </row>
    <row r="643" spans="1:23" x14ac:dyDescent="0.25">
      <c r="A643" t="s">
        <v>777</v>
      </c>
      <c r="B643">
        <v>2015</v>
      </c>
      <c r="C643" t="s">
        <v>743</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b">
        <f>Data_Completeness(LifeExpectancyData[[#This Row],[Life expectancy]:[Schooling]])</f>
        <v>0</v>
      </c>
    </row>
    <row r="644" spans="1:23" x14ac:dyDescent="0.25">
      <c r="A644" t="s">
        <v>777</v>
      </c>
      <c r="B644">
        <v>2014</v>
      </c>
      <c r="C644" t="s">
        <v>743</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b">
        <f>Data_Completeness(LifeExpectancyData[[#This Row],[Life expectancy]:[Schooling]])</f>
        <v>1</v>
      </c>
    </row>
    <row r="645" spans="1:23" x14ac:dyDescent="0.25">
      <c r="A645" t="s">
        <v>777</v>
      </c>
      <c r="B645">
        <v>2013</v>
      </c>
      <c r="C645" t="s">
        <v>743</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b">
        <f>Data_Completeness(LifeExpectancyData[[#This Row],[Life expectancy]:[Schooling]])</f>
        <v>1</v>
      </c>
    </row>
    <row r="646" spans="1:23" x14ac:dyDescent="0.25">
      <c r="A646" t="s">
        <v>777</v>
      </c>
      <c r="B646">
        <v>2012</v>
      </c>
      <c r="C646" t="s">
        <v>743</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b">
        <f>Data_Completeness(LifeExpectancyData[[#This Row],[Life expectancy]:[Schooling]])</f>
        <v>1</v>
      </c>
    </row>
    <row r="647" spans="1:23" x14ac:dyDescent="0.25">
      <c r="A647" t="s">
        <v>777</v>
      </c>
      <c r="B647">
        <v>2011</v>
      </c>
      <c r="C647" t="s">
        <v>743</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b">
        <f>Data_Completeness(LifeExpectancyData[[#This Row],[Life expectancy]:[Schooling]])</f>
        <v>1</v>
      </c>
    </row>
    <row r="648" spans="1:23" x14ac:dyDescent="0.25">
      <c r="A648" t="s">
        <v>777</v>
      </c>
      <c r="B648">
        <v>2010</v>
      </c>
      <c r="C648" t="s">
        <v>743</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b">
        <f>Data_Completeness(LifeExpectancyData[[#This Row],[Life expectancy]:[Schooling]])</f>
        <v>1</v>
      </c>
    </row>
    <row r="649" spans="1:23" x14ac:dyDescent="0.25">
      <c r="A649" t="s">
        <v>777</v>
      </c>
      <c r="B649">
        <v>2009</v>
      </c>
      <c r="C649" t="s">
        <v>743</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b">
        <f>Data_Completeness(LifeExpectancyData[[#This Row],[Life expectancy]:[Schooling]])</f>
        <v>1</v>
      </c>
    </row>
    <row r="650" spans="1:23" x14ac:dyDescent="0.25">
      <c r="A650" t="s">
        <v>777</v>
      </c>
      <c r="B650">
        <v>2008</v>
      </c>
      <c r="C650" t="s">
        <v>743</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b">
        <f>Data_Completeness(LifeExpectancyData[[#This Row],[Life expectancy]:[Schooling]])</f>
        <v>1</v>
      </c>
    </row>
    <row r="651" spans="1:23" x14ac:dyDescent="0.25">
      <c r="A651" t="s">
        <v>777</v>
      </c>
      <c r="B651">
        <v>2007</v>
      </c>
      <c r="C651" t="s">
        <v>743</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b">
        <f>Data_Completeness(LifeExpectancyData[[#This Row],[Life expectancy]:[Schooling]])</f>
        <v>1</v>
      </c>
    </row>
    <row r="652" spans="1:23" x14ac:dyDescent="0.25">
      <c r="A652" t="s">
        <v>777</v>
      </c>
      <c r="B652">
        <v>2006</v>
      </c>
      <c r="C652" t="s">
        <v>743</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b">
        <f>Data_Completeness(LifeExpectancyData[[#This Row],[Life expectancy]:[Schooling]])</f>
        <v>0</v>
      </c>
    </row>
    <row r="653" spans="1:23" x14ac:dyDescent="0.25">
      <c r="A653" t="s">
        <v>777</v>
      </c>
      <c r="B653">
        <v>2005</v>
      </c>
      <c r="C653" t="s">
        <v>743</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b">
        <f>Data_Completeness(LifeExpectancyData[[#This Row],[Life expectancy]:[Schooling]])</f>
        <v>0</v>
      </c>
    </row>
    <row r="654" spans="1:23" x14ac:dyDescent="0.25">
      <c r="A654" t="s">
        <v>777</v>
      </c>
      <c r="B654">
        <v>2004</v>
      </c>
      <c r="C654" t="s">
        <v>743</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b">
        <f>Data_Completeness(LifeExpectancyData[[#This Row],[Life expectancy]:[Schooling]])</f>
        <v>0</v>
      </c>
    </row>
    <row r="655" spans="1:23" x14ac:dyDescent="0.25">
      <c r="A655" t="s">
        <v>777</v>
      </c>
      <c r="B655">
        <v>2003</v>
      </c>
      <c r="C655" t="s">
        <v>743</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b">
        <f>Data_Completeness(LifeExpectancyData[[#This Row],[Life expectancy]:[Schooling]])</f>
        <v>0</v>
      </c>
    </row>
    <row r="656" spans="1:23" x14ac:dyDescent="0.25">
      <c r="A656" t="s">
        <v>777</v>
      </c>
      <c r="B656">
        <v>2002</v>
      </c>
      <c r="C656" t="s">
        <v>743</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b">
        <f>Data_Completeness(LifeExpectancyData[[#This Row],[Life expectancy]:[Schooling]])</f>
        <v>0</v>
      </c>
    </row>
    <row r="657" spans="1:23" x14ac:dyDescent="0.25">
      <c r="A657" t="s">
        <v>777</v>
      </c>
      <c r="B657">
        <v>2001</v>
      </c>
      <c r="C657" t="s">
        <v>743</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b">
        <f>Data_Completeness(LifeExpectancyData[[#This Row],[Life expectancy]:[Schooling]])</f>
        <v>0</v>
      </c>
    </row>
    <row r="658" spans="1:23" x14ac:dyDescent="0.25">
      <c r="A658" t="s">
        <v>777</v>
      </c>
      <c r="B658">
        <v>2000</v>
      </c>
      <c r="C658" t="s">
        <v>743</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b">
        <f>Data_Completeness(LifeExpectancyData[[#This Row],[Life expectancy]:[Schooling]])</f>
        <v>0</v>
      </c>
    </row>
    <row r="659" spans="1:23" x14ac:dyDescent="0.25">
      <c r="A659" t="s">
        <v>778</v>
      </c>
      <c r="B659">
        <v>2015</v>
      </c>
      <c r="C659" t="s">
        <v>735</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b">
        <f>Data_Completeness(LifeExpectancyData[[#This Row],[Life expectancy]:[Schooling]])</f>
        <v>0</v>
      </c>
    </row>
    <row r="660" spans="1:23" x14ac:dyDescent="0.25">
      <c r="A660" t="s">
        <v>778</v>
      </c>
      <c r="B660">
        <v>2014</v>
      </c>
      <c r="C660" t="s">
        <v>735</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b">
        <f>Data_Completeness(LifeExpectancyData[[#This Row],[Life expectancy]:[Schooling]])</f>
        <v>0</v>
      </c>
    </row>
    <row r="661" spans="1:23" x14ac:dyDescent="0.25">
      <c r="A661" t="s">
        <v>778</v>
      </c>
      <c r="B661">
        <v>2013</v>
      </c>
      <c r="C661" t="s">
        <v>735</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b">
        <f>Data_Completeness(LifeExpectancyData[[#This Row],[Life expectancy]:[Schooling]])</f>
        <v>0</v>
      </c>
    </row>
    <row r="662" spans="1:23" x14ac:dyDescent="0.25">
      <c r="A662" t="s">
        <v>778</v>
      </c>
      <c r="B662">
        <v>2012</v>
      </c>
      <c r="C662" t="s">
        <v>735</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b">
        <f>Data_Completeness(LifeExpectancyData[[#This Row],[Life expectancy]:[Schooling]])</f>
        <v>0</v>
      </c>
    </row>
    <row r="663" spans="1:23" x14ac:dyDescent="0.25">
      <c r="A663" t="s">
        <v>778</v>
      </c>
      <c r="B663">
        <v>2011</v>
      </c>
      <c r="C663" t="s">
        <v>735</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b">
        <f>Data_Completeness(LifeExpectancyData[[#This Row],[Life expectancy]:[Schooling]])</f>
        <v>0</v>
      </c>
    </row>
    <row r="664" spans="1:23" x14ac:dyDescent="0.25">
      <c r="A664" t="s">
        <v>778</v>
      </c>
      <c r="B664">
        <v>2010</v>
      </c>
      <c r="C664" t="s">
        <v>735</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b">
        <f>Data_Completeness(LifeExpectancyData[[#This Row],[Life expectancy]:[Schooling]])</f>
        <v>0</v>
      </c>
    </row>
    <row r="665" spans="1:23" x14ac:dyDescent="0.25">
      <c r="A665" t="s">
        <v>778</v>
      </c>
      <c r="B665">
        <v>2009</v>
      </c>
      <c r="C665" t="s">
        <v>735</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b">
        <f>Data_Completeness(LifeExpectancyData[[#This Row],[Life expectancy]:[Schooling]])</f>
        <v>0</v>
      </c>
    </row>
    <row r="666" spans="1:23" x14ac:dyDescent="0.25">
      <c r="A666" t="s">
        <v>778</v>
      </c>
      <c r="B666">
        <v>2008</v>
      </c>
      <c r="C666" t="s">
        <v>735</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b">
        <f>Data_Completeness(LifeExpectancyData[[#This Row],[Life expectancy]:[Schooling]])</f>
        <v>0</v>
      </c>
    </row>
    <row r="667" spans="1:23" x14ac:dyDescent="0.25">
      <c r="A667" t="s">
        <v>778</v>
      </c>
      <c r="B667">
        <v>2007</v>
      </c>
      <c r="C667" t="s">
        <v>735</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b">
        <f>Data_Completeness(LifeExpectancyData[[#This Row],[Life expectancy]:[Schooling]])</f>
        <v>0</v>
      </c>
    </row>
    <row r="668" spans="1:23" x14ac:dyDescent="0.25">
      <c r="A668" t="s">
        <v>778</v>
      </c>
      <c r="B668">
        <v>2006</v>
      </c>
      <c r="C668" t="s">
        <v>735</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b">
        <f>Data_Completeness(LifeExpectancyData[[#This Row],[Life expectancy]:[Schooling]])</f>
        <v>0</v>
      </c>
    </row>
    <row r="669" spans="1:23" x14ac:dyDescent="0.25">
      <c r="A669" t="s">
        <v>778</v>
      </c>
      <c r="B669">
        <v>2005</v>
      </c>
      <c r="C669" t="s">
        <v>735</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b">
        <f>Data_Completeness(LifeExpectancyData[[#This Row],[Life expectancy]:[Schooling]])</f>
        <v>0</v>
      </c>
    </row>
    <row r="670" spans="1:23" x14ac:dyDescent="0.25">
      <c r="A670" t="s">
        <v>778</v>
      </c>
      <c r="B670">
        <v>2004</v>
      </c>
      <c r="C670" t="s">
        <v>735</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b">
        <f>Data_Completeness(LifeExpectancyData[[#This Row],[Life expectancy]:[Schooling]])</f>
        <v>0</v>
      </c>
    </row>
    <row r="671" spans="1:23" x14ac:dyDescent="0.25">
      <c r="A671" t="s">
        <v>778</v>
      </c>
      <c r="B671">
        <v>2003</v>
      </c>
      <c r="C671" t="s">
        <v>735</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b">
        <f>Data_Completeness(LifeExpectancyData[[#This Row],[Life expectancy]:[Schooling]])</f>
        <v>0</v>
      </c>
    </row>
    <row r="672" spans="1:23" x14ac:dyDescent="0.25">
      <c r="A672" t="s">
        <v>778</v>
      </c>
      <c r="B672">
        <v>2002</v>
      </c>
      <c r="C672" t="s">
        <v>735</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b">
        <f>Data_Completeness(LifeExpectancyData[[#This Row],[Life expectancy]:[Schooling]])</f>
        <v>0</v>
      </c>
    </row>
    <row r="673" spans="1:23" x14ac:dyDescent="0.25">
      <c r="A673" t="s">
        <v>778</v>
      </c>
      <c r="B673">
        <v>2001</v>
      </c>
      <c r="C673" t="s">
        <v>735</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b">
        <f>Data_Completeness(LifeExpectancyData[[#This Row],[Life expectancy]:[Schooling]])</f>
        <v>0</v>
      </c>
    </row>
    <row r="674" spans="1:23" x14ac:dyDescent="0.25">
      <c r="A674" t="s">
        <v>778</v>
      </c>
      <c r="B674">
        <v>2000</v>
      </c>
      <c r="C674" t="s">
        <v>735</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b">
        <f>Data_Completeness(LifeExpectancyData[[#This Row],[Life expectancy]:[Schooling]])</f>
        <v>0</v>
      </c>
    </row>
    <row r="675" spans="1:23" x14ac:dyDescent="0.25">
      <c r="A675" t="s">
        <v>779</v>
      </c>
      <c r="B675">
        <v>2015</v>
      </c>
      <c r="C675" t="s">
        <v>743</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b">
        <f>Data_Completeness(LifeExpectancyData[[#This Row],[Life expectancy]:[Schooling]])</f>
        <v>0</v>
      </c>
    </row>
    <row r="676" spans="1:23" x14ac:dyDescent="0.25">
      <c r="A676" t="s">
        <v>779</v>
      </c>
      <c r="B676">
        <v>2014</v>
      </c>
      <c r="C676" t="s">
        <v>743</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b">
        <f>Data_Completeness(LifeExpectancyData[[#This Row],[Life expectancy]:[Schooling]])</f>
        <v>1</v>
      </c>
    </row>
    <row r="677" spans="1:23" x14ac:dyDescent="0.25">
      <c r="A677" t="s">
        <v>779</v>
      </c>
      <c r="B677">
        <v>2013</v>
      </c>
      <c r="C677" t="s">
        <v>743</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b">
        <f>Data_Completeness(LifeExpectancyData[[#This Row],[Life expectancy]:[Schooling]])</f>
        <v>1</v>
      </c>
    </row>
    <row r="678" spans="1:23" x14ac:dyDescent="0.25">
      <c r="A678" t="s">
        <v>779</v>
      </c>
      <c r="B678">
        <v>2012</v>
      </c>
      <c r="C678" t="s">
        <v>743</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b">
        <f>Data_Completeness(LifeExpectancyData[[#This Row],[Life expectancy]:[Schooling]])</f>
        <v>1</v>
      </c>
    </row>
    <row r="679" spans="1:23" x14ac:dyDescent="0.25">
      <c r="A679" t="s">
        <v>779</v>
      </c>
      <c r="B679">
        <v>2011</v>
      </c>
      <c r="C679" t="s">
        <v>743</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b">
        <f>Data_Completeness(LifeExpectancyData[[#This Row],[Life expectancy]:[Schooling]])</f>
        <v>1</v>
      </c>
    </row>
    <row r="680" spans="1:23" x14ac:dyDescent="0.25">
      <c r="A680" t="s">
        <v>779</v>
      </c>
      <c r="B680">
        <v>2010</v>
      </c>
      <c r="C680" t="s">
        <v>743</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b">
        <f>Data_Completeness(LifeExpectancyData[[#This Row],[Life expectancy]:[Schooling]])</f>
        <v>1</v>
      </c>
    </row>
    <row r="681" spans="1:23" x14ac:dyDescent="0.25">
      <c r="A681" t="s">
        <v>779</v>
      </c>
      <c r="B681">
        <v>2009</v>
      </c>
      <c r="C681" t="s">
        <v>743</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b">
        <f>Data_Completeness(LifeExpectancyData[[#This Row],[Life expectancy]:[Schooling]])</f>
        <v>1</v>
      </c>
    </row>
    <row r="682" spans="1:23" x14ac:dyDescent="0.25">
      <c r="A682" t="s">
        <v>779</v>
      </c>
      <c r="B682">
        <v>2008</v>
      </c>
      <c r="C682" t="s">
        <v>743</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b">
        <f>Data_Completeness(LifeExpectancyData[[#This Row],[Life expectancy]:[Schooling]])</f>
        <v>1</v>
      </c>
    </row>
    <row r="683" spans="1:23" x14ac:dyDescent="0.25">
      <c r="A683" t="s">
        <v>779</v>
      </c>
      <c r="B683">
        <v>2007</v>
      </c>
      <c r="C683" t="s">
        <v>743</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b">
        <f>Data_Completeness(LifeExpectancyData[[#This Row],[Life expectancy]:[Schooling]])</f>
        <v>1</v>
      </c>
    </row>
    <row r="684" spans="1:23" x14ac:dyDescent="0.25">
      <c r="A684" t="s">
        <v>779</v>
      </c>
      <c r="B684">
        <v>2006</v>
      </c>
      <c r="C684" t="s">
        <v>743</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b">
        <f>Data_Completeness(LifeExpectancyData[[#This Row],[Life expectancy]:[Schooling]])</f>
        <v>1</v>
      </c>
    </row>
    <row r="685" spans="1:23" x14ac:dyDescent="0.25">
      <c r="A685" t="s">
        <v>779</v>
      </c>
      <c r="B685">
        <v>2005</v>
      </c>
      <c r="C685" t="s">
        <v>743</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b">
        <f>Data_Completeness(LifeExpectancyData[[#This Row],[Life expectancy]:[Schooling]])</f>
        <v>1</v>
      </c>
    </row>
    <row r="686" spans="1:23" x14ac:dyDescent="0.25">
      <c r="A686" t="s">
        <v>779</v>
      </c>
      <c r="B686">
        <v>2004</v>
      </c>
      <c r="C686" t="s">
        <v>743</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b">
        <f>Data_Completeness(LifeExpectancyData[[#This Row],[Life expectancy]:[Schooling]])</f>
        <v>1</v>
      </c>
    </row>
    <row r="687" spans="1:23" x14ac:dyDescent="0.25">
      <c r="A687" t="s">
        <v>779</v>
      </c>
      <c r="B687">
        <v>2003</v>
      </c>
      <c r="C687" t="s">
        <v>743</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b">
        <f>Data_Completeness(LifeExpectancyData[[#This Row],[Life expectancy]:[Schooling]])</f>
        <v>1</v>
      </c>
    </row>
    <row r="688" spans="1:23" x14ac:dyDescent="0.25">
      <c r="A688" t="s">
        <v>779</v>
      </c>
      <c r="B688">
        <v>2002</v>
      </c>
      <c r="C688" t="s">
        <v>743</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b">
        <f>Data_Completeness(LifeExpectancyData[[#This Row],[Life expectancy]:[Schooling]])</f>
        <v>1</v>
      </c>
    </row>
    <row r="689" spans="1:23" x14ac:dyDescent="0.25">
      <c r="A689" t="s">
        <v>779</v>
      </c>
      <c r="B689">
        <v>2001</v>
      </c>
      <c r="C689" t="s">
        <v>743</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b">
        <f>Data_Completeness(LifeExpectancyData[[#This Row],[Life expectancy]:[Schooling]])</f>
        <v>1</v>
      </c>
    </row>
    <row r="690" spans="1:23" x14ac:dyDescent="0.25">
      <c r="A690" t="s">
        <v>779</v>
      </c>
      <c r="B690">
        <v>2000</v>
      </c>
      <c r="C690" t="s">
        <v>743</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b">
        <f>Data_Completeness(LifeExpectancyData[[#This Row],[Life expectancy]:[Schooling]])</f>
        <v>1</v>
      </c>
    </row>
    <row r="691" spans="1:23" x14ac:dyDescent="0.25">
      <c r="A691" t="s">
        <v>780</v>
      </c>
      <c r="B691">
        <v>2015</v>
      </c>
      <c r="C691" t="s">
        <v>743</v>
      </c>
      <c r="D691">
        <v>78.8</v>
      </c>
      <c r="E691">
        <v>86</v>
      </c>
      <c r="F691">
        <v>0</v>
      </c>
      <c r="H691">
        <v>0</v>
      </c>
      <c r="I691">
        <v>97</v>
      </c>
      <c r="J691">
        <v>9</v>
      </c>
      <c r="K691">
        <v>66.099999999999994</v>
      </c>
      <c r="L691">
        <v>0</v>
      </c>
      <c r="M691">
        <v>97</v>
      </c>
      <c r="O691">
        <v>97</v>
      </c>
      <c r="P691">
        <v>0.1</v>
      </c>
      <c r="S691">
        <v>1.8</v>
      </c>
      <c r="T691">
        <v>1.8</v>
      </c>
      <c r="W691" t="b">
        <f>Data_Completeness(LifeExpectancyData[[#This Row],[Life expectancy]:[Schooling]])</f>
        <v>0</v>
      </c>
    </row>
    <row r="692" spans="1:23" x14ac:dyDescent="0.25">
      <c r="A692" t="s">
        <v>780</v>
      </c>
      <c r="B692">
        <v>2014</v>
      </c>
      <c r="C692" t="s">
        <v>743</v>
      </c>
      <c r="D692">
        <v>78.599999999999994</v>
      </c>
      <c r="E692">
        <v>88</v>
      </c>
      <c r="F692">
        <v>0</v>
      </c>
      <c r="G692">
        <v>12.68</v>
      </c>
      <c r="H692">
        <v>0</v>
      </c>
      <c r="I692">
        <v>99</v>
      </c>
      <c r="J692">
        <v>222</v>
      </c>
      <c r="K692">
        <v>65.599999999999994</v>
      </c>
      <c r="L692">
        <v>0</v>
      </c>
      <c r="M692">
        <v>99</v>
      </c>
      <c r="N692">
        <v>7.41</v>
      </c>
      <c r="O692">
        <v>97</v>
      </c>
      <c r="P692">
        <v>0.1</v>
      </c>
      <c r="S692">
        <v>1.8</v>
      </c>
      <c r="T692">
        <v>1.9</v>
      </c>
      <c r="W692" t="b">
        <f>Data_Completeness(LifeExpectancyData[[#This Row],[Life expectancy]:[Schooling]])</f>
        <v>0</v>
      </c>
    </row>
    <row r="693" spans="1:23" x14ac:dyDescent="0.25">
      <c r="A693" t="s">
        <v>780</v>
      </c>
      <c r="B693">
        <v>2013</v>
      </c>
      <c r="C693" t="s">
        <v>743</v>
      </c>
      <c r="D693">
        <v>78.2</v>
      </c>
      <c r="E693">
        <v>9</v>
      </c>
      <c r="F693">
        <v>0</v>
      </c>
      <c r="G693">
        <v>12.45</v>
      </c>
      <c r="H693">
        <v>0</v>
      </c>
      <c r="I693">
        <v>99</v>
      </c>
      <c r="J693">
        <v>15</v>
      </c>
      <c r="K693">
        <v>65.099999999999994</v>
      </c>
      <c r="L693">
        <v>0</v>
      </c>
      <c r="M693">
        <v>99</v>
      </c>
      <c r="N693">
        <v>7.49</v>
      </c>
      <c r="O693">
        <v>98</v>
      </c>
      <c r="P693">
        <v>0.1</v>
      </c>
      <c r="S693">
        <v>1.8</v>
      </c>
      <c r="T693">
        <v>1.9</v>
      </c>
      <c r="W693" t="b">
        <f>Data_Completeness(LifeExpectancyData[[#This Row],[Life expectancy]:[Schooling]])</f>
        <v>0</v>
      </c>
    </row>
    <row r="694" spans="1:23" x14ac:dyDescent="0.25">
      <c r="A694" t="s">
        <v>780</v>
      </c>
      <c r="B694">
        <v>2012</v>
      </c>
      <c r="C694" t="s">
        <v>743</v>
      </c>
      <c r="D694">
        <v>78</v>
      </c>
      <c r="E694">
        <v>93</v>
      </c>
      <c r="F694">
        <v>0</v>
      </c>
      <c r="G694">
        <v>12.71</v>
      </c>
      <c r="H694">
        <v>0</v>
      </c>
      <c r="I694">
        <v>99</v>
      </c>
      <c r="J694">
        <v>22</v>
      </c>
      <c r="K694">
        <v>64.5</v>
      </c>
      <c r="L694">
        <v>0</v>
      </c>
      <c r="M694">
        <v>99</v>
      </c>
      <c r="N694">
        <v>7.55</v>
      </c>
      <c r="O694">
        <v>99</v>
      </c>
      <c r="P694">
        <v>0.1</v>
      </c>
      <c r="S694">
        <v>1.8</v>
      </c>
      <c r="T694">
        <v>1.9</v>
      </c>
      <c r="W694" t="b">
        <f>Data_Completeness(LifeExpectancyData[[#This Row],[Life expectancy]:[Schooling]])</f>
        <v>0</v>
      </c>
    </row>
    <row r="695" spans="1:23" x14ac:dyDescent="0.25">
      <c r="A695" t="s">
        <v>780</v>
      </c>
      <c r="B695">
        <v>2011</v>
      </c>
      <c r="C695" t="s">
        <v>743</v>
      </c>
      <c r="D695">
        <v>77.8</v>
      </c>
      <c r="E695">
        <v>97</v>
      </c>
      <c r="F695">
        <v>0</v>
      </c>
      <c r="G695">
        <v>12.43</v>
      </c>
      <c r="H695">
        <v>0</v>
      </c>
      <c r="I695">
        <v>99</v>
      </c>
      <c r="J695">
        <v>17</v>
      </c>
      <c r="K695">
        <v>64</v>
      </c>
      <c r="L695">
        <v>0</v>
      </c>
      <c r="M695">
        <v>99</v>
      </c>
      <c r="N695">
        <v>7.5</v>
      </c>
      <c r="O695">
        <v>99</v>
      </c>
      <c r="P695">
        <v>0.1</v>
      </c>
      <c r="S695">
        <v>1.9</v>
      </c>
      <c r="T695">
        <v>1.9</v>
      </c>
      <c r="W695" t="b">
        <f>Data_Completeness(LifeExpectancyData[[#This Row],[Life expectancy]:[Schooling]])</f>
        <v>0</v>
      </c>
    </row>
    <row r="696" spans="1:23" x14ac:dyDescent="0.25">
      <c r="A696" t="s">
        <v>780</v>
      </c>
      <c r="B696">
        <v>2010</v>
      </c>
      <c r="C696" t="s">
        <v>743</v>
      </c>
      <c r="D696">
        <v>77.5</v>
      </c>
      <c r="E696">
        <v>99</v>
      </c>
      <c r="F696">
        <v>0</v>
      </c>
      <c r="G696">
        <v>12.69</v>
      </c>
      <c r="H696">
        <v>0</v>
      </c>
      <c r="I696">
        <v>99</v>
      </c>
      <c r="J696">
        <v>0</v>
      </c>
      <c r="K696">
        <v>63.6</v>
      </c>
      <c r="L696">
        <v>0</v>
      </c>
      <c r="M696">
        <v>99</v>
      </c>
      <c r="N696">
        <v>7.43</v>
      </c>
      <c r="O696">
        <v>99</v>
      </c>
      <c r="P696">
        <v>0.1</v>
      </c>
      <c r="S696">
        <v>1.9</v>
      </c>
      <c r="T696">
        <v>2</v>
      </c>
      <c r="W696" t="b">
        <f>Data_Completeness(LifeExpectancyData[[#This Row],[Life expectancy]:[Schooling]])</f>
        <v>0</v>
      </c>
    </row>
    <row r="697" spans="1:23" x14ac:dyDescent="0.25">
      <c r="A697" t="s">
        <v>780</v>
      </c>
      <c r="B697">
        <v>2009</v>
      </c>
      <c r="C697" t="s">
        <v>743</v>
      </c>
      <c r="D697">
        <v>77.099999999999994</v>
      </c>
      <c r="E697">
        <v>12</v>
      </c>
      <c r="F697">
        <v>0</v>
      </c>
      <c r="G697">
        <v>13.23</v>
      </c>
      <c r="H697">
        <v>0</v>
      </c>
      <c r="I697">
        <v>99</v>
      </c>
      <c r="J697">
        <v>5</v>
      </c>
      <c r="K697">
        <v>63.1</v>
      </c>
      <c r="L697">
        <v>0</v>
      </c>
      <c r="M697">
        <v>99</v>
      </c>
      <c r="N697">
        <v>7.85</v>
      </c>
      <c r="O697">
        <v>99</v>
      </c>
      <c r="P697">
        <v>0.1</v>
      </c>
      <c r="S697">
        <v>1.9</v>
      </c>
      <c r="T697">
        <v>2</v>
      </c>
      <c r="W697" t="b">
        <f>Data_Completeness(LifeExpectancyData[[#This Row],[Life expectancy]:[Schooling]])</f>
        <v>0</v>
      </c>
    </row>
    <row r="698" spans="1:23" x14ac:dyDescent="0.25">
      <c r="A698" t="s">
        <v>780</v>
      </c>
      <c r="B698">
        <v>2008</v>
      </c>
      <c r="C698" t="s">
        <v>743</v>
      </c>
      <c r="D698">
        <v>77</v>
      </c>
      <c r="E698">
        <v>16</v>
      </c>
      <c r="F698">
        <v>0</v>
      </c>
      <c r="G698">
        <v>13.25</v>
      </c>
      <c r="H698">
        <v>0</v>
      </c>
      <c r="I698">
        <v>99</v>
      </c>
      <c r="J698">
        <v>2</v>
      </c>
      <c r="K698">
        <v>62.6</v>
      </c>
      <c r="L698">
        <v>0</v>
      </c>
      <c r="M698">
        <v>99</v>
      </c>
      <c r="N698">
        <v>6.82</v>
      </c>
      <c r="O698">
        <v>99</v>
      </c>
      <c r="P698">
        <v>0.1</v>
      </c>
      <c r="S698">
        <v>1.9</v>
      </c>
      <c r="T698">
        <v>2</v>
      </c>
      <c r="W698" t="b">
        <f>Data_Completeness(LifeExpectancyData[[#This Row],[Life expectancy]:[Schooling]])</f>
        <v>0</v>
      </c>
    </row>
    <row r="699" spans="1:23" x14ac:dyDescent="0.25">
      <c r="A699" t="s">
        <v>780</v>
      </c>
      <c r="B699">
        <v>2007</v>
      </c>
      <c r="C699" t="s">
        <v>743</v>
      </c>
      <c r="D699">
        <v>76.8</v>
      </c>
      <c r="E699">
        <v>17</v>
      </c>
      <c r="F699">
        <v>0</v>
      </c>
      <c r="G699">
        <v>13.43</v>
      </c>
      <c r="H699">
        <v>0</v>
      </c>
      <c r="I699">
        <v>99</v>
      </c>
      <c r="J699">
        <v>2</v>
      </c>
      <c r="K699">
        <v>62.2</v>
      </c>
      <c r="L699">
        <v>0</v>
      </c>
      <c r="M699">
        <v>99</v>
      </c>
      <c r="N699">
        <v>6.52</v>
      </c>
      <c r="O699">
        <v>99</v>
      </c>
      <c r="P699">
        <v>0.1</v>
      </c>
      <c r="S699">
        <v>2</v>
      </c>
      <c r="T699">
        <v>2.1</v>
      </c>
      <c r="W699" t="b">
        <f>Data_Completeness(LifeExpectancyData[[#This Row],[Life expectancy]:[Schooling]])</f>
        <v>0</v>
      </c>
    </row>
    <row r="700" spans="1:23" x14ac:dyDescent="0.25">
      <c r="A700" t="s">
        <v>780</v>
      </c>
      <c r="B700">
        <v>2006</v>
      </c>
      <c r="C700" t="s">
        <v>743</v>
      </c>
      <c r="D700">
        <v>76.5</v>
      </c>
      <c r="E700">
        <v>19</v>
      </c>
      <c r="F700">
        <v>0</v>
      </c>
      <c r="G700">
        <v>13.03</v>
      </c>
      <c r="H700">
        <v>0</v>
      </c>
      <c r="I700">
        <v>98</v>
      </c>
      <c r="J700">
        <v>7</v>
      </c>
      <c r="K700">
        <v>61.8</v>
      </c>
      <c r="L700">
        <v>0</v>
      </c>
      <c r="M700">
        <v>98</v>
      </c>
      <c r="N700">
        <v>6.69</v>
      </c>
      <c r="O700">
        <v>98</v>
      </c>
      <c r="P700">
        <v>0.1</v>
      </c>
      <c r="S700">
        <v>2</v>
      </c>
      <c r="T700">
        <v>2.1</v>
      </c>
      <c r="W700" t="b">
        <f>Data_Completeness(LifeExpectancyData[[#This Row],[Life expectancy]:[Schooling]])</f>
        <v>0</v>
      </c>
    </row>
    <row r="701" spans="1:23" x14ac:dyDescent="0.25">
      <c r="A701" t="s">
        <v>780</v>
      </c>
      <c r="B701">
        <v>2005</v>
      </c>
      <c r="C701" t="s">
        <v>743</v>
      </c>
      <c r="D701">
        <v>75.900000000000006</v>
      </c>
      <c r="E701">
        <v>114</v>
      </c>
      <c r="F701">
        <v>0</v>
      </c>
      <c r="G701">
        <v>13.19</v>
      </c>
      <c r="H701">
        <v>0</v>
      </c>
      <c r="I701">
        <v>99</v>
      </c>
      <c r="J701">
        <v>0</v>
      </c>
      <c r="K701">
        <v>61.3</v>
      </c>
      <c r="L701">
        <v>0</v>
      </c>
      <c r="M701">
        <v>96</v>
      </c>
      <c r="N701">
        <v>6.93</v>
      </c>
      <c r="O701">
        <v>97</v>
      </c>
      <c r="P701">
        <v>0.1</v>
      </c>
      <c r="S701">
        <v>2.1</v>
      </c>
      <c r="T701">
        <v>2.1</v>
      </c>
      <c r="W701" t="b">
        <f>Data_Completeness(LifeExpectancyData[[#This Row],[Life expectancy]:[Schooling]])</f>
        <v>0</v>
      </c>
    </row>
    <row r="702" spans="1:23" x14ac:dyDescent="0.25">
      <c r="A702" t="s">
        <v>780</v>
      </c>
      <c r="B702">
        <v>2004</v>
      </c>
      <c r="C702" t="s">
        <v>743</v>
      </c>
      <c r="D702">
        <v>75.8</v>
      </c>
      <c r="E702">
        <v>116</v>
      </c>
      <c r="F702">
        <v>0</v>
      </c>
      <c r="G702">
        <v>13.24</v>
      </c>
      <c r="H702">
        <v>0</v>
      </c>
      <c r="I702">
        <v>98</v>
      </c>
      <c r="J702">
        <v>17</v>
      </c>
      <c r="K702">
        <v>6.8</v>
      </c>
      <c r="L702">
        <v>0</v>
      </c>
      <c r="M702">
        <v>96</v>
      </c>
      <c r="N702">
        <v>6.9</v>
      </c>
      <c r="O702">
        <v>98</v>
      </c>
      <c r="P702">
        <v>0.1</v>
      </c>
      <c r="S702">
        <v>2.1</v>
      </c>
      <c r="T702">
        <v>2.2000000000000002</v>
      </c>
      <c r="W702" t="b">
        <f>Data_Completeness(LifeExpectancyData[[#This Row],[Life expectancy]:[Schooling]])</f>
        <v>0</v>
      </c>
    </row>
    <row r="703" spans="1:23" x14ac:dyDescent="0.25">
      <c r="A703" t="s">
        <v>780</v>
      </c>
      <c r="B703">
        <v>2003</v>
      </c>
      <c r="C703" t="s">
        <v>743</v>
      </c>
      <c r="D703">
        <v>75.2</v>
      </c>
      <c r="E703">
        <v>122</v>
      </c>
      <c r="F703">
        <v>0</v>
      </c>
      <c r="G703">
        <v>13.01</v>
      </c>
      <c r="H703">
        <v>0</v>
      </c>
      <c r="I703">
        <v>92</v>
      </c>
      <c r="J703">
        <v>30</v>
      </c>
      <c r="K703">
        <v>6.4</v>
      </c>
      <c r="L703">
        <v>0</v>
      </c>
      <c r="M703">
        <v>97</v>
      </c>
      <c r="N703">
        <v>7.13</v>
      </c>
      <c r="O703">
        <v>97</v>
      </c>
      <c r="P703">
        <v>0.1</v>
      </c>
      <c r="S703">
        <v>2.2000000000000002</v>
      </c>
      <c r="T703">
        <v>2.2000000000000002</v>
      </c>
      <c r="W703" t="b">
        <f>Data_Completeness(LifeExpectancyData[[#This Row],[Life expectancy]:[Schooling]])</f>
        <v>0</v>
      </c>
    </row>
    <row r="704" spans="1:23" x14ac:dyDescent="0.25">
      <c r="A704" t="s">
        <v>780</v>
      </c>
      <c r="B704">
        <v>2002</v>
      </c>
      <c r="C704" t="s">
        <v>743</v>
      </c>
      <c r="D704">
        <v>75.3</v>
      </c>
      <c r="E704">
        <v>12</v>
      </c>
      <c r="F704">
        <v>0</v>
      </c>
      <c r="G704">
        <v>13.47</v>
      </c>
      <c r="H704">
        <v>0</v>
      </c>
      <c r="I704">
        <v>86</v>
      </c>
      <c r="J704">
        <v>4</v>
      </c>
      <c r="K704">
        <v>59.9</v>
      </c>
      <c r="L704">
        <v>0</v>
      </c>
      <c r="M704">
        <v>97</v>
      </c>
      <c r="N704">
        <v>6.8</v>
      </c>
      <c r="O704">
        <v>98</v>
      </c>
      <c r="P704">
        <v>0.1</v>
      </c>
      <c r="S704">
        <v>2.2000000000000002</v>
      </c>
      <c r="T704">
        <v>2.2999999999999998</v>
      </c>
      <c r="W704" t="b">
        <f>Data_Completeness(LifeExpectancyData[[#This Row],[Life expectancy]:[Schooling]])</f>
        <v>0</v>
      </c>
    </row>
    <row r="705" spans="1:23" x14ac:dyDescent="0.25">
      <c r="A705" t="s">
        <v>780</v>
      </c>
      <c r="B705">
        <v>2001</v>
      </c>
      <c r="C705" t="s">
        <v>743</v>
      </c>
      <c r="D705">
        <v>75.099999999999994</v>
      </c>
      <c r="E705">
        <v>123</v>
      </c>
      <c r="F705">
        <v>0</v>
      </c>
      <c r="G705">
        <v>13.36</v>
      </c>
      <c r="H705">
        <v>0</v>
      </c>
      <c r="J705">
        <v>6</v>
      </c>
      <c r="K705">
        <v>59.4</v>
      </c>
      <c r="L705">
        <v>0</v>
      </c>
      <c r="M705">
        <v>97</v>
      </c>
      <c r="N705">
        <v>6.42</v>
      </c>
      <c r="O705">
        <v>98</v>
      </c>
      <c r="P705">
        <v>0.1</v>
      </c>
      <c r="S705">
        <v>2.2000000000000002</v>
      </c>
      <c r="T705">
        <v>2.2999999999999998</v>
      </c>
      <c r="W705" t="b">
        <f>Data_Completeness(LifeExpectancyData[[#This Row],[Life expectancy]:[Schooling]])</f>
        <v>0</v>
      </c>
    </row>
    <row r="706" spans="1:23" x14ac:dyDescent="0.25">
      <c r="A706" t="s">
        <v>780</v>
      </c>
      <c r="B706">
        <v>2000</v>
      </c>
      <c r="C706" t="s">
        <v>743</v>
      </c>
      <c r="D706">
        <v>74.7</v>
      </c>
      <c r="E706">
        <v>126</v>
      </c>
      <c r="F706">
        <v>0</v>
      </c>
      <c r="G706">
        <v>13.22</v>
      </c>
      <c r="H706">
        <v>0</v>
      </c>
      <c r="J706">
        <v>9</v>
      </c>
      <c r="K706">
        <v>59</v>
      </c>
      <c r="L706">
        <v>0</v>
      </c>
      <c r="M706">
        <v>98</v>
      </c>
      <c r="N706">
        <v>6.31</v>
      </c>
      <c r="O706">
        <v>98</v>
      </c>
      <c r="P706">
        <v>0.1</v>
      </c>
      <c r="S706">
        <v>2.2999999999999998</v>
      </c>
      <c r="T706">
        <v>2.2999999999999998</v>
      </c>
      <c r="W706" t="b">
        <f>Data_Completeness(LifeExpectancyData[[#This Row],[Life expectancy]:[Schooling]])</f>
        <v>0</v>
      </c>
    </row>
    <row r="707" spans="1:23" x14ac:dyDescent="0.25">
      <c r="A707" t="s">
        <v>781</v>
      </c>
      <c r="B707">
        <v>2015</v>
      </c>
      <c r="C707" t="s">
        <v>735</v>
      </c>
      <c r="D707">
        <v>76</v>
      </c>
      <c r="E707">
        <v>139</v>
      </c>
      <c r="F707">
        <v>6</v>
      </c>
      <c r="H707">
        <v>0</v>
      </c>
      <c r="I707">
        <v>96</v>
      </c>
      <c r="J707">
        <v>0</v>
      </c>
      <c r="K707">
        <v>32.9</v>
      </c>
      <c r="L707">
        <v>7</v>
      </c>
      <c r="M707">
        <v>99</v>
      </c>
      <c r="O707">
        <v>96</v>
      </c>
      <c r="P707">
        <v>0.1</v>
      </c>
      <c r="S707">
        <v>4.9000000000000004</v>
      </c>
      <c r="T707">
        <v>4.9000000000000004</v>
      </c>
      <c r="W707" t="b">
        <f>Data_Completeness(LifeExpectancyData[[#This Row],[Life expectancy]:[Schooling]])</f>
        <v>0</v>
      </c>
    </row>
    <row r="708" spans="1:23" x14ac:dyDescent="0.25">
      <c r="A708" t="s">
        <v>781</v>
      </c>
      <c r="B708">
        <v>2014</v>
      </c>
      <c r="C708" t="s">
        <v>735</v>
      </c>
      <c r="D708">
        <v>73</v>
      </c>
      <c r="E708">
        <v>142</v>
      </c>
      <c r="F708">
        <v>6</v>
      </c>
      <c r="G708">
        <v>0.01</v>
      </c>
      <c r="H708">
        <v>0</v>
      </c>
      <c r="I708">
        <v>93</v>
      </c>
      <c r="J708">
        <v>3</v>
      </c>
      <c r="K708">
        <v>32.4</v>
      </c>
      <c r="L708">
        <v>8</v>
      </c>
      <c r="M708">
        <v>99</v>
      </c>
      <c r="O708">
        <v>93</v>
      </c>
      <c r="P708">
        <v>0.1</v>
      </c>
      <c r="S708">
        <v>4.9000000000000004</v>
      </c>
      <c r="T708">
        <v>4.9000000000000004</v>
      </c>
      <c r="W708" t="b">
        <f>Data_Completeness(LifeExpectancyData[[#This Row],[Life expectancy]:[Schooling]])</f>
        <v>0</v>
      </c>
    </row>
    <row r="709" spans="1:23" x14ac:dyDescent="0.25">
      <c r="A709" t="s">
        <v>781</v>
      </c>
      <c r="B709">
        <v>2013</v>
      </c>
      <c r="C709" t="s">
        <v>735</v>
      </c>
      <c r="D709">
        <v>71</v>
      </c>
      <c r="E709">
        <v>146</v>
      </c>
      <c r="F709">
        <v>6</v>
      </c>
      <c r="G709">
        <v>3.35</v>
      </c>
      <c r="H709">
        <v>0</v>
      </c>
      <c r="I709">
        <v>93</v>
      </c>
      <c r="J709">
        <v>0</v>
      </c>
      <c r="K709">
        <v>31.8</v>
      </c>
      <c r="L709">
        <v>8</v>
      </c>
      <c r="M709">
        <v>99</v>
      </c>
      <c r="O709">
        <v>93</v>
      </c>
      <c r="P709">
        <v>0.1</v>
      </c>
      <c r="S709">
        <v>5</v>
      </c>
      <c r="T709">
        <v>5</v>
      </c>
      <c r="W709" t="b">
        <f>Data_Completeness(LifeExpectancyData[[#This Row],[Life expectancy]:[Schooling]])</f>
        <v>0</v>
      </c>
    </row>
    <row r="710" spans="1:23" x14ac:dyDescent="0.25">
      <c r="A710" t="s">
        <v>781</v>
      </c>
      <c r="B710">
        <v>2012</v>
      </c>
      <c r="C710" t="s">
        <v>735</v>
      </c>
      <c r="D710">
        <v>69.8</v>
      </c>
      <c r="E710">
        <v>149</v>
      </c>
      <c r="F710">
        <v>7</v>
      </c>
      <c r="G710">
        <v>3.61</v>
      </c>
      <c r="H710">
        <v>0</v>
      </c>
      <c r="I710">
        <v>96</v>
      </c>
      <c r="J710">
        <v>0</v>
      </c>
      <c r="K710">
        <v>31.3</v>
      </c>
      <c r="L710">
        <v>9</v>
      </c>
      <c r="M710">
        <v>99</v>
      </c>
      <c r="O710">
        <v>96</v>
      </c>
      <c r="P710">
        <v>0.1</v>
      </c>
      <c r="S710">
        <v>5.0999999999999996</v>
      </c>
      <c r="T710">
        <v>5.0999999999999996</v>
      </c>
      <c r="W710" t="b">
        <f>Data_Completeness(LifeExpectancyData[[#This Row],[Life expectancy]:[Schooling]])</f>
        <v>0</v>
      </c>
    </row>
    <row r="711" spans="1:23" x14ac:dyDescent="0.25">
      <c r="A711" t="s">
        <v>781</v>
      </c>
      <c r="B711">
        <v>2011</v>
      </c>
      <c r="C711" t="s">
        <v>735</v>
      </c>
      <c r="D711">
        <v>69.400000000000006</v>
      </c>
      <c r="E711">
        <v>153</v>
      </c>
      <c r="F711">
        <v>8</v>
      </c>
      <c r="G711">
        <v>3.39</v>
      </c>
      <c r="H711">
        <v>0</v>
      </c>
      <c r="I711">
        <v>94</v>
      </c>
      <c r="J711">
        <v>0</v>
      </c>
      <c r="K711">
        <v>3.8</v>
      </c>
      <c r="L711">
        <v>10</v>
      </c>
      <c r="M711">
        <v>99</v>
      </c>
      <c r="O711">
        <v>94</v>
      </c>
      <c r="P711">
        <v>0.1</v>
      </c>
      <c r="S711">
        <v>5.0999999999999996</v>
      </c>
      <c r="T711">
        <v>5.2</v>
      </c>
      <c r="W711" t="b">
        <f>Data_Completeness(LifeExpectancyData[[#This Row],[Life expectancy]:[Schooling]])</f>
        <v>0</v>
      </c>
    </row>
    <row r="712" spans="1:23" x14ac:dyDescent="0.25">
      <c r="A712" t="s">
        <v>781</v>
      </c>
      <c r="B712">
        <v>2010</v>
      </c>
      <c r="C712" t="s">
        <v>735</v>
      </c>
      <c r="D712">
        <v>69</v>
      </c>
      <c r="E712">
        <v>157</v>
      </c>
      <c r="F712">
        <v>8</v>
      </c>
      <c r="G712">
        <v>3.12</v>
      </c>
      <c r="H712">
        <v>0</v>
      </c>
      <c r="I712">
        <v>93</v>
      </c>
      <c r="J712">
        <v>0</v>
      </c>
      <c r="K712">
        <v>3.3</v>
      </c>
      <c r="L712">
        <v>10</v>
      </c>
      <c r="M712">
        <v>99</v>
      </c>
      <c r="O712">
        <v>93</v>
      </c>
      <c r="P712">
        <v>0.1</v>
      </c>
      <c r="S712">
        <v>5.2</v>
      </c>
      <c r="T712">
        <v>5.2</v>
      </c>
      <c r="W712" t="b">
        <f>Data_Completeness(LifeExpectancyData[[#This Row],[Life expectancy]:[Schooling]])</f>
        <v>0</v>
      </c>
    </row>
    <row r="713" spans="1:23" x14ac:dyDescent="0.25">
      <c r="A713" t="s">
        <v>781</v>
      </c>
      <c r="B713">
        <v>2009</v>
      </c>
      <c r="C713" t="s">
        <v>735</v>
      </c>
      <c r="D713">
        <v>68.7</v>
      </c>
      <c r="E713">
        <v>161</v>
      </c>
      <c r="F713">
        <v>9</v>
      </c>
      <c r="G713">
        <v>3.35</v>
      </c>
      <c r="H713">
        <v>0</v>
      </c>
      <c r="I713">
        <v>93</v>
      </c>
      <c r="J713">
        <v>0</v>
      </c>
      <c r="K713">
        <v>29.7</v>
      </c>
      <c r="L713">
        <v>11</v>
      </c>
      <c r="M713">
        <v>98</v>
      </c>
      <c r="O713">
        <v>93</v>
      </c>
      <c r="P713">
        <v>0.1</v>
      </c>
      <c r="S713">
        <v>5.3</v>
      </c>
      <c r="T713">
        <v>5.3</v>
      </c>
      <c r="W713" t="b">
        <f>Data_Completeness(LifeExpectancyData[[#This Row],[Life expectancy]:[Schooling]])</f>
        <v>0</v>
      </c>
    </row>
    <row r="714" spans="1:23" x14ac:dyDescent="0.25">
      <c r="A714" t="s">
        <v>781</v>
      </c>
      <c r="B714">
        <v>2008</v>
      </c>
      <c r="C714" t="s">
        <v>735</v>
      </c>
      <c r="D714">
        <v>68.599999999999994</v>
      </c>
      <c r="E714">
        <v>164</v>
      </c>
      <c r="F714">
        <v>9</v>
      </c>
      <c r="G714">
        <v>3.16</v>
      </c>
      <c r="H714">
        <v>0</v>
      </c>
      <c r="I714">
        <v>92</v>
      </c>
      <c r="J714">
        <v>8</v>
      </c>
      <c r="K714">
        <v>29.2</v>
      </c>
      <c r="L714">
        <v>12</v>
      </c>
      <c r="M714">
        <v>98</v>
      </c>
      <c r="O714">
        <v>92</v>
      </c>
      <c r="P714">
        <v>0.1</v>
      </c>
      <c r="S714">
        <v>5.4</v>
      </c>
      <c r="T714">
        <v>5.4</v>
      </c>
      <c r="W714" t="b">
        <f>Data_Completeness(LifeExpectancyData[[#This Row],[Life expectancy]:[Schooling]])</f>
        <v>0</v>
      </c>
    </row>
    <row r="715" spans="1:23" x14ac:dyDescent="0.25">
      <c r="A715" t="s">
        <v>781</v>
      </c>
      <c r="B715">
        <v>2007</v>
      </c>
      <c r="C715" t="s">
        <v>735</v>
      </c>
      <c r="D715">
        <v>68.5</v>
      </c>
      <c r="E715">
        <v>166</v>
      </c>
      <c r="F715">
        <v>9</v>
      </c>
      <c r="G715">
        <v>3.13</v>
      </c>
      <c r="H715">
        <v>0</v>
      </c>
      <c r="I715">
        <v>92</v>
      </c>
      <c r="J715">
        <v>3550</v>
      </c>
      <c r="K715">
        <v>28.7</v>
      </c>
      <c r="L715">
        <v>12</v>
      </c>
      <c r="M715">
        <v>99</v>
      </c>
      <c r="O715">
        <v>92</v>
      </c>
      <c r="P715">
        <v>0.1</v>
      </c>
      <c r="S715">
        <v>5.5</v>
      </c>
      <c r="T715">
        <v>5.5</v>
      </c>
      <c r="W715" t="b">
        <f>Data_Completeness(LifeExpectancyData[[#This Row],[Life expectancy]:[Schooling]])</f>
        <v>0</v>
      </c>
    </row>
    <row r="716" spans="1:23" x14ac:dyDescent="0.25">
      <c r="A716" t="s">
        <v>781</v>
      </c>
      <c r="B716">
        <v>2006</v>
      </c>
      <c r="C716" t="s">
        <v>735</v>
      </c>
      <c r="D716">
        <v>68.5</v>
      </c>
      <c r="E716">
        <v>165</v>
      </c>
      <c r="F716">
        <v>10</v>
      </c>
      <c r="G716">
        <v>3.28</v>
      </c>
      <c r="H716">
        <v>0</v>
      </c>
      <c r="I716">
        <v>96</v>
      </c>
      <c r="J716">
        <v>0</v>
      </c>
      <c r="K716">
        <v>28.2</v>
      </c>
      <c r="L716">
        <v>12</v>
      </c>
      <c r="M716">
        <v>98</v>
      </c>
      <c r="O716">
        <v>89</v>
      </c>
      <c r="P716">
        <v>0.1</v>
      </c>
      <c r="S716">
        <v>5.6</v>
      </c>
      <c r="T716">
        <v>5.6</v>
      </c>
      <c r="W716" t="b">
        <f>Data_Completeness(LifeExpectancyData[[#This Row],[Life expectancy]:[Schooling]])</f>
        <v>0</v>
      </c>
    </row>
    <row r="717" spans="1:23" x14ac:dyDescent="0.25">
      <c r="A717" t="s">
        <v>781</v>
      </c>
      <c r="B717">
        <v>2005</v>
      </c>
      <c r="C717" t="s">
        <v>735</v>
      </c>
      <c r="D717">
        <v>68.5</v>
      </c>
      <c r="E717">
        <v>165</v>
      </c>
      <c r="F717">
        <v>10</v>
      </c>
      <c r="G717">
        <v>3.21</v>
      </c>
      <c r="H717">
        <v>0</v>
      </c>
      <c r="I717">
        <v>92</v>
      </c>
      <c r="J717">
        <v>0</v>
      </c>
      <c r="K717">
        <v>27.7</v>
      </c>
      <c r="L717">
        <v>13</v>
      </c>
      <c r="M717">
        <v>97</v>
      </c>
      <c r="O717">
        <v>79</v>
      </c>
      <c r="P717">
        <v>0.1</v>
      </c>
      <c r="S717">
        <v>5.7</v>
      </c>
      <c r="T717">
        <v>5.7</v>
      </c>
      <c r="W717" t="b">
        <f>Data_Completeness(LifeExpectancyData[[#This Row],[Life expectancy]:[Schooling]])</f>
        <v>0</v>
      </c>
    </row>
    <row r="718" spans="1:23" x14ac:dyDescent="0.25">
      <c r="A718" t="s">
        <v>781</v>
      </c>
      <c r="B718">
        <v>2004</v>
      </c>
      <c r="C718" t="s">
        <v>735</v>
      </c>
      <c r="D718">
        <v>68.400000000000006</v>
      </c>
      <c r="E718">
        <v>165</v>
      </c>
      <c r="F718">
        <v>11</v>
      </c>
      <c r="G718">
        <v>3.13</v>
      </c>
      <c r="H718">
        <v>0</v>
      </c>
      <c r="I718">
        <v>98</v>
      </c>
      <c r="J718">
        <v>0</v>
      </c>
      <c r="K718">
        <v>27.2</v>
      </c>
      <c r="L718">
        <v>14</v>
      </c>
      <c r="M718">
        <v>99</v>
      </c>
      <c r="O718">
        <v>72</v>
      </c>
      <c r="P718">
        <v>0.1</v>
      </c>
      <c r="S718">
        <v>5.7</v>
      </c>
      <c r="T718">
        <v>5.7</v>
      </c>
      <c r="W718" t="b">
        <f>Data_Completeness(LifeExpectancyData[[#This Row],[Life expectancy]:[Schooling]])</f>
        <v>0</v>
      </c>
    </row>
    <row r="719" spans="1:23" x14ac:dyDescent="0.25">
      <c r="A719" t="s">
        <v>781</v>
      </c>
      <c r="B719">
        <v>2003</v>
      </c>
      <c r="C719" t="s">
        <v>735</v>
      </c>
      <c r="D719">
        <v>68.099999999999994</v>
      </c>
      <c r="E719">
        <v>165</v>
      </c>
      <c r="F719">
        <v>12</v>
      </c>
      <c r="G719">
        <v>3.13</v>
      </c>
      <c r="H719">
        <v>0</v>
      </c>
      <c r="I719">
        <v>27</v>
      </c>
      <c r="J719">
        <v>0</v>
      </c>
      <c r="K719">
        <v>26.7</v>
      </c>
      <c r="L719">
        <v>15</v>
      </c>
      <c r="M719">
        <v>99</v>
      </c>
      <c r="O719">
        <v>68</v>
      </c>
      <c r="P719">
        <v>0.1</v>
      </c>
      <c r="S719">
        <v>5.8</v>
      </c>
      <c r="T719">
        <v>5.8</v>
      </c>
      <c r="W719" t="b">
        <f>Data_Completeness(LifeExpectancyData[[#This Row],[Life expectancy]:[Schooling]])</f>
        <v>0</v>
      </c>
    </row>
    <row r="720" spans="1:23" x14ac:dyDescent="0.25">
      <c r="A720" t="s">
        <v>781</v>
      </c>
      <c r="B720">
        <v>2002</v>
      </c>
      <c r="C720" t="s">
        <v>735</v>
      </c>
      <c r="D720">
        <v>67.599999999999994</v>
      </c>
      <c r="E720">
        <v>167</v>
      </c>
      <c r="F720">
        <v>14</v>
      </c>
      <c r="G720">
        <v>3.08</v>
      </c>
      <c r="H720">
        <v>0</v>
      </c>
      <c r="J720">
        <v>0</v>
      </c>
      <c r="K720">
        <v>26.2</v>
      </c>
      <c r="L720">
        <v>18</v>
      </c>
      <c r="M720">
        <v>99</v>
      </c>
      <c r="O720">
        <v>64</v>
      </c>
      <c r="P720">
        <v>0.1</v>
      </c>
      <c r="S720">
        <v>5.9</v>
      </c>
      <c r="T720">
        <v>5.9</v>
      </c>
      <c r="W720" t="b">
        <f>Data_Completeness(LifeExpectancyData[[#This Row],[Life expectancy]:[Schooling]])</f>
        <v>0</v>
      </c>
    </row>
    <row r="721" spans="1:23" x14ac:dyDescent="0.25">
      <c r="A721" t="s">
        <v>781</v>
      </c>
      <c r="B721">
        <v>2001</v>
      </c>
      <c r="C721" t="s">
        <v>735</v>
      </c>
      <c r="D721">
        <v>66.599999999999994</v>
      </c>
      <c r="E721">
        <v>177</v>
      </c>
      <c r="F721">
        <v>16</v>
      </c>
      <c r="G721">
        <v>2.5299999999999998</v>
      </c>
      <c r="H721">
        <v>0</v>
      </c>
      <c r="J721">
        <v>0</v>
      </c>
      <c r="K721">
        <v>25.7</v>
      </c>
      <c r="L721">
        <v>21</v>
      </c>
      <c r="M721">
        <v>98</v>
      </c>
      <c r="O721">
        <v>62</v>
      </c>
      <c r="P721">
        <v>0.1</v>
      </c>
      <c r="S721">
        <v>5.9</v>
      </c>
      <c r="T721">
        <v>6</v>
      </c>
      <c r="W721" t="b">
        <f>Data_Completeness(LifeExpectancyData[[#This Row],[Life expectancy]:[Schooling]])</f>
        <v>0</v>
      </c>
    </row>
    <row r="722" spans="1:23" x14ac:dyDescent="0.25">
      <c r="A722" t="s">
        <v>781</v>
      </c>
      <c r="B722">
        <v>2000</v>
      </c>
      <c r="C722" t="s">
        <v>735</v>
      </c>
      <c r="D722">
        <v>65.400000000000006</v>
      </c>
      <c r="E722">
        <v>192</v>
      </c>
      <c r="F722">
        <v>18</v>
      </c>
      <c r="G722">
        <v>3.52</v>
      </c>
      <c r="H722">
        <v>0</v>
      </c>
      <c r="J722">
        <v>0</v>
      </c>
      <c r="K722">
        <v>25.2</v>
      </c>
      <c r="L722">
        <v>25</v>
      </c>
      <c r="M722">
        <v>93</v>
      </c>
      <c r="O722">
        <v>56</v>
      </c>
      <c r="P722">
        <v>0.1</v>
      </c>
      <c r="S722">
        <v>6</v>
      </c>
      <c r="T722">
        <v>6</v>
      </c>
      <c r="W722" t="b">
        <f>Data_Completeness(LifeExpectancyData[[#This Row],[Life expectancy]:[Schooling]])</f>
        <v>0</v>
      </c>
    </row>
    <row r="723" spans="1:23" x14ac:dyDescent="0.25">
      <c r="A723" t="s">
        <v>782</v>
      </c>
      <c r="B723">
        <v>2015</v>
      </c>
      <c r="C723" t="s">
        <v>735</v>
      </c>
      <c r="D723">
        <v>59.8</v>
      </c>
      <c r="E723">
        <v>258</v>
      </c>
      <c r="F723">
        <v>236</v>
      </c>
      <c r="H723">
        <v>0</v>
      </c>
      <c r="I723">
        <v>81</v>
      </c>
      <c r="J723">
        <v>5020</v>
      </c>
      <c r="K723">
        <v>21.6</v>
      </c>
      <c r="L723">
        <v>308</v>
      </c>
      <c r="M723">
        <v>78</v>
      </c>
      <c r="O723">
        <v>81</v>
      </c>
      <c r="P723">
        <v>1.1000000000000001</v>
      </c>
      <c r="S723">
        <v>9.5</v>
      </c>
      <c r="T723">
        <v>9.3000000000000007</v>
      </c>
      <c r="W723" t="b">
        <f>Data_Completeness(LifeExpectancyData[[#This Row],[Life expectancy]:[Schooling]])</f>
        <v>0</v>
      </c>
    </row>
    <row r="724" spans="1:23" x14ac:dyDescent="0.25">
      <c r="A724" t="s">
        <v>782</v>
      </c>
      <c r="B724">
        <v>2014</v>
      </c>
      <c r="C724" t="s">
        <v>735</v>
      </c>
      <c r="D724">
        <v>59.3</v>
      </c>
      <c r="E724">
        <v>266</v>
      </c>
      <c r="F724">
        <v>237</v>
      </c>
      <c r="G724">
        <v>0.01</v>
      </c>
      <c r="H724">
        <v>0</v>
      </c>
      <c r="I724">
        <v>8</v>
      </c>
      <c r="J724">
        <v>33711</v>
      </c>
      <c r="K724">
        <v>21.1</v>
      </c>
      <c r="L724">
        <v>312</v>
      </c>
      <c r="M724">
        <v>79</v>
      </c>
      <c r="N724">
        <v>4.33</v>
      </c>
      <c r="O724">
        <v>8</v>
      </c>
      <c r="P724">
        <v>1.1000000000000001</v>
      </c>
      <c r="S724">
        <v>9.6999999999999993</v>
      </c>
      <c r="T724">
        <v>9.5</v>
      </c>
      <c r="W724" t="b">
        <f>Data_Completeness(LifeExpectancyData[[#This Row],[Life expectancy]:[Schooling]])</f>
        <v>0</v>
      </c>
    </row>
    <row r="725" spans="1:23" x14ac:dyDescent="0.25">
      <c r="A725" t="s">
        <v>782</v>
      </c>
      <c r="B725">
        <v>2013</v>
      </c>
      <c r="C725" t="s">
        <v>735</v>
      </c>
      <c r="D725">
        <v>58.8</v>
      </c>
      <c r="E725">
        <v>272</v>
      </c>
      <c r="F725">
        <v>238</v>
      </c>
      <c r="G725">
        <v>0.01</v>
      </c>
      <c r="H725">
        <v>0</v>
      </c>
      <c r="I725">
        <v>74</v>
      </c>
      <c r="J725">
        <v>88381</v>
      </c>
      <c r="K725">
        <v>2.6</v>
      </c>
      <c r="L725">
        <v>314</v>
      </c>
      <c r="M725">
        <v>74</v>
      </c>
      <c r="N725">
        <v>3.89</v>
      </c>
      <c r="O725">
        <v>74</v>
      </c>
      <c r="P725">
        <v>1.2</v>
      </c>
      <c r="S725">
        <v>9.9</v>
      </c>
      <c r="T725">
        <v>9.6</v>
      </c>
      <c r="W725" t="b">
        <f>Data_Completeness(LifeExpectancyData[[#This Row],[Life expectancy]:[Schooling]])</f>
        <v>0</v>
      </c>
    </row>
    <row r="726" spans="1:23" x14ac:dyDescent="0.25">
      <c r="A726" t="s">
        <v>782</v>
      </c>
      <c r="B726">
        <v>2012</v>
      </c>
      <c r="C726" t="s">
        <v>735</v>
      </c>
      <c r="D726">
        <v>58.3</v>
      </c>
      <c r="E726">
        <v>277</v>
      </c>
      <c r="F726">
        <v>239</v>
      </c>
      <c r="G726">
        <v>0.01</v>
      </c>
      <c r="H726">
        <v>0</v>
      </c>
      <c r="I726">
        <v>75</v>
      </c>
      <c r="J726">
        <v>72029</v>
      </c>
      <c r="K726">
        <v>2.1</v>
      </c>
      <c r="L726">
        <v>317</v>
      </c>
      <c r="M726">
        <v>76</v>
      </c>
      <c r="N726">
        <v>3.77</v>
      </c>
      <c r="O726">
        <v>75</v>
      </c>
      <c r="P726">
        <v>1.5</v>
      </c>
      <c r="S726">
        <v>1</v>
      </c>
      <c r="T726">
        <v>9.8000000000000007</v>
      </c>
      <c r="W726" t="b">
        <f>Data_Completeness(LifeExpectancyData[[#This Row],[Life expectancy]:[Schooling]])</f>
        <v>0</v>
      </c>
    </row>
    <row r="727" spans="1:23" x14ac:dyDescent="0.25">
      <c r="A727" t="s">
        <v>782</v>
      </c>
      <c r="B727">
        <v>2011</v>
      </c>
      <c r="C727" t="s">
        <v>735</v>
      </c>
      <c r="D727">
        <v>57.9</v>
      </c>
      <c r="E727">
        <v>278</v>
      </c>
      <c r="F727">
        <v>239</v>
      </c>
      <c r="G727">
        <v>1.82</v>
      </c>
      <c r="H727">
        <v>0</v>
      </c>
      <c r="I727">
        <v>74</v>
      </c>
      <c r="J727">
        <v>133802</v>
      </c>
      <c r="K727">
        <v>19.600000000000001</v>
      </c>
      <c r="L727">
        <v>319</v>
      </c>
      <c r="M727">
        <v>77</v>
      </c>
      <c r="N727">
        <v>3.53</v>
      </c>
      <c r="O727">
        <v>74</v>
      </c>
      <c r="P727">
        <v>1.6</v>
      </c>
      <c r="S727">
        <v>1.2</v>
      </c>
      <c r="T727">
        <v>1</v>
      </c>
      <c r="W727" t="b">
        <f>Data_Completeness(LifeExpectancyData[[#This Row],[Life expectancy]:[Schooling]])</f>
        <v>0</v>
      </c>
    </row>
    <row r="728" spans="1:23" x14ac:dyDescent="0.25">
      <c r="A728" t="s">
        <v>782</v>
      </c>
      <c r="B728">
        <v>2010</v>
      </c>
      <c r="C728" t="s">
        <v>735</v>
      </c>
      <c r="D728">
        <v>57.4</v>
      </c>
      <c r="E728">
        <v>283</v>
      </c>
      <c r="F728">
        <v>239</v>
      </c>
      <c r="G728">
        <v>1.81</v>
      </c>
      <c r="H728">
        <v>0</v>
      </c>
      <c r="I728">
        <v>6</v>
      </c>
      <c r="J728">
        <v>5407</v>
      </c>
      <c r="K728">
        <v>19.100000000000001</v>
      </c>
      <c r="L728">
        <v>321</v>
      </c>
      <c r="M728">
        <v>76</v>
      </c>
      <c r="N728">
        <v>4.4000000000000004</v>
      </c>
      <c r="O728">
        <v>6</v>
      </c>
      <c r="P728">
        <v>1.6</v>
      </c>
      <c r="S728">
        <v>1.4</v>
      </c>
      <c r="T728">
        <v>1.2</v>
      </c>
      <c r="W728" t="b">
        <f>Data_Completeness(LifeExpectancyData[[#This Row],[Life expectancy]:[Schooling]])</f>
        <v>0</v>
      </c>
    </row>
    <row r="729" spans="1:23" x14ac:dyDescent="0.25">
      <c r="A729" t="s">
        <v>782</v>
      </c>
      <c r="B729">
        <v>2009</v>
      </c>
      <c r="C729" t="s">
        <v>735</v>
      </c>
      <c r="D729">
        <v>56.7</v>
      </c>
      <c r="E729">
        <v>292</v>
      </c>
      <c r="F729">
        <v>238</v>
      </c>
      <c r="G729">
        <v>2.13</v>
      </c>
      <c r="H729">
        <v>0</v>
      </c>
      <c r="I729">
        <v>72</v>
      </c>
      <c r="J729">
        <v>57</v>
      </c>
      <c r="K729">
        <v>18.600000000000001</v>
      </c>
      <c r="L729">
        <v>323</v>
      </c>
      <c r="M729">
        <v>78</v>
      </c>
      <c r="N729">
        <v>5.61</v>
      </c>
      <c r="O729">
        <v>72</v>
      </c>
      <c r="P729">
        <v>1.7</v>
      </c>
      <c r="S729">
        <v>1.6</v>
      </c>
      <c r="T729">
        <v>1.4</v>
      </c>
      <c r="W729" t="b">
        <f>Data_Completeness(LifeExpectancyData[[#This Row],[Life expectancy]:[Schooling]])</f>
        <v>0</v>
      </c>
    </row>
    <row r="730" spans="1:23" x14ac:dyDescent="0.25">
      <c r="A730" t="s">
        <v>782</v>
      </c>
      <c r="B730">
        <v>2008</v>
      </c>
      <c r="C730" t="s">
        <v>735</v>
      </c>
      <c r="D730">
        <v>56.3</v>
      </c>
      <c r="E730">
        <v>295</v>
      </c>
      <c r="F730">
        <v>237</v>
      </c>
      <c r="G730">
        <v>2.09</v>
      </c>
      <c r="H730">
        <v>0</v>
      </c>
      <c r="I730">
        <v>65</v>
      </c>
      <c r="J730">
        <v>12461</v>
      </c>
      <c r="K730">
        <v>18.2</v>
      </c>
      <c r="L730">
        <v>324</v>
      </c>
      <c r="M730">
        <v>64</v>
      </c>
      <c r="N730">
        <v>4.46</v>
      </c>
      <c r="O730">
        <v>65</v>
      </c>
      <c r="P730">
        <v>1.8</v>
      </c>
      <c r="S730">
        <v>1.8</v>
      </c>
      <c r="T730">
        <v>1.7</v>
      </c>
      <c r="W730" t="b">
        <f>Data_Completeness(LifeExpectancyData[[#This Row],[Life expectancy]:[Schooling]])</f>
        <v>0</v>
      </c>
    </row>
    <row r="731" spans="1:23" x14ac:dyDescent="0.25">
      <c r="A731" t="s">
        <v>782</v>
      </c>
      <c r="B731">
        <v>2007</v>
      </c>
      <c r="C731" t="s">
        <v>735</v>
      </c>
      <c r="D731">
        <v>55.7</v>
      </c>
      <c r="E731">
        <v>299</v>
      </c>
      <c r="F731">
        <v>236</v>
      </c>
      <c r="G731">
        <v>1.52</v>
      </c>
      <c r="H731">
        <v>0</v>
      </c>
      <c r="I731">
        <v>7</v>
      </c>
      <c r="J731">
        <v>55577</v>
      </c>
      <c r="K731">
        <v>17.8</v>
      </c>
      <c r="L731">
        <v>326</v>
      </c>
      <c r="M731">
        <v>72</v>
      </c>
      <c r="N731">
        <v>3.61</v>
      </c>
      <c r="O731">
        <v>7</v>
      </c>
      <c r="P731">
        <v>1.9</v>
      </c>
      <c r="S731">
        <v>11.1</v>
      </c>
      <c r="T731">
        <v>1.9</v>
      </c>
      <c r="W731" t="b">
        <f>Data_Completeness(LifeExpectancyData[[#This Row],[Life expectancy]:[Schooling]])</f>
        <v>0</v>
      </c>
    </row>
    <row r="732" spans="1:23" x14ac:dyDescent="0.25">
      <c r="A732" t="s">
        <v>782</v>
      </c>
      <c r="B732">
        <v>2006</v>
      </c>
      <c r="C732" t="s">
        <v>735</v>
      </c>
      <c r="D732">
        <v>55</v>
      </c>
      <c r="E732">
        <v>36</v>
      </c>
      <c r="F732">
        <v>235</v>
      </c>
      <c r="G732">
        <v>1.53</v>
      </c>
      <c r="H732">
        <v>0</v>
      </c>
      <c r="J732">
        <v>80123</v>
      </c>
      <c r="K732">
        <v>17.3</v>
      </c>
      <c r="L732">
        <v>327</v>
      </c>
      <c r="M732">
        <v>62</v>
      </c>
      <c r="N732">
        <v>3.39</v>
      </c>
      <c r="O732">
        <v>62</v>
      </c>
      <c r="P732">
        <v>2</v>
      </c>
      <c r="S732">
        <v>11.3</v>
      </c>
      <c r="T732">
        <v>11.1</v>
      </c>
      <c r="W732" t="b">
        <f>Data_Completeness(LifeExpectancyData[[#This Row],[Life expectancy]:[Schooling]])</f>
        <v>0</v>
      </c>
    </row>
    <row r="733" spans="1:23" x14ac:dyDescent="0.25">
      <c r="A733" t="s">
        <v>782</v>
      </c>
      <c r="B733">
        <v>2005</v>
      </c>
      <c r="C733" t="s">
        <v>735</v>
      </c>
      <c r="D733">
        <v>54.3</v>
      </c>
      <c r="E733">
        <v>314</v>
      </c>
      <c r="F733">
        <v>233</v>
      </c>
      <c r="G733">
        <v>1.43</v>
      </c>
      <c r="H733">
        <v>0</v>
      </c>
      <c r="J733">
        <v>182485</v>
      </c>
      <c r="K733">
        <v>16.899999999999999</v>
      </c>
      <c r="L733">
        <v>329</v>
      </c>
      <c r="M733">
        <v>6</v>
      </c>
      <c r="N733">
        <v>3.14</v>
      </c>
      <c r="O733">
        <v>6</v>
      </c>
      <c r="P733">
        <v>2</v>
      </c>
      <c r="S733">
        <v>11.5</v>
      </c>
      <c r="T733">
        <v>11.3</v>
      </c>
      <c r="W733" t="b">
        <f>Data_Completeness(LifeExpectancyData[[#This Row],[Life expectancy]:[Schooling]])</f>
        <v>0</v>
      </c>
    </row>
    <row r="734" spans="1:23" x14ac:dyDescent="0.25">
      <c r="A734" t="s">
        <v>782</v>
      </c>
      <c r="B734">
        <v>2004</v>
      </c>
      <c r="C734" t="s">
        <v>735</v>
      </c>
      <c r="D734">
        <v>53.5</v>
      </c>
      <c r="E734">
        <v>323</v>
      </c>
      <c r="F734">
        <v>232</v>
      </c>
      <c r="G734">
        <v>1.44</v>
      </c>
      <c r="H734">
        <v>0</v>
      </c>
      <c r="J734">
        <v>44934</v>
      </c>
      <c r="K734">
        <v>16.5</v>
      </c>
      <c r="L734">
        <v>330</v>
      </c>
      <c r="M734">
        <v>52</v>
      </c>
      <c r="N734">
        <v>3.34</v>
      </c>
      <c r="O734">
        <v>54</v>
      </c>
      <c r="P734">
        <v>2.1</v>
      </c>
      <c r="S734">
        <v>11.7</v>
      </c>
      <c r="T734">
        <v>11.5</v>
      </c>
      <c r="W734" t="b">
        <f>Data_Completeness(LifeExpectancyData[[#This Row],[Life expectancy]:[Schooling]])</f>
        <v>0</v>
      </c>
    </row>
    <row r="735" spans="1:23" x14ac:dyDescent="0.25">
      <c r="A735" t="s">
        <v>782</v>
      </c>
      <c r="B735">
        <v>2003</v>
      </c>
      <c r="C735" t="s">
        <v>735</v>
      </c>
      <c r="D735">
        <v>52.8</v>
      </c>
      <c r="E735">
        <v>332</v>
      </c>
      <c r="F735">
        <v>231</v>
      </c>
      <c r="G735">
        <v>1.83</v>
      </c>
      <c r="H735">
        <v>0</v>
      </c>
      <c r="J735">
        <v>21956</v>
      </c>
      <c r="K735">
        <v>16.100000000000001</v>
      </c>
      <c r="L735">
        <v>331</v>
      </c>
      <c r="M735">
        <v>47</v>
      </c>
      <c r="N735">
        <v>3.2</v>
      </c>
      <c r="O735">
        <v>41</v>
      </c>
      <c r="P735">
        <v>2.2000000000000002</v>
      </c>
      <c r="S735">
        <v>11.9</v>
      </c>
      <c r="T735">
        <v>11.7</v>
      </c>
      <c r="W735" t="b">
        <f>Data_Completeness(LifeExpectancyData[[#This Row],[Life expectancy]:[Schooling]])</f>
        <v>0</v>
      </c>
    </row>
    <row r="736" spans="1:23" x14ac:dyDescent="0.25">
      <c r="A736" t="s">
        <v>782</v>
      </c>
      <c r="B736">
        <v>2002</v>
      </c>
      <c r="C736" t="s">
        <v>735</v>
      </c>
      <c r="D736">
        <v>52.1</v>
      </c>
      <c r="E736">
        <v>341</v>
      </c>
      <c r="F736">
        <v>229</v>
      </c>
      <c r="G736">
        <v>1.85</v>
      </c>
      <c r="H736">
        <v>0</v>
      </c>
      <c r="J736">
        <v>30466</v>
      </c>
      <c r="K736">
        <v>15.7</v>
      </c>
      <c r="L736">
        <v>331</v>
      </c>
      <c r="M736">
        <v>4</v>
      </c>
      <c r="N736">
        <v>2.59</v>
      </c>
      <c r="O736">
        <v>38</v>
      </c>
      <c r="P736">
        <v>2.4</v>
      </c>
      <c r="S736">
        <v>12.1</v>
      </c>
      <c r="T736">
        <v>11.9</v>
      </c>
      <c r="W736" t="b">
        <f>Data_Completeness(LifeExpectancyData[[#This Row],[Life expectancy]:[Schooling]])</f>
        <v>0</v>
      </c>
    </row>
    <row r="737" spans="1:23" x14ac:dyDescent="0.25">
      <c r="A737" t="s">
        <v>782</v>
      </c>
      <c r="B737">
        <v>2001</v>
      </c>
      <c r="C737" t="s">
        <v>735</v>
      </c>
      <c r="D737">
        <v>51.8</v>
      </c>
      <c r="E737">
        <v>34</v>
      </c>
      <c r="F737">
        <v>227</v>
      </c>
      <c r="G737">
        <v>1.9</v>
      </c>
      <c r="H737">
        <v>0</v>
      </c>
      <c r="J737">
        <v>8072</v>
      </c>
      <c r="K737">
        <v>15.3</v>
      </c>
      <c r="L737">
        <v>332</v>
      </c>
      <c r="M737">
        <v>3</v>
      </c>
      <c r="N737">
        <v>2.67</v>
      </c>
      <c r="O737">
        <v>3</v>
      </c>
      <c r="P737">
        <v>2.4</v>
      </c>
      <c r="S737">
        <v>12.2</v>
      </c>
      <c r="T737">
        <v>12.1</v>
      </c>
      <c r="W737" t="b">
        <f>Data_Completeness(LifeExpectancyData[[#This Row],[Life expectancy]:[Schooling]])</f>
        <v>0</v>
      </c>
    </row>
    <row r="738" spans="1:23" x14ac:dyDescent="0.25">
      <c r="A738" t="s">
        <v>782</v>
      </c>
      <c r="B738">
        <v>2000</v>
      </c>
      <c r="C738" t="s">
        <v>735</v>
      </c>
      <c r="D738">
        <v>51.3</v>
      </c>
      <c r="E738">
        <v>346</v>
      </c>
      <c r="F738">
        <v>226</v>
      </c>
      <c r="G738">
        <v>1.98</v>
      </c>
      <c r="H738">
        <v>0</v>
      </c>
      <c r="J738">
        <v>8282</v>
      </c>
      <c r="K738">
        <v>14.9</v>
      </c>
      <c r="L738">
        <v>332</v>
      </c>
      <c r="M738">
        <v>42</v>
      </c>
      <c r="N738">
        <v>1.45</v>
      </c>
      <c r="O738">
        <v>4</v>
      </c>
      <c r="P738">
        <v>2.5</v>
      </c>
      <c r="S738">
        <v>12.4</v>
      </c>
      <c r="T738">
        <v>12.3</v>
      </c>
      <c r="W738" t="b">
        <f>Data_Completeness(LifeExpectancyData[[#This Row],[Life expectancy]:[Schooling]])</f>
        <v>0</v>
      </c>
    </row>
    <row r="739" spans="1:23" x14ac:dyDescent="0.25">
      <c r="A739" t="s">
        <v>783</v>
      </c>
      <c r="B739">
        <v>2015</v>
      </c>
      <c r="C739" t="s">
        <v>743</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b">
        <f>Data_Completeness(LifeExpectancyData[[#This Row],[Life expectancy]:[Schooling]])</f>
        <v>0</v>
      </c>
    </row>
    <row r="740" spans="1:23" x14ac:dyDescent="0.25">
      <c r="A740" t="s">
        <v>783</v>
      </c>
      <c r="B740">
        <v>2014</v>
      </c>
      <c r="C740" t="s">
        <v>743</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b">
        <f>Data_Completeness(LifeExpectancyData[[#This Row],[Life expectancy]:[Schooling]])</f>
        <v>0</v>
      </c>
    </row>
    <row r="741" spans="1:23" x14ac:dyDescent="0.25">
      <c r="A741" t="s">
        <v>783</v>
      </c>
      <c r="B741">
        <v>2013</v>
      </c>
      <c r="C741" t="s">
        <v>743</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b">
        <f>Data_Completeness(LifeExpectancyData[[#This Row],[Life expectancy]:[Schooling]])</f>
        <v>0</v>
      </c>
    </row>
    <row r="742" spans="1:23" x14ac:dyDescent="0.25">
      <c r="A742" t="s">
        <v>783</v>
      </c>
      <c r="B742">
        <v>2012</v>
      </c>
      <c r="C742" t="s">
        <v>743</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b">
        <f>Data_Completeness(LifeExpectancyData[[#This Row],[Life expectancy]:[Schooling]])</f>
        <v>0</v>
      </c>
    </row>
    <row r="743" spans="1:23" x14ac:dyDescent="0.25">
      <c r="A743" t="s">
        <v>783</v>
      </c>
      <c r="B743">
        <v>2011</v>
      </c>
      <c r="C743" t="s">
        <v>743</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b">
        <f>Data_Completeness(LifeExpectancyData[[#This Row],[Life expectancy]:[Schooling]])</f>
        <v>0</v>
      </c>
    </row>
    <row r="744" spans="1:23" x14ac:dyDescent="0.25">
      <c r="A744" t="s">
        <v>783</v>
      </c>
      <c r="B744">
        <v>2010</v>
      </c>
      <c r="C744" t="s">
        <v>743</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b">
        <f>Data_Completeness(LifeExpectancyData[[#This Row],[Life expectancy]:[Schooling]])</f>
        <v>0</v>
      </c>
    </row>
    <row r="745" spans="1:23" x14ac:dyDescent="0.25">
      <c r="A745" t="s">
        <v>783</v>
      </c>
      <c r="B745">
        <v>2009</v>
      </c>
      <c r="C745" t="s">
        <v>743</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b">
        <f>Data_Completeness(LifeExpectancyData[[#This Row],[Life expectancy]:[Schooling]])</f>
        <v>0</v>
      </c>
    </row>
    <row r="746" spans="1:23" x14ac:dyDescent="0.25">
      <c r="A746" t="s">
        <v>783</v>
      </c>
      <c r="B746">
        <v>2008</v>
      </c>
      <c r="C746" t="s">
        <v>743</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b">
        <f>Data_Completeness(LifeExpectancyData[[#This Row],[Life expectancy]:[Schooling]])</f>
        <v>0</v>
      </c>
    </row>
    <row r="747" spans="1:23" x14ac:dyDescent="0.25">
      <c r="A747" t="s">
        <v>783</v>
      </c>
      <c r="B747">
        <v>2007</v>
      </c>
      <c r="C747" t="s">
        <v>743</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b">
        <f>Data_Completeness(LifeExpectancyData[[#This Row],[Life expectancy]:[Schooling]])</f>
        <v>0</v>
      </c>
    </row>
    <row r="748" spans="1:23" x14ac:dyDescent="0.25">
      <c r="A748" t="s">
        <v>783</v>
      </c>
      <c r="B748">
        <v>2006</v>
      </c>
      <c r="C748" t="s">
        <v>743</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b">
        <f>Data_Completeness(LifeExpectancyData[[#This Row],[Life expectancy]:[Schooling]])</f>
        <v>0</v>
      </c>
    </row>
    <row r="749" spans="1:23" x14ac:dyDescent="0.25">
      <c r="A749" t="s">
        <v>783</v>
      </c>
      <c r="B749">
        <v>2005</v>
      </c>
      <c r="C749" t="s">
        <v>743</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b">
        <f>Data_Completeness(LifeExpectancyData[[#This Row],[Life expectancy]:[Schooling]])</f>
        <v>0</v>
      </c>
    </row>
    <row r="750" spans="1:23" x14ac:dyDescent="0.25">
      <c r="A750" t="s">
        <v>783</v>
      </c>
      <c r="B750">
        <v>2004</v>
      </c>
      <c r="C750" t="s">
        <v>743</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b">
        <f>Data_Completeness(LifeExpectancyData[[#This Row],[Life expectancy]:[Schooling]])</f>
        <v>0</v>
      </c>
    </row>
    <row r="751" spans="1:23" x14ac:dyDescent="0.25">
      <c r="A751" t="s">
        <v>783</v>
      </c>
      <c r="B751">
        <v>2003</v>
      </c>
      <c r="C751" t="s">
        <v>743</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b">
        <f>Data_Completeness(LifeExpectancyData[[#This Row],[Life expectancy]:[Schooling]])</f>
        <v>0</v>
      </c>
    </row>
    <row r="752" spans="1:23" x14ac:dyDescent="0.25">
      <c r="A752" t="s">
        <v>783</v>
      </c>
      <c r="B752">
        <v>2002</v>
      </c>
      <c r="C752" t="s">
        <v>743</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b">
        <f>Data_Completeness(LifeExpectancyData[[#This Row],[Life expectancy]:[Schooling]])</f>
        <v>0</v>
      </c>
    </row>
    <row r="753" spans="1:23" x14ac:dyDescent="0.25">
      <c r="A753" t="s">
        <v>783</v>
      </c>
      <c r="B753">
        <v>2001</v>
      </c>
      <c r="C753" t="s">
        <v>743</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b">
        <f>Data_Completeness(LifeExpectancyData[[#This Row],[Life expectancy]:[Schooling]])</f>
        <v>0</v>
      </c>
    </row>
    <row r="754" spans="1:23" x14ac:dyDescent="0.25">
      <c r="A754" t="s">
        <v>783</v>
      </c>
      <c r="B754">
        <v>2000</v>
      </c>
      <c r="C754" t="s">
        <v>743</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b">
        <f>Data_Completeness(LifeExpectancyData[[#This Row],[Life expectancy]:[Schooling]])</f>
        <v>0</v>
      </c>
    </row>
    <row r="755" spans="1:23" x14ac:dyDescent="0.25">
      <c r="A755" t="s">
        <v>784</v>
      </c>
      <c r="B755">
        <v>2015</v>
      </c>
      <c r="C755" t="s">
        <v>735</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b">
        <f>Data_Completeness(LifeExpectancyData[[#This Row],[Life expectancy]:[Schooling]])</f>
        <v>0</v>
      </c>
    </row>
    <row r="756" spans="1:23" x14ac:dyDescent="0.25">
      <c r="A756" t="s">
        <v>784</v>
      </c>
      <c r="B756">
        <v>2014</v>
      </c>
      <c r="C756" t="s">
        <v>735</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b">
        <f>Data_Completeness(LifeExpectancyData[[#This Row],[Life expectancy]:[Schooling]])</f>
        <v>1</v>
      </c>
    </row>
    <row r="757" spans="1:23" x14ac:dyDescent="0.25">
      <c r="A757" t="s">
        <v>784</v>
      </c>
      <c r="B757">
        <v>2013</v>
      </c>
      <c r="C757" t="s">
        <v>735</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b">
        <f>Data_Completeness(LifeExpectancyData[[#This Row],[Life expectancy]:[Schooling]])</f>
        <v>1</v>
      </c>
    </row>
    <row r="758" spans="1:23" x14ac:dyDescent="0.25">
      <c r="A758" t="s">
        <v>784</v>
      </c>
      <c r="B758">
        <v>2012</v>
      </c>
      <c r="C758" t="s">
        <v>735</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b">
        <f>Data_Completeness(LifeExpectancyData[[#This Row],[Life expectancy]:[Schooling]])</f>
        <v>1</v>
      </c>
    </row>
    <row r="759" spans="1:23" x14ac:dyDescent="0.25">
      <c r="A759" t="s">
        <v>784</v>
      </c>
      <c r="B759">
        <v>2011</v>
      </c>
      <c r="C759" t="s">
        <v>735</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b">
        <f>Data_Completeness(LifeExpectancyData[[#This Row],[Life expectancy]:[Schooling]])</f>
        <v>1</v>
      </c>
    </row>
    <row r="760" spans="1:23" x14ac:dyDescent="0.25">
      <c r="A760" t="s">
        <v>784</v>
      </c>
      <c r="B760">
        <v>2010</v>
      </c>
      <c r="C760" t="s">
        <v>735</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b">
        <f>Data_Completeness(LifeExpectancyData[[#This Row],[Life expectancy]:[Schooling]])</f>
        <v>1</v>
      </c>
    </row>
    <row r="761" spans="1:23" x14ac:dyDescent="0.25">
      <c r="A761" t="s">
        <v>784</v>
      </c>
      <c r="B761">
        <v>2009</v>
      </c>
      <c r="C761" t="s">
        <v>735</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b">
        <f>Data_Completeness(LifeExpectancyData[[#This Row],[Life expectancy]:[Schooling]])</f>
        <v>1</v>
      </c>
    </row>
    <row r="762" spans="1:23" x14ac:dyDescent="0.25">
      <c r="A762" t="s">
        <v>784</v>
      </c>
      <c r="B762">
        <v>2008</v>
      </c>
      <c r="C762" t="s">
        <v>735</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b">
        <f>Data_Completeness(LifeExpectancyData[[#This Row],[Life expectancy]:[Schooling]])</f>
        <v>1</v>
      </c>
    </row>
    <row r="763" spans="1:23" x14ac:dyDescent="0.25">
      <c r="A763" t="s">
        <v>784</v>
      </c>
      <c r="B763">
        <v>2007</v>
      </c>
      <c r="C763" t="s">
        <v>735</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b">
        <f>Data_Completeness(LifeExpectancyData[[#This Row],[Life expectancy]:[Schooling]])</f>
        <v>1</v>
      </c>
    </row>
    <row r="764" spans="1:23" x14ac:dyDescent="0.25">
      <c r="A764" t="s">
        <v>784</v>
      </c>
      <c r="B764">
        <v>2006</v>
      </c>
      <c r="C764" t="s">
        <v>735</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b">
        <f>Data_Completeness(LifeExpectancyData[[#This Row],[Life expectancy]:[Schooling]])</f>
        <v>0</v>
      </c>
    </row>
    <row r="765" spans="1:23" x14ac:dyDescent="0.25">
      <c r="A765" t="s">
        <v>784</v>
      </c>
      <c r="B765">
        <v>2005</v>
      </c>
      <c r="C765" t="s">
        <v>735</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b">
        <f>Data_Completeness(LifeExpectancyData[[#This Row],[Life expectancy]:[Schooling]])</f>
        <v>0</v>
      </c>
    </row>
    <row r="766" spans="1:23" x14ac:dyDescent="0.25">
      <c r="A766" t="s">
        <v>784</v>
      </c>
      <c r="B766">
        <v>2004</v>
      </c>
      <c r="C766" t="s">
        <v>735</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b">
        <f>Data_Completeness(LifeExpectancyData[[#This Row],[Life expectancy]:[Schooling]])</f>
        <v>0</v>
      </c>
    </row>
    <row r="767" spans="1:23" x14ac:dyDescent="0.25">
      <c r="A767" t="s">
        <v>784</v>
      </c>
      <c r="B767">
        <v>2003</v>
      </c>
      <c r="C767" t="s">
        <v>735</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b">
        <f>Data_Completeness(LifeExpectancyData[[#This Row],[Life expectancy]:[Schooling]])</f>
        <v>0</v>
      </c>
    </row>
    <row r="768" spans="1:23" x14ac:dyDescent="0.25">
      <c r="A768" t="s">
        <v>784</v>
      </c>
      <c r="B768">
        <v>2002</v>
      </c>
      <c r="C768" t="s">
        <v>735</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b">
        <f>Data_Completeness(LifeExpectancyData[[#This Row],[Life expectancy]:[Schooling]])</f>
        <v>0</v>
      </c>
    </row>
    <row r="769" spans="1:23" x14ac:dyDescent="0.25">
      <c r="A769" t="s">
        <v>784</v>
      </c>
      <c r="B769">
        <v>2001</v>
      </c>
      <c r="C769" t="s">
        <v>735</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b">
        <f>Data_Completeness(LifeExpectancyData[[#This Row],[Life expectancy]:[Schooling]])</f>
        <v>0</v>
      </c>
    </row>
    <row r="770" spans="1:23" x14ac:dyDescent="0.25">
      <c r="A770" t="s">
        <v>784</v>
      </c>
      <c r="B770">
        <v>2000</v>
      </c>
      <c r="C770" t="s">
        <v>735</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b">
        <f>Data_Completeness(LifeExpectancyData[[#This Row],[Life expectancy]:[Schooling]])</f>
        <v>0</v>
      </c>
    </row>
    <row r="771" spans="1:23" x14ac:dyDescent="0.25">
      <c r="A771" t="s">
        <v>785</v>
      </c>
      <c r="B771">
        <v>2013</v>
      </c>
      <c r="C771" t="s">
        <v>735</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b">
        <f>Data_Completeness(LifeExpectancyData[[#This Row],[Life expectancy]:[Schooling]])</f>
        <v>0</v>
      </c>
    </row>
    <row r="772" spans="1:23" x14ac:dyDescent="0.25">
      <c r="A772" t="s">
        <v>786</v>
      </c>
      <c r="B772">
        <v>2015</v>
      </c>
      <c r="C772" t="s">
        <v>735</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b">
        <f>Data_Completeness(LifeExpectancyData[[#This Row],[Life expectancy]:[Schooling]])</f>
        <v>0</v>
      </c>
    </row>
    <row r="773" spans="1:23" x14ac:dyDescent="0.25">
      <c r="A773" t="s">
        <v>786</v>
      </c>
      <c r="B773">
        <v>2014</v>
      </c>
      <c r="C773" t="s">
        <v>735</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b">
        <f>Data_Completeness(LifeExpectancyData[[#This Row],[Life expectancy]:[Schooling]])</f>
        <v>1</v>
      </c>
    </row>
    <row r="774" spans="1:23" x14ac:dyDescent="0.25">
      <c r="A774" t="s">
        <v>786</v>
      </c>
      <c r="B774">
        <v>2013</v>
      </c>
      <c r="C774" t="s">
        <v>735</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b">
        <f>Data_Completeness(LifeExpectancyData[[#This Row],[Life expectancy]:[Schooling]])</f>
        <v>1</v>
      </c>
    </row>
    <row r="775" spans="1:23" x14ac:dyDescent="0.25">
      <c r="A775" t="s">
        <v>786</v>
      </c>
      <c r="B775">
        <v>2012</v>
      </c>
      <c r="C775" t="s">
        <v>735</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b">
        <f>Data_Completeness(LifeExpectancyData[[#This Row],[Life expectancy]:[Schooling]])</f>
        <v>1</v>
      </c>
    </row>
    <row r="776" spans="1:23" x14ac:dyDescent="0.25">
      <c r="A776" t="s">
        <v>786</v>
      </c>
      <c r="B776">
        <v>2011</v>
      </c>
      <c r="C776" t="s">
        <v>735</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b">
        <f>Data_Completeness(LifeExpectancyData[[#This Row],[Life expectancy]:[Schooling]])</f>
        <v>1</v>
      </c>
    </row>
    <row r="777" spans="1:23" x14ac:dyDescent="0.25">
      <c r="A777" t="s">
        <v>786</v>
      </c>
      <c r="B777">
        <v>2010</v>
      </c>
      <c r="C777" t="s">
        <v>735</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b">
        <f>Data_Completeness(LifeExpectancyData[[#This Row],[Life expectancy]:[Schooling]])</f>
        <v>1</v>
      </c>
    </row>
    <row r="778" spans="1:23" x14ac:dyDescent="0.25">
      <c r="A778" t="s">
        <v>786</v>
      </c>
      <c r="B778">
        <v>2009</v>
      </c>
      <c r="C778" t="s">
        <v>735</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b">
        <f>Data_Completeness(LifeExpectancyData[[#This Row],[Life expectancy]:[Schooling]])</f>
        <v>1</v>
      </c>
    </row>
    <row r="779" spans="1:23" x14ac:dyDescent="0.25">
      <c r="A779" t="s">
        <v>786</v>
      </c>
      <c r="B779">
        <v>2008</v>
      </c>
      <c r="C779" t="s">
        <v>735</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b">
        <f>Data_Completeness(LifeExpectancyData[[#This Row],[Life expectancy]:[Schooling]])</f>
        <v>1</v>
      </c>
    </row>
    <row r="780" spans="1:23" x14ac:dyDescent="0.25">
      <c r="A780" t="s">
        <v>786</v>
      </c>
      <c r="B780">
        <v>2007</v>
      </c>
      <c r="C780" t="s">
        <v>735</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b">
        <f>Data_Completeness(LifeExpectancyData[[#This Row],[Life expectancy]:[Schooling]])</f>
        <v>1</v>
      </c>
    </row>
    <row r="781" spans="1:23" x14ac:dyDescent="0.25">
      <c r="A781" t="s">
        <v>786</v>
      </c>
      <c r="B781">
        <v>2006</v>
      </c>
      <c r="C781" t="s">
        <v>735</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b">
        <f>Data_Completeness(LifeExpectancyData[[#This Row],[Life expectancy]:[Schooling]])</f>
        <v>1</v>
      </c>
    </row>
    <row r="782" spans="1:23" x14ac:dyDescent="0.25">
      <c r="A782" t="s">
        <v>786</v>
      </c>
      <c r="B782">
        <v>2005</v>
      </c>
      <c r="C782" t="s">
        <v>735</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b">
        <f>Data_Completeness(LifeExpectancyData[[#This Row],[Life expectancy]:[Schooling]])</f>
        <v>1</v>
      </c>
    </row>
    <row r="783" spans="1:23" x14ac:dyDescent="0.25">
      <c r="A783" t="s">
        <v>786</v>
      </c>
      <c r="B783">
        <v>2004</v>
      </c>
      <c r="C783" t="s">
        <v>735</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b">
        <f>Data_Completeness(LifeExpectancyData[[#This Row],[Life expectancy]:[Schooling]])</f>
        <v>1</v>
      </c>
    </row>
    <row r="784" spans="1:23" x14ac:dyDescent="0.25">
      <c r="A784" t="s">
        <v>786</v>
      </c>
      <c r="B784">
        <v>2003</v>
      </c>
      <c r="C784" t="s">
        <v>735</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b">
        <f>Data_Completeness(LifeExpectancyData[[#This Row],[Life expectancy]:[Schooling]])</f>
        <v>1</v>
      </c>
    </row>
    <row r="785" spans="1:23" x14ac:dyDescent="0.25">
      <c r="A785" t="s">
        <v>786</v>
      </c>
      <c r="B785">
        <v>2002</v>
      </c>
      <c r="C785" t="s">
        <v>735</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b">
        <f>Data_Completeness(LifeExpectancyData[[#This Row],[Life expectancy]:[Schooling]])</f>
        <v>1</v>
      </c>
    </row>
    <row r="786" spans="1:23" x14ac:dyDescent="0.25">
      <c r="A786" t="s">
        <v>786</v>
      </c>
      <c r="B786">
        <v>2001</v>
      </c>
      <c r="C786" t="s">
        <v>735</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b">
        <f>Data_Completeness(LifeExpectancyData[[#This Row],[Life expectancy]:[Schooling]])</f>
        <v>1</v>
      </c>
    </row>
    <row r="787" spans="1:23" x14ac:dyDescent="0.25">
      <c r="A787" t="s">
        <v>786</v>
      </c>
      <c r="B787">
        <v>2000</v>
      </c>
      <c r="C787" t="s">
        <v>735</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b">
        <f>Data_Completeness(LifeExpectancyData[[#This Row],[Life expectancy]:[Schooling]])</f>
        <v>1</v>
      </c>
    </row>
    <row r="788" spans="1:23" x14ac:dyDescent="0.25">
      <c r="A788" t="s">
        <v>787</v>
      </c>
      <c r="B788">
        <v>2015</v>
      </c>
      <c r="C788" t="s">
        <v>735</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b">
        <f>Data_Completeness(LifeExpectancyData[[#This Row],[Life expectancy]:[Schooling]])</f>
        <v>0</v>
      </c>
    </row>
    <row r="789" spans="1:23" x14ac:dyDescent="0.25">
      <c r="A789" t="s">
        <v>787</v>
      </c>
      <c r="B789">
        <v>2014</v>
      </c>
      <c r="C789" t="s">
        <v>735</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b">
        <f>Data_Completeness(LifeExpectancyData[[#This Row],[Life expectancy]:[Schooling]])</f>
        <v>1</v>
      </c>
    </row>
    <row r="790" spans="1:23" x14ac:dyDescent="0.25">
      <c r="A790" t="s">
        <v>787</v>
      </c>
      <c r="B790">
        <v>2013</v>
      </c>
      <c r="C790" t="s">
        <v>735</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b">
        <f>Data_Completeness(LifeExpectancyData[[#This Row],[Life expectancy]:[Schooling]])</f>
        <v>1</v>
      </c>
    </row>
    <row r="791" spans="1:23" x14ac:dyDescent="0.25">
      <c r="A791" t="s">
        <v>787</v>
      </c>
      <c r="B791">
        <v>2012</v>
      </c>
      <c r="C791" t="s">
        <v>735</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b">
        <f>Data_Completeness(LifeExpectancyData[[#This Row],[Life expectancy]:[Schooling]])</f>
        <v>1</v>
      </c>
    </row>
    <row r="792" spans="1:23" x14ac:dyDescent="0.25">
      <c r="A792" t="s">
        <v>787</v>
      </c>
      <c r="B792">
        <v>2011</v>
      </c>
      <c r="C792" t="s">
        <v>735</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b">
        <f>Data_Completeness(LifeExpectancyData[[#This Row],[Life expectancy]:[Schooling]])</f>
        <v>1</v>
      </c>
    </row>
    <row r="793" spans="1:23" x14ac:dyDescent="0.25">
      <c r="A793" t="s">
        <v>787</v>
      </c>
      <c r="B793">
        <v>2010</v>
      </c>
      <c r="C793" t="s">
        <v>735</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b">
        <f>Data_Completeness(LifeExpectancyData[[#This Row],[Life expectancy]:[Schooling]])</f>
        <v>1</v>
      </c>
    </row>
    <row r="794" spans="1:23" x14ac:dyDescent="0.25">
      <c r="A794" t="s">
        <v>787</v>
      </c>
      <c r="B794">
        <v>2009</v>
      </c>
      <c r="C794" t="s">
        <v>735</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b">
        <f>Data_Completeness(LifeExpectancyData[[#This Row],[Life expectancy]:[Schooling]])</f>
        <v>1</v>
      </c>
    </row>
    <row r="795" spans="1:23" x14ac:dyDescent="0.25">
      <c r="A795" t="s">
        <v>787</v>
      </c>
      <c r="B795">
        <v>2008</v>
      </c>
      <c r="C795" t="s">
        <v>735</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b">
        <f>Data_Completeness(LifeExpectancyData[[#This Row],[Life expectancy]:[Schooling]])</f>
        <v>1</v>
      </c>
    </row>
    <row r="796" spans="1:23" x14ac:dyDescent="0.25">
      <c r="A796" t="s">
        <v>787</v>
      </c>
      <c r="B796">
        <v>2007</v>
      </c>
      <c r="C796" t="s">
        <v>735</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b">
        <f>Data_Completeness(LifeExpectancyData[[#This Row],[Life expectancy]:[Schooling]])</f>
        <v>1</v>
      </c>
    </row>
    <row r="797" spans="1:23" x14ac:dyDescent="0.25">
      <c r="A797" t="s">
        <v>787</v>
      </c>
      <c r="B797">
        <v>2006</v>
      </c>
      <c r="C797" t="s">
        <v>735</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b">
        <f>Data_Completeness(LifeExpectancyData[[#This Row],[Life expectancy]:[Schooling]])</f>
        <v>1</v>
      </c>
    </row>
    <row r="798" spans="1:23" x14ac:dyDescent="0.25">
      <c r="A798" t="s">
        <v>787</v>
      </c>
      <c r="B798">
        <v>2005</v>
      </c>
      <c r="C798" t="s">
        <v>735</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b">
        <f>Data_Completeness(LifeExpectancyData[[#This Row],[Life expectancy]:[Schooling]])</f>
        <v>1</v>
      </c>
    </row>
    <row r="799" spans="1:23" x14ac:dyDescent="0.25">
      <c r="A799" t="s">
        <v>787</v>
      </c>
      <c r="B799">
        <v>2004</v>
      </c>
      <c r="C799" t="s">
        <v>735</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b">
        <f>Data_Completeness(LifeExpectancyData[[#This Row],[Life expectancy]:[Schooling]])</f>
        <v>1</v>
      </c>
    </row>
    <row r="800" spans="1:23" x14ac:dyDescent="0.25">
      <c r="A800" t="s">
        <v>787</v>
      </c>
      <c r="B800">
        <v>2003</v>
      </c>
      <c r="C800" t="s">
        <v>735</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b">
        <f>Data_Completeness(LifeExpectancyData[[#This Row],[Life expectancy]:[Schooling]])</f>
        <v>1</v>
      </c>
    </row>
    <row r="801" spans="1:23" x14ac:dyDescent="0.25">
      <c r="A801" t="s">
        <v>787</v>
      </c>
      <c r="B801">
        <v>2002</v>
      </c>
      <c r="C801" t="s">
        <v>735</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b">
        <f>Data_Completeness(LifeExpectancyData[[#This Row],[Life expectancy]:[Schooling]])</f>
        <v>1</v>
      </c>
    </row>
    <row r="802" spans="1:23" x14ac:dyDescent="0.25">
      <c r="A802" t="s">
        <v>787</v>
      </c>
      <c r="B802">
        <v>2001</v>
      </c>
      <c r="C802" t="s">
        <v>735</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b">
        <f>Data_Completeness(LifeExpectancyData[[#This Row],[Life expectancy]:[Schooling]])</f>
        <v>1</v>
      </c>
    </row>
    <row r="803" spans="1:23" x14ac:dyDescent="0.25">
      <c r="A803" t="s">
        <v>787</v>
      </c>
      <c r="B803">
        <v>2000</v>
      </c>
      <c r="C803" t="s">
        <v>735</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b">
        <f>Data_Completeness(LifeExpectancyData[[#This Row],[Life expectancy]:[Schooling]])</f>
        <v>1</v>
      </c>
    </row>
    <row r="804" spans="1:23" x14ac:dyDescent="0.25">
      <c r="A804" t="s">
        <v>788</v>
      </c>
      <c r="B804">
        <v>2015</v>
      </c>
      <c r="C804" t="s">
        <v>735</v>
      </c>
      <c r="D804">
        <v>79</v>
      </c>
      <c r="E804">
        <v>159</v>
      </c>
      <c r="F804">
        <v>51</v>
      </c>
      <c r="H804">
        <v>0</v>
      </c>
      <c r="I804">
        <v>93</v>
      </c>
      <c r="J804">
        <v>5432</v>
      </c>
      <c r="K804">
        <v>61.1</v>
      </c>
      <c r="L804">
        <v>60</v>
      </c>
      <c r="M804">
        <v>93</v>
      </c>
      <c r="O804">
        <v>93</v>
      </c>
      <c r="P804">
        <v>0.1</v>
      </c>
      <c r="S804">
        <v>2.8</v>
      </c>
      <c r="T804">
        <v>2.8</v>
      </c>
      <c r="U804">
        <v>0.68799999999999994</v>
      </c>
      <c r="V804">
        <v>13.1</v>
      </c>
      <c r="W804" t="b">
        <f>Data_Completeness(LifeExpectancyData[[#This Row],[Life expectancy]:[Schooling]])</f>
        <v>0</v>
      </c>
    </row>
    <row r="805" spans="1:23" x14ac:dyDescent="0.25">
      <c r="A805" t="s">
        <v>788</v>
      </c>
      <c r="B805">
        <v>2014</v>
      </c>
      <c r="C805" t="s">
        <v>735</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b">
        <f>Data_Completeness(LifeExpectancyData[[#This Row],[Life expectancy]:[Schooling]])</f>
        <v>0</v>
      </c>
    </row>
    <row r="806" spans="1:23" x14ac:dyDescent="0.25">
      <c r="A806" t="s">
        <v>788</v>
      </c>
      <c r="B806">
        <v>2013</v>
      </c>
      <c r="C806" t="s">
        <v>735</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b">
        <f>Data_Completeness(LifeExpectancyData[[#This Row],[Life expectancy]:[Schooling]])</f>
        <v>0</v>
      </c>
    </row>
    <row r="807" spans="1:23" x14ac:dyDescent="0.25">
      <c r="A807" t="s">
        <v>788</v>
      </c>
      <c r="B807">
        <v>2012</v>
      </c>
      <c r="C807" t="s">
        <v>735</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b">
        <f>Data_Completeness(LifeExpectancyData[[#This Row],[Life expectancy]:[Schooling]])</f>
        <v>0</v>
      </c>
    </row>
    <row r="808" spans="1:23" x14ac:dyDescent="0.25">
      <c r="A808" t="s">
        <v>788</v>
      </c>
      <c r="B808">
        <v>2011</v>
      </c>
      <c r="C808" t="s">
        <v>735</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b">
        <f>Data_Completeness(LifeExpectancyData[[#This Row],[Life expectancy]:[Schooling]])</f>
        <v>0</v>
      </c>
    </row>
    <row r="809" spans="1:23" x14ac:dyDescent="0.25">
      <c r="A809" t="s">
        <v>788</v>
      </c>
      <c r="B809">
        <v>2010</v>
      </c>
      <c r="C809" t="s">
        <v>735</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b">
        <f>Data_Completeness(LifeExpectancyData[[#This Row],[Life expectancy]:[Schooling]])</f>
        <v>0</v>
      </c>
    </row>
    <row r="810" spans="1:23" x14ac:dyDescent="0.25">
      <c r="A810" t="s">
        <v>788</v>
      </c>
      <c r="B810">
        <v>2009</v>
      </c>
      <c r="C810" t="s">
        <v>735</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b">
        <f>Data_Completeness(LifeExpectancyData[[#This Row],[Life expectancy]:[Schooling]])</f>
        <v>0</v>
      </c>
    </row>
    <row r="811" spans="1:23" x14ac:dyDescent="0.25">
      <c r="A811" t="s">
        <v>788</v>
      </c>
      <c r="B811">
        <v>2008</v>
      </c>
      <c r="C811" t="s">
        <v>735</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b">
        <f>Data_Completeness(LifeExpectancyData[[#This Row],[Life expectancy]:[Schooling]])</f>
        <v>0</v>
      </c>
    </row>
    <row r="812" spans="1:23" x14ac:dyDescent="0.25">
      <c r="A812" t="s">
        <v>788</v>
      </c>
      <c r="B812">
        <v>2007</v>
      </c>
      <c r="C812" t="s">
        <v>735</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b">
        <f>Data_Completeness(LifeExpectancyData[[#This Row],[Life expectancy]:[Schooling]])</f>
        <v>0</v>
      </c>
    </row>
    <row r="813" spans="1:23" x14ac:dyDescent="0.25">
      <c r="A813" t="s">
        <v>788</v>
      </c>
      <c r="B813">
        <v>2006</v>
      </c>
      <c r="C813" t="s">
        <v>735</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b">
        <f>Data_Completeness(LifeExpectancyData[[#This Row],[Life expectancy]:[Schooling]])</f>
        <v>0</v>
      </c>
    </row>
    <row r="814" spans="1:23" x14ac:dyDescent="0.25">
      <c r="A814" t="s">
        <v>788</v>
      </c>
      <c r="B814">
        <v>2005</v>
      </c>
      <c r="C814" t="s">
        <v>735</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b">
        <f>Data_Completeness(LifeExpectancyData[[#This Row],[Life expectancy]:[Schooling]])</f>
        <v>0</v>
      </c>
    </row>
    <row r="815" spans="1:23" x14ac:dyDescent="0.25">
      <c r="A815" t="s">
        <v>788</v>
      </c>
      <c r="B815">
        <v>2004</v>
      </c>
      <c r="C815" t="s">
        <v>735</v>
      </c>
      <c r="D815">
        <v>69</v>
      </c>
      <c r="E815">
        <v>176</v>
      </c>
      <c r="F815">
        <v>57</v>
      </c>
      <c r="G815">
        <v>0.16</v>
      </c>
      <c r="H815">
        <v>0</v>
      </c>
      <c r="I815">
        <v>97</v>
      </c>
      <c r="J815">
        <v>80</v>
      </c>
      <c r="K815">
        <v>52.9</v>
      </c>
      <c r="L815">
        <v>70</v>
      </c>
      <c r="M815">
        <v>97</v>
      </c>
      <c r="N815">
        <v>5.21</v>
      </c>
      <c r="O815">
        <v>97</v>
      </c>
      <c r="P815">
        <v>0.1</v>
      </c>
      <c r="S815">
        <v>3.3</v>
      </c>
      <c r="T815">
        <v>3.2</v>
      </c>
      <c r="U815">
        <v>0.623</v>
      </c>
      <c r="V815">
        <v>11.2</v>
      </c>
      <c r="W815" t="b">
        <f>Data_Completeness(LifeExpectancyData[[#This Row],[Life expectancy]:[Schooling]])</f>
        <v>0</v>
      </c>
    </row>
    <row r="816" spans="1:23" x14ac:dyDescent="0.25">
      <c r="A816" t="s">
        <v>788</v>
      </c>
      <c r="B816">
        <v>2003</v>
      </c>
      <c r="C816" t="s">
        <v>735</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b">
        <f>Data_Completeness(LifeExpectancyData[[#This Row],[Life expectancy]:[Schooling]])</f>
        <v>0</v>
      </c>
    </row>
    <row r="817" spans="1:23" x14ac:dyDescent="0.25">
      <c r="A817" t="s">
        <v>788</v>
      </c>
      <c r="B817">
        <v>2002</v>
      </c>
      <c r="C817" t="s">
        <v>735</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b">
        <f>Data_Completeness(LifeExpectancyData[[#This Row],[Life expectancy]:[Schooling]])</f>
        <v>0</v>
      </c>
    </row>
    <row r="818" spans="1:23" x14ac:dyDescent="0.25">
      <c r="A818" t="s">
        <v>788</v>
      </c>
      <c r="B818">
        <v>2001</v>
      </c>
      <c r="C818" t="s">
        <v>735</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b">
        <f>Data_Completeness(LifeExpectancyData[[#This Row],[Life expectancy]:[Schooling]])</f>
        <v>0</v>
      </c>
    </row>
    <row r="819" spans="1:23" x14ac:dyDescent="0.25">
      <c r="A819" t="s">
        <v>788</v>
      </c>
      <c r="B819">
        <v>2000</v>
      </c>
      <c r="C819" t="s">
        <v>735</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b">
        <f>Data_Completeness(LifeExpectancyData[[#This Row],[Life expectancy]:[Schooling]])</f>
        <v>0</v>
      </c>
    </row>
    <row r="820" spans="1:23" x14ac:dyDescent="0.25">
      <c r="A820" t="s">
        <v>789</v>
      </c>
      <c r="B820">
        <v>2015</v>
      </c>
      <c r="C820" t="s">
        <v>735</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b">
        <f>Data_Completeness(LifeExpectancyData[[#This Row],[Life expectancy]:[Schooling]])</f>
        <v>0</v>
      </c>
    </row>
    <row r="821" spans="1:23" x14ac:dyDescent="0.25">
      <c r="A821" t="s">
        <v>789</v>
      </c>
      <c r="B821">
        <v>2014</v>
      </c>
      <c r="C821" t="s">
        <v>735</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b">
        <f>Data_Completeness(LifeExpectancyData[[#This Row],[Life expectancy]:[Schooling]])</f>
        <v>1</v>
      </c>
    </row>
    <row r="822" spans="1:23" x14ac:dyDescent="0.25">
      <c r="A822" t="s">
        <v>789</v>
      </c>
      <c r="B822">
        <v>2013</v>
      </c>
      <c r="C822" t="s">
        <v>735</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b">
        <f>Data_Completeness(LifeExpectancyData[[#This Row],[Life expectancy]:[Schooling]])</f>
        <v>1</v>
      </c>
    </row>
    <row r="823" spans="1:23" x14ac:dyDescent="0.25">
      <c r="A823" t="s">
        <v>789</v>
      </c>
      <c r="B823">
        <v>2012</v>
      </c>
      <c r="C823" t="s">
        <v>735</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b">
        <f>Data_Completeness(LifeExpectancyData[[#This Row],[Life expectancy]:[Schooling]])</f>
        <v>1</v>
      </c>
    </row>
    <row r="824" spans="1:23" x14ac:dyDescent="0.25">
      <c r="A824" t="s">
        <v>789</v>
      </c>
      <c r="B824">
        <v>2011</v>
      </c>
      <c r="C824" t="s">
        <v>735</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b">
        <f>Data_Completeness(LifeExpectancyData[[#This Row],[Life expectancy]:[Schooling]])</f>
        <v>1</v>
      </c>
    </row>
    <row r="825" spans="1:23" x14ac:dyDescent="0.25">
      <c r="A825" t="s">
        <v>789</v>
      </c>
      <c r="B825">
        <v>2010</v>
      </c>
      <c r="C825" t="s">
        <v>735</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b">
        <f>Data_Completeness(LifeExpectancyData[[#This Row],[Life expectancy]:[Schooling]])</f>
        <v>1</v>
      </c>
    </row>
    <row r="826" spans="1:23" x14ac:dyDescent="0.25">
      <c r="A826" t="s">
        <v>789</v>
      </c>
      <c r="B826">
        <v>2009</v>
      </c>
      <c r="C826" t="s">
        <v>735</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b">
        <f>Data_Completeness(LifeExpectancyData[[#This Row],[Life expectancy]:[Schooling]])</f>
        <v>1</v>
      </c>
    </row>
    <row r="827" spans="1:23" x14ac:dyDescent="0.25">
      <c r="A827" t="s">
        <v>789</v>
      </c>
      <c r="B827">
        <v>2008</v>
      </c>
      <c r="C827" t="s">
        <v>735</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b">
        <f>Data_Completeness(LifeExpectancyData[[#This Row],[Life expectancy]:[Schooling]])</f>
        <v>1</v>
      </c>
    </row>
    <row r="828" spans="1:23" x14ac:dyDescent="0.25">
      <c r="A828" t="s">
        <v>789</v>
      </c>
      <c r="B828">
        <v>2007</v>
      </c>
      <c r="C828" t="s">
        <v>735</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b">
        <f>Data_Completeness(LifeExpectancyData[[#This Row],[Life expectancy]:[Schooling]])</f>
        <v>1</v>
      </c>
    </row>
    <row r="829" spans="1:23" x14ac:dyDescent="0.25">
      <c r="A829" t="s">
        <v>789</v>
      </c>
      <c r="B829">
        <v>2006</v>
      </c>
      <c r="C829" t="s">
        <v>735</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b">
        <f>Data_Completeness(LifeExpectancyData[[#This Row],[Life expectancy]:[Schooling]])</f>
        <v>1</v>
      </c>
    </row>
    <row r="830" spans="1:23" x14ac:dyDescent="0.25">
      <c r="A830" t="s">
        <v>789</v>
      </c>
      <c r="B830">
        <v>2005</v>
      </c>
      <c r="C830" t="s">
        <v>735</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b">
        <f>Data_Completeness(LifeExpectancyData[[#This Row],[Life expectancy]:[Schooling]])</f>
        <v>1</v>
      </c>
    </row>
    <row r="831" spans="1:23" x14ac:dyDescent="0.25">
      <c r="A831" t="s">
        <v>789</v>
      </c>
      <c r="B831">
        <v>2004</v>
      </c>
      <c r="C831" t="s">
        <v>735</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b">
        <f>Data_Completeness(LifeExpectancyData[[#This Row],[Life expectancy]:[Schooling]])</f>
        <v>1</v>
      </c>
    </row>
    <row r="832" spans="1:23" x14ac:dyDescent="0.25">
      <c r="A832" t="s">
        <v>789</v>
      </c>
      <c r="B832">
        <v>2003</v>
      </c>
      <c r="C832" t="s">
        <v>735</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b">
        <f>Data_Completeness(LifeExpectancyData[[#This Row],[Life expectancy]:[Schooling]])</f>
        <v>1</v>
      </c>
    </row>
    <row r="833" spans="1:23" x14ac:dyDescent="0.25">
      <c r="A833" t="s">
        <v>789</v>
      </c>
      <c r="B833">
        <v>2002</v>
      </c>
      <c r="C833" t="s">
        <v>735</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b">
        <f>Data_Completeness(LifeExpectancyData[[#This Row],[Life expectancy]:[Schooling]])</f>
        <v>1</v>
      </c>
    </row>
    <row r="834" spans="1:23" x14ac:dyDescent="0.25">
      <c r="A834" t="s">
        <v>789</v>
      </c>
      <c r="B834">
        <v>2001</v>
      </c>
      <c r="C834" t="s">
        <v>735</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b">
        <f>Data_Completeness(LifeExpectancyData[[#This Row],[Life expectancy]:[Schooling]])</f>
        <v>1</v>
      </c>
    </row>
    <row r="835" spans="1:23" x14ac:dyDescent="0.25">
      <c r="A835" t="s">
        <v>789</v>
      </c>
      <c r="B835">
        <v>2000</v>
      </c>
      <c r="C835" t="s">
        <v>735</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b">
        <f>Data_Completeness(LifeExpectancyData[[#This Row],[Life expectancy]:[Schooling]])</f>
        <v>1</v>
      </c>
    </row>
    <row r="836" spans="1:23" x14ac:dyDescent="0.25">
      <c r="A836" t="s">
        <v>790</v>
      </c>
      <c r="B836">
        <v>2015</v>
      </c>
      <c r="C836" t="s">
        <v>735</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b">
        <f>Data_Completeness(LifeExpectancyData[[#This Row],[Life expectancy]:[Schooling]])</f>
        <v>0</v>
      </c>
    </row>
    <row r="837" spans="1:23" x14ac:dyDescent="0.25">
      <c r="A837" t="s">
        <v>790</v>
      </c>
      <c r="B837">
        <v>2014</v>
      </c>
      <c r="C837" t="s">
        <v>735</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b">
        <f>Data_Completeness(LifeExpectancyData[[#This Row],[Life expectancy]:[Schooling]])</f>
        <v>1</v>
      </c>
    </row>
    <row r="838" spans="1:23" x14ac:dyDescent="0.25">
      <c r="A838" t="s">
        <v>790</v>
      </c>
      <c r="B838">
        <v>2013</v>
      </c>
      <c r="C838" t="s">
        <v>735</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b">
        <f>Data_Completeness(LifeExpectancyData[[#This Row],[Life expectancy]:[Schooling]])</f>
        <v>0</v>
      </c>
    </row>
    <row r="839" spans="1:23" x14ac:dyDescent="0.25">
      <c r="A839" t="s">
        <v>790</v>
      </c>
      <c r="B839">
        <v>2012</v>
      </c>
      <c r="C839" t="s">
        <v>735</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b">
        <f>Data_Completeness(LifeExpectancyData[[#This Row],[Life expectancy]:[Schooling]])</f>
        <v>0</v>
      </c>
    </row>
    <row r="840" spans="1:23" x14ac:dyDescent="0.25">
      <c r="A840" t="s">
        <v>790</v>
      </c>
      <c r="B840">
        <v>2011</v>
      </c>
      <c r="C840" t="s">
        <v>735</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b">
        <f>Data_Completeness(LifeExpectancyData[[#This Row],[Life expectancy]:[Schooling]])</f>
        <v>0</v>
      </c>
    </row>
    <row r="841" spans="1:23" x14ac:dyDescent="0.25">
      <c r="A841" t="s">
        <v>790</v>
      </c>
      <c r="B841">
        <v>2010</v>
      </c>
      <c r="C841" t="s">
        <v>735</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b">
        <f>Data_Completeness(LifeExpectancyData[[#This Row],[Life expectancy]:[Schooling]])</f>
        <v>0</v>
      </c>
    </row>
    <row r="842" spans="1:23" x14ac:dyDescent="0.25">
      <c r="A842" t="s">
        <v>790</v>
      </c>
      <c r="B842">
        <v>2009</v>
      </c>
      <c r="C842" t="s">
        <v>735</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b">
        <f>Data_Completeness(LifeExpectancyData[[#This Row],[Life expectancy]:[Schooling]])</f>
        <v>0</v>
      </c>
    </row>
    <row r="843" spans="1:23" x14ac:dyDescent="0.25">
      <c r="A843" t="s">
        <v>790</v>
      </c>
      <c r="B843">
        <v>2008</v>
      </c>
      <c r="C843" t="s">
        <v>735</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b">
        <f>Data_Completeness(LifeExpectancyData[[#This Row],[Life expectancy]:[Schooling]])</f>
        <v>0</v>
      </c>
    </row>
    <row r="844" spans="1:23" x14ac:dyDescent="0.25">
      <c r="A844" t="s">
        <v>790</v>
      </c>
      <c r="B844">
        <v>2007</v>
      </c>
      <c r="C844" t="s">
        <v>735</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b">
        <f>Data_Completeness(LifeExpectancyData[[#This Row],[Life expectancy]:[Schooling]])</f>
        <v>0</v>
      </c>
    </row>
    <row r="845" spans="1:23" x14ac:dyDescent="0.25">
      <c r="A845" t="s">
        <v>790</v>
      </c>
      <c r="B845">
        <v>2006</v>
      </c>
      <c r="C845" t="s">
        <v>735</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b">
        <f>Data_Completeness(LifeExpectancyData[[#This Row],[Life expectancy]:[Schooling]])</f>
        <v>0</v>
      </c>
    </row>
    <row r="846" spans="1:23" x14ac:dyDescent="0.25">
      <c r="A846" t="s">
        <v>790</v>
      </c>
      <c r="B846">
        <v>2005</v>
      </c>
      <c r="C846" t="s">
        <v>735</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b">
        <f>Data_Completeness(LifeExpectancyData[[#This Row],[Life expectancy]:[Schooling]])</f>
        <v>0</v>
      </c>
    </row>
    <row r="847" spans="1:23" x14ac:dyDescent="0.25">
      <c r="A847" t="s">
        <v>790</v>
      </c>
      <c r="B847">
        <v>2004</v>
      </c>
      <c r="C847" t="s">
        <v>735</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b">
        <f>Data_Completeness(LifeExpectancyData[[#This Row],[Life expectancy]:[Schooling]])</f>
        <v>0</v>
      </c>
    </row>
    <row r="848" spans="1:23" x14ac:dyDescent="0.25">
      <c r="A848" t="s">
        <v>790</v>
      </c>
      <c r="B848">
        <v>2003</v>
      </c>
      <c r="C848" t="s">
        <v>735</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b">
        <f>Data_Completeness(LifeExpectancyData[[#This Row],[Life expectancy]:[Schooling]])</f>
        <v>0</v>
      </c>
    </row>
    <row r="849" spans="1:23" x14ac:dyDescent="0.25">
      <c r="A849" t="s">
        <v>790</v>
      </c>
      <c r="B849">
        <v>2002</v>
      </c>
      <c r="C849" t="s">
        <v>735</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b">
        <f>Data_Completeness(LifeExpectancyData[[#This Row],[Life expectancy]:[Schooling]])</f>
        <v>0</v>
      </c>
    </row>
    <row r="850" spans="1:23" x14ac:dyDescent="0.25">
      <c r="A850" t="s">
        <v>790</v>
      </c>
      <c r="B850">
        <v>2001</v>
      </c>
      <c r="C850" t="s">
        <v>735</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b">
        <f>Data_Completeness(LifeExpectancyData[[#This Row],[Life expectancy]:[Schooling]])</f>
        <v>0</v>
      </c>
    </row>
    <row r="851" spans="1:23" x14ac:dyDescent="0.25">
      <c r="A851" t="s">
        <v>790</v>
      </c>
      <c r="B851">
        <v>2000</v>
      </c>
      <c r="C851" t="s">
        <v>735</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b">
        <f>Data_Completeness(LifeExpectancyData[[#This Row],[Life expectancy]:[Schooling]])</f>
        <v>0</v>
      </c>
    </row>
    <row r="852" spans="1:23" x14ac:dyDescent="0.25">
      <c r="A852" t="s">
        <v>791</v>
      </c>
      <c r="B852">
        <v>2015</v>
      </c>
      <c r="C852" t="s">
        <v>735</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b">
        <f>Data_Completeness(LifeExpectancyData[[#This Row],[Life expectancy]:[Schooling]])</f>
        <v>0</v>
      </c>
    </row>
    <row r="853" spans="1:23" x14ac:dyDescent="0.25">
      <c r="A853" t="s">
        <v>791</v>
      </c>
      <c r="B853">
        <v>2014</v>
      </c>
      <c r="C853" t="s">
        <v>735</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b">
        <f>Data_Completeness(LifeExpectancyData[[#This Row],[Life expectancy]:[Schooling]])</f>
        <v>0</v>
      </c>
    </row>
    <row r="854" spans="1:23" x14ac:dyDescent="0.25">
      <c r="A854" t="s">
        <v>791</v>
      </c>
      <c r="B854">
        <v>2013</v>
      </c>
      <c r="C854" t="s">
        <v>735</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b">
        <f>Data_Completeness(LifeExpectancyData[[#This Row],[Life expectancy]:[Schooling]])</f>
        <v>0</v>
      </c>
    </row>
    <row r="855" spans="1:23" x14ac:dyDescent="0.25">
      <c r="A855" t="s">
        <v>791</v>
      </c>
      <c r="B855">
        <v>2012</v>
      </c>
      <c r="C855" t="s">
        <v>735</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b">
        <f>Data_Completeness(LifeExpectancyData[[#This Row],[Life expectancy]:[Schooling]])</f>
        <v>0</v>
      </c>
    </row>
    <row r="856" spans="1:23" x14ac:dyDescent="0.25">
      <c r="A856" t="s">
        <v>791</v>
      </c>
      <c r="B856">
        <v>2011</v>
      </c>
      <c r="C856" t="s">
        <v>735</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b">
        <f>Data_Completeness(LifeExpectancyData[[#This Row],[Life expectancy]:[Schooling]])</f>
        <v>1</v>
      </c>
    </row>
    <row r="857" spans="1:23" x14ac:dyDescent="0.25">
      <c r="A857" t="s">
        <v>791</v>
      </c>
      <c r="B857">
        <v>2010</v>
      </c>
      <c r="C857" t="s">
        <v>735</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b">
        <f>Data_Completeness(LifeExpectancyData[[#This Row],[Life expectancy]:[Schooling]])</f>
        <v>1</v>
      </c>
    </row>
    <row r="858" spans="1:23" x14ac:dyDescent="0.25">
      <c r="A858" t="s">
        <v>791</v>
      </c>
      <c r="B858">
        <v>2009</v>
      </c>
      <c r="C858" t="s">
        <v>735</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b">
        <f>Data_Completeness(LifeExpectancyData[[#This Row],[Life expectancy]:[Schooling]])</f>
        <v>1</v>
      </c>
    </row>
    <row r="859" spans="1:23" x14ac:dyDescent="0.25">
      <c r="A859" t="s">
        <v>791</v>
      </c>
      <c r="B859">
        <v>2008</v>
      </c>
      <c r="C859" t="s">
        <v>735</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b">
        <f>Data_Completeness(LifeExpectancyData[[#This Row],[Life expectancy]:[Schooling]])</f>
        <v>1</v>
      </c>
    </row>
    <row r="860" spans="1:23" x14ac:dyDescent="0.25">
      <c r="A860" t="s">
        <v>791</v>
      </c>
      <c r="B860">
        <v>2007</v>
      </c>
      <c r="C860" t="s">
        <v>735</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b">
        <f>Data_Completeness(LifeExpectancyData[[#This Row],[Life expectancy]:[Schooling]])</f>
        <v>1</v>
      </c>
    </row>
    <row r="861" spans="1:23" x14ac:dyDescent="0.25">
      <c r="A861" t="s">
        <v>791</v>
      </c>
      <c r="B861">
        <v>2006</v>
      </c>
      <c r="C861" t="s">
        <v>735</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b">
        <f>Data_Completeness(LifeExpectancyData[[#This Row],[Life expectancy]:[Schooling]])</f>
        <v>1</v>
      </c>
    </row>
    <row r="862" spans="1:23" x14ac:dyDescent="0.25">
      <c r="A862" t="s">
        <v>791</v>
      </c>
      <c r="B862">
        <v>2005</v>
      </c>
      <c r="C862" t="s">
        <v>735</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b">
        <f>Data_Completeness(LifeExpectancyData[[#This Row],[Life expectancy]:[Schooling]])</f>
        <v>1</v>
      </c>
    </row>
    <row r="863" spans="1:23" x14ac:dyDescent="0.25">
      <c r="A863" t="s">
        <v>791</v>
      </c>
      <c r="B863">
        <v>2004</v>
      </c>
      <c r="C863" t="s">
        <v>735</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b">
        <f>Data_Completeness(LifeExpectancyData[[#This Row],[Life expectancy]:[Schooling]])</f>
        <v>1</v>
      </c>
    </row>
    <row r="864" spans="1:23" x14ac:dyDescent="0.25">
      <c r="A864" t="s">
        <v>791</v>
      </c>
      <c r="B864">
        <v>2003</v>
      </c>
      <c r="C864" t="s">
        <v>735</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b">
        <f>Data_Completeness(LifeExpectancyData[[#This Row],[Life expectancy]:[Schooling]])</f>
        <v>1</v>
      </c>
    </row>
    <row r="865" spans="1:23" x14ac:dyDescent="0.25">
      <c r="A865" t="s">
        <v>791</v>
      </c>
      <c r="B865">
        <v>2002</v>
      </c>
      <c r="C865" t="s">
        <v>735</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b">
        <f>Data_Completeness(LifeExpectancyData[[#This Row],[Life expectancy]:[Schooling]])</f>
        <v>1</v>
      </c>
    </row>
    <row r="866" spans="1:23" x14ac:dyDescent="0.25">
      <c r="A866" t="s">
        <v>791</v>
      </c>
      <c r="B866">
        <v>2001</v>
      </c>
      <c r="C866" t="s">
        <v>735</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b">
        <f>Data_Completeness(LifeExpectancyData[[#This Row],[Life expectancy]:[Schooling]])</f>
        <v>0</v>
      </c>
    </row>
    <row r="867" spans="1:23" x14ac:dyDescent="0.25">
      <c r="A867" t="s">
        <v>791</v>
      </c>
      <c r="B867">
        <v>2000</v>
      </c>
      <c r="C867" t="s">
        <v>735</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b">
        <f>Data_Completeness(LifeExpectancyData[[#This Row],[Life expectancy]:[Schooling]])</f>
        <v>0</v>
      </c>
    </row>
    <row r="868" spans="1:23" x14ac:dyDescent="0.25">
      <c r="A868" t="s">
        <v>792</v>
      </c>
      <c r="B868">
        <v>2015</v>
      </c>
      <c r="C868" t="s">
        <v>735</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b">
        <f>Data_Completeness(LifeExpectancyData[[#This Row],[Life expectancy]:[Schooling]])</f>
        <v>0</v>
      </c>
    </row>
    <row r="869" spans="1:23" x14ac:dyDescent="0.25">
      <c r="A869" t="s">
        <v>792</v>
      </c>
      <c r="B869">
        <v>2014</v>
      </c>
      <c r="C869" t="s">
        <v>735</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b">
        <f>Data_Completeness(LifeExpectancyData[[#This Row],[Life expectancy]:[Schooling]])</f>
        <v>1</v>
      </c>
    </row>
    <row r="870" spans="1:23" x14ac:dyDescent="0.25">
      <c r="A870" t="s">
        <v>792</v>
      </c>
      <c r="B870">
        <v>2013</v>
      </c>
      <c r="C870" t="s">
        <v>735</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b">
        <f>Data_Completeness(LifeExpectancyData[[#This Row],[Life expectancy]:[Schooling]])</f>
        <v>1</v>
      </c>
    </row>
    <row r="871" spans="1:23" x14ac:dyDescent="0.25">
      <c r="A871" t="s">
        <v>792</v>
      </c>
      <c r="B871">
        <v>2012</v>
      </c>
      <c r="C871" t="s">
        <v>735</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b">
        <f>Data_Completeness(LifeExpectancyData[[#This Row],[Life expectancy]:[Schooling]])</f>
        <v>1</v>
      </c>
    </row>
    <row r="872" spans="1:23" x14ac:dyDescent="0.25">
      <c r="A872" t="s">
        <v>792</v>
      </c>
      <c r="B872">
        <v>2011</v>
      </c>
      <c r="C872" t="s">
        <v>735</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b">
        <f>Data_Completeness(LifeExpectancyData[[#This Row],[Life expectancy]:[Schooling]])</f>
        <v>1</v>
      </c>
    </row>
    <row r="873" spans="1:23" x14ac:dyDescent="0.25">
      <c r="A873" t="s">
        <v>792</v>
      </c>
      <c r="B873">
        <v>2010</v>
      </c>
      <c r="C873" t="s">
        <v>735</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b">
        <f>Data_Completeness(LifeExpectancyData[[#This Row],[Life expectancy]:[Schooling]])</f>
        <v>1</v>
      </c>
    </row>
    <row r="874" spans="1:23" x14ac:dyDescent="0.25">
      <c r="A874" t="s">
        <v>792</v>
      </c>
      <c r="B874">
        <v>2009</v>
      </c>
      <c r="C874" t="s">
        <v>735</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b">
        <f>Data_Completeness(LifeExpectancyData[[#This Row],[Life expectancy]:[Schooling]])</f>
        <v>1</v>
      </c>
    </row>
    <row r="875" spans="1:23" x14ac:dyDescent="0.25">
      <c r="A875" t="s">
        <v>792</v>
      </c>
      <c r="B875">
        <v>2008</v>
      </c>
      <c r="C875" t="s">
        <v>735</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b">
        <f>Data_Completeness(LifeExpectancyData[[#This Row],[Life expectancy]:[Schooling]])</f>
        <v>1</v>
      </c>
    </row>
    <row r="876" spans="1:23" x14ac:dyDescent="0.25">
      <c r="A876" t="s">
        <v>792</v>
      </c>
      <c r="B876">
        <v>2007</v>
      </c>
      <c r="C876" t="s">
        <v>735</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b">
        <f>Data_Completeness(LifeExpectancyData[[#This Row],[Life expectancy]:[Schooling]])</f>
        <v>1</v>
      </c>
    </row>
    <row r="877" spans="1:23" x14ac:dyDescent="0.25">
      <c r="A877" t="s">
        <v>792</v>
      </c>
      <c r="B877">
        <v>2006</v>
      </c>
      <c r="C877" t="s">
        <v>735</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b">
        <f>Data_Completeness(LifeExpectancyData[[#This Row],[Life expectancy]:[Schooling]])</f>
        <v>1</v>
      </c>
    </row>
    <row r="878" spans="1:23" x14ac:dyDescent="0.25">
      <c r="A878" t="s">
        <v>792</v>
      </c>
      <c r="B878">
        <v>2005</v>
      </c>
      <c r="C878" t="s">
        <v>735</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b">
        <f>Data_Completeness(LifeExpectancyData[[#This Row],[Life expectancy]:[Schooling]])</f>
        <v>1</v>
      </c>
    </row>
    <row r="879" spans="1:23" x14ac:dyDescent="0.25">
      <c r="A879" t="s">
        <v>792</v>
      </c>
      <c r="B879">
        <v>2004</v>
      </c>
      <c r="C879" t="s">
        <v>735</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b">
        <f>Data_Completeness(LifeExpectancyData[[#This Row],[Life expectancy]:[Schooling]])</f>
        <v>1</v>
      </c>
    </row>
    <row r="880" spans="1:23" x14ac:dyDescent="0.25">
      <c r="A880" t="s">
        <v>792</v>
      </c>
      <c r="B880">
        <v>2003</v>
      </c>
      <c r="C880" t="s">
        <v>735</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b">
        <f>Data_Completeness(LifeExpectancyData[[#This Row],[Life expectancy]:[Schooling]])</f>
        <v>0</v>
      </c>
    </row>
    <row r="881" spans="1:23" x14ac:dyDescent="0.25">
      <c r="A881" t="s">
        <v>792</v>
      </c>
      <c r="B881">
        <v>2002</v>
      </c>
      <c r="C881" t="s">
        <v>735</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b">
        <f>Data_Completeness(LifeExpectancyData[[#This Row],[Life expectancy]:[Schooling]])</f>
        <v>0</v>
      </c>
    </row>
    <row r="882" spans="1:23" x14ac:dyDescent="0.25">
      <c r="A882" t="s">
        <v>792</v>
      </c>
      <c r="B882">
        <v>2001</v>
      </c>
      <c r="C882" t="s">
        <v>735</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b">
        <f>Data_Completeness(LifeExpectancyData[[#This Row],[Life expectancy]:[Schooling]])</f>
        <v>0</v>
      </c>
    </row>
    <row r="883" spans="1:23" x14ac:dyDescent="0.25">
      <c r="A883" t="s">
        <v>792</v>
      </c>
      <c r="B883">
        <v>2000</v>
      </c>
      <c r="C883" t="s">
        <v>735</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b">
        <f>Data_Completeness(LifeExpectancyData[[#This Row],[Life expectancy]:[Schooling]])</f>
        <v>0</v>
      </c>
    </row>
    <row r="884" spans="1:23" x14ac:dyDescent="0.25">
      <c r="A884" t="s">
        <v>793</v>
      </c>
      <c r="B884">
        <v>2015</v>
      </c>
      <c r="C884" t="s">
        <v>735</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b">
        <f>Data_Completeness(LifeExpectancyData[[#This Row],[Life expectancy]:[Schooling]])</f>
        <v>0</v>
      </c>
    </row>
    <row r="885" spans="1:23" x14ac:dyDescent="0.25">
      <c r="A885" t="s">
        <v>793</v>
      </c>
      <c r="B885">
        <v>2014</v>
      </c>
      <c r="C885" t="s">
        <v>735</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b">
        <f>Data_Completeness(LifeExpectancyData[[#This Row],[Life expectancy]:[Schooling]])</f>
        <v>1</v>
      </c>
    </row>
    <row r="886" spans="1:23" x14ac:dyDescent="0.25">
      <c r="A886" t="s">
        <v>793</v>
      </c>
      <c r="B886">
        <v>2013</v>
      </c>
      <c r="C886" t="s">
        <v>735</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b">
        <f>Data_Completeness(LifeExpectancyData[[#This Row],[Life expectancy]:[Schooling]])</f>
        <v>1</v>
      </c>
    </row>
    <row r="887" spans="1:23" x14ac:dyDescent="0.25">
      <c r="A887" t="s">
        <v>793</v>
      </c>
      <c r="B887">
        <v>2012</v>
      </c>
      <c r="C887" t="s">
        <v>735</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b">
        <f>Data_Completeness(LifeExpectancyData[[#This Row],[Life expectancy]:[Schooling]])</f>
        <v>1</v>
      </c>
    </row>
    <row r="888" spans="1:23" x14ac:dyDescent="0.25">
      <c r="A888" t="s">
        <v>793</v>
      </c>
      <c r="B888">
        <v>2011</v>
      </c>
      <c r="C888" t="s">
        <v>735</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b">
        <f>Data_Completeness(LifeExpectancyData[[#This Row],[Life expectancy]:[Schooling]])</f>
        <v>1</v>
      </c>
    </row>
    <row r="889" spans="1:23" x14ac:dyDescent="0.25">
      <c r="A889" t="s">
        <v>793</v>
      </c>
      <c r="B889">
        <v>2010</v>
      </c>
      <c r="C889" t="s">
        <v>735</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b">
        <f>Data_Completeness(LifeExpectancyData[[#This Row],[Life expectancy]:[Schooling]])</f>
        <v>1</v>
      </c>
    </row>
    <row r="890" spans="1:23" x14ac:dyDescent="0.25">
      <c r="A890" t="s">
        <v>793</v>
      </c>
      <c r="B890">
        <v>2009</v>
      </c>
      <c r="C890" t="s">
        <v>735</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b">
        <f>Data_Completeness(LifeExpectancyData[[#This Row],[Life expectancy]:[Schooling]])</f>
        <v>1</v>
      </c>
    </row>
    <row r="891" spans="1:23" x14ac:dyDescent="0.25">
      <c r="A891" t="s">
        <v>793</v>
      </c>
      <c r="B891">
        <v>2008</v>
      </c>
      <c r="C891" t="s">
        <v>735</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b">
        <f>Data_Completeness(LifeExpectancyData[[#This Row],[Life expectancy]:[Schooling]])</f>
        <v>1</v>
      </c>
    </row>
    <row r="892" spans="1:23" x14ac:dyDescent="0.25">
      <c r="A892" t="s">
        <v>793</v>
      </c>
      <c r="B892">
        <v>2007</v>
      </c>
      <c r="C892" t="s">
        <v>735</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b">
        <f>Data_Completeness(LifeExpectancyData[[#This Row],[Life expectancy]:[Schooling]])</f>
        <v>1</v>
      </c>
    </row>
    <row r="893" spans="1:23" x14ac:dyDescent="0.25">
      <c r="A893" t="s">
        <v>793</v>
      </c>
      <c r="B893">
        <v>2006</v>
      </c>
      <c r="C893" t="s">
        <v>735</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b">
        <f>Data_Completeness(LifeExpectancyData[[#This Row],[Life expectancy]:[Schooling]])</f>
        <v>0</v>
      </c>
    </row>
    <row r="894" spans="1:23" x14ac:dyDescent="0.25">
      <c r="A894" t="s">
        <v>793</v>
      </c>
      <c r="B894">
        <v>2005</v>
      </c>
      <c r="C894" t="s">
        <v>735</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b">
        <f>Data_Completeness(LifeExpectancyData[[#This Row],[Life expectancy]:[Schooling]])</f>
        <v>0</v>
      </c>
    </row>
    <row r="895" spans="1:23" x14ac:dyDescent="0.25">
      <c r="A895" t="s">
        <v>793</v>
      </c>
      <c r="B895">
        <v>2004</v>
      </c>
      <c r="C895" t="s">
        <v>735</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b">
        <f>Data_Completeness(LifeExpectancyData[[#This Row],[Life expectancy]:[Schooling]])</f>
        <v>0</v>
      </c>
    </row>
    <row r="896" spans="1:23" x14ac:dyDescent="0.25">
      <c r="A896" t="s">
        <v>793</v>
      </c>
      <c r="B896">
        <v>2003</v>
      </c>
      <c r="C896" t="s">
        <v>735</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b">
        <f>Data_Completeness(LifeExpectancyData[[#This Row],[Life expectancy]:[Schooling]])</f>
        <v>0</v>
      </c>
    </row>
    <row r="897" spans="1:23" x14ac:dyDescent="0.25">
      <c r="A897" t="s">
        <v>793</v>
      </c>
      <c r="B897">
        <v>2002</v>
      </c>
      <c r="C897" t="s">
        <v>735</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b">
        <f>Data_Completeness(LifeExpectancyData[[#This Row],[Life expectancy]:[Schooling]])</f>
        <v>0</v>
      </c>
    </row>
    <row r="898" spans="1:23" x14ac:dyDescent="0.25">
      <c r="A898" t="s">
        <v>793</v>
      </c>
      <c r="B898">
        <v>2001</v>
      </c>
      <c r="C898" t="s">
        <v>735</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b">
        <f>Data_Completeness(LifeExpectancyData[[#This Row],[Life expectancy]:[Schooling]])</f>
        <v>0</v>
      </c>
    </row>
    <row r="899" spans="1:23" x14ac:dyDescent="0.25">
      <c r="A899" t="s">
        <v>793</v>
      </c>
      <c r="B899">
        <v>2000</v>
      </c>
      <c r="C899" t="s">
        <v>735</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b">
        <f>Data_Completeness(LifeExpectancyData[[#This Row],[Life expectancy]:[Schooling]])</f>
        <v>0</v>
      </c>
    </row>
    <row r="900" spans="1:23" x14ac:dyDescent="0.25">
      <c r="A900" t="s">
        <v>794</v>
      </c>
      <c r="B900">
        <v>2015</v>
      </c>
      <c r="C900" t="s">
        <v>735</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b">
        <f>Data_Completeness(LifeExpectancyData[[#This Row],[Life expectancy]:[Schooling]])</f>
        <v>0</v>
      </c>
    </row>
    <row r="901" spans="1:23" x14ac:dyDescent="0.25">
      <c r="A901" t="s">
        <v>794</v>
      </c>
      <c r="B901">
        <v>2014</v>
      </c>
      <c r="C901" t="s">
        <v>735</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b">
        <f>Data_Completeness(LifeExpectancyData[[#This Row],[Life expectancy]:[Schooling]])</f>
        <v>1</v>
      </c>
    </row>
    <row r="902" spans="1:23" x14ac:dyDescent="0.25">
      <c r="A902" t="s">
        <v>794</v>
      </c>
      <c r="B902">
        <v>2013</v>
      </c>
      <c r="C902" t="s">
        <v>735</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b">
        <f>Data_Completeness(LifeExpectancyData[[#This Row],[Life expectancy]:[Schooling]])</f>
        <v>1</v>
      </c>
    </row>
    <row r="903" spans="1:23" x14ac:dyDescent="0.25">
      <c r="A903" t="s">
        <v>794</v>
      </c>
      <c r="B903">
        <v>2012</v>
      </c>
      <c r="C903" t="s">
        <v>735</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b">
        <f>Data_Completeness(LifeExpectancyData[[#This Row],[Life expectancy]:[Schooling]])</f>
        <v>1</v>
      </c>
    </row>
    <row r="904" spans="1:23" x14ac:dyDescent="0.25">
      <c r="A904" t="s">
        <v>794</v>
      </c>
      <c r="B904">
        <v>2011</v>
      </c>
      <c r="C904" t="s">
        <v>735</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b">
        <f>Data_Completeness(LifeExpectancyData[[#This Row],[Life expectancy]:[Schooling]])</f>
        <v>1</v>
      </c>
    </row>
    <row r="905" spans="1:23" x14ac:dyDescent="0.25">
      <c r="A905" t="s">
        <v>794</v>
      </c>
      <c r="B905">
        <v>2010</v>
      </c>
      <c r="C905" t="s">
        <v>735</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b">
        <f>Data_Completeness(LifeExpectancyData[[#This Row],[Life expectancy]:[Schooling]])</f>
        <v>1</v>
      </c>
    </row>
    <row r="906" spans="1:23" x14ac:dyDescent="0.25">
      <c r="A906" t="s">
        <v>794</v>
      </c>
      <c r="B906">
        <v>2009</v>
      </c>
      <c r="C906" t="s">
        <v>735</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b">
        <f>Data_Completeness(LifeExpectancyData[[#This Row],[Life expectancy]:[Schooling]])</f>
        <v>1</v>
      </c>
    </row>
    <row r="907" spans="1:23" x14ac:dyDescent="0.25">
      <c r="A907" t="s">
        <v>794</v>
      </c>
      <c r="B907">
        <v>2008</v>
      </c>
      <c r="C907" t="s">
        <v>735</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b">
        <f>Data_Completeness(LifeExpectancyData[[#This Row],[Life expectancy]:[Schooling]])</f>
        <v>1</v>
      </c>
    </row>
    <row r="908" spans="1:23" x14ac:dyDescent="0.25">
      <c r="A908" t="s">
        <v>794</v>
      </c>
      <c r="B908">
        <v>2007</v>
      </c>
      <c r="C908" t="s">
        <v>735</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b">
        <f>Data_Completeness(LifeExpectancyData[[#This Row],[Life expectancy]:[Schooling]])</f>
        <v>1</v>
      </c>
    </row>
    <row r="909" spans="1:23" x14ac:dyDescent="0.25">
      <c r="A909" t="s">
        <v>794</v>
      </c>
      <c r="B909">
        <v>2006</v>
      </c>
      <c r="C909" t="s">
        <v>735</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b">
        <f>Data_Completeness(LifeExpectancyData[[#This Row],[Life expectancy]:[Schooling]])</f>
        <v>1</v>
      </c>
    </row>
    <row r="910" spans="1:23" x14ac:dyDescent="0.25">
      <c r="A910" t="s">
        <v>794</v>
      </c>
      <c r="B910">
        <v>2005</v>
      </c>
      <c r="C910" t="s">
        <v>735</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b">
        <f>Data_Completeness(LifeExpectancyData[[#This Row],[Life expectancy]:[Schooling]])</f>
        <v>1</v>
      </c>
    </row>
    <row r="911" spans="1:23" x14ac:dyDescent="0.25">
      <c r="A911" t="s">
        <v>794</v>
      </c>
      <c r="B911">
        <v>2004</v>
      </c>
      <c r="C911" t="s">
        <v>735</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b">
        <f>Data_Completeness(LifeExpectancyData[[#This Row],[Life expectancy]:[Schooling]])</f>
        <v>1</v>
      </c>
    </row>
    <row r="912" spans="1:23" x14ac:dyDescent="0.25">
      <c r="A912" t="s">
        <v>794</v>
      </c>
      <c r="B912">
        <v>2003</v>
      </c>
      <c r="C912" t="s">
        <v>735</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b">
        <f>Data_Completeness(LifeExpectancyData[[#This Row],[Life expectancy]:[Schooling]])</f>
        <v>1</v>
      </c>
    </row>
    <row r="913" spans="1:23" x14ac:dyDescent="0.25">
      <c r="A913" t="s">
        <v>794</v>
      </c>
      <c r="B913">
        <v>2002</v>
      </c>
      <c r="C913" t="s">
        <v>735</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b">
        <f>Data_Completeness(LifeExpectancyData[[#This Row],[Life expectancy]:[Schooling]])</f>
        <v>1</v>
      </c>
    </row>
    <row r="914" spans="1:23" x14ac:dyDescent="0.25">
      <c r="A914" t="s">
        <v>794</v>
      </c>
      <c r="B914">
        <v>2001</v>
      </c>
      <c r="C914" t="s">
        <v>735</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b">
        <f>Data_Completeness(LifeExpectancyData[[#This Row],[Life expectancy]:[Schooling]])</f>
        <v>1</v>
      </c>
    </row>
    <row r="915" spans="1:23" x14ac:dyDescent="0.25">
      <c r="A915" t="s">
        <v>794</v>
      </c>
      <c r="B915">
        <v>2000</v>
      </c>
      <c r="C915" t="s">
        <v>735</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b">
        <f>Data_Completeness(LifeExpectancyData[[#This Row],[Life expectancy]:[Schooling]])</f>
        <v>1</v>
      </c>
    </row>
    <row r="916" spans="1:23" x14ac:dyDescent="0.25">
      <c r="A916" t="s">
        <v>795</v>
      </c>
      <c r="B916">
        <v>2015</v>
      </c>
      <c r="C916" t="s">
        <v>735</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b">
        <f>Data_Completeness(LifeExpectancyData[[#This Row],[Life expectancy]:[Schooling]])</f>
        <v>0</v>
      </c>
    </row>
    <row r="917" spans="1:23" x14ac:dyDescent="0.25">
      <c r="A917" t="s">
        <v>795</v>
      </c>
      <c r="B917">
        <v>2014</v>
      </c>
      <c r="C917" t="s">
        <v>735</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b">
        <f>Data_Completeness(LifeExpectancyData[[#This Row],[Life expectancy]:[Schooling]])</f>
        <v>0</v>
      </c>
    </row>
    <row r="918" spans="1:23" x14ac:dyDescent="0.25">
      <c r="A918" t="s">
        <v>795</v>
      </c>
      <c r="B918">
        <v>2013</v>
      </c>
      <c r="C918" t="s">
        <v>735</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b">
        <f>Data_Completeness(LifeExpectancyData[[#This Row],[Life expectancy]:[Schooling]])</f>
        <v>0</v>
      </c>
    </row>
    <row r="919" spans="1:23" x14ac:dyDescent="0.25">
      <c r="A919" t="s">
        <v>795</v>
      </c>
      <c r="B919">
        <v>2012</v>
      </c>
      <c r="C919" t="s">
        <v>735</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b">
        <f>Data_Completeness(LifeExpectancyData[[#This Row],[Life expectancy]:[Schooling]])</f>
        <v>0</v>
      </c>
    </row>
    <row r="920" spans="1:23" x14ac:dyDescent="0.25">
      <c r="A920" t="s">
        <v>795</v>
      </c>
      <c r="B920">
        <v>2011</v>
      </c>
      <c r="C920" t="s">
        <v>735</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b">
        <f>Data_Completeness(LifeExpectancyData[[#This Row],[Life expectancy]:[Schooling]])</f>
        <v>0</v>
      </c>
    </row>
    <row r="921" spans="1:23" x14ac:dyDescent="0.25">
      <c r="A921" t="s">
        <v>795</v>
      </c>
      <c r="B921">
        <v>2010</v>
      </c>
      <c r="C921" t="s">
        <v>735</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b">
        <f>Data_Completeness(LifeExpectancyData[[#This Row],[Life expectancy]:[Schooling]])</f>
        <v>0</v>
      </c>
    </row>
    <row r="922" spans="1:23" x14ac:dyDescent="0.25">
      <c r="A922" t="s">
        <v>795</v>
      </c>
      <c r="B922">
        <v>2009</v>
      </c>
      <c r="C922" t="s">
        <v>735</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b">
        <f>Data_Completeness(LifeExpectancyData[[#This Row],[Life expectancy]:[Schooling]])</f>
        <v>0</v>
      </c>
    </row>
    <row r="923" spans="1:23" x14ac:dyDescent="0.25">
      <c r="A923" t="s">
        <v>795</v>
      </c>
      <c r="B923">
        <v>2008</v>
      </c>
      <c r="C923" t="s">
        <v>735</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b">
        <f>Data_Completeness(LifeExpectancyData[[#This Row],[Life expectancy]:[Schooling]])</f>
        <v>0</v>
      </c>
    </row>
    <row r="924" spans="1:23" x14ac:dyDescent="0.25">
      <c r="A924" t="s">
        <v>795</v>
      </c>
      <c r="B924">
        <v>2007</v>
      </c>
      <c r="C924" t="s">
        <v>735</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b">
        <f>Data_Completeness(LifeExpectancyData[[#This Row],[Life expectancy]:[Schooling]])</f>
        <v>0</v>
      </c>
    </row>
    <row r="925" spans="1:23" x14ac:dyDescent="0.25">
      <c r="A925" t="s">
        <v>795</v>
      </c>
      <c r="B925">
        <v>2006</v>
      </c>
      <c r="C925" t="s">
        <v>735</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b">
        <f>Data_Completeness(LifeExpectancyData[[#This Row],[Life expectancy]:[Schooling]])</f>
        <v>0</v>
      </c>
    </row>
    <row r="926" spans="1:23" x14ac:dyDescent="0.25">
      <c r="A926" t="s">
        <v>795</v>
      </c>
      <c r="B926">
        <v>2005</v>
      </c>
      <c r="C926" t="s">
        <v>735</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b">
        <f>Data_Completeness(LifeExpectancyData[[#This Row],[Life expectancy]:[Schooling]])</f>
        <v>0</v>
      </c>
    </row>
    <row r="927" spans="1:23" x14ac:dyDescent="0.25">
      <c r="A927" t="s">
        <v>795</v>
      </c>
      <c r="B927">
        <v>2004</v>
      </c>
      <c r="C927" t="s">
        <v>735</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b">
        <f>Data_Completeness(LifeExpectancyData[[#This Row],[Life expectancy]:[Schooling]])</f>
        <v>0</v>
      </c>
    </row>
    <row r="928" spans="1:23" x14ac:dyDescent="0.25">
      <c r="A928" t="s">
        <v>795</v>
      </c>
      <c r="B928">
        <v>2003</v>
      </c>
      <c r="C928" t="s">
        <v>735</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b">
        <f>Data_Completeness(LifeExpectancyData[[#This Row],[Life expectancy]:[Schooling]])</f>
        <v>0</v>
      </c>
    </row>
    <row r="929" spans="1:23" x14ac:dyDescent="0.25">
      <c r="A929" t="s">
        <v>795</v>
      </c>
      <c r="B929">
        <v>2002</v>
      </c>
      <c r="C929" t="s">
        <v>735</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b">
        <f>Data_Completeness(LifeExpectancyData[[#This Row],[Life expectancy]:[Schooling]])</f>
        <v>0</v>
      </c>
    </row>
    <row r="930" spans="1:23" x14ac:dyDescent="0.25">
      <c r="A930" t="s">
        <v>795</v>
      </c>
      <c r="B930">
        <v>2001</v>
      </c>
      <c r="C930" t="s">
        <v>735</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b">
        <f>Data_Completeness(LifeExpectancyData[[#This Row],[Life expectancy]:[Schooling]])</f>
        <v>0</v>
      </c>
    </row>
    <row r="931" spans="1:23" x14ac:dyDescent="0.25">
      <c r="A931" t="s">
        <v>795</v>
      </c>
      <c r="B931">
        <v>2000</v>
      </c>
      <c r="C931" t="s">
        <v>735</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b">
        <f>Data_Completeness(LifeExpectancyData[[#This Row],[Life expectancy]:[Schooling]])</f>
        <v>0</v>
      </c>
    </row>
    <row r="932" spans="1:23" x14ac:dyDescent="0.25">
      <c r="A932" t="s">
        <v>796</v>
      </c>
      <c r="B932">
        <v>2015</v>
      </c>
      <c r="C932" t="s">
        <v>735</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b">
        <f>Data_Completeness(LifeExpectancyData[[#This Row],[Life expectancy]:[Schooling]])</f>
        <v>0</v>
      </c>
    </row>
    <row r="933" spans="1:23" x14ac:dyDescent="0.25">
      <c r="A933" t="s">
        <v>796</v>
      </c>
      <c r="B933">
        <v>2014</v>
      </c>
      <c r="C933" t="s">
        <v>735</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b">
        <f>Data_Completeness(LifeExpectancyData[[#This Row],[Life expectancy]:[Schooling]])</f>
        <v>1</v>
      </c>
    </row>
    <row r="934" spans="1:23" x14ac:dyDescent="0.25">
      <c r="A934" t="s">
        <v>796</v>
      </c>
      <c r="B934">
        <v>2013</v>
      </c>
      <c r="C934" t="s">
        <v>735</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b">
        <f>Data_Completeness(LifeExpectancyData[[#This Row],[Life expectancy]:[Schooling]])</f>
        <v>1</v>
      </c>
    </row>
    <row r="935" spans="1:23" x14ac:dyDescent="0.25">
      <c r="A935" t="s">
        <v>796</v>
      </c>
      <c r="B935">
        <v>2012</v>
      </c>
      <c r="C935" t="s">
        <v>735</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b">
        <f>Data_Completeness(LifeExpectancyData[[#This Row],[Life expectancy]:[Schooling]])</f>
        <v>1</v>
      </c>
    </row>
    <row r="936" spans="1:23" x14ac:dyDescent="0.25">
      <c r="A936" t="s">
        <v>796</v>
      </c>
      <c r="B936">
        <v>2011</v>
      </c>
      <c r="C936" t="s">
        <v>735</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b">
        <f>Data_Completeness(LifeExpectancyData[[#This Row],[Life expectancy]:[Schooling]])</f>
        <v>1</v>
      </c>
    </row>
    <row r="937" spans="1:23" x14ac:dyDescent="0.25">
      <c r="A937" t="s">
        <v>796</v>
      </c>
      <c r="B937">
        <v>2010</v>
      </c>
      <c r="C937" t="s">
        <v>735</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b">
        <f>Data_Completeness(LifeExpectancyData[[#This Row],[Life expectancy]:[Schooling]])</f>
        <v>1</v>
      </c>
    </row>
    <row r="938" spans="1:23" x14ac:dyDescent="0.25">
      <c r="A938" t="s">
        <v>796</v>
      </c>
      <c r="B938">
        <v>2009</v>
      </c>
      <c r="C938" t="s">
        <v>735</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b">
        <f>Data_Completeness(LifeExpectancyData[[#This Row],[Life expectancy]:[Schooling]])</f>
        <v>1</v>
      </c>
    </row>
    <row r="939" spans="1:23" x14ac:dyDescent="0.25">
      <c r="A939" t="s">
        <v>796</v>
      </c>
      <c r="B939">
        <v>2008</v>
      </c>
      <c r="C939" t="s">
        <v>735</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b">
        <f>Data_Completeness(LifeExpectancyData[[#This Row],[Life expectancy]:[Schooling]])</f>
        <v>1</v>
      </c>
    </row>
    <row r="940" spans="1:23" x14ac:dyDescent="0.25">
      <c r="A940" t="s">
        <v>796</v>
      </c>
      <c r="B940">
        <v>2007</v>
      </c>
      <c r="C940" t="s">
        <v>735</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b">
        <f>Data_Completeness(LifeExpectancyData[[#This Row],[Life expectancy]:[Schooling]])</f>
        <v>1</v>
      </c>
    </row>
    <row r="941" spans="1:23" x14ac:dyDescent="0.25">
      <c r="A941" t="s">
        <v>796</v>
      </c>
      <c r="B941">
        <v>2006</v>
      </c>
      <c r="C941" t="s">
        <v>735</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b">
        <f>Data_Completeness(LifeExpectancyData[[#This Row],[Life expectancy]:[Schooling]])</f>
        <v>1</v>
      </c>
    </row>
    <row r="942" spans="1:23" x14ac:dyDescent="0.25">
      <c r="A942" t="s">
        <v>796</v>
      </c>
      <c r="B942">
        <v>2005</v>
      </c>
      <c r="C942" t="s">
        <v>735</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b">
        <f>Data_Completeness(LifeExpectancyData[[#This Row],[Life expectancy]:[Schooling]])</f>
        <v>1</v>
      </c>
    </row>
    <row r="943" spans="1:23" x14ac:dyDescent="0.25">
      <c r="A943" t="s">
        <v>796</v>
      </c>
      <c r="B943">
        <v>2004</v>
      </c>
      <c r="C943" t="s">
        <v>735</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b">
        <f>Data_Completeness(LifeExpectancyData[[#This Row],[Life expectancy]:[Schooling]])</f>
        <v>1</v>
      </c>
    </row>
    <row r="944" spans="1:23" x14ac:dyDescent="0.25">
      <c r="A944" t="s">
        <v>796</v>
      </c>
      <c r="B944">
        <v>2003</v>
      </c>
      <c r="C944" t="s">
        <v>735</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b">
        <f>Data_Completeness(LifeExpectancyData[[#This Row],[Life expectancy]:[Schooling]])</f>
        <v>1</v>
      </c>
    </row>
    <row r="945" spans="1:23" x14ac:dyDescent="0.25">
      <c r="A945" t="s">
        <v>796</v>
      </c>
      <c r="B945">
        <v>2002</v>
      </c>
      <c r="C945" t="s">
        <v>735</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b">
        <f>Data_Completeness(LifeExpectancyData[[#This Row],[Life expectancy]:[Schooling]])</f>
        <v>1</v>
      </c>
    </row>
    <row r="946" spans="1:23" x14ac:dyDescent="0.25">
      <c r="A946" t="s">
        <v>796</v>
      </c>
      <c r="B946">
        <v>2001</v>
      </c>
      <c r="C946" t="s">
        <v>735</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b">
        <f>Data_Completeness(LifeExpectancyData[[#This Row],[Life expectancy]:[Schooling]])</f>
        <v>1</v>
      </c>
    </row>
    <row r="947" spans="1:23" x14ac:dyDescent="0.25">
      <c r="A947" t="s">
        <v>796</v>
      </c>
      <c r="B947">
        <v>2000</v>
      </c>
      <c r="C947" t="s">
        <v>735</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b">
        <f>Data_Completeness(LifeExpectancyData[[#This Row],[Life expectancy]:[Schooling]])</f>
        <v>1</v>
      </c>
    </row>
    <row r="948" spans="1:23" x14ac:dyDescent="0.25">
      <c r="A948" t="s">
        <v>797</v>
      </c>
      <c r="B948">
        <v>2015</v>
      </c>
      <c r="C948" t="s">
        <v>735</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b">
        <f>Data_Completeness(LifeExpectancyData[[#This Row],[Life expectancy]:[Schooling]])</f>
        <v>0</v>
      </c>
    </row>
    <row r="949" spans="1:23" x14ac:dyDescent="0.25">
      <c r="A949" t="s">
        <v>797</v>
      </c>
      <c r="B949">
        <v>2014</v>
      </c>
      <c r="C949" t="s">
        <v>735</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b">
        <f>Data_Completeness(LifeExpectancyData[[#This Row],[Life expectancy]:[Schooling]])</f>
        <v>1</v>
      </c>
    </row>
    <row r="950" spans="1:23" x14ac:dyDescent="0.25">
      <c r="A950" t="s">
        <v>797</v>
      </c>
      <c r="B950">
        <v>2013</v>
      </c>
      <c r="C950" t="s">
        <v>735</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b">
        <f>Data_Completeness(LifeExpectancyData[[#This Row],[Life expectancy]:[Schooling]])</f>
        <v>1</v>
      </c>
    </row>
    <row r="951" spans="1:23" x14ac:dyDescent="0.25">
      <c r="A951" t="s">
        <v>797</v>
      </c>
      <c r="B951">
        <v>2012</v>
      </c>
      <c r="C951" t="s">
        <v>735</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b">
        <f>Data_Completeness(LifeExpectancyData[[#This Row],[Life expectancy]:[Schooling]])</f>
        <v>1</v>
      </c>
    </row>
    <row r="952" spans="1:23" x14ac:dyDescent="0.25">
      <c r="A952" t="s">
        <v>797</v>
      </c>
      <c r="B952">
        <v>2011</v>
      </c>
      <c r="C952" t="s">
        <v>735</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b">
        <f>Data_Completeness(LifeExpectancyData[[#This Row],[Life expectancy]:[Schooling]])</f>
        <v>1</v>
      </c>
    </row>
    <row r="953" spans="1:23" x14ac:dyDescent="0.25">
      <c r="A953" t="s">
        <v>797</v>
      </c>
      <c r="B953">
        <v>2010</v>
      </c>
      <c r="C953" t="s">
        <v>735</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b">
        <f>Data_Completeness(LifeExpectancyData[[#This Row],[Life expectancy]:[Schooling]])</f>
        <v>1</v>
      </c>
    </row>
    <row r="954" spans="1:23" x14ac:dyDescent="0.25">
      <c r="A954" t="s">
        <v>797</v>
      </c>
      <c r="B954">
        <v>2009</v>
      </c>
      <c r="C954" t="s">
        <v>735</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b">
        <f>Data_Completeness(LifeExpectancyData[[#This Row],[Life expectancy]:[Schooling]])</f>
        <v>1</v>
      </c>
    </row>
    <row r="955" spans="1:23" x14ac:dyDescent="0.25">
      <c r="A955" t="s">
        <v>797</v>
      </c>
      <c r="B955">
        <v>2008</v>
      </c>
      <c r="C955" t="s">
        <v>735</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b">
        <f>Data_Completeness(LifeExpectancyData[[#This Row],[Life expectancy]:[Schooling]])</f>
        <v>1</v>
      </c>
    </row>
    <row r="956" spans="1:23" x14ac:dyDescent="0.25">
      <c r="A956" t="s">
        <v>797</v>
      </c>
      <c r="B956">
        <v>2007</v>
      </c>
      <c r="C956" t="s">
        <v>735</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b">
        <f>Data_Completeness(LifeExpectancyData[[#This Row],[Life expectancy]:[Schooling]])</f>
        <v>1</v>
      </c>
    </row>
    <row r="957" spans="1:23" x14ac:dyDescent="0.25">
      <c r="A957" t="s">
        <v>797</v>
      </c>
      <c r="B957">
        <v>2006</v>
      </c>
      <c r="C957" t="s">
        <v>735</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b">
        <f>Data_Completeness(LifeExpectancyData[[#This Row],[Life expectancy]:[Schooling]])</f>
        <v>1</v>
      </c>
    </row>
    <row r="958" spans="1:23" x14ac:dyDescent="0.25">
      <c r="A958" t="s">
        <v>797</v>
      </c>
      <c r="B958">
        <v>2005</v>
      </c>
      <c r="C958" t="s">
        <v>735</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b">
        <f>Data_Completeness(LifeExpectancyData[[#This Row],[Life expectancy]:[Schooling]])</f>
        <v>1</v>
      </c>
    </row>
    <row r="959" spans="1:23" x14ac:dyDescent="0.25">
      <c r="A959" t="s">
        <v>797</v>
      </c>
      <c r="B959">
        <v>2004</v>
      </c>
      <c r="C959" t="s">
        <v>735</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b">
        <f>Data_Completeness(LifeExpectancyData[[#This Row],[Life expectancy]:[Schooling]])</f>
        <v>0</v>
      </c>
    </row>
    <row r="960" spans="1:23" x14ac:dyDescent="0.25">
      <c r="A960" t="s">
        <v>797</v>
      </c>
      <c r="B960">
        <v>2003</v>
      </c>
      <c r="C960" t="s">
        <v>735</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b">
        <f>Data_Completeness(LifeExpectancyData[[#This Row],[Life expectancy]:[Schooling]])</f>
        <v>0</v>
      </c>
    </row>
    <row r="961" spans="1:23" x14ac:dyDescent="0.25">
      <c r="A961" t="s">
        <v>797</v>
      </c>
      <c r="B961">
        <v>2002</v>
      </c>
      <c r="C961" t="s">
        <v>735</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b">
        <f>Data_Completeness(LifeExpectancyData[[#This Row],[Life expectancy]:[Schooling]])</f>
        <v>0</v>
      </c>
    </row>
    <row r="962" spans="1:23" x14ac:dyDescent="0.25">
      <c r="A962" t="s">
        <v>797</v>
      </c>
      <c r="B962">
        <v>2001</v>
      </c>
      <c r="C962" t="s">
        <v>735</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b">
        <f>Data_Completeness(LifeExpectancyData[[#This Row],[Life expectancy]:[Schooling]])</f>
        <v>0</v>
      </c>
    </row>
    <row r="963" spans="1:23" x14ac:dyDescent="0.25">
      <c r="A963" t="s">
        <v>797</v>
      </c>
      <c r="B963">
        <v>2000</v>
      </c>
      <c r="C963" t="s">
        <v>735</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b">
        <f>Data_Completeness(LifeExpectancyData[[#This Row],[Life expectancy]:[Schooling]])</f>
        <v>0</v>
      </c>
    </row>
    <row r="964" spans="1:23" x14ac:dyDescent="0.25">
      <c r="A964" t="s">
        <v>798</v>
      </c>
      <c r="B964">
        <v>2015</v>
      </c>
      <c r="C964" t="s">
        <v>735</v>
      </c>
      <c r="D964">
        <v>61.1</v>
      </c>
      <c r="E964">
        <v>262</v>
      </c>
      <c r="F964">
        <v>3</v>
      </c>
      <c r="H964">
        <v>0</v>
      </c>
      <c r="I964">
        <v>97</v>
      </c>
      <c r="J964">
        <v>71</v>
      </c>
      <c r="K964">
        <v>27.3</v>
      </c>
      <c r="L964">
        <v>5</v>
      </c>
      <c r="M964">
        <v>96</v>
      </c>
      <c r="O964">
        <v>97</v>
      </c>
      <c r="P964">
        <v>1.7</v>
      </c>
      <c r="S964">
        <v>7.3</v>
      </c>
      <c r="T964">
        <v>7.2</v>
      </c>
      <c r="U964">
        <v>0.45</v>
      </c>
      <c r="V964">
        <v>8.9</v>
      </c>
      <c r="W964" t="b">
        <f>Data_Completeness(LifeExpectancyData[[#This Row],[Life expectancy]:[Schooling]])</f>
        <v>0</v>
      </c>
    </row>
    <row r="965" spans="1:23" x14ac:dyDescent="0.25">
      <c r="A965" t="s">
        <v>798</v>
      </c>
      <c r="B965">
        <v>2014</v>
      </c>
      <c r="C965" t="s">
        <v>735</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b">
        <f>Data_Completeness(LifeExpectancyData[[#This Row],[Life expectancy]:[Schooling]])</f>
        <v>0</v>
      </c>
    </row>
    <row r="966" spans="1:23" x14ac:dyDescent="0.25">
      <c r="A966" t="s">
        <v>798</v>
      </c>
      <c r="B966">
        <v>2013</v>
      </c>
      <c r="C966" t="s">
        <v>735</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b">
        <f>Data_Completeness(LifeExpectancyData[[#This Row],[Life expectancy]:[Schooling]])</f>
        <v>0</v>
      </c>
    </row>
    <row r="967" spans="1:23" x14ac:dyDescent="0.25">
      <c r="A967" t="s">
        <v>798</v>
      </c>
      <c r="B967">
        <v>2012</v>
      </c>
      <c r="C967" t="s">
        <v>735</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b">
        <f>Data_Completeness(LifeExpectancyData[[#This Row],[Life expectancy]:[Schooling]])</f>
        <v>0</v>
      </c>
    </row>
    <row r="968" spans="1:23" x14ac:dyDescent="0.25">
      <c r="A968" t="s">
        <v>798</v>
      </c>
      <c r="B968">
        <v>2011</v>
      </c>
      <c r="C968" t="s">
        <v>735</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b">
        <f>Data_Completeness(LifeExpectancyData[[#This Row],[Life expectancy]:[Schooling]])</f>
        <v>0</v>
      </c>
    </row>
    <row r="969" spans="1:23" x14ac:dyDescent="0.25">
      <c r="A969" t="s">
        <v>798</v>
      </c>
      <c r="B969">
        <v>2010</v>
      </c>
      <c r="C969" t="s">
        <v>735</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b">
        <f>Data_Completeness(LifeExpectancyData[[#This Row],[Life expectancy]:[Schooling]])</f>
        <v>0</v>
      </c>
    </row>
    <row r="970" spans="1:23" x14ac:dyDescent="0.25">
      <c r="A970" t="s">
        <v>798</v>
      </c>
      <c r="B970">
        <v>2009</v>
      </c>
      <c r="C970" t="s">
        <v>735</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b">
        <f>Data_Completeness(LifeExpectancyData[[#This Row],[Life expectancy]:[Schooling]])</f>
        <v>0</v>
      </c>
    </row>
    <row r="971" spans="1:23" x14ac:dyDescent="0.25">
      <c r="A971" t="s">
        <v>798</v>
      </c>
      <c r="B971">
        <v>2008</v>
      </c>
      <c r="C971" t="s">
        <v>735</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b">
        <f>Data_Completeness(LifeExpectancyData[[#This Row],[Life expectancy]:[Schooling]])</f>
        <v>0</v>
      </c>
    </row>
    <row r="972" spans="1:23" x14ac:dyDescent="0.25">
      <c r="A972" t="s">
        <v>798</v>
      </c>
      <c r="B972">
        <v>2007</v>
      </c>
      <c r="C972" t="s">
        <v>735</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b">
        <f>Data_Completeness(LifeExpectancyData[[#This Row],[Life expectancy]:[Schooling]])</f>
        <v>0</v>
      </c>
    </row>
    <row r="973" spans="1:23" x14ac:dyDescent="0.25">
      <c r="A973" t="s">
        <v>798</v>
      </c>
      <c r="B973">
        <v>2006</v>
      </c>
      <c r="C973" t="s">
        <v>735</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b">
        <f>Data_Completeness(LifeExpectancyData[[#This Row],[Life expectancy]:[Schooling]])</f>
        <v>0</v>
      </c>
    </row>
    <row r="974" spans="1:23" x14ac:dyDescent="0.25">
      <c r="A974" t="s">
        <v>798</v>
      </c>
      <c r="B974">
        <v>2005</v>
      </c>
      <c r="C974" t="s">
        <v>735</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b">
        <f>Data_Completeness(LifeExpectancyData[[#This Row],[Life expectancy]:[Schooling]])</f>
        <v>0</v>
      </c>
    </row>
    <row r="975" spans="1:23" x14ac:dyDescent="0.25">
      <c r="A975" t="s">
        <v>798</v>
      </c>
      <c r="B975">
        <v>2004</v>
      </c>
      <c r="C975" t="s">
        <v>735</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b">
        <f>Data_Completeness(LifeExpectancyData[[#This Row],[Life expectancy]:[Schooling]])</f>
        <v>0</v>
      </c>
    </row>
    <row r="976" spans="1:23" x14ac:dyDescent="0.25">
      <c r="A976" t="s">
        <v>798</v>
      </c>
      <c r="B976">
        <v>2003</v>
      </c>
      <c r="C976" t="s">
        <v>735</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b">
        <f>Data_Completeness(LifeExpectancyData[[#This Row],[Life expectancy]:[Schooling]])</f>
        <v>0</v>
      </c>
    </row>
    <row r="977" spans="1:23" x14ac:dyDescent="0.25">
      <c r="A977" t="s">
        <v>798</v>
      </c>
      <c r="B977">
        <v>2002</v>
      </c>
      <c r="C977" t="s">
        <v>735</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b">
        <f>Data_Completeness(LifeExpectancyData[[#This Row],[Life expectancy]:[Schooling]])</f>
        <v>0</v>
      </c>
    </row>
    <row r="978" spans="1:23" x14ac:dyDescent="0.25">
      <c r="A978" t="s">
        <v>798</v>
      </c>
      <c r="B978">
        <v>2001</v>
      </c>
      <c r="C978" t="s">
        <v>735</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b">
        <f>Data_Completeness(LifeExpectancyData[[#This Row],[Life expectancy]:[Schooling]])</f>
        <v>0</v>
      </c>
    </row>
    <row r="979" spans="1:23" x14ac:dyDescent="0.25">
      <c r="A979" t="s">
        <v>798</v>
      </c>
      <c r="B979">
        <v>2000</v>
      </c>
      <c r="C979" t="s">
        <v>735</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b">
        <f>Data_Completeness(LifeExpectancyData[[#This Row],[Life expectancy]:[Schooling]])</f>
        <v>0</v>
      </c>
    </row>
    <row r="980" spans="1:23" x14ac:dyDescent="0.25">
      <c r="A980" t="s">
        <v>799</v>
      </c>
      <c r="B980">
        <v>2015</v>
      </c>
      <c r="C980" t="s">
        <v>735</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b">
        <f>Data_Completeness(LifeExpectancyData[[#This Row],[Life expectancy]:[Schooling]])</f>
        <v>0</v>
      </c>
    </row>
    <row r="981" spans="1:23" x14ac:dyDescent="0.25">
      <c r="A981" t="s">
        <v>799</v>
      </c>
      <c r="B981">
        <v>2014</v>
      </c>
      <c r="C981" t="s">
        <v>735</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b">
        <f>Data_Completeness(LifeExpectancyData[[#This Row],[Life expectancy]:[Schooling]])</f>
        <v>1</v>
      </c>
    </row>
    <row r="982" spans="1:23" x14ac:dyDescent="0.25">
      <c r="A982" t="s">
        <v>799</v>
      </c>
      <c r="B982">
        <v>2013</v>
      </c>
      <c r="C982" t="s">
        <v>735</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b">
        <f>Data_Completeness(LifeExpectancyData[[#This Row],[Life expectancy]:[Schooling]])</f>
        <v>1</v>
      </c>
    </row>
    <row r="983" spans="1:23" x14ac:dyDescent="0.25">
      <c r="A983" t="s">
        <v>799</v>
      </c>
      <c r="B983">
        <v>2012</v>
      </c>
      <c r="C983" t="s">
        <v>735</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b">
        <f>Data_Completeness(LifeExpectancyData[[#This Row],[Life expectancy]:[Schooling]])</f>
        <v>1</v>
      </c>
    </row>
    <row r="984" spans="1:23" x14ac:dyDescent="0.25">
      <c r="A984" t="s">
        <v>799</v>
      </c>
      <c r="B984">
        <v>2011</v>
      </c>
      <c r="C984" t="s">
        <v>735</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b">
        <f>Data_Completeness(LifeExpectancyData[[#This Row],[Life expectancy]:[Schooling]])</f>
        <v>1</v>
      </c>
    </row>
    <row r="985" spans="1:23" x14ac:dyDescent="0.25">
      <c r="A985" t="s">
        <v>799</v>
      </c>
      <c r="B985">
        <v>2010</v>
      </c>
      <c r="C985" t="s">
        <v>735</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b">
        <f>Data_Completeness(LifeExpectancyData[[#This Row],[Life expectancy]:[Schooling]])</f>
        <v>1</v>
      </c>
    </row>
    <row r="986" spans="1:23" x14ac:dyDescent="0.25">
      <c r="A986" t="s">
        <v>799</v>
      </c>
      <c r="B986">
        <v>2009</v>
      </c>
      <c r="C986" t="s">
        <v>735</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b">
        <f>Data_Completeness(LifeExpectancyData[[#This Row],[Life expectancy]:[Schooling]])</f>
        <v>1</v>
      </c>
    </row>
    <row r="987" spans="1:23" x14ac:dyDescent="0.25">
      <c r="A987" t="s">
        <v>799</v>
      </c>
      <c r="B987">
        <v>2008</v>
      </c>
      <c r="C987" t="s">
        <v>735</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b">
        <f>Data_Completeness(LifeExpectancyData[[#This Row],[Life expectancy]:[Schooling]])</f>
        <v>1</v>
      </c>
    </row>
    <row r="988" spans="1:23" x14ac:dyDescent="0.25">
      <c r="A988" t="s">
        <v>799</v>
      </c>
      <c r="B988">
        <v>2007</v>
      </c>
      <c r="C988" t="s">
        <v>735</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b">
        <f>Data_Completeness(LifeExpectancyData[[#This Row],[Life expectancy]:[Schooling]])</f>
        <v>1</v>
      </c>
    </row>
    <row r="989" spans="1:23" x14ac:dyDescent="0.25">
      <c r="A989" t="s">
        <v>799</v>
      </c>
      <c r="B989">
        <v>2006</v>
      </c>
      <c r="C989" t="s">
        <v>735</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b">
        <f>Data_Completeness(LifeExpectancyData[[#This Row],[Life expectancy]:[Schooling]])</f>
        <v>1</v>
      </c>
    </row>
    <row r="990" spans="1:23" x14ac:dyDescent="0.25">
      <c r="A990" t="s">
        <v>799</v>
      </c>
      <c r="B990">
        <v>2005</v>
      </c>
      <c r="C990" t="s">
        <v>735</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b">
        <f>Data_Completeness(LifeExpectancyData[[#This Row],[Life expectancy]:[Schooling]])</f>
        <v>1</v>
      </c>
    </row>
    <row r="991" spans="1:23" x14ac:dyDescent="0.25">
      <c r="A991" t="s">
        <v>799</v>
      </c>
      <c r="B991">
        <v>2004</v>
      </c>
      <c r="C991" t="s">
        <v>735</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b">
        <f>Data_Completeness(LifeExpectancyData[[#This Row],[Life expectancy]:[Schooling]])</f>
        <v>1</v>
      </c>
    </row>
    <row r="992" spans="1:23" x14ac:dyDescent="0.25">
      <c r="A992" t="s">
        <v>799</v>
      </c>
      <c r="B992">
        <v>2003</v>
      </c>
      <c r="C992" t="s">
        <v>735</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b">
        <f>Data_Completeness(LifeExpectancyData[[#This Row],[Life expectancy]:[Schooling]])</f>
        <v>1</v>
      </c>
    </row>
    <row r="993" spans="1:23" x14ac:dyDescent="0.25">
      <c r="A993" t="s">
        <v>799</v>
      </c>
      <c r="B993">
        <v>2002</v>
      </c>
      <c r="C993" t="s">
        <v>735</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b">
        <f>Data_Completeness(LifeExpectancyData[[#This Row],[Life expectancy]:[Schooling]])</f>
        <v>1</v>
      </c>
    </row>
    <row r="994" spans="1:23" x14ac:dyDescent="0.25">
      <c r="A994" t="s">
        <v>799</v>
      </c>
      <c r="B994">
        <v>2001</v>
      </c>
      <c r="C994" t="s">
        <v>735</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b">
        <f>Data_Completeness(LifeExpectancyData[[#This Row],[Life expectancy]:[Schooling]])</f>
        <v>1</v>
      </c>
    </row>
    <row r="995" spans="1:23" x14ac:dyDescent="0.25">
      <c r="A995" t="s">
        <v>799</v>
      </c>
      <c r="B995">
        <v>2000</v>
      </c>
      <c r="C995" t="s">
        <v>735</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b">
        <f>Data_Completeness(LifeExpectancyData[[#This Row],[Life expectancy]:[Schooling]])</f>
        <v>1</v>
      </c>
    </row>
    <row r="996" spans="1:23" x14ac:dyDescent="0.25">
      <c r="A996" t="s">
        <v>800</v>
      </c>
      <c r="B996">
        <v>2015</v>
      </c>
      <c r="C996" t="s">
        <v>743</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b">
        <f>Data_Completeness(LifeExpectancyData[[#This Row],[Life expectancy]:[Schooling]])</f>
        <v>0</v>
      </c>
    </row>
    <row r="997" spans="1:23" x14ac:dyDescent="0.25">
      <c r="A997" t="s">
        <v>800</v>
      </c>
      <c r="B997">
        <v>2014</v>
      </c>
      <c r="C997" t="s">
        <v>743</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b">
        <f>Data_Completeness(LifeExpectancyData[[#This Row],[Life expectancy]:[Schooling]])</f>
        <v>1</v>
      </c>
    </row>
    <row r="998" spans="1:23" x14ac:dyDescent="0.25">
      <c r="A998" t="s">
        <v>800</v>
      </c>
      <c r="B998">
        <v>2013</v>
      </c>
      <c r="C998" t="s">
        <v>743</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b">
        <f>Data_Completeness(LifeExpectancyData[[#This Row],[Life expectancy]:[Schooling]])</f>
        <v>1</v>
      </c>
    </row>
    <row r="999" spans="1:23" x14ac:dyDescent="0.25">
      <c r="A999" t="s">
        <v>800</v>
      </c>
      <c r="B999">
        <v>2012</v>
      </c>
      <c r="C999" t="s">
        <v>743</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b">
        <f>Data_Completeness(LifeExpectancyData[[#This Row],[Life expectancy]:[Schooling]])</f>
        <v>1</v>
      </c>
    </row>
    <row r="1000" spans="1:23" x14ac:dyDescent="0.25">
      <c r="A1000" t="s">
        <v>800</v>
      </c>
      <c r="B1000">
        <v>2011</v>
      </c>
      <c r="C1000" t="s">
        <v>743</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b">
        <f>Data_Completeness(LifeExpectancyData[[#This Row],[Life expectancy]:[Schooling]])</f>
        <v>1</v>
      </c>
    </row>
    <row r="1001" spans="1:23" x14ac:dyDescent="0.25">
      <c r="A1001" t="s">
        <v>800</v>
      </c>
      <c r="B1001">
        <v>2010</v>
      </c>
      <c r="C1001" t="s">
        <v>743</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b">
        <f>Data_Completeness(LifeExpectancyData[[#This Row],[Life expectancy]:[Schooling]])</f>
        <v>1</v>
      </c>
    </row>
    <row r="1002" spans="1:23" x14ac:dyDescent="0.25">
      <c r="A1002" t="s">
        <v>800</v>
      </c>
      <c r="B1002">
        <v>2009</v>
      </c>
      <c r="C1002" t="s">
        <v>743</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b">
        <f>Data_Completeness(LifeExpectancyData[[#This Row],[Life expectancy]:[Schooling]])</f>
        <v>1</v>
      </c>
    </row>
    <row r="1003" spans="1:23" x14ac:dyDescent="0.25">
      <c r="A1003" t="s">
        <v>800</v>
      </c>
      <c r="B1003">
        <v>2008</v>
      </c>
      <c r="C1003" t="s">
        <v>743</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b">
        <f>Data_Completeness(LifeExpectancyData[[#This Row],[Life expectancy]:[Schooling]])</f>
        <v>1</v>
      </c>
    </row>
    <row r="1004" spans="1:23" x14ac:dyDescent="0.25">
      <c r="A1004" t="s">
        <v>800</v>
      </c>
      <c r="B1004">
        <v>2007</v>
      </c>
      <c r="C1004" t="s">
        <v>743</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b">
        <f>Data_Completeness(LifeExpectancyData[[#This Row],[Life expectancy]:[Schooling]])</f>
        <v>1</v>
      </c>
    </row>
    <row r="1005" spans="1:23" x14ac:dyDescent="0.25">
      <c r="A1005" t="s">
        <v>800</v>
      </c>
      <c r="B1005">
        <v>2006</v>
      </c>
      <c r="C1005" t="s">
        <v>743</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b">
        <f>Data_Completeness(LifeExpectancyData[[#This Row],[Life expectancy]:[Schooling]])</f>
        <v>1</v>
      </c>
    </row>
    <row r="1006" spans="1:23" x14ac:dyDescent="0.25">
      <c r="A1006" t="s">
        <v>800</v>
      </c>
      <c r="B1006">
        <v>2005</v>
      </c>
      <c r="C1006" t="s">
        <v>743</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b">
        <f>Data_Completeness(LifeExpectancyData[[#This Row],[Life expectancy]:[Schooling]])</f>
        <v>1</v>
      </c>
    </row>
    <row r="1007" spans="1:23" x14ac:dyDescent="0.25">
      <c r="A1007" t="s">
        <v>800</v>
      </c>
      <c r="B1007">
        <v>2004</v>
      </c>
      <c r="C1007" t="s">
        <v>743</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b">
        <f>Data_Completeness(LifeExpectancyData[[#This Row],[Life expectancy]:[Schooling]])</f>
        <v>1</v>
      </c>
    </row>
    <row r="1008" spans="1:23" x14ac:dyDescent="0.25">
      <c r="A1008" t="s">
        <v>800</v>
      </c>
      <c r="B1008">
        <v>2003</v>
      </c>
      <c r="C1008" t="s">
        <v>743</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b">
        <f>Data_Completeness(LifeExpectancyData[[#This Row],[Life expectancy]:[Schooling]])</f>
        <v>1</v>
      </c>
    </row>
    <row r="1009" spans="1:23" x14ac:dyDescent="0.25">
      <c r="A1009" t="s">
        <v>800</v>
      </c>
      <c r="B1009">
        <v>2002</v>
      </c>
      <c r="C1009" t="s">
        <v>743</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b">
        <f>Data_Completeness(LifeExpectancyData[[#This Row],[Life expectancy]:[Schooling]])</f>
        <v>1</v>
      </c>
    </row>
    <row r="1010" spans="1:23" x14ac:dyDescent="0.25">
      <c r="A1010" t="s">
        <v>800</v>
      </c>
      <c r="B1010">
        <v>2001</v>
      </c>
      <c r="C1010" t="s">
        <v>743</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b">
        <f>Data_Completeness(LifeExpectancyData[[#This Row],[Life expectancy]:[Schooling]])</f>
        <v>1</v>
      </c>
    </row>
    <row r="1011" spans="1:23" x14ac:dyDescent="0.25">
      <c r="A1011" t="s">
        <v>800</v>
      </c>
      <c r="B1011">
        <v>2000</v>
      </c>
      <c r="C1011" t="s">
        <v>743</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b">
        <f>Data_Completeness(LifeExpectancyData[[#This Row],[Life expectancy]:[Schooling]])</f>
        <v>1</v>
      </c>
    </row>
    <row r="1012" spans="1:23" x14ac:dyDescent="0.25">
      <c r="A1012" t="s">
        <v>801</v>
      </c>
      <c r="B1012">
        <v>2015</v>
      </c>
      <c r="C1012" t="s">
        <v>735</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b">
        <f>Data_Completeness(LifeExpectancyData[[#This Row],[Life expectancy]:[Schooling]])</f>
        <v>0</v>
      </c>
    </row>
    <row r="1013" spans="1:23" x14ac:dyDescent="0.25">
      <c r="A1013" t="s">
        <v>801</v>
      </c>
      <c r="B1013">
        <v>2014</v>
      </c>
      <c r="C1013" t="s">
        <v>735</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b">
        <f>Data_Completeness(LifeExpectancyData[[#This Row],[Life expectancy]:[Schooling]])</f>
        <v>1</v>
      </c>
    </row>
    <row r="1014" spans="1:23" x14ac:dyDescent="0.25">
      <c r="A1014" t="s">
        <v>801</v>
      </c>
      <c r="B1014">
        <v>2013</v>
      </c>
      <c r="C1014" t="s">
        <v>735</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b">
        <f>Data_Completeness(LifeExpectancyData[[#This Row],[Life expectancy]:[Schooling]])</f>
        <v>1</v>
      </c>
    </row>
    <row r="1015" spans="1:23" x14ac:dyDescent="0.25">
      <c r="A1015" t="s">
        <v>801</v>
      </c>
      <c r="B1015">
        <v>2012</v>
      </c>
      <c r="C1015" t="s">
        <v>735</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b">
        <f>Data_Completeness(LifeExpectancyData[[#This Row],[Life expectancy]:[Schooling]])</f>
        <v>1</v>
      </c>
    </row>
    <row r="1016" spans="1:23" x14ac:dyDescent="0.25">
      <c r="A1016" t="s">
        <v>801</v>
      </c>
      <c r="B1016">
        <v>2011</v>
      </c>
      <c r="C1016" t="s">
        <v>735</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b">
        <f>Data_Completeness(LifeExpectancyData[[#This Row],[Life expectancy]:[Schooling]])</f>
        <v>1</v>
      </c>
    </row>
    <row r="1017" spans="1:23" x14ac:dyDescent="0.25">
      <c r="A1017" t="s">
        <v>801</v>
      </c>
      <c r="B1017">
        <v>2010</v>
      </c>
      <c r="C1017" t="s">
        <v>735</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b">
        <f>Data_Completeness(LifeExpectancyData[[#This Row],[Life expectancy]:[Schooling]])</f>
        <v>1</v>
      </c>
    </row>
    <row r="1018" spans="1:23" x14ac:dyDescent="0.25">
      <c r="A1018" t="s">
        <v>801</v>
      </c>
      <c r="B1018">
        <v>2009</v>
      </c>
      <c r="C1018" t="s">
        <v>735</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b">
        <f>Data_Completeness(LifeExpectancyData[[#This Row],[Life expectancy]:[Schooling]])</f>
        <v>1</v>
      </c>
    </row>
    <row r="1019" spans="1:23" x14ac:dyDescent="0.25">
      <c r="A1019" t="s">
        <v>801</v>
      </c>
      <c r="B1019">
        <v>2008</v>
      </c>
      <c r="C1019" t="s">
        <v>735</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b">
        <f>Data_Completeness(LifeExpectancyData[[#This Row],[Life expectancy]:[Schooling]])</f>
        <v>1</v>
      </c>
    </row>
    <row r="1020" spans="1:23" x14ac:dyDescent="0.25">
      <c r="A1020" t="s">
        <v>801</v>
      </c>
      <c r="B1020">
        <v>2007</v>
      </c>
      <c r="C1020" t="s">
        <v>735</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b">
        <f>Data_Completeness(LifeExpectancyData[[#This Row],[Life expectancy]:[Schooling]])</f>
        <v>1</v>
      </c>
    </row>
    <row r="1021" spans="1:23" x14ac:dyDescent="0.25">
      <c r="A1021" t="s">
        <v>801</v>
      </c>
      <c r="B1021">
        <v>2006</v>
      </c>
      <c r="C1021" t="s">
        <v>735</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b">
        <f>Data_Completeness(LifeExpectancyData[[#This Row],[Life expectancy]:[Schooling]])</f>
        <v>1</v>
      </c>
    </row>
    <row r="1022" spans="1:23" x14ac:dyDescent="0.25">
      <c r="A1022" t="s">
        <v>801</v>
      </c>
      <c r="B1022">
        <v>2005</v>
      </c>
      <c r="C1022" t="s">
        <v>735</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b">
        <f>Data_Completeness(LifeExpectancyData[[#This Row],[Life expectancy]:[Schooling]])</f>
        <v>1</v>
      </c>
    </row>
    <row r="1023" spans="1:23" x14ac:dyDescent="0.25">
      <c r="A1023" t="s">
        <v>801</v>
      </c>
      <c r="B1023">
        <v>2004</v>
      </c>
      <c r="C1023" t="s">
        <v>735</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b">
        <f>Data_Completeness(LifeExpectancyData[[#This Row],[Life expectancy]:[Schooling]])</f>
        <v>1</v>
      </c>
    </row>
    <row r="1024" spans="1:23" x14ac:dyDescent="0.25">
      <c r="A1024" t="s">
        <v>801</v>
      </c>
      <c r="B1024">
        <v>2003</v>
      </c>
      <c r="C1024" t="s">
        <v>735</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b">
        <f>Data_Completeness(LifeExpectancyData[[#This Row],[Life expectancy]:[Schooling]])</f>
        <v>1</v>
      </c>
    </row>
    <row r="1025" spans="1:23" x14ac:dyDescent="0.25">
      <c r="A1025" t="s">
        <v>801</v>
      </c>
      <c r="B1025">
        <v>2002</v>
      </c>
      <c r="C1025" t="s">
        <v>735</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b">
        <f>Data_Completeness(LifeExpectancyData[[#This Row],[Life expectancy]:[Schooling]])</f>
        <v>1</v>
      </c>
    </row>
    <row r="1026" spans="1:23" x14ac:dyDescent="0.25">
      <c r="A1026" t="s">
        <v>801</v>
      </c>
      <c r="B1026">
        <v>2001</v>
      </c>
      <c r="C1026" t="s">
        <v>735</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b">
        <f>Data_Completeness(LifeExpectancyData[[#This Row],[Life expectancy]:[Schooling]])</f>
        <v>0</v>
      </c>
    </row>
    <row r="1027" spans="1:23" x14ac:dyDescent="0.25">
      <c r="A1027" t="s">
        <v>801</v>
      </c>
      <c r="B1027">
        <v>2000</v>
      </c>
      <c r="C1027" t="s">
        <v>735</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b">
        <f>Data_Completeness(LifeExpectancyData[[#This Row],[Life expectancy]:[Schooling]])</f>
        <v>0</v>
      </c>
    </row>
    <row r="1028" spans="1:23" x14ac:dyDescent="0.25">
      <c r="A1028" t="s">
        <v>802</v>
      </c>
      <c r="B1028">
        <v>2015</v>
      </c>
      <c r="C1028" t="s">
        <v>735</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b">
        <f>Data_Completeness(LifeExpectancyData[[#This Row],[Life expectancy]:[Schooling]])</f>
        <v>0</v>
      </c>
    </row>
    <row r="1029" spans="1:23" x14ac:dyDescent="0.25">
      <c r="A1029" t="s">
        <v>802</v>
      </c>
      <c r="B1029">
        <v>2014</v>
      </c>
      <c r="C1029" t="s">
        <v>735</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b">
        <f>Data_Completeness(LifeExpectancyData[[#This Row],[Life expectancy]:[Schooling]])</f>
        <v>1</v>
      </c>
    </row>
    <row r="1030" spans="1:23" x14ac:dyDescent="0.25">
      <c r="A1030" t="s">
        <v>802</v>
      </c>
      <c r="B1030">
        <v>2013</v>
      </c>
      <c r="C1030" t="s">
        <v>735</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b">
        <f>Data_Completeness(LifeExpectancyData[[#This Row],[Life expectancy]:[Schooling]])</f>
        <v>1</v>
      </c>
    </row>
    <row r="1031" spans="1:23" x14ac:dyDescent="0.25">
      <c r="A1031" t="s">
        <v>802</v>
      </c>
      <c r="B1031">
        <v>2012</v>
      </c>
      <c r="C1031" t="s">
        <v>735</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b">
        <f>Data_Completeness(LifeExpectancyData[[#This Row],[Life expectancy]:[Schooling]])</f>
        <v>1</v>
      </c>
    </row>
    <row r="1032" spans="1:23" x14ac:dyDescent="0.25">
      <c r="A1032" t="s">
        <v>802</v>
      </c>
      <c r="B1032">
        <v>2011</v>
      </c>
      <c r="C1032" t="s">
        <v>735</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b">
        <f>Data_Completeness(LifeExpectancyData[[#This Row],[Life expectancy]:[Schooling]])</f>
        <v>1</v>
      </c>
    </row>
    <row r="1033" spans="1:23" x14ac:dyDescent="0.25">
      <c r="A1033" t="s">
        <v>802</v>
      </c>
      <c r="B1033">
        <v>2010</v>
      </c>
      <c r="C1033" t="s">
        <v>735</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b">
        <f>Data_Completeness(LifeExpectancyData[[#This Row],[Life expectancy]:[Schooling]])</f>
        <v>1</v>
      </c>
    </row>
    <row r="1034" spans="1:23" x14ac:dyDescent="0.25">
      <c r="A1034" t="s">
        <v>802</v>
      </c>
      <c r="B1034">
        <v>2009</v>
      </c>
      <c r="C1034" t="s">
        <v>735</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b">
        <f>Data_Completeness(LifeExpectancyData[[#This Row],[Life expectancy]:[Schooling]])</f>
        <v>1</v>
      </c>
    </row>
    <row r="1035" spans="1:23" x14ac:dyDescent="0.25">
      <c r="A1035" t="s">
        <v>802</v>
      </c>
      <c r="B1035">
        <v>2008</v>
      </c>
      <c r="C1035" t="s">
        <v>735</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b">
        <f>Data_Completeness(LifeExpectancyData[[#This Row],[Life expectancy]:[Schooling]])</f>
        <v>1</v>
      </c>
    </row>
    <row r="1036" spans="1:23" x14ac:dyDescent="0.25">
      <c r="A1036" t="s">
        <v>802</v>
      </c>
      <c r="B1036">
        <v>2007</v>
      </c>
      <c r="C1036" t="s">
        <v>735</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b">
        <f>Data_Completeness(LifeExpectancyData[[#This Row],[Life expectancy]:[Schooling]])</f>
        <v>1</v>
      </c>
    </row>
    <row r="1037" spans="1:23" x14ac:dyDescent="0.25">
      <c r="A1037" t="s">
        <v>802</v>
      </c>
      <c r="B1037">
        <v>2006</v>
      </c>
      <c r="C1037" t="s">
        <v>735</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b">
        <f>Data_Completeness(LifeExpectancyData[[#This Row],[Life expectancy]:[Schooling]])</f>
        <v>1</v>
      </c>
    </row>
    <row r="1038" spans="1:23" x14ac:dyDescent="0.25">
      <c r="A1038" t="s">
        <v>802</v>
      </c>
      <c r="B1038">
        <v>2005</v>
      </c>
      <c r="C1038" t="s">
        <v>735</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b">
        <f>Data_Completeness(LifeExpectancyData[[#This Row],[Life expectancy]:[Schooling]])</f>
        <v>1</v>
      </c>
    </row>
    <row r="1039" spans="1:23" x14ac:dyDescent="0.25">
      <c r="A1039" t="s">
        <v>802</v>
      </c>
      <c r="B1039">
        <v>2004</v>
      </c>
      <c r="C1039" t="s">
        <v>735</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b">
        <f>Data_Completeness(LifeExpectancyData[[#This Row],[Life expectancy]:[Schooling]])</f>
        <v>1</v>
      </c>
    </row>
    <row r="1040" spans="1:23" x14ac:dyDescent="0.25">
      <c r="A1040" t="s">
        <v>802</v>
      </c>
      <c r="B1040">
        <v>2003</v>
      </c>
      <c r="C1040" t="s">
        <v>735</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b">
        <f>Data_Completeness(LifeExpectancyData[[#This Row],[Life expectancy]:[Schooling]])</f>
        <v>1</v>
      </c>
    </row>
    <row r="1041" spans="1:23" x14ac:dyDescent="0.25">
      <c r="A1041" t="s">
        <v>802</v>
      </c>
      <c r="B1041">
        <v>2002</v>
      </c>
      <c r="C1041" t="s">
        <v>735</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b">
        <f>Data_Completeness(LifeExpectancyData[[#This Row],[Life expectancy]:[Schooling]])</f>
        <v>1</v>
      </c>
    </row>
    <row r="1042" spans="1:23" x14ac:dyDescent="0.25">
      <c r="A1042" t="s">
        <v>802</v>
      </c>
      <c r="B1042">
        <v>2001</v>
      </c>
      <c r="C1042" t="s">
        <v>735</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b">
        <f>Data_Completeness(LifeExpectancyData[[#This Row],[Life expectancy]:[Schooling]])</f>
        <v>1</v>
      </c>
    </row>
    <row r="1043" spans="1:23" x14ac:dyDescent="0.25">
      <c r="A1043" t="s">
        <v>802</v>
      </c>
      <c r="B1043">
        <v>2000</v>
      </c>
      <c r="C1043" t="s">
        <v>735</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b">
        <f>Data_Completeness(LifeExpectancyData[[#This Row],[Life expectancy]:[Schooling]])</f>
        <v>1</v>
      </c>
    </row>
    <row r="1044" spans="1:23" x14ac:dyDescent="0.25">
      <c r="A1044" t="s">
        <v>803</v>
      </c>
      <c r="B1044">
        <v>2015</v>
      </c>
      <c r="C1044" t="s">
        <v>735</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b">
        <f>Data_Completeness(LifeExpectancyData[[#This Row],[Life expectancy]:[Schooling]])</f>
        <v>0</v>
      </c>
    </row>
    <row r="1045" spans="1:23" x14ac:dyDescent="0.25">
      <c r="A1045" t="s">
        <v>803</v>
      </c>
      <c r="B1045">
        <v>2014</v>
      </c>
      <c r="C1045" t="s">
        <v>735</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b">
        <f>Data_Completeness(LifeExpectancyData[[#This Row],[Life expectancy]:[Schooling]])</f>
        <v>0</v>
      </c>
    </row>
    <row r="1046" spans="1:23" x14ac:dyDescent="0.25">
      <c r="A1046" t="s">
        <v>803</v>
      </c>
      <c r="B1046">
        <v>2013</v>
      </c>
      <c r="C1046" t="s">
        <v>735</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b">
        <f>Data_Completeness(LifeExpectancyData[[#This Row],[Life expectancy]:[Schooling]])</f>
        <v>0</v>
      </c>
    </row>
    <row r="1047" spans="1:23" x14ac:dyDescent="0.25">
      <c r="A1047" t="s">
        <v>803</v>
      </c>
      <c r="B1047">
        <v>2012</v>
      </c>
      <c r="C1047" t="s">
        <v>735</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b">
        <f>Data_Completeness(LifeExpectancyData[[#This Row],[Life expectancy]:[Schooling]])</f>
        <v>0</v>
      </c>
    </row>
    <row r="1048" spans="1:23" x14ac:dyDescent="0.25">
      <c r="A1048" t="s">
        <v>803</v>
      </c>
      <c r="B1048">
        <v>2011</v>
      </c>
      <c r="C1048" t="s">
        <v>735</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b">
        <f>Data_Completeness(LifeExpectancyData[[#This Row],[Life expectancy]:[Schooling]])</f>
        <v>0</v>
      </c>
    </row>
    <row r="1049" spans="1:23" x14ac:dyDescent="0.25">
      <c r="A1049" t="s">
        <v>803</v>
      </c>
      <c r="B1049">
        <v>2010</v>
      </c>
      <c r="C1049" t="s">
        <v>735</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b">
        <f>Data_Completeness(LifeExpectancyData[[#This Row],[Life expectancy]:[Schooling]])</f>
        <v>0</v>
      </c>
    </row>
    <row r="1050" spans="1:23" x14ac:dyDescent="0.25">
      <c r="A1050" t="s">
        <v>803</v>
      </c>
      <c r="B1050">
        <v>2009</v>
      </c>
      <c r="C1050" t="s">
        <v>735</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b">
        <f>Data_Completeness(LifeExpectancyData[[#This Row],[Life expectancy]:[Schooling]])</f>
        <v>0</v>
      </c>
    </row>
    <row r="1051" spans="1:23" x14ac:dyDescent="0.25">
      <c r="A1051" t="s">
        <v>803</v>
      </c>
      <c r="B1051">
        <v>2008</v>
      </c>
      <c r="C1051" t="s">
        <v>735</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b">
        <f>Data_Completeness(LifeExpectancyData[[#This Row],[Life expectancy]:[Schooling]])</f>
        <v>0</v>
      </c>
    </row>
    <row r="1052" spans="1:23" x14ac:dyDescent="0.25">
      <c r="A1052" t="s">
        <v>803</v>
      </c>
      <c r="B1052">
        <v>2007</v>
      </c>
      <c r="C1052" t="s">
        <v>735</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b">
        <f>Data_Completeness(LifeExpectancyData[[#This Row],[Life expectancy]:[Schooling]])</f>
        <v>0</v>
      </c>
    </row>
    <row r="1053" spans="1:23" x14ac:dyDescent="0.25">
      <c r="A1053" t="s">
        <v>803</v>
      </c>
      <c r="B1053">
        <v>2006</v>
      </c>
      <c r="C1053" t="s">
        <v>735</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b">
        <f>Data_Completeness(LifeExpectancyData[[#This Row],[Life expectancy]:[Schooling]])</f>
        <v>0</v>
      </c>
    </row>
    <row r="1054" spans="1:23" x14ac:dyDescent="0.25">
      <c r="A1054" t="s">
        <v>803</v>
      </c>
      <c r="B1054">
        <v>2005</v>
      </c>
      <c r="C1054" t="s">
        <v>735</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b">
        <f>Data_Completeness(LifeExpectancyData[[#This Row],[Life expectancy]:[Schooling]])</f>
        <v>0</v>
      </c>
    </row>
    <row r="1055" spans="1:23" x14ac:dyDescent="0.25">
      <c r="A1055" t="s">
        <v>803</v>
      </c>
      <c r="B1055">
        <v>2004</v>
      </c>
      <c r="C1055" t="s">
        <v>735</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b">
        <f>Data_Completeness(LifeExpectancyData[[#This Row],[Life expectancy]:[Schooling]])</f>
        <v>0</v>
      </c>
    </row>
    <row r="1056" spans="1:23" x14ac:dyDescent="0.25">
      <c r="A1056" t="s">
        <v>803</v>
      </c>
      <c r="B1056">
        <v>2003</v>
      </c>
      <c r="C1056" t="s">
        <v>735</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b">
        <f>Data_Completeness(LifeExpectancyData[[#This Row],[Life expectancy]:[Schooling]])</f>
        <v>0</v>
      </c>
    </row>
    <row r="1057" spans="1:23" x14ac:dyDescent="0.25">
      <c r="A1057" t="s">
        <v>803</v>
      </c>
      <c r="B1057">
        <v>2002</v>
      </c>
      <c r="C1057" t="s">
        <v>735</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b">
        <f>Data_Completeness(LifeExpectancyData[[#This Row],[Life expectancy]:[Schooling]])</f>
        <v>0</v>
      </c>
    </row>
    <row r="1058" spans="1:23" x14ac:dyDescent="0.25">
      <c r="A1058" t="s">
        <v>803</v>
      </c>
      <c r="B1058">
        <v>2001</v>
      </c>
      <c r="C1058" t="s">
        <v>735</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b">
        <f>Data_Completeness(LifeExpectancyData[[#This Row],[Life expectancy]:[Schooling]])</f>
        <v>0</v>
      </c>
    </row>
    <row r="1059" spans="1:23" x14ac:dyDescent="0.25">
      <c r="A1059" t="s">
        <v>803</v>
      </c>
      <c r="B1059">
        <v>2000</v>
      </c>
      <c r="C1059" t="s">
        <v>735</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b">
        <f>Data_Completeness(LifeExpectancyData[[#This Row],[Life expectancy]:[Schooling]])</f>
        <v>0</v>
      </c>
    </row>
    <row r="1060" spans="1:23" x14ac:dyDescent="0.25">
      <c r="A1060" t="s">
        <v>804</v>
      </c>
      <c r="B1060">
        <v>2015</v>
      </c>
      <c r="C1060" t="s">
        <v>735</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b">
        <f>Data_Completeness(LifeExpectancyData[[#This Row],[Life expectancy]:[Schooling]])</f>
        <v>0</v>
      </c>
    </row>
    <row r="1061" spans="1:23" x14ac:dyDescent="0.25">
      <c r="A1061" t="s">
        <v>804</v>
      </c>
      <c r="B1061">
        <v>2014</v>
      </c>
      <c r="C1061" t="s">
        <v>735</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b">
        <f>Data_Completeness(LifeExpectancyData[[#This Row],[Life expectancy]:[Schooling]])</f>
        <v>1</v>
      </c>
    </row>
    <row r="1062" spans="1:23" x14ac:dyDescent="0.25">
      <c r="A1062" t="s">
        <v>804</v>
      </c>
      <c r="B1062">
        <v>2013</v>
      </c>
      <c r="C1062" t="s">
        <v>735</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b">
        <f>Data_Completeness(LifeExpectancyData[[#This Row],[Life expectancy]:[Schooling]])</f>
        <v>1</v>
      </c>
    </row>
    <row r="1063" spans="1:23" x14ac:dyDescent="0.25">
      <c r="A1063" t="s">
        <v>804</v>
      </c>
      <c r="B1063">
        <v>2012</v>
      </c>
      <c r="C1063" t="s">
        <v>735</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b">
        <f>Data_Completeness(LifeExpectancyData[[#This Row],[Life expectancy]:[Schooling]])</f>
        <v>1</v>
      </c>
    </row>
    <row r="1064" spans="1:23" x14ac:dyDescent="0.25">
      <c r="A1064" t="s">
        <v>804</v>
      </c>
      <c r="B1064">
        <v>2011</v>
      </c>
      <c r="C1064" t="s">
        <v>735</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b">
        <f>Data_Completeness(LifeExpectancyData[[#This Row],[Life expectancy]:[Schooling]])</f>
        <v>1</v>
      </c>
    </row>
    <row r="1065" spans="1:23" x14ac:dyDescent="0.25">
      <c r="A1065" t="s">
        <v>804</v>
      </c>
      <c r="B1065">
        <v>2010</v>
      </c>
      <c r="C1065" t="s">
        <v>735</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b">
        <f>Data_Completeness(LifeExpectancyData[[#This Row],[Life expectancy]:[Schooling]])</f>
        <v>1</v>
      </c>
    </row>
    <row r="1066" spans="1:23" x14ac:dyDescent="0.25">
      <c r="A1066" t="s">
        <v>804</v>
      </c>
      <c r="B1066">
        <v>2009</v>
      </c>
      <c r="C1066" t="s">
        <v>735</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b">
        <f>Data_Completeness(LifeExpectancyData[[#This Row],[Life expectancy]:[Schooling]])</f>
        <v>1</v>
      </c>
    </row>
    <row r="1067" spans="1:23" x14ac:dyDescent="0.25">
      <c r="A1067" t="s">
        <v>804</v>
      </c>
      <c r="B1067">
        <v>2008</v>
      </c>
      <c r="C1067" t="s">
        <v>735</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b">
        <f>Data_Completeness(LifeExpectancyData[[#This Row],[Life expectancy]:[Schooling]])</f>
        <v>1</v>
      </c>
    </row>
    <row r="1068" spans="1:23" x14ac:dyDescent="0.25">
      <c r="A1068" t="s">
        <v>804</v>
      </c>
      <c r="B1068">
        <v>2007</v>
      </c>
      <c r="C1068" t="s">
        <v>735</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b">
        <f>Data_Completeness(LifeExpectancyData[[#This Row],[Life expectancy]:[Schooling]])</f>
        <v>1</v>
      </c>
    </row>
    <row r="1069" spans="1:23" x14ac:dyDescent="0.25">
      <c r="A1069" t="s">
        <v>804</v>
      </c>
      <c r="B1069">
        <v>2006</v>
      </c>
      <c r="C1069" t="s">
        <v>735</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b">
        <f>Data_Completeness(LifeExpectancyData[[#This Row],[Life expectancy]:[Schooling]])</f>
        <v>1</v>
      </c>
    </row>
    <row r="1070" spans="1:23" x14ac:dyDescent="0.25">
      <c r="A1070" t="s">
        <v>804</v>
      </c>
      <c r="B1070">
        <v>2005</v>
      </c>
      <c r="C1070" t="s">
        <v>735</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b">
        <f>Data_Completeness(LifeExpectancyData[[#This Row],[Life expectancy]:[Schooling]])</f>
        <v>1</v>
      </c>
    </row>
    <row r="1071" spans="1:23" x14ac:dyDescent="0.25">
      <c r="A1071" t="s">
        <v>804</v>
      </c>
      <c r="B1071">
        <v>2004</v>
      </c>
      <c r="C1071" t="s">
        <v>735</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b">
        <f>Data_Completeness(LifeExpectancyData[[#This Row],[Life expectancy]:[Schooling]])</f>
        <v>0</v>
      </c>
    </row>
    <row r="1072" spans="1:23" x14ac:dyDescent="0.25">
      <c r="A1072" t="s">
        <v>804</v>
      </c>
      <c r="B1072">
        <v>2003</v>
      </c>
      <c r="C1072" t="s">
        <v>735</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b">
        <f>Data_Completeness(LifeExpectancyData[[#This Row],[Life expectancy]:[Schooling]])</f>
        <v>0</v>
      </c>
    </row>
    <row r="1073" spans="1:23" x14ac:dyDescent="0.25">
      <c r="A1073" t="s">
        <v>804</v>
      </c>
      <c r="B1073">
        <v>2002</v>
      </c>
      <c r="C1073" t="s">
        <v>735</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b">
        <f>Data_Completeness(LifeExpectancyData[[#This Row],[Life expectancy]:[Schooling]])</f>
        <v>0</v>
      </c>
    </row>
    <row r="1074" spans="1:23" x14ac:dyDescent="0.25">
      <c r="A1074" t="s">
        <v>804</v>
      </c>
      <c r="B1074">
        <v>2001</v>
      </c>
      <c r="C1074" t="s">
        <v>735</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b">
        <f>Data_Completeness(LifeExpectancyData[[#This Row],[Life expectancy]:[Schooling]])</f>
        <v>0</v>
      </c>
    </row>
    <row r="1075" spans="1:23" x14ac:dyDescent="0.25">
      <c r="A1075" t="s">
        <v>804</v>
      </c>
      <c r="B1075">
        <v>2000</v>
      </c>
      <c r="C1075" t="s">
        <v>735</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b">
        <f>Data_Completeness(LifeExpectancyData[[#This Row],[Life expectancy]:[Schooling]])</f>
        <v>0</v>
      </c>
    </row>
    <row r="1076" spans="1:23" x14ac:dyDescent="0.25">
      <c r="A1076" t="s">
        <v>805</v>
      </c>
      <c r="B1076">
        <v>2015</v>
      </c>
      <c r="C1076" t="s">
        <v>735</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b">
        <f>Data_Completeness(LifeExpectancyData[[#This Row],[Life expectancy]:[Schooling]])</f>
        <v>0</v>
      </c>
    </row>
    <row r="1077" spans="1:23" x14ac:dyDescent="0.25">
      <c r="A1077" t="s">
        <v>805</v>
      </c>
      <c r="B1077">
        <v>2014</v>
      </c>
      <c r="C1077" t="s">
        <v>735</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b">
        <f>Data_Completeness(LifeExpectancyData[[#This Row],[Life expectancy]:[Schooling]])</f>
        <v>1</v>
      </c>
    </row>
    <row r="1078" spans="1:23" x14ac:dyDescent="0.25">
      <c r="A1078" t="s">
        <v>805</v>
      </c>
      <c r="B1078">
        <v>2013</v>
      </c>
      <c r="C1078" t="s">
        <v>735</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b">
        <f>Data_Completeness(LifeExpectancyData[[#This Row],[Life expectancy]:[Schooling]])</f>
        <v>1</v>
      </c>
    </row>
    <row r="1079" spans="1:23" x14ac:dyDescent="0.25">
      <c r="A1079" t="s">
        <v>805</v>
      </c>
      <c r="B1079">
        <v>2012</v>
      </c>
      <c r="C1079" t="s">
        <v>735</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b">
        <f>Data_Completeness(LifeExpectancyData[[#This Row],[Life expectancy]:[Schooling]])</f>
        <v>1</v>
      </c>
    </row>
    <row r="1080" spans="1:23" x14ac:dyDescent="0.25">
      <c r="A1080" t="s">
        <v>805</v>
      </c>
      <c r="B1080">
        <v>2011</v>
      </c>
      <c r="C1080" t="s">
        <v>735</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b">
        <f>Data_Completeness(LifeExpectancyData[[#This Row],[Life expectancy]:[Schooling]])</f>
        <v>1</v>
      </c>
    </row>
    <row r="1081" spans="1:23" x14ac:dyDescent="0.25">
      <c r="A1081" t="s">
        <v>805</v>
      </c>
      <c r="B1081">
        <v>2010</v>
      </c>
      <c r="C1081" t="s">
        <v>735</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b">
        <f>Data_Completeness(LifeExpectancyData[[#This Row],[Life expectancy]:[Schooling]])</f>
        <v>1</v>
      </c>
    </row>
    <row r="1082" spans="1:23" x14ac:dyDescent="0.25">
      <c r="A1082" t="s">
        <v>805</v>
      </c>
      <c r="B1082">
        <v>2009</v>
      </c>
      <c r="C1082" t="s">
        <v>735</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b">
        <f>Data_Completeness(LifeExpectancyData[[#This Row],[Life expectancy]:[Schooling]])</f>
        <v>1</v>
      </c>
    </row>
    <row r="1083" spans="1:23" x14ac:dyDescent="0.25">
      <c r="A1083" t="s">
        <v>805</v>
      </c>
      <c r="B1083">
        <v>2008</v>
      </c>
      <c r="C1083" t="s">
        <v>735</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b">
        <f>Data_Completeness(LifeExpectancyData[[#This Row],[Life expectancy]:[Schooling]])</f>
        <v>1</v>
      </c>
    </row>
    <row r="1084" spans="1:23" x14ac:dyDescent="0.25">
      <c r="A1084" t="s">
        <v>805</v>
      </c>
      <c r="B1084">
        <v>2007</v>
      </c>
      <c r="C1084" t="s">
        <v>735</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b">
        <f>Data_Completeness(LifeExpectancyData[[#This Row],[Life expectancy]:[Schooling]])</f>
        <v>1</v>
      </c>
    </row>
    <row r="1085" spans="1:23" x14ac:dyDescent="0.25">
      <c r="A1085" t="s">
        <v>805</v>
      </c>
      <c r="B1085">
        <v>2006</v>
      </c>
      <c r="C1085" t="s">
        <v>735</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b">
        <f>Data_Completeness(LifeExpectancyData[[#This Row],[Life expectancy]:[Schooling]])</f>
        <v>0</v>
      </c>
    </row>
    <row r="1086" spans="1:23" x14ac:dyDescent="0.25">
      <c r="A1086" t="s">
        <v>805</v>
      </c>
      <c r="B1086">
        <v>2005</v>
      </c>
      <c r="C1086" t="s">
        <v>735</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b">
        <f>Data_Completeness(LifeExpectancyData[[#This Row],[Life expectancy]:[Schooling]])</f>
        <v>0</v>
      </c>
    </row>
    <row r="1087" spans="1:23" x14ac:dyDescent="0.25">
      <c r="A1087" t="s">
        <v>805</v>
      </c>
      <c r="B1087">
        <v>2004</v>
      </c>
      <c r="C1087" t="s">
        <v>735</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b">
        <f>Data_Completeness(LifeExpectancyData[[#This Row],[Life expectancy]:[Schooling]])</f>
        <v>0</v>
      </c>
    </row>
    <row r="1088" spans="1:23" x14ac:dyDescent="0.25">
      <c r="A1088" t="s">
        <v>805</v>
      </c>
      <c r="B1088">
        <v>2003</v>
      </c>
      <c r="C1088" t="s">
        <v>735</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b">
        <f>Data_Completeness(LifeExpectancyData[[#This Row],[Life expectancy]:[Schooling]])</f>
        <v>0</v>
      </c>
    </row>
    <row r="1089" spans="1:23" x14ac:dyDescent="0.25">
      <c r="A1089" t="s">
        <v>805</v>
      </c>
      <c r="B1089">
        <v>2002</v>
      </c>
      <c r="C1089" t="s">
        <v>735</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b">
        <f>Data_Completeness(LifeExpectancyData[[#This Row],[Life expectancy]:[Schooling]])</f>
        <v>0</v>
      </c>
    </row>
    <row r="1090" spans="1:23" x14ac:dyDescent="0.25">
      <c r="A1090" t="s">
        <v>805</v>
      </c>
      <c r="B1090">
        <v>2001</v>
      </c>
      <c r="C1090" t="s">
        <v>735</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b">
        <f>Data_Completeness(LifeExpectancyData[[#This Row],[Life expectancy]:[Schooling]])</f>
        <v>0</v>
      </c>
    </row>
    <row r="1091" spans="1:23" x14ac:dyDescent="0.25">
      <c r="A1091" t="s">
        <v>805</v>
      </c>
      <c r="B1091">
        <v>2000</v>
      </c>
      <c r="C1091" t="s">
        <v>735</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b">
        <f>Data_Completeness(LifeExpectancyData[[#This Row],[Life expectancy]:[Schooling]])</f>
        <v>0</v>
      </c>
    </row>
    <row r="1092" spans="1:23" x14ac:dyDescent="0.25">
      <c r="A1092" t="s">
        <v>806</v>
      </c>
      <c r="B1092">
        <v>2015</v>
      </c>
      <c r="C1092" t="s">
        <v>735</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b">
        <f>Data_Completeness(LifeExpectancyData[[#This Row],[Life expectancy]:[Schooling]])</f>
        <v>0</v>
      </c>
    </row>
    <row r="1093" spans="1:23" x14ac:dyDescent="0.25">
      <c r="A1093" t="s">
        <v>806</v>
      </c>
      <c r="B1093">
        <v>2014</v>
      </c>
      <c r="C1093" t="s">
        <v>735</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b">
        <f>Data_Completeness(LifeExpectancyData[[#This Row],[Life expectancy]:[Schooling]])</f>
        <v>1</v>
      </c>
    </row>
    <row r="1094" spans="1:23" x14ac:dyDescent="0.25">
      <c r="A1094" t="s">
        <v>806</v>
      </c>
      <c r="B1094">
        <v>2013</v>
      </c>
      <c r="C1094" t="s">
        <v>735</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b">
        <f>Data_Completeness(LifeExpectancyData[[#This Row],[Life expectancy]:[Schooling]])</f>
        <v>1</v>
      </c>
    </row>
    <row r="1095" spans="1:23" x14ac:dyDescent="0.25">
      <c r="A1095" t="s">
        <v>806</v>
      </c>
      <c r="B1095">
        <v>2012</v>
      </c>
      <c r="C1095" t="s">
        <v>735</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b">
        <f>Data_Completeness(LifeExpectancyData[[#This Row],[Life expectancy]:[Schooling]])</f>
        <v>1</v>
      </c>
    </row>
    <row r="1096" spans="1:23" x14ac:dyDescent="0.25">
      <c r="A1096" t="s">
        <v>806</v>
      </c>
      <c r="B1096">
        <v>2011</v>
      </c>
      <c r="C1096" t="s">
        <v>735</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b">
        <f>Data_Completeness(LifeExpectancyData[[#This Row],[Life expectancy]:[Schooling]])</f>
        <v>1</v>
      </c>
    </row>
    <row r="1097" spans="1:23" x14ac:dyDescent="0.25">
      <c r="A1097" t="s">
        <v>806</v>
      </c>
      <c r="B1097">
        <v>2010</v>
      </c>
      <c r="C1097" t="s">
        <v>735</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b">
        <f>Data_Completeness(LifeExpectancyData[[#This Row],[Life expectancy]:[Schooling]])</f>
        <v>1</v>
      </c>
    </row>
    <row r="1098" spans="1:23" x14ac:dyDescent="0.25">
      <c r="A1098" t="s">
        <v>806</v>
      </c>
      <c r="B1098">
        <v>2009</v>
      </c>
      <c r="C1098" t="s">
        <v>735</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b">
        <f>Data_Completeness(LifeExpectancyData[[#This Row],[Life expectancy]:[Schooling]])</f>
        <v>1</v>
      </c>
    </row>
    <row r="1099" spans="1:23" x14ac:dyDescent="0.25">
      <c r="A1099" t="s">
        <v>806</v>
      </c>
      <c r="B1099">
        <v>2008</v>
      </c>
      <c r="C1099" t="s">
        <v>735</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b">
        <f>Data_Completeness(LifeExpectancyData[[#This Row],[Life expectancy]:[Schooling]])</f>
        <v>0</v>
      </c>
    </row>
    <row r="1100" spans="1:23" x14ac:dyDescent="0.25">
      <c r="A1100" t="s">
        <v>806</v>
      </c>
      <c r="B1100">
        <v>2007</v>
      </c>
      <c r="C1100" t="s">
        <v>735</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b">
        <f>Data_Completeness(LifeExpectancyData[[#This Row],[Life expectancy]:[Schooling]])</f>
        <v>0</v>
      </c>
    </row>
    <row r="1101" spans="1:23" x14ac:dyDescent="0.25">
      <c r="A1101" t="s">
        <v>806</v>
      </c>
      <c r="B1101">
        <v>2006</v>
      </c>
      <c r="C1101" t="s">
        <v>735</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b">
        <f>Data_Completeness(LifeExpectancyData[[#This Row],[Life expectancy]:[Schooling]])</f>
        <v>0</v>
      </c>
    </row>
    <row r="1102" spans="1:23" x14ac:dyDescent="0.25">
      <c r="A1102" t="s">
        <v>806</v>
      </c>
      <c r="B1102">
        <v>2005</v>
      </c>
      <c r="C1102" t="s">
        <v>735</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b">
        <f>Data_Completeness(LifeExpectancyData[[#This Row],[Life expectancy]:[Schooling]])</f>
        <v>0</v>
      </c>
    </row>
    <row r="1103" spans="1:23" x14ac:dyDescent="0.25">
      <c r="A1103" t="s">
        <v>806</v>
      </c>
      <c r="B1103">
        <v>2004</v>
      </c>
      <c r="C1103" t="s">
        <v>735</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b">
        <f>Data_Completeness(LifeExpectancyData[[#This Row],[Life expectancy]:[Schooling]])</f>
        <v>0</v>
      </c>
    </row>
    <row r="1104" spans="1:23" x14ac:dyDescent="0.25">
      <c r="A1104" t="s">
        <v>806</v>
      </c>
      <c r="B1104">
        <v>2003</v>
      </c>
      <c r="C1104" t="s">
        <v>735</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b">
        <f>Data_Completeness(LifeExpectancyData[[#This Row],[Life expectancy]:[Schooling]])</f>
        <v>0</v>
      </c>
    </row>
    <row r="1105" spans="1:23" x14ac:dyDescent="0.25">
      <c r="A1105" t="s">
        <v>806</v>
      </c>
      <c r="B1105">
        <v>2002</v>
      </c>
      <c r="C1105" t="s">
        <v>735</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b">
        <f>Data_Completeness(LifeExpectancyData[[#This Row],[Life expectancy]:[Schooling]])</f>
        <v>0</v>
      </c>
    </row>
    <row r="1106" spans="1:23" x14ac:dyDescent="0.25">
      <c r="A1106" t="s">
        <v>806</v>
      </c>
      <c r="B1106">
        <v>2001</v>
      </c>
      <c r="C1106" t="s">
        <v>735</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b">
        <f>Data_Completeness(LifeExpectancyData[[#This Row],[Life expectancy]:[Schooling]])</f>
        <v>0</v>
      </c>
    </row>
    <row r="1107" spans="1:23" x14ac:dyDescent="0.25">
      <c r="A1107" t="s">
        <v>806</v>
      </c>
      <c r="B1107">
        <v>2000</v>
      </c>
      <c r="C1107" t="s">
        <v>735</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b">
        <f>Data_Completeness(LifeExpectancyData[[#This Row],[Life expectancy]:[Schooling]])</f>
        <v>0</v>
      </c>
    </row>
    <row r="1108" spans="1:23" x14ac:dyDescent="0.25">
      <c r="A1108" t="s">
        <v>807</v>
      </c>
      <c r="B1108">
        <v>2015</v>
      </c>
      <c r="C1108" t="s">
        <v>735</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b">
        <f>Data_Completeness(LifeExpectancyData[[#This Row],[Life expectancy]:[Schooling]])</f>
        <v>0</v>
      </c>
    </row>
    <row r="1109" spans="1:23" x14ac:dyDescent="0.25">
      <c r="A1109" t="s">
        <v>807</v>
      </c>
      <c r="B1109">
        <v>2014</v>
      </c>
      <c r="C1109" t="s">
        <v>735</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b">
        <f>Data_Completeness(LifeExpectancyData[[#This Row],[Life expectancy]:[Schooling]])</f>
        <v>1</v>
      </c>
    </row>
    <row r="1110" spans="1:23" x14ac:dyDescent="0.25">
      <c r="A1110" t="s">
        <v>807</v>
      </c>
      <c r="B1110">
        <v>2013</v>
      </c>
      <c r="C1110" t="s">
        <v>735</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b">
        <f>Data_Completeness(LifeExpectancyData[[#This Row],[Life expectancy]:[Schooling]])</f>
        <v>1</v>
      </c>
    </row>
    <row r="1111" spans="1:23" x14ac:dyDescent="0.25">
      <c r="A1111" t="s">
        <v>807</v>
      </c>
      <c r="B1111">
        <v>2012</v>
      </c>
      <c r="C1111" t="s">
        <v>735</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b">
        <f>Data_Completeness(LifeExpectancyData[[#This Row],[Life expectancy]:[Schooling]])</f>
        <v>1</v>
      </c>
    </row>
    <row r="1112" spans="1:23" x14ac:dyDescent="0.25">
      <c r="A1112" t="s">
        <v>807</v>
      </c>
      <c r="B1112">
        <v>2011</v>
      </c>
      <c r="C1112" t="s">
        <v>735</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b">
        <f>Data_Completeness(LifeExpectancyData[[#This Row],[Life expectancy]:[Schooling]])</f>
        <v>1</v>
      </c>
    </row>
    <row r="1113" spans="1:23" x14ac:dyDescent="0.25">
      <c r="A1113" t="s">
        <v>807</v>
      </c>
      <c r="B1113">
        <v>2010</v>
      </c>
      <c r="C1113" t="s">
        <v>735</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b">
        <f>Data_Completeness(LifeExpectancyData[[#This Row],[Life expectancy]:[Schooling]])</f>
        <v>1</v>
      </c>
    </row>
    <row r="1114" spans="1:23" x14ac:dyDescent="0.25">
      <c r="A1114" t="s">
        <v>807</v>
      </c>
      <c r="B1114">
        <v>2009</v>
      </c>
      <c r="C1114" t="s">
        <v>735</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b">
        <f>Data_Completeness(LifeExpectancyData[[#This Row],[Life expectancy]:[Schooling]])</f>
        <v>1</v>
      </c>
    </row>
    <row r="1115" spans="1:23" x14ac:dyDescent="0.25">
      <c r="A1115" t="s">
        <v>807</v>
      </c>
      <c r="B1115">
        <v>2008</v>
      </c>
      <c r="C1115" t="s">
        <v>735</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b">
        <f>Data_Completeness(LifeExpectancyData[[#This Row],[Life expectancy]:[Schooling]])</f>
        <v>1</v>
      </c>
    </row>
    <row r="1116" spans="1:23" x14ac:dyDescent="0.25">
      <c r="A1116" t="s">
        <v>807</v>
      </c>
      <c r="B1116">
        <v>2007</v>
      </c>
      <c r="C1116" t="s">
        <v>735</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b">
        <f>Data_Completeness(LifeExpectancyData[[#This Row],[Life expectancy]:[Schooling]])</f>
        <v>1</v>
      </c>
    </row>
    <row r="1117" spans="1:23" x14ac:dyDescent="0.25">
      <c r="A1117" t="s">
        <v>807</v>
      </c>
      <c r="B1117">
        <v>2006</v>
      </c>
      <c r="C1117" t="s">
        <v>735</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b">
        <f>Data_Completeness(LifeExpectancyData[[#This Row],[Life expectancy]:[Schooling]])</f>
        <v>1</v>
      </c>
    </row>
    <row r="1118" spans="1:23" x14ac:dyDescent="0.25">
      <c r="A1118" t="s">
        <v>807</v>
      </c>
      <c r="B1118">
        <v>2005</v>
      </c>
      <c r="C1118" t="s">
        <v>735</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b">
        <f>Data_Completeness(LifeExpectancyData[[#This Row],[Life expectancy]:[Schooling]])</f>
        <v>1</v>
      </c>
    </row>
    <row r="1119" spans="1:23" x14ac:dyDescent="0.25">
      <c r="A1119" t="s">
        <v>807</v>
      </c>
      <c r="B1119">
        <v>2004</v>
      </c>
      <c r="C1119" t="s">
        <v>735</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b">
        <f>Data_Completeness(LifeExpectancyData[[#This Row],[Life expectancy]:[Schooling]])</f>
        <v>1</v>
      </c>
    </row>
    <row r="1120" spans="1:23" x14ac:dyDescent="0.25">
      <c r="A1120" t="s">
        <v>807</v>
      </c>
      <c r="B1120">
        <v>2003</v>
      </c>
      <c r="C1120" t="s">
        <v>735</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b">
        <f>Data_Completeness(LifeExpectancyData[[#This Row],[Life expectancy]:[Schooling]])</f>
        <v>1</v>
      </c>
    </row>
    <row r="1121" spans="1:23" x14ac:dyDescent="0.25">
      <c r="A1121" t="s">
        <v>807</v>
      </c>
      <c r="B1121">
        <v>2002</v>
      </c>
      <c r="C1121" t="s">
        <v>735</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b">
        <f>Data_Completeness(LifeExpectancyData[[#This Row],[Life expectancy]:[Schooling]])</f>
        <v>1</v>
      </c>
    </row>
    <row r="1122" spans="1:23" x14ac:dyDescent="0.25">
      <c r="A1122" t="s">
        <v>807</v>
      </c>
      <c r="B1122">
        <v>2001</v>
      </c>
      <c r="C1122" t="s">
        <v>735</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b">
        <f>Data_Completeness(LifeExpectancyData[[#This Row],[Life expectancy]:[Schooling]])</f>
        <v>1</v>
      </c>
    </row>
    <row r="1123" spans="1:23" x14ac:dyDescent="0.25">
      <c r="A1123" t="s">
        <v>807</v>
      </c>
      <c r="B1123">
        <v>2000</v>
      </c>
      <c r="C1123" t="s">
        <v>735</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b">
        <f>Data_Completeness(LifeExpectancyData[[#This Row],[Life expectancy]:[Schooling]])</f>
        <v>0</v>
      </c>
    </row>
    <row r="1124" spans="1:23" x14ac:dyDescent="0.25">
      <c r="A1124" t="s">
        <v>808</v>
      </c>
      <c r="B1124">
        <v>2015</v>
      </c>
      <c r="C1124" t="s">
        <v>735</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b">
        <f>Data_Completeness(LifeExpectancyData[[#This Row],[Life expectancy]:[Schooling]])</f>
        <v>0</v>
      </c>
    </row>
    <row r="1125" spans="1:23" x14ac:dyDescent="0.25">
      <c r="A1125" t="s">
        <v>808</v>
      </c>
      <c r="B1125">
        <v>2014</v>
      </c>
      <c r="C1125" t="s">
        <v>735</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b">
        <f>Data_Completeness(LifeExpectancyData[[#This Row],[Life expectancy]:[Schooling]])</f>
        <v>1</v>
      </c>
    </row>
    <row r="1126" spans="1:23" x14ac:dyDescent="0.25">
      <c r="A1126" t="s">
        <v>808</v>
      </c>
      <c r="B1126">
        <v>2013</v>
      </c>
      <c r="C1126" t="s">
        <v>735</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b">
        <f>Data_Completeness(LifeExpectancyData[[#This Row],[Life expectancy]:[Schooling]])</f>
        <v>1</v>
      </c>
    </row>
    <row r="1127" spans="1:23" x14ac:dyDescent="0.25">
      <c r="A1127" t="s">
        <v>808</v>
      </c>
      <c r="B1127">
        <v>2012</v>
      </c>
      <c r="C1127" t="s">
        <v>735</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b">
        <f>Data_Completeness(LifeExpectancyData[[#This Row],[Life expectancy]:[Schooling]])</f>
        <v>0</v>
      </c>
    </row>
    <row r="1128" spans="1:23" x14ac:dyDescent="0.25">
      <c r="A1128" t="s">
        <v>808</v>
      </c>
      <c r="B1128">
        <v>2011</v>
      </c>
      <c r="C1128" t="s">
        <v>735</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b">
        <f>Data_Completeness(LifeExpectancyData[[#This Row],[Life expectancy]:[Schooling]])</f>
        <v>0</v>
      </c>
    </row>
    <row r="1129" spans="1:23" x14ac:dyDescent="0.25">
      <c r="A1129" t="s">
        <v>808</v>
      </c>
      <c r="B1129">
        <v>2010</v>
      </c>
      <c r="C1129" t="s">
        <v>735</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b">
        <f>Data_Completeness(LifeExpectancyData[[#This Row],[Life expectancy]:[Schooling]])</f>
        <v>0</v>
      </c>
    </row>
    <row r="1130" spans="1:23" x14ac:dyDescent="0.25">
      <c r="A1130" t="s">
        <v>808</v>
      </c>
      <c r="B1130">
        <v>2009</v>
      </c>
      <c r="C1130" t="s">
        <v>735</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b">
        <f>Data_Completeness(LifeExpectancyData[[#This Row],[Life expectancy]:[Schooling]])</f>
        <v>0</v>
      </c>
    </row>
    <row r="1131" spans="1:23" x14ac:dyDescent="0.25">
      <c r="A1131" t="s">
        <v>808</v>
      </c>
      <c r="B1131">
        <v>2008</v>
      </c>
      <c r="C1131" t="s">
        <v>735</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b">
        <f>Data_Completeness(LifeExpectancyData[[#This Row],[Life expectancy]:[Schooling]])</f>
        <v>0</v>
      </c>
    </row>
    <row r="1132" spans="1:23" x14ac:dyDescent="0.25">
      <c r="A1132" t="s">
        <v>808</v>
      </c>
      <c r="B1132">
        <v>2007</v>
      </c>
      <c r="C1132" t="s">
        <v>735</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b">
        <f>Data_Completeness(LifeExpectancyData[[#This Row],[Life expectancy]:[Schooling]])</f>
        <v>0</v>
      </c>
    </row>
    <row r="1133" spans="1:23" x14ac:dyDescent="0.25">
      <c r="A1133" t="s">
        <v>808</v>
      </c>
      <c r="B1133">
        <v>2006</v>
      </c>
      <c r="C1133" t="s">
        <v>735</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b">
        <f>Data_Completeness(LifeExpectancyData[[#This Row],[Life expectancy]:[Schooling]])</f>
        <v>0</v>
      </c>
    </row>
    <row r="1134" spans="1:23" x14ac:dyDescent="0.25">
      <c r="A1134" t="s">
        <v>808</v>
      </c>
      <c r="B1134">
        <v>2005</v>
      </c>
      <c r="C1134" t="s">
        <v>735</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b">
        <f>Data_Completeness(LifeExpectancyData[[#This Row],[Life expectancy]:[Schooling]])</f>
        <v>0</v>
      </c>
    </row>
    <row r="1135" spans="1:23" x14ac:dyDescent="0.25">
      <c r="A1135" t="s">
        <v>808</v>
      </c>
      <c r="B1135">
        <v>2004</v>
      </c>
      <c r="C1135" t="s">
        <v>735</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b">
        <f>Data_Completeness(LifeExpectancyData[[#This Row],[Life expectancy]:[Schooling]])</f>
        <v>0</v>
      </c>
    </row>
    <row r="1136" spans="1:23" x14ac:dyDescent="0.25">
      <c r="A1136" t="s">
        <v>808</v>
      </c>
      <c r="B1136">
        <v>2003</v>
      </c>
      <c r="C1136" t="s">
        <v>735</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b">
        <f>Data_Completeness(LifeExpectancyData[[#This Row],[Life expectancy]:[Schooling]])</f>
        <v>0</v>
      </c>
    </row>
    <row r="1137" spans="1:23" x14ac:dyDescent="0.25">
      <c r="A1137" t="s">
        <v>808</v>
      </c>
      <c r="B1137">
        <v>2002</v>
      </c>
      <c r="C1137" t="s">
        <v>735</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b">
        <f>Data_Completeness(LifeExpectancyData[[#This Row],[Life expectancy]:[Schooling]])</f>
        <v>0</v>
      </c>
    </row>
    <row r="1138" spans="1:23" x14ac:dyDescent="0.25">
      <c r="A1138" t="s">
        <v>808</v>
      </c>
      <c r="B1138">
        <v>2001</v>
      </c>
      <c r="C1138" t="s">
        <v>735</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b">
        <f>Data_Completeness(LifeExpectancyData[[#This Row],[Life expectancy]:[Schooling]])</f>
        <v>0</v>
      </c>
    </row>
    <row r="1139" spans="1:23" x14ac:dyDescent="0.25">
      <c r="A1139" t="s">
        <v>808</v>
      </c>
      <c r="B1139">
        <v>2000</v>
      </c>
      <c r="C1139" t="s">
        <v>735</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b">
        <f>Data_Completeness(LifeExpectancyData[[#This Row],[Life expectancy]:[Schooling]])</f>
        <v>0</v>
      </c>
    </row>
    <row r="1140" spans="1:23" x14ac:dyDescent="0.25">
      <c r="A1140" t="s">
        <v>809</v>
      </c>
      <c r="B1140">
        <v>2015</v>
      </c>
      <c r="C1140" t="s">
        <v>735</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b">
        <f>Data_Completeness(LifeExpectancyData[[#This Row],[Life expectancy]:[Schooling]])</f>
        <v>0</v>
      </c>
    </row>
    <row r="1141" spans="1:23" x14ac:dyDescent="0.25">
      <c r="A1141" t="s">
        <v>809</v>
      </c>
      <c r="B1141">
        <v>2014</v>
      </c>
      <c r="C1141" t="s">
        <v>735</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b">
        <f>Data_Completeness(LifeExpectancyData[[#This Row],[Life expectancy]:[Schooling]])</f>
        <v>1</v>
      </c>
    </row>
    <row r="1142" spans="1:23" x14ac:dyDescent="0.25">
      <c r="A1142" t="s">
        <v>809</v>
      </c>
      <c r="B1142">
        <v>2013</v>
      </c>
      <c r="C1142" t="s">
        <v>735</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b">
        <f>Data_Completeness(LifeExpectancyData[[#This Row],[Life expectancy]:[Schooling]])</f>
        <v>1</v>
      </c>
    </row>
    <row r="1143" spans="1:23" x14ac:dyDescent="0.25">
      <c r="A1143" t="s">
        <v>809</v>
      </c>
      <c r="B1143">
        <v>2012</v>
      </c>
      <c r="C1143" t="s">
        <v>735</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b">
        <f>Data_Completeness(LifeExpectancyData[[#This Row],[Life expectancy]:[Schooling]])</f>
        <v>1</v>
      </c>
    </row>
    <row r="1144" spans="1:23" x14ac:dyDescent="0.25">
      <c r="A1144" t="s">
        <v>809</v>
      </c>
      <c r="B1144">
        <v>2011</v>
      </c>
      <c r="C1144" t="s">
        <v>735</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b">
        <f>Data_Completeness(LifeExpectancyData[[#This Row],[Life expectancy]:[Schooling]])</f>
        <v>1</v>
      </c>
    </row>
    <row r="1145" spans="1:23" x14ac:dyDescent="0.25">
      <c r="A1145" t="s">
        <v>809</v>
      </c>
      <c r="B1145">
        <v>2010</v>
      </c>
      <c r="C1145" t="s">
        <v>735</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b">
        <f>Data_Completeness(LifeExpectancyData[[#This Row],[Life expectancy]:[Schooling]])</f>
        <v>1</v>
      </c>
    </row>
    <row r="1146" spans="1:23" x14ac:dyDescent="0.25">
      <c r="A1146" t="s">
        <v>809</v>
      </c>
      <c r="B1146">
        <v>2009</v>
      </c>
      <c r="C1146" t="s">
        <v>735</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b">
        <f>Data_Completeness(LifeExpectancyData[[#This Row],[Life expectancy]:[Schooling]])</f>
        <v>1</v>
      </c>
    </row>
    <row r="1147" spans="1:23" x14ac:dyDescent="0.25">
      <c r="A1147" t="s">
        <v>809</v>
      </c>
      <c r="B1147">
        <v>2008</v>
      </c>
      <c r="C1147" t="s">
        <v>735</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b">
        <f>Data_Completeness(LifeExpectancyData[[#This Row],[Life expectancy]:[Schooling]])</f>
        <v>1</v>
      </c>
    </row>
    <row r="1148" spans="1:23" x14ac:dyDescent="0.25">
      <c r="A1148" t="s">
        <v>809</v>
      </c>
      <c r="B1148">
        <v>2007</v>
      </c>
      <c r="C1148" t="s">
        <v>735</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b">
        <f>Data_Completeness(LifeExpectancyData[[#This Row],[Life expectancy]:[Schooling]])</f>
        <v>1</v>
      </c>
    </row>
    <row r="1149" spans="1:23" x14ac:dyDescent="0.25">
      <c r="A1149" t="s">
        <v>809</v>
      </c>
      <c r="B1149">
        <v>2006</v>
      </c>
      <c r="C1149" t="s">
        <v>735</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b">
        <f>Data_Completeness(LifeExpectancyData[[#This Row],[Life expectancy]:[Schooling]])</f>
        <v>1</v>
      </c>
    </row>
    <row r="1150" spans="1:23" x14ac:dyDescent="0.25">
      <c r="A1150" t="s">
        <v>809</v>
      </c>
      <c r="B1150">
        <v>2005</v>
      </c>
      <c r="C1150" t="s">
        <v>735</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b">
        <f>Data_Completeness(LifeExpectancyData[[#This Row],[Life expectancy]:[Schooling]])</f>
        <v>1</v>
      </c>
    </row>
    <row r="1151" spans="1:23" x14ac:dyDescent="0.25">
      <c r="A1151" t="s">
        <v>809</v>
      </c>
      <c r="B1151">
        <v>2004</v>
      </c>
      <c r="C1151" t="s">
        <v>735</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b">
        <f>Data_Completeness(LifeExpectancyData[[#This Row],[Life expectancy]:[Schooling]])</f>
        <v>1</v>
      </c>
    </row>
    <row r="1152" spans="1:23" x14ac:dyDescent="0.25">
      <c r="A1152" t="s">
        <v>809</v>
      </c>
      <c r="B1152">
        <v>2003</v>
      </c>
      <c r="C1152" t="s">
        <v>735</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b">
        <f>Data_Completeness(LifeExpectancyData[[#This Row],[Life expectancy]:[Schooling]])</f>
        <v>1</v>
      </c>
    </row>
    <row r="1153" spans="1:23" x14ac:dyDescent="0.25">
      <c r="A1153" t="s">
        <v>809</v>
      </c>
      <c r="B1153">
        <v>2002</v>
      </c>
      <c r="C1153" t="s">
        <v>735</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b">
        <f>Data_Completeness(LifeExpectancyData[[#This Row],[Life expectancy]:[Schooling]])</f>
        <v>1</v>
      </c>
    </row>
    <row r="1154" spans="1:23" x14ac:dyDescent="0.25">
      <c r="A1154" t="s">
        <v>809</v>
      </c>
      <c r="B1154">
        <v>2001</v>
      </c>
      <c r="C1154" t="s">
        <v>735</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b">
        <f>Data_Completeness(LifeExpectancyData[[#This Row],[Life expectancy]:[Schooling]])</f>
        <v>1</v>
      </c>
    </row>
    <row r="1155" spans="1:23" x14ac:dyDescent="0.25">
      <c r="A1155" t="s">
        <v>809</v>
      </c>
      <c r="B1155">
        <v>2000</v>
      </c>
      <c r="C1155" t="s">
        <v>735</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b">
        <f>Data_Completeness(LifeExpectancyData[[#This Row],[Life expectancy]:[Schooling]])</f>
        <v>1</v>
      </c>
    </row>
    <row r="1156" spans="1:23" x14ac:dyDescent="0.25">
      <c r="A1156" t="s">
        <v>810</v>
      </c>
      <c r="B1156">
        <v>2015</v>
      </c>
      <c r="C1156" t="s">
        <v>743</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b">
        <f>Data_Completeness(LifeExpectancyData[[#This Row],[Life expectancy]:[Schooling]])</f>
        <v>0</v>
      </c>
    </row>
    <row r="1157" spans="1:23" x14ac:dyDescent="0.25">
      <c r="A1157" t="s">
        <v>810</v>
      </c>
      <c r="B1157">
        <v>2014</v>
      </c>
      <c r="C1157" t="s">
        <v>743</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b">
        <f>Data_Completeness(LifeExpectancyData[[#This Row],[Life expectancy]:[Schooling]])</f>
        <v>0</v>
      </c>
    </row>
    <row r="1158" spans="1:23" x14ac:dyDescent="0.25">
      <c r="A1158" t="s">
        <v>810</v>
      </c>
      <c r="B1158">
        <v>2013</v>
      </c>
      <c r="C1158" t="s">
        <v>743</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b">
        <f>Data_Completeness(LifeExpectancyData[[#This Row],[Life expectancy]:[Schooling]])</f>
        <v>0</v>
      </c>
    </row>
    <row r="1159" spans="1:23" x14ac:dyDescent="0.25">
      <c r="A1159" t="s">
        <v>810</v>
      </c>
      <c r="B1159">
        <v>2012</v>
      </c>
      <c r="C1159" t="s">
        <v>743</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b">
        <f>Data_Completeness(LifeExpectancyData[[#This Row],[Life expectancy]:[Schooling]])</f>
        <v>0</v>
      </c>
    </row>
    <row r="1160" spans="1:23" x14ac:dyDescent="0.25">
      <c r="A1160" t="s">
        <v>810</v>
      </c>
      <c r="B1160">
        <v>2011</v>
      </c>
      <c r="C1160" t="s">
        <v>743</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b">
        <f>Data_Completeness(LifeExpectancyData[[#This Row],[Life expectancy]:[Schooling]])</f>
        <v>0</v>
      </c>
    </row>
    <row r="1161" spans="1:23" x14ac:dyDescent="0.25">
      <c r="A1161" t="s">
        <v>810</v>
      </c>
      <c r="B1161">
        <v>2010</v>
      </c>
      <c r="C1161" t="s">
        <v>743</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b">
        <f>Data_Completeness(LifeExpectancyData[[#This Row],[Life expectancy]:[Schooling]])</f>
        <v>0</v>
      </c>
    </row>
    <row r="1162" spans="1:23" x14ac:dyDescent="0.25">
      <c r="A1162" t="s">
        <v>810</v>
      </c>
      <c r="B1162">
        <v>2009</v>
      </c>
      <c r="C1162" t="s">
        <v>743</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b">
        <f>Data_Completeness(LifeExpectancyData[[#This Row],[Life expectancy]:[Schooling]])</f>
        <v>0</v>
      </c>
    </row>
    <row r="1163" spans="1:23" x14ac:dyDescent="0.25">
      <c r="A1163" t="s">
        <v>810</v>
      </c>
      <c r="B1163">
        <v>2008</v>
      </c>
      <c r="C1163" t="s">
        <v>743</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b">
        <f>Data_Completeness(LifeExpectancyData[[#This Row],[Life expectancy]:[Schooling]])</f>
        <v>0</v>
      </c>
    </row>
    <row r="1164" spans="1:23" x14ac:dyDescent="0.25">
      <c r="A1164" t="s">
        <v>810</v>
      </c>
      <c r="B1164">
        <v>2007</v>
      </c>
      <c r="C1164" t="s">
        <v>743</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b">
        <f>Data_Completeness(LifeExpectancyData[[#This Row],[Life expectancy]:[Schooling]])</f>
        <v>0</v>
      </c>
    </row>
    <row r="1165" spans="1:23" x14ac:dyDescent="0.25">
      <c r="A1165" t="s">
        <v>810</v>
      </c>
      <c r="B1165">
        <v>2006</v>
      </c>
      <c r="C1165" t="s">
        <v>743</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b">
        <f>Data_Completeness(LifeExpectancyData[[#This Row],[Life expectancy]:[Schooling]])</f>
        <v>0</v>
      </c>
    </row>
    <row r="1166" spans="1:23" x14ac:dyDescent="0.25">
      <c r="A1166" t="s">
        <v>810</v>
      </c>
      <c r="B1166">
        <v>2005</v>
      </c>
      <c r="C1166" t="s">
        <v>743</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b">
        <f>Data_Completeness(LifeExpectancyData[[#This Row],[Life expectancy]:[Schooling]])</f>
        <v>0</v>
      </c>
    </row>
    <row r="1167" spans="1:23" x14ac:dyDescent="0.25">
      <c r="A1167" t="s">
        <v>810</v>
      </c>
      <c r="B1167">
        <v>2004</v>
      </c>
      <c r="C1167" t="s">
        <v>743</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b">
        <f>Data_Completeness(LifeExpectancyData[[#This Row],[Life expectancy]:[Schooling]])</f>
        <v>0</v>
      </c>
    </row>
    <row r="1168" spans="1:23" x14ac:dyDescent="0.25">
      <c r="A1168" t="s">
        <v>810</v>
      </c>
      <c r="B1168">
        <v>2003</v>
      </c>
      <c r="C1168" t="s">
        <v>743</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b">
        <f>Data_Completeness(LifeExpectancyData[[#This Row],[Life expectancy]:[Schooling]])</f>
        <v>0</v>
      </c>
    </row>
    <row r="1169" spans="1:23" x14ac:dyDescent="0.25">
      <c r="A1169" t="s">
        <v>810</v>
      </c>
      <c r="B1169">
        <v>2002</v>
      </c>
      <c r="C1169" t="s">
        <v>743</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b">
        <f>Data_Completeness(LifeExpectancyData[[#This Row],[Life expectancy]:[Schooling]])</f>
        <v>0</v>
      </c>
    </row>
    <row r="1170" spans="1:23" x14ac:dyDescent="0.25">
      <c r="A1170" t="s">
        <v>810</v>
      </c>
      <c r="B1170">
        <v>2001</v>
      </c>
      <c r="C1170" t="s">
        <v>743</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b">
        <f>Data_Completeness(LifeExpectancyData[[#This Row],[Life expectancy]:[Schooling]])</f>
        <v>0</v>
      </c>
    </row>
    <row r="1171" spans="1:23" x14ac:dyDescent="0.25">
      <c r="A1171" t="s">
        <v>810</v>
      </c>
      <c r="B1171">
        <v>2000</v>
      </c>
      <c r="C1171" t="s">
        <v>743</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b">
        <f>Data_Completeness(LifeExpectancyData[[#This Row],[Life expectancy]:[Schooling]])</f>
        <v>0</v>
      </c>
    </row>
    <row r="1172" spans="1:23" x14ac:dyDescent="0.25">
      <c r="A1172" t="s">
        <v>811</v>
      </c>
      <c r="B1172">
        <v>2015</v>
      </c>
      <c r="C1172" t="s">
        <v>743</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b">
        <f>Data_Completeness(LifeExpectancyData[[#This Row],[Life expectancy]:[Schooling]])</f>
        <v>0</v>
      </c>
    </row>
    <row r="1173" spans="1:23" x14ac:dyDescent="0.25">
      <c r="A1173" t="s">
        <v>811</v>
      </c>
      <c r="B1173">
        <v>2014</v>
      </c>
      <c r="C1173" t="s">
        <v>743</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b">
        <f>Data_Completeness(LifeExpectancyData[[#This Row],[Life expectancy]:[Schooling]])</f>
        <v>0</v>
      </c>
    </row>
    <row r="1174" spans="1:23" x14ac:dyDescent="0.25">
      <c r="A1174" t="s">
        <v>811</v>
      </c>
      <c r="B1174">
        <v>2013</v>
      </c>
      <c r="C1174" t="s">
        <v>743</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b">
        <f>Data_Completeness(LifeExpectancyData[[#This Row],[Life expectancy]:[Schooling]])</f>
        <v>0</v>
      </c>
    </row>
    <row r="1175" spans="1:23" x14ac:dyDescent="0.25">
      <c r="A1175" t="s">
        <v>811</v>
      </c>
      <c r="B1175">
        <v>2012</v>
      </c>
      <c r="C1175" t="s">
        <v>743</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b">
        <f>Data_Completeness(LifeExpectancyData[[#This Row],[Life expectancy]:[Schooling]])</f>
        <v>0</v>
      </c>
    </row>
    <row r="1176" spans="1:23" x14ac:dyDescent="0.25">
      <c r="A1176" t="s">
        <v>811</v>
      </c>
      <c r="B1176">
        <v>2011</v>
      </c>
      <c r="C1176" t="s">
        <v>743</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b">
        <f>Data_Completeness(LifeExpectancyData[[#This Row],[Life expectancy]:[Schooling]])</f>
        <v>0</v>
      </c>
    </row>
    <row r="1177" spans="1:23" x14ac:dyDescent="0.25">
      <c r="A1177" t="s">
        <v>811</v>
      </c>
      <c r="B1177">
        <v>2010</v>
      </c>
      <c r="C1177" t="s">
        <v>743</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b">
        <f>Data_Completeness(LifeExpectancyData[[#This Row],[Life expectancy]:[Schooling]])</f>
        <v>0</v>
      </c>
    </row>
    <row r="1178" spans="1:23" x14ac:dyDescent="0.25">
      <c r="A1178" t="s">
        <v>811</v>
      </c>
      <c r="B1178">
        <v>2009</v>
      </c>
      <c r="C1178" t="s">
        <v>743</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b">
        <f>Data_Completeness(LifeExpectancyData[[#This Row],[Life expectancy]:[Schooling]])</f>
        <v>0</v>
      </c>
    </row>
    <row r="1179" spans="1:23" x14ac:dyDescent="0.25">
      <c r="A1179" t="s">
        <v>811</v>
      </c>
      <c r="B1179">
        <v>2008</v>
      </c>
      <c r="C1179" t="s">
        <v>743</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b">
        <f>Data_Completeness(LifeExpectancyData[[#This Row],[Life expectancy]:[Schooling]])</f>
        <v>0</v>
      </c>
    </row>
    <row r="1180" spans="1:23" x14ac:dyDescent="0.25">
      <c r="A1180" t="s">
        <v>811</v>
      </c>
      <c r="B1180">
        <v>2007</v>
      </c>
      <c r="C1180" t="s">
        <v>743</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b">
        <f>Data_Completeness(LifeExpectancyData[[#This Row],[Life expectancy]:[Schooling]])</f>
        <v>0</v>
      </c>
    </row>
    <row r="1181" spans="1:23" x14ac:dyDescent="0.25">
      <c r="A1181" t="s">
        <v>811</v>
      </c>
      <c r="B1181">
        <v>2006</v>
      </c>
      <c r="C1181" t="s">
        <v>743</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b">
        <f>Data_Completeness(LifeExpectancyData[[#This Row],[Life expectancy]:[Schooling]])</f>
        <v>0</v>
      </c>
    </row>
    <row r="1182" spans="1:23" x14ac:dyDescent="0.25">
      <c r="A1182" t="s">
        <v>811</v>
      </c>
      <c r="B1182">
        <v>2005</v>
      </c>
      <c r="C1182" t="s">
        <v>743</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b">
        <f>Data_Completeness(LifeExpectancyData[[#This Row],[Life expectancy]:[Schooling]])</f>
        <v>0</v>
      </c>
    </row>
    <row r="1183" spans="1:23" x14ac:dyDescent="0.25">
      <c r="A1183" t="s">
        <v>811</v>
      </c>
      <c r="B1183">
        <v>2004</v>
      </c>
      <c r="C1183" t="s">
        <v>743</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b">
        <f>Data_Completeness(LifeExpectancyData[[#This Row],[Life expectancy]:[Schooling]])</f>
        <v>0</v>
      </c>
    </row>
    <row r="1184" spans="1:23" x14ac:dyDescent="0.25">
      <c r="A1184" t="s">
        <v>811</v>
      </c>
      <c r="B1184">
        <v>2003</v>
      </c>
      <c r="C1184" t="s">
        <v>743</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b">
        <f>Data_Completeness(LifeExpectancyData[[#This Row],[Life expectancy]:[Schooling]])</f>
        <v>0</v>
      </c>
    </row>
    <row r="1185" spans="1:23" x14ac:dyDescent="0.25">
      <c r="A1185" t="s">
        <v>811</v>
      </c>
      <c r="B1185">
        <v>2002</v>
      </c>
      <c r="C1185" t="s">
        <v>743</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b">
        <f>Data_Completeness(LifeExpectancyData[[#This Row],[Life expectancy]:[Schooling]])</f>
        <v>0</v>
      </c>
    </row>
    <row r="1186" spans="1:23" x14ac:dyDescent="0.25">
      <c r="A1186" t="s">
        <v>811</v>
      </c>
      <c r="B1186">
        <v>2001</v>
      </c>
      <c r="C1186" t="s">
        <v>743</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b">
        <f>Data_Completeness(LifeExpectancyData[[#This Row],[Life expectancy]:[Schooling]])</f>
        <v>0</v>
      </c>
    </row>
    <row r="1187" spans="1:23" x14ac:dyDescent="0.25">
      <c r="A1187" t="s">
        <v>811</v>
      </c>
      <c r="B1187">
        <v>2000</v>
      </c>
      <c r="C1187" t="s">
        <v>743</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b">
        <f>Data_Completeness(LifeExpectancyData[[#This Row],[Life expectancy]:[Schooling]])</f>
        <v>0</v>
      </c>
    </row>
    <row r="1188" spans="1:23" x14ac:dyDescent="0.25">
      <c r="A1188" t="s">
        <v>812</v>
      </c>
      <c r="B1188">
        <v>2015</v>
      </c>
      <c r="C1188" t="s">
        <v>735</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b">
        <f>Data_Completeness(LifeExpectancyData[[#This Row],[Life expectancy]:[Schooling]])</f>
        <v>0</v>
      </c>
    </row>
    <row r="1189" spans="1:23" x14ac:dyDescent="0.25">
      <c r="A1189" t="s">
        <v>812</v>
      </c>
      <c r="B1189">
        <v>2014</v>
      </c>
      <c r="C1189" t="s">
        <v>735</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b">
        <f>Data_Completeness(LifeExpectancyData[[#This Row],[Life expectancy]:[Schooling]])</f>
        <v>1</v>
      </c>
    </row>
    <row r="1190" spans="1:23" x14ac:dyDescent="0.25">
      <c r="A1190" t="s">
        <v>812</v>
      </c>
      <c r="B1190">
        <v>2013</v>
      </c>
      <c r="C1190" t="s">
        <v>735</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b">
        <f>Data_Completeness(LifeExpectancyData[[#This Row],[Life expectancy]:[Schooling]])</f>
        <v>1</v>
      </c>
    </row>
    <row r="1191" spans="1:23" x14ac:dyDescent="0.25">
      <c r="A1191" t="s">
        <v>812</v>
      </c>
      <c r="B1191">
        <v>2012</v>
      </c>
      <c r="C1191" t="s">
        <v>735</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b">
        <f>Data_Completeness(LifeExpectancyData[[#This Row],[Life expectancy]:[Schooling]])</f>
        <v>1</v>
      </c>
    </row>
    <row r="1192" spans="1:23" x14ac:dyDescent="0.25">
      <c r="A1192" t="s">
        <v>812</v>
      </c>
      <c r="B1192">
        <v>2011</v>
      </c>
      <c r="C1192" t="s">
        <v>735</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b">
        <f>Data_Completeness(LifeExpectancyData[[#This Row],[Life expectancy]:[Schooling]])</f>
        <v>1</v>
      </c>
    </row>
    <row r="1193" spans="1:23" x14ac:dyDescent="0.25">
      <c r="A1193" t="s">
        <v>812</v>
      </c>
      <c r="B1193">
        <v>2010</v>
      </c>
      <c r="C1193" t="s">
        <v>735</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b">
        <f>Data_Completeness(LifeExpectancyData[[#This Row],[Life expectancy]:[Schooling]])</f>
        <v>1</v>
      </c>
    </row>
    <row r="1194" spans="1:23" x14ac:dyDescent="0.25">
      <c r="A1194" t="s">
        <v>812</v>
      </c>
      <c r="B1194">
        <v>2009</v>
      </c>
      <c r="C1194" t="s">
        <v>735</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b">
        <f>Data_Completeness(LifeExpectancyData[[#This Row],[Life expectancy]:[Schooling]])</f>
        <v>1</v>
      </c>
    </row>
    <row r="1195" spans="1:23" x14ac:dyDescent="0.25">
      <c r="A1195" t="s">
        <v>812</v>
      </c>
      <c r="B1195">
        <v>2008</v>
      </c>
      <c r="C1195" t="s">
        <v>735</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b">
        <f>Data_Completeness(LifeExpectancyData[[#This Row],[Life expectancy]:[Schooling]])</f>
        <v>1</v>
      </c>
    </row>
    <row r="1196" spans="1:23" x14ac:dyDescent="0.25">
      <c r="A1196" t="s">
        <v>812</v>
      </c>
      <c r="B1196">
        <v>2007</v>
      </c>
      <c r="C1196" t="s">
        <v>735</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b">
        <f>Data_Completeness(LifeExpectancyData[[#This Row],[Life expectancy]:[Schooling]])</f>
        <v>1</v>
      </c>
    </row>
    <row r="1197" spans="1:23" x14ac:dyDescent="0.25">
      <c r="A1197" t="s">
        <v>812</v>
      </c>
      <c r="B1197">
        <v>2006</v>
      </c>
      <c r="C1197" t="s">
        <v>735</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b">
        <f>Data_Completeness(LifeExpectancyData[[#This Row],[Life expectancy]:[Schooling]])</f>
        <v>1</v>
      </c>
    </row>
    <row r="1198" spans="1:23" x14ac:dyDescent="0.25">
      <c r="A1198" t="s">
        <v>812</v>
      </c>
      <c r="B1198">
        <v>2005</v>
      </c>
      <c r="C1198" t="s">
        <v>735</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b">
        <f>Data_Completeness(LifeExpectancyData[[#This Row],[Life expectancy]:[Schooling]])</f>
        <v>1</v>
      </c>
    </row>
    <row r="1199" spans="1:23" x14ac:dyDescent="0.25">
      <c r="A1199" t="s">
        <v>812</v>
      </c>
      <c r="B1199">
        <v>2004</v>
      </c>
      <c r="C1199" t="s">
        <v>735</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b">
        <f>Data_Completeness(LifeExpectancyData[[#This Row],[Life expectancy]:[Schooling]])</f>
        <v>1</v>
      </c>
    </row>
    <row r="1200" spans="1:23" x14ac:dyDescent="0.25">
      <c r="A1200" t="s">
        <v>812</v>
      </c>
      <c r="B1200">
        <v>2003</v>
      </c>
      <c r="C1200" t="s">
        <v>735</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b">
        <f>Data_Completeness(LifeExpectancyData[[#This Row],[Life expectancy]:[Schooling]])</f>
        <v>0</v>
      </c>
    </row>
    <row r="1201" spans="1:23" x14ac:dyDescent="0.25">
      <c r="A1201" t="s">
        <v>812</v>
      </c>
      <c r="B1201">
        <v>2002</v>
      </c>
      <c r="C1201" t="s">
        <v>735</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b">
        <f>Data_Completeness(LifeExpectancyData[[#This Row],[Life expectancy]:[Schooling]])</f>
        <v>0</v>
      </c>
    </row>
    <row r="1202" spans="1:23" x14ac:dyDescent="0.25">
      <c r="A1202" t="s">
        <v>812</v>
      </c>
      <c r="B1202">
        <v>2001</v>
      </c>
      <c r="C1202" t="s">
        <v>735</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b">
        <f>Data_Completeness(LifeExpectancyData[[#This Row],[Life expectancy]:[Schooling]])</f>
        <v>0</v>
      </c>
    </row>
    <row r="1203" spans="1:23" x14ac:dyDescent="0.25">
      <c r="A1203" t="s">
        <v>812</v>
      </c>
      <c r="B1203">
        <v>2000</v>
      </c>
      <c r="C1203" t="s">
        <v>735</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b">
        <f>Data_Completeness(LifeExpectancyData[[#This Row],[Life expectancy]:[Schooling]])</f>
        <v>0</v>
      </c>
    </row>
    <row r="1204" spans="1:23" x14ac:dyDescent="0.25">
      <c r="A1204" t="s">
        <v>813</v>
      </c>
      <c r="B1204">
        <v>2015</v>
      </c>
      <c r="C1204" t="s">
        <v>735</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b">
        <f>Data_Completeness(LifeExpectancyData[[#This Row],[Life expectancy]:[Schooling]])</f>
        <v>0</v>
      </c>
    </row>
    <row r="1205" spans="1:23" x14ac:dyDescent="0.25">
      <c r="A1205" t="s">
        <v>813</v>
      </c>
      <c r="B1205">
        <v>2014</v>
      </c>
      <c r="C1205" t="s">
        <v>735</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b">
        <f>Data_Completeness(LifeExpectancyData[[#This Row],[Life expectancy]:[Schooling]])</f>
        <v>1</v>
      </c>
    </row>
    <row r="1206" spans="1:23" x14ac:dyDescent="0.25">
      <c r="A1206" t="s">
        <v>813</v>
      </c>
      <c r="B1206">
        <v>2013</v>
      </c>
      <c r="C1206" t="s">
        <v>735</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b">
        <f>Data_Completeness(LifeExpectancyData[[#This Row],[Life expectancy]:[Schooling]])</f>
        <v>1</v>
      </c>
    </row>
    <row r="1207" spans="1:23" x14ac:dyDescent="0.25">
      <c r="A1207" t="s">
        <v>813</v>
      </c>
      <c r="B1207">
        <v>2012</v>
      </c>
      <c r="C1207" t="s">
        <v>735</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b">
        <f>Data_Completeness(LifeExpectancyData[[#This Row],[Life expectancy]:[Schooling]])</f>
        <v>1</v>
      </c>
    </row>
    <row r="1208" spans="1:23" x14ac:dyDescent="0.25">
      <c r="A1208" t="s">
        <v>813</v>
      </c>
      <c r="B1208">
        <v>2011</v>
      </c>
      <c r="C1208" t="s">
        <v>735</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b">
        <f>Data_Completeness(LifeExpectancyData[[#This Row],[Life expectancy]:[Schooling]])</f>
        <v>1</v>
      </c>
    </row>
    <row r="1209" spans="1:23" x14ac:dyDescent="0.25">
      <c r="A1209" t="s">
        <v>813</v>
      </c>
      <c r="B1209">
        <v>2010</v>
      </c>
      <c r="C1209" t="s">
        <v>735</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b">
        <f>Data_Completeness(LifeExpectancyData[[#This Row],[Life expectancy]:[Schooling]])</f>
        <v>1</v>
      </c>
    </row>
    <row r="1210" spans="1:23" x14ac:dyDescent="0.25">
      <c r="A1210" t="s">
        <v>813</v>
      </c>
      <c r="B1210">
        <v>2009</v>
      </c>
      <c r="C1210" t="s">
        <v>735</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b">
        <f>Data_Completeness(LifeExpectancyData[[#This Row],[Life expectancy]:[Schooling]])</f>
        <v>1</v>
      </c>
    </row>
    <row r="1211" spans="1:23" x14ac:dyDescent="0.25">
      <c r="A1211" t="s">
        <v>813</v>
      </c>
      <c r="B1211">
        <v>2008</v>
      </c>
      <c r="C1211" t="s">
        <v>735</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b">
        <f>Data_Completeness(LifeExpectancyData[[#This Row],[Life expectancy]:[Schooling]])</f>
        <v>1</v>
      </c>
    </row>
    <row r="1212" spans="1:23" x14ac:dyDescent="0.25">
      <c r="A1212" t="s">
        <v>813</v>
      </c>
      <c r="B1212">
        <v>2007</v>
      </c>
      <c r="C1212" t="s">
        <v>735</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b">
        <f>Data_Completeness(LifeExpectancyData[[#This Row],[Life expectancy]:[Schooling]])</f>
        <v>1</v>
      </c>
    </row>
    <row r="1213" spans="1:23" x14ac:dyDescent="0.25">
      <c r="A1213" t="s">
        <v>813</v>
      </c>
      <c r="B1213">
        <v>2006</v>
      </c>
      <c r="C1213" t="s">
        <v>735</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b">
        <f>Data_Completeness(LifeExpectancyData[[#This Row],[Life expectancy]:[Schooling]])</f>
        <v>1</v>
      </c>
    </row>
    <row r="1214" spans="1:23" x14ac:dyDescent="0.25">
      <c r="A1214" t="s">
        <v>813</v>
      </c>
      <c r="B1214">
        <v>2005</v>
      </c>
      <c r="C1214" t="s">
        <v>735</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b">
        <f>Data_Completeness(LifeExpectancyData[[#This Row],[Life expectancy]:[Schooling]])</f>
        <v>1</v>
      </c>
    </row>
    <row r="1215" spans="1:23" x14ac:dyDescent="0.25">
      <c r="A1215" t="s">
        <v>813</v>
      </c>
      <c r="B1215">
        <v>2004</v>
      </c>
      <c r="C1215" t="s">
        <v>735</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b">
        <f>Data_Completeness(LifeExpectancyData[[#This Row],[Life expectancy]:[Schooling]])</f>
        <v>1</v>
      </c>
    </row>
    <row r="1216" spans="1:23" x14ac:dyDescent="0.25">
      <c r="A1216" t="s">
        <v>813</v>
      </c>
      <c r="B1216">
        <v>2003</v>
      </c>
      <c r="C1216" t="s">
        <v>735</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b">
        <f>Data_Completeness(LifeExpectancyData[[#This Row],[Life expectancy]:[Schooling]])</f>
        <v>1</v>
      </c>
    </row>
    <row r="1217" spans="1:23" x14ac:dyDescent="0.25">
      <c r="A1217" t="s">
        <v>813</v>
      </c>
      <c r="B1217">
        <v>2002</v>
      </c>
      <c r="C1217" t="s">
        <v>735</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b">
        <f>Data_Completeness(LifeExpectancyData[[#This Row],[Life expectancy]:[Schooling]])</f>
        <v>1</v>
      </c>
    </row>
    <row r="1218" spans="1:23" x14ac:dyDescent="0.25">
      <c r="A1218" t="s">
        <v>813</v>
      </c>
      <c r="B1218">
        <v>2001</v>
      </c>
      <c r="C1218" t="s">
        <v>735</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b">
        <f>Data_Completeness(LifeExpectancyData[[#This Row],[Life expectancy]:[Schooling]])</f>
        <v>1</v>
      </c>
    </row>
    <row r="1219" spans="1:23" x14ac:dyDescent="0.25">
      <c r="A1219" t="s">
        <v>813</v>
      </c>
      <c r="B1219">
        <v>2000</v>
      </c>
      <c r="C1219" t="s">
        <v>735</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b">
        <f>Data_Completeness(LifeExpectancyData[[#This Row],[Life expectancy]:[Schooling]])</f>
        <v>1</v>
      </c>
    </row>
    <row r="1220" spans="1:23" x14ac:dyDescent="0.25">
      <c r="A1220" t="s">
        <v>814</v>
      </c>
      <c r="B1220">
        <v>2015</v>
      </c>
      <c r="C1220" t="s">
        <v>735</v>
      </c>
      <c r="D1220">
        <v>75.5</v>
      </c>
      <c r="E1220">
        <v>83</v>
      </c>
      <c r="F1220">
        <v>18</v>
      </c>
      <c r="H1220">
        <v>0</v>
      </c>
      <c r="I1220">
        <v>98</v>
      </c>
      <c r="J1220">
        <v>615</v>
      </c>
      <c r="K1220">
        <v>59.7</v>
      </c>
      <c r="L1220">
        <v>21</v>
      </c>
      <c r="M1220">
        <v>98</v>
      </c>
      <c r="O1220">
        <v>98</v>
      </c>
      <c r="P1220">
        <v>0.1</v>
      </c>
      <c r="S1220">
        <v>8.5</v>
      </c>
      <c r="T1220">
        <v>8.6</v>
      </c>
      <c r="U1220">
        <v>0.77400000000000002</v>
      </c>
      <c r="V1220">
        <v>14.8</v>
      </c>
      <c r="W1220" t="b">
        <f>Data_Completeness(LifeExpectancyData[[#This Row],[Life expectancy]:[Schooling]])</f>
        <v>0</v>
      </c>
    </row>
    <row r="1221" spans="1:23" x14ac:dyDescent="0.25">
      <c r="A1221" t="s">
        <v>814</v>
      </c>
      <c r="B1221">
        <v>2014</v>
      </c>
      <c r="C1221" t="s">
        <v>735</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b">
        <f>Data_Completeness(LifeExpectancyData[[#This Row],[Life expectancy]:[Schooling]])</f>
        <v>0</v>
      </c>
    </row>
    <row r="1222" spans="1:23" x14ac:dyDescent="0.25">
      <c r="A1222" t="s">
        <v>814</v>
      </c>
      <c r="B1222">
        <v>2013</v>
      </c>
      <c r="C1222" t="s">
        <v>735</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b">
        <f>Data_Completeness(LifeExpectancyData[[#This Row],[Life expectancy]:[Schooling]])</f>
        <v>0</v>
      </c>
    </row>
    <row r="1223" spans="1:23" x14ac:dyDescent="0.25">
      <c r="A1223" t="s">
        <v>814</v>
      </c>
      <c r="B1223">
        <v>2012</v>
      </c>
      <c r="C1223" t="s">
        <v>735</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b">
        <f>Data_Completeness(LifeExpectancyData[[#This Row],[Life expectancy]:[Schooling]])</f>
        <v>0</v>
      </c>
    </row>
    <row r="1224" spans="1:23" x14ac:dyDescent="0.25">
      <c r="A1224" t="s">
        <v>814</v>
      </c>
      <c r="B1224">
        <v>2011</v>
      </c>
      <c r="C1224" t="s">
        <v>735</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b">
        <f>Data_Completeness(LifeExpectancyData[[#This Row],[Life expectancy]:[Schooling]])</f>
        <v>0</v>
      </c>
    </row>
    <row r="1225" spans="1:23" x14ac:dyDescent="0.25">
      <c r="A1225" t="s">
        <v>814</v>
      </c>
      <c r="B1225">
        <v>2010</v>
      </c>
      <c r="C1225" t="s">
        <v>735</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b">
        <f>Data_Completeness(LifeExpectancyData[[#This Row],[Life expectancy]:[Schooling]])</f>
        <v>0</v>
      </c>
    </row>
    <row r="1226" spans="1:23" x14ac:dyDescent="0.25">
      <c r="A1226" t="s">
        <v>814</v>
      </c>
      <c r="B1226">
        <v>2009</v>
      </c>
      <c r="C1226" t="s">
        <v>735</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b">
        <f>Data_Completeness(LifeExpectancyData[[#This Row],[Life expectancy]:[Schooling]])</f>
        <v>0</v>
      </c>
    </row>
    <row r="1227" spans="1:23" x14ac:dyDescent="0.25">
      <c r="A1227" t="s">
        <v>814</v>
      </c>
      <c r="B1227">
        <v>2008</v>
      </c>
      <c r="C1227" t="s">
        <v>735</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b">
        <f>Data_Completeness(LifeExpectancyData[[#This Row],[Life expectancy]:[Schooling]])</f>
        <v>0</v>
      </c>
    </row>
    <row r="1228" spans="1:23" x14ac:dyDescent="0.25">
      <c r="A1228" t="s">
        <v>814</v>
      </c>
      <c r="B1228">
        <v>2007</v>
      </c>
      <c r="C1228" t="s">
        <v>735</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b">
        <f>Data_Completeness(LifeExpectancyData[[#This Row],[Life expectancy]:[Schooling]])</f>
        <v>0</v>
      </c>
    </row>
    <row r="1229" spans="1:23" x14ac:dyDescent="0.25">
      <c r="A1229" t="s">
        <v>814</v>
      </c>
      <c r="B1229">
        <v>2006</v>
      </c>
      <c r="C1229" t="s">
        <v>735</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b">
        <f>Data_Completeness(LifeExpectancyData[[#This Row],[Life expectancy]:[Schooling]])</f>
        <v>0</v>
      </c>
    </row>
    <row r="1230" spans="1:23" x14ac:dyDescent="0.25">
      <c r="A1230" t="s">
        <v>814</v>
      </c>
      <c r="B1230">
        <v>2005</v>
      </c>
      <c r="C1230" t="s">
        <v>735</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b">
        <f>Data_Completeness(LifeExpectancyData[[#This Row],[Life expectancy]:[Schooling]])</f>
        <v>0</v>
      </c>
    </row>
    <row r="1231" spans="1:23" x14ac:dyDescent="0.25">
      <c r="A1231" t="s">
        <v>814</v>
      </c>
      <c r="B1231">
        <v>2004</v>
      </c>
      <c r="C1231" t="s">
        <v>735</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b">
        <f>Data_Completeness(LifeExpectancyData[[#This Row],[Life expectancy]:[Schooling]])</f>
        <v>0</v>
      </c>
    </row>
    <row r="1232" spans="1:23" x14ac:dyDescent="0.25">
      <c r="A1232" t="s">
        <v>814</v>
      </c>
      <c r="B1232">
        <v>2003</v>
      </c>
      <c r="C1232" t="s">
        <v>735</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b">
        <f>Data_Completeness(LifeExpectancyData[[#This Row],[Life expectancy]:[Schooling]])</f>
        <v>0</v>
      </c>
    </row>
    <row r="1233" spans="1:23" x14ac:dyDescent="0.25">
      <c r="A1233" t="s">
        <v>814</v>
      </c>
      <c r="B1233">
        <v>2002</v>
      </c>
      <c r="C1233" t="s">
        <v>735</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b">
        <f>Data_Completeness(LifeExpectancyData[[#This Row],[Life expectancy]:[Schooling]])</f>
        <v>0</v>
      </c>
    </row>
    <row r="1234" spans="1:23" x14ac:dyDescent="0.25">
      <c r="A1234" t="s">
        <v>814</v>
      </c>
      <c r="B1234">
        <v>2001</v>
      </c>
      <c r="C1234" t="s">
        <v>735</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b">
        <f>Data_Completeness(LifeExpectancyData[[#This Row],[Life expectancy]:[Schooling]])</f>
        <v>0</v>
      </c>
    </row>
    <row r="1235" spans="1:23" x14ac:dyDescent="0.25">
      <c r="A1235" t="s">
        <v>814</v>
      </c>
      <c r="B1235">
        <v>2000</v>
      </c>
      <c r="C1235" t="s">
        <v>735</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b">
        <f>Data_Completeness(LifeExpectancyData[[#This Row],[Life expectancy]:[Schooling]])</f>
        <v>0</v>
      </c>
    </row>
    <row r="1236" spans="1:23" x14ac:dyDescent="0.25">
      <c r="A1236" t="s">
        <v>815</v>
      </c>
      <c r="B1236">
        <v>2015</v>
      </c>
      <c r="C1236" t="s">
        <v>735</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b">
        <f>Data_Completeness(LifeExpectancyData[[#This Row],[Life expectancy]:[Schooling]])</f>
        <v>0</v>
      </c>
    </row>
    <row r="1237" spans="1:23" x14ac:dyDescent="0.25">
      <c r="A1237" t="s">
        <v>815</v>
      </c>
      <c r="B1237">
        <v>2014</v>
      </c>
      <c r="C1237" t="s">
        <v>735</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b">
        <f>Data_Completeness(LifeExpectancyData[[#This Row],[Life expectancy]:[Schooling]])</f>
        <v>1</v>
      </c>
    </row>
    <row r="1238" spans="1:23" x14ac:dyDescent="0.25">
      <c r="A1238" t="s">
        <v>815</v>
      </c>
      <c r="B1238">
        <v>2013</v>
      </c>
      <c r="C1238" t="s">
        <v>735</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b">
        <f>Data_Completeness(LifeExpectancyData[[#This Row],[Life expectancy]:[Schooling]])</f>
        <v>1</v>
      </c>
    </row>
    <row r="1239" spans="1:23" x14ac:dyDescent="0.25">
      <c r="A1239" t="s">
        <v>815</v>
      </c>
      <c r="B1239">
        <v>2012</v>
      </c>
      <c r="C1239" t="s">
        <v>735</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b">
        <f>Data_Completeness(LifeExpectancyData[[#This Row],[Life expectancy]:[Schooling]])</f>
        <v>1</v>
      </c>
    </row>
    <row r="1240" spans="1:23" x14ac:dyDescent="0.25">
      <c r="A1240" t="s">
        <v>815</v>
      </c>
      <c r="B1240">
        <v>2011</v>
      </c>
      <c r="C1240" t="s">
        <v>735</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b">
        <f>Data_Completeness(LifeExpectancyData[[#This Row],[Life expectancy]:[Schooling]])</f>
        <v>1</v>
      </c>
    </row>
    <row r="1241" spans="1:23" x14ac:dyDescent="0.25">
      <c r="A1241" t="s">
        <v>815</v>
      </c>
      <c r="B1241">
        <v>2010</v>
      </c>
      <c r="C1241" t="s">
        <v>735</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b">
        <f>Data_Completeness(LifeExpectancyData[[#This Row],[Life expectancy]:[Schooling]])</f>
        <v>1</v>
      </c>
    </row>
    <row r="1242" spans="1:23" x14ac:dyDescent="0.25">
      <c r="A1242" t="s">
        <v>815</v>
      </c>
      <c r="B1242">
        <v>2009</v>
      </c>
      <c r="C1242" t="s">
        <v>735</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b">
        <f>Data_Completeness(LifeExpectancyData[[#This Row],[Life expectancy]:[Schooling]])</f>
        <v>1</v>
      </c>
    </row>
    <row r="1243" spans="1:23" x14ac:dyDescent="0.25">
      <c r="A1243" t="s">
        <v>815</v>
      </c>
      <c r="B1243">
        <v>2008</v>
      </c>
      <c r="C1243" t="s">
        <v>735</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b">
        <f>Data_Completeness(LifeExpectancyData[[#This Row],[Life expectancy]:[Schooling]])</f>
        <v>1</v>
      </c>
    </row>
    <row r="1244" spans="1:23" x14ac:dyDescent="0.25">
      <c r="A1244" t="s">
        <v>815</v>
      </c>
      <c r="B1244">
        <v>2007</v>
      </c>
      <c r="C1244" t="s">
        <v>735</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b">
        <f>Data_Completeness(LifeExpectancyData[[#This Row],[Life expectancy]:[Schooling]])</f>
        <v>1</v>
      </c>
    </row>
    <row r="1245" spans="1:23" x14ac:dyDescent="0.25">
      <c r="A1245" t="s">
        <v>815</v>
      </c>
      <c r="B1245">
        <v>2006</v>
      </c>
      <c r="C1245" t="s">
        <v>735</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b">
        <f>Data_Completeness(LifeExpectancyData[[#This Row],[Life expectancy]:[Schooling]])</f>
        <v>1</v>
      </c>
    </row>
    <row r="1246" spans="1:23" x14ac:dyDescent="0.25">
      <c r="A1246" t="s">
        <v>815</v>
      </c>
      <c r="B1246">
        <v>2005</v>
      </c>
      <c r="C1246" t="s">
        <v>735</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b">
        <f>Data_Completeness(LifeExpectancyData[[#This Row],[Life expectancy]:[Schooling]])</f>
        <v>1</v>
      </c>
    </row>
    <row r="1247" spans="1:23" x14ac:dyDescent="0.25">
      <c r="A1247" t="s">
        <v>815</v>
      </c>
      <c r="B1247">
        <v>2004</v>
      </c>
      <c r="C1247" t="s">
        <v>735</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b">
        <f>Data_Completeness(LifeExpectancyData[[#This Row],[Life expectancy]:[Schooling]])</f>
        <v>1</v>
      </c>
    </row>
    <row r="1248" spans="1:23" x14ac:dyDescent="0.25">
      <c r="A1248" t="s">
        <v>815</v>
      </c>
      <c r="B1248">
        <v>2003</v>
      </c>
      <c r="C1248" t="s">
        <v>735</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b">
        <f>Data_Completeness(LifeExpectancyData[[#This Row],[Life expectancy]:[Schooling]])</f>
        <v>0</v>
      </c>
    </row>
    <row r="1249" spans="1:23" x14ac:dyDescent="0.25">
      <c r="A1249" t="s">
        <v>815</v>
      </c>
      <c r="B1249">
        <v>2002</v>
      </c>
      <c r="C1249" t="s">
        <v>735</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b">
        <f>Data_Completeness(LifeExpectancyData[[#This Row],[Life expectancy]:[Schooling]])</f>
        <v>0</v>
      </c>
    </row>
    <row r="1250" spans="1:23" x14ac:dyDescent="0.25">
      <c r="A1250" t="s">
        <v>815</v>
      </c>
      <c r="B1250">
        <v>2001</v>
      </c>
      <c r="C1250" t="s">
        <v>735</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b">
        <f>Data_Completeness(LifeExpectancyData[[#This Row],[Life expectancy]:[Schooling]])</f>
        <v>0</v>
      </c>
    </row>
    <row r="1251" spans="1:23" x14ac:dyDescent="0.25">
      <c r="A1251" t="s">
        <v>815</v>
      </c>
      <c r="B1251">
        <v>2000</v>
      </c>
      <c r="C1251" t="s">
        <v>735</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b">
        <f>Data_Completeness(LifeExpectancyData[[#This Row],[Life expectancy]:[Schooling]])</f>
        <v>0</v>
      </c>
    </row>
    <row r="1252" spans="1:23" x14ac:dyDescent="0.25">
      <c r="A1252" t="s">
        <v>816</v>
      </c>
      <c r="B1252">
        <v>2015</v>
      </c>
      <c r="C1252" t="s">
        <v>743</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b">
        <f>Data_Completeness(LifeExpectancyData[[#This Row],[Life expectancy]:[Schooling]])</f>
        <v>0</v>
      </c>
    </row>
    <row r="1253" spans="1:23" x14ac:dyDescent="0.25">
      <c r="A1253" t="s">
        <v>816</v>
      </c>
      <c r="B1253">
        <v>2014</v>
      </c>
      <c r="C1253" t="s">
        <v>743</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b">
        <f>Data_Completeness(LifeExpectancyData[[#This Row],[Life expectancy]:[Schooling]])</f>
        <v>1</v>
      </c>
    </row>
    <row r="1254" spans="1:23" x14ac:dyDescent="0.25">
      <c r="A1254" t="s">
        <v>816</v>
      </c>
      <c r="B1254">
        <v>2013</v>
      </c>
      <c r="C1254" t="s">
        <v>743</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b">
        <f>Data_Completeness(LifeExpectancyData[[#This Row],[Life expectancy]:[Schooling]])</f>
        <v>1</v>
      </c>
    </row>
    <row r="1255" spans="1:23" x14ac:dyDescent="0.25">
      <c r="A1255" t="s">
        <v>816</v>
      </c>
      <c r="B1255">
        <v>2012</v>
      </c>
      <c r="C1255" t="s">
        <v>743</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b">
        <f>Data_Completeness(LifeExpectancyData[[#This Row],[Life expectancy]:[Schooling]])</f>
        <v>1</v>
      </c>
    </row>
    <row r="1256" spans="1:23" x14ac:dyDescent="0.25">
      <c r="A1256" t="s">
        <v>816</v>
      </c>
      <c r="B1256">
        <v>2011</v>
      </c>
      <c r="C1256" t="s">
        <v>743</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b">
        <f>Data_Completeness(LifeExpectancyData[[#This Row],[Life expectancy]:[Schooling]])</f>
        <v>1</v>
      </c>
    </row>
    <row r="1257" spans="1:23" x14ac:dyDescent="0.25">
      <c r="A1257" t="s">
        <v>816</v>
      </c>
      <c r="B1257">
        <v>2010</v>
      </c>
      <c r="C1257" t="s">
        <v>743</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b">
        <f>Data_Completeness(LifeExpectancyData[[#This Row],[Life expectancy]:[Schooling]])</f>
        <v>1</v>
      </c>
    </row>
    <row r="1258" spans="1:23" x14ac:dyDescent="0.25">
      <c r="A1258" t="s">
        <v>816</v>
      </c>
      <c r="B1258">
        <v>2009</v>
      </c>
      <c r="C1258" t="s">
        <v>743</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b">
        <f>Data_Completeness(LifeExpectancyData[[#This Row],[Life expectancy]:[Schooling]])</f>
        <v>0</v>
      </c>
    </row>
    <row r="1259" spans="1:23" x14ac:dyDescent="0.25">
      <c r="A1259" t="s">
        <v>816</v>
      </c>
      <c r="B1259">
        <v>2008</v>
      </c>
      <c r="C1259" t="s">
        <v>743</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b">
        <f>Data_Completeness(LifeExpectancyData[[#This Row],[Life expectancy]:[Schooling]])</f>
        <v>0</v>
      </c>
    </row>
    <row r="1260" spans="1:23" x14ac:dyDescent="0.25">
      <c r="A1260" t="s">
        <v>816</v>
      </c>
      <c r="B1260">
        <v>2007</v>
      </c>
      <c r="C1260" t="s">
        <v>743</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b">
        <f>Data_Completeness(LifeExpectancyData[[#This Row],[Life expectancy]:[Schooling]])</f>
        <v>0</v>
      </c>
    </row>
    <row r="1261" spans="1:23" x14ac:dyDescent="0.25">
      <c r="A1261" t="s">
        <v>816</v>
      </c>
      <c r="B1261">
        <v>2006</v>
      </c>
      <c r="C1261" t="s">
        <v>743</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b">
        <f>Data_Completeness(LifeExpectancyData[[#This Row],[Life expectancy]:[Schooling]])</f>
        <v>0</v>
      </c>
    </row>
    <row r="1262" spans="1:23" x14ac:dyDescent="0.25">
      <c r="A1262" t="s">
        <v>816</v>
      </c>
      <c r="B1262">
        <v>2005</v>
      </c>
      <c r="C1262" t="s">
        <v>743</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b">
        <f>Data_Completeness(LifeExpectancyData[[#This Row],[Life expectancy]:[Schooling]])</f>
        <v>0</v>
      </c>
    </row>
    <row r="1263" spans="1:23" x14ac:dyDescent="0.25">
      <c r="A1263" t="s">
        <v>816</v>
      </c>
      <c r="B1263">
        <v>2004</v>
      </c>
      <c r="C1263" t="s">
        <v>743</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b">
        <f>Data_Completeness(LifeExpectancyData[[#This Row],[Life expectancy]:[Schooling]])</f>
        <v>0</v>
      </c>
    </row>
    <row r="1264" spans="1:23" x14ac:dyDescent="0.25">
      <c r="A1264" t="s">
        <v>816</v>
      </c>
      <c r="B1264">
        <v>2003</v>
      </c>
      <c r="C1264" t="s">
        <v>743</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b">
        <f>Data_Completeness(LifeExpectancyData[[#This Row],[Life expectancy]:[Schooling]])</f>
        <v>0</v>
      </c>
    </row>
    <row r="1265" spans="1:23" x14ac:dyDescent="0.25">
      <c r="A1265" t="s">
        <v>816</v>
      </c>
      <c r="B1265">
        <v>2002</v>
      </c>
      <c r="C1265" t="s">
        <v>743</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b">
        <f>Data_Completeness(LifeExpectancyData[[#This Row],[Life expectancy]:[Schooling]])</f>
        <v>0</v>
      </c>
    </row>
    <row r="1266" spans="1:23" x14ac:dyDescent="0.25">
      <c r="A1266" t="s">
        <v>816</v>
      </c>
      <c r="B1266">
        <v>2001</v>
      </c>
      <c r="C1266" t="s">
        <v>743</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b">
        <f>Data_Completeness(LifeExpectancyData[[#This Row],[Life expectancy]:[Schooling]])</f>
        <v>0</v>
      </c>
    </row>
    <row r="1267" spans="1:23" x14ac:dyDescent="0.25">
      <c r="A1267" t="s">
        <v>816</v>
      </c>
      <c r="B1267">
        <v>2000</v>
      </c>
      <c r="C1267" t="s">
        <v>743</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b">
        <f>Data_Completeness(LifeExpectancyData[[#This Row],[Life expectancy]:[Schooling]])</f>
        <v>0</v>
      </c>
    </row>
    <row r="1268" spans="1:23" x14ac:dyDescent="0.25">
      <c r="A1268" t="s">
        <v>817</v>
      </c>
      <c r="B1268">
        <v>2015</v>
      </c>
      <c r="C1268" t="s">
        <v>735</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b">
        <f>Data_Completeness(LifeExpectancyData[[#This Row],[Life expectancy]:[Schooling]])</f>
        <v>0</v>
      </c>
    </row>
    <row r="1269" spans="1:23" x14ac:dyDescent="0.25">
      <c r="A1269" t="s">
        <v>817</v>
      </c>
      <c r="B1269">
        <v>2014</v>
      </c>
      <c r="C1269" t="s">
        <v>735</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b">
        <f>Data_Completeness(LifeExpectancyData[[#This Row],[Life expectancy]:[Schooling]])</f>
        <v>1</v>
      </c>
    </row>
    <row r="1270" spans="1:23" x14ac:dyDescent="0.25">
      <c r="A1270" t="s">
        <v>817</v>
      </c>
      <c r="B1270">
        <v>2013</v>
      </c>
      <c r="C1270" t="s">
        <v>735</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b">
        <f>Data_Completeness(LifeExpectancyData[[#This Row],[Life expectancy]:[Schooling]])</f>
        <v>1</v>
      </c>
    </row>
    <row r="1271" spans="1:23" x14ac:dyDescent="0.25">
      <c r="A1271" t="s">
        <v>817</v>
      </c>
      <c r="B1271">
        <v>2012</v>
      </c>
      <c r="C1271" t="s">
        <v>735</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b">
        <f>Data_Completeness(LifeExpectancyData[[#This Row],[Life expectancy]:[Schooling]])</f>
        <v>1</v>
      </c>
    </row>
    <row r="1272" spans="1:23" x14ac:dyDescent="0.25">
      <c r="A1272" t="s">
        <v>817</v>
      </c>
      <c r="B1272">
        <v>2011</v>
      </c>
      <c r="C1272" t="s">
        <v>735</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b">
        <f>Data_Completeness(LifeExpectancyData[[#This Row],[Life expectancy]:[Schooling]])</f>
        <v>1</v>
      </c>
    </row>
    <row r="1273" spans="1:23" x14ac:dyDescent="0.25">
      <c r="A1273" t="s">
        <v>817</v>
      </c>
      <c r="B1273">
        <v>2010</v>
      </c>
      <c r="C1273" t="s">
        <v>735</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b">
        <f>Data_Completeness(LifeExpectancyData[[#This Row],[Life expectancy]:[Schooling]])</f>
        <v>1</v>
      </c>
    </row>
    <row r="1274" spans="1:23" x14ac:dyDescent="0.25">
      <c r="A1274" t="s">
        <v>817</v>
      </c>
      <c r="B1274">
        <v>2009</v>
      </c>
      <c r="C1274" t="s">
        <v>735</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b">
        <f>Data_Completeness(LifeExpectancyData[[#This Row],[Life expectancy]:[Schooling]])</f>
        <v>1</v>
      </c>
    </row>
    <row r="1275" spans="1:23" x14ac:dyDescent="0.25">
      <c r="A1275" t="s">
        <v>817</v>
      </c>
      <c r="B1275">
        <v>2008</v>
      </c>
      <c r="C1275" t="s">
        <v>735</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b">
        <f>Data_Completeness(LifeExpectancyData[[#This Row],[Life expectancy]:[Schooling]])</f>
        <v>1</v>
      </c>
    </row>
    <row r="1276" spans="1:23" x14ac:dyDescent="0.25">
      <c r="A1276" t="s">
        <v>817</v>
      </c>
      <c r="B1276">
        <v>2007</v>
      </c>
      <c r="C1276" t="s">
        <v>735</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b">
        <f>Data_Completeness(LifeExpectancyData[[#This Row],[Life expectancy]:[Schooling]])</f>
        <v>1</v>
      </c>
    </row>
    <row r="1277" spans="1:23" x14ac:dyDescent="0.25">
      <c r="A1277" t="s">
        <v>817</v>
      </c>
      <c r="B1277">
        <v>2006</v>
      </c>
      <c r="C1277" t="s">
        <v>735</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b">
        <f>Data_Completeness(LifeExpectancyData[[#This Row],[Life expectancy]:[Schooling]])</f>
        <v>1</v>
      </c>
    </row>
    <row r="1278" spans="1:23" x14ac:dyDescent="0.25">
      <c r="A1278" t="s">
        <v>817</v>
      </c>
      <c r="B1278">
        <v>2005</v>
      </c>
      <c r="C1278" t="s">
        <v>735</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b">
        <f>Data_Completeness(LifeExpectancyData[[#This Row],[Life expectancy]:[Schooling]])</f>
        <v>1</v>
      </c>
    </row>
    <row r="1279" spans="1:23" x14ac:dyDescent="0.25">
      <c r="A1279" t="s">
        <v>817</v>
      </c>
      <c r="B1279">
        <v>2004</v>
      </c>
      <c r="C1279" t="s">
        <v>735</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b">
        <f>Data_Completeness(LifeExpectancyData[[#This Row],[Life expectancy]:[Schooling]])</f>
        <v>1</v>
      </c>
    </row>
    <row r="1280" spans="1:23" x14ac:dyDescent="0.25">
      <c r="A1280" t="s">
        <v>817</v>
      </c>
      <c r="B1280">
        <v>2003</v>
      </c>
      <c r="C1280" t="s">
        <v>735</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b">
        <f>Data_Completeness(LifeExpectancyData[[#This Row],[Life expectancy]:[Schooling]])</f>
        <v>1</v>
      </c>
    </row>
    <row r="1281" spans="1:23" x14ac:dyDescent="0.25">
      <c r="A1281" t="s">
        <v>817</v>
      </c>
      <c r="B1281">
        <v>2002</v>
      </c>
      <c r="C1281" t="s">
        <v>735</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b">
        <f>Data_Completeness(LifeExpectancyData[[#This Row],[Life expectancy]:[Schooling]])</f>
        <v>1</v>
      </c>
    </row>
    <row r="1282" spans="1:23" x14ac:dyDescent="0.25">
      <c r="A1282" t="s">
        <v>817</v>
      </c>
      <c r="B1282">
        <v>2001</v>
      </c>
      <c r="C1282" t="s">
        <v>735</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b">
        <f>Data_Completeness(LifeExpectancyData[[#This Row],[Life expectancy]:[Schooling]])</f>
        <v>1</v>
      </c>
    </row>
    <row r="1283" spans="1:23" x14ac:dyDescent="0.25">
      <c r="A1283" t="s">
        <v>817</v>
      </c>
      <c r="B1283">
        <v>2000</v>
      </c>
      <c r="C1283" t="s">
        <v>735</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b">
        <f>Data_Completeness(LifeExpectancyData[[#This Row],[Life expectancy]:[Schooling]])</f>
        <v>1</v>
      </c>
    </row>
    <row r="1284" spans="1:23" x14ac:dyDescent="0.25">
      <c r="A1284" t="s">
        <v>818</v>
      </c>
      <c r="B1284">
        <v>2015</v>
      </c>
      <c r="C1284" t="s">
        <v>743</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b">
        <f>Data_Completeness(LifeExpectancyData[[#This Row],[Life expectancy]:[Schooling]])</f>
        <v>0</v>
      </c>
    </row>
    <row r="1285" spans="1:23" x14ac:dyDescent="0.25">
      <c r="A1285" t="s">
        <v>818</v>
      </c>
      <c r="B1285">
        <v>2014</v>
      </c>
      <c r="C1285" t="s">
        <v>743</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b">
        <f>Data_Completeness(LifeExpectancyData[[#This Row],[Life expectancy]:[Schooling]])</f>
        <v>1</v>
      </c>
    </row>
    <row r="1286" spans="1:23" x14ac:dyDescent="0.25">
      <c r="A1286" t="s">
        <v>818</v>
      </c>
      <c r="B1286">
        <v>2013</v>
      </c>
      <c r="C1286" t="s">
        <v>743</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b">
        <f>Data_Completeness(LifeExpectancyData[[#This Row],[Life expectancy]:[Schooling]])</f>
        <v>1</v>
      </c>
    </row>
    <row r="1287" spans="1:23" x14ac:dyDescent="0.25">
      <c r="A1287" t="s">
        <v>818</v>
      </c>
      <c r="B1287">
        <v>2012</v>
      </c>
      <c r="C1287" t="s">
        <v>743</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b">
        <f>Data_Completeness(LifeExpectancyData[[#This Row],[Life expectancy]:[Schooling]])</f>
        <v>1</v>
      </c>
    </row>
    <row r="1288" spans="1:23" x14ac:dyDescent="0.25">
      <c r="A1288" t="s">
        <v>818</v>
      </c>
      <c r="B1288">
        <v>2011</v>
      </c>
      <c r="C1288" t="s">
        <v>743</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b">
        <f>Data_Completeness(LifeExpectancyData[[#This Row],[Life expectancy]:[Schooling]])</f>
        <v>1</v>
      </c>
    </row>
    <row r="1289" spans="1:23" x14ac:dyDescent="0.25">
      <c r="A1289" t="s">
        <v>818</v>
      </c>
      <c r="B1289">
        <v>2010</v>
      </c>
      <c r="C1289" t="s">
        <v>743</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b">
        <f>Data_Completeness(LifeExpectancyData[[#This Row],[Life expectancy]:[Schooling]])</f>
        <v>1</v>
      </c>
    </row>
    <row r="1290" spans="1:23" x14ac:dyDescent="0.25">
      <c r="A1290" t="s">
        <v>818</v>
      </c>
      <c r="B1290">
        <v>2009</v>
      </c>
      <c r="C1290" t="s">
        <v>743</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b">
        <f>Data_Completeness(LifeExpectancyData[[#This Row],[Life expectancy]:[Schooling]])</f>
        <v>1</v>
      </c>
    </row>
    <row r="1291" spans="1:23" x14ac:dyDescent="0.25">
      <c r="A1291" t="s">
        <v>818</v>
      </c>
      <c r="B1291">
        <v>2008</v>
      </c>
      <c r="C1291" t="s">
        <v>743</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b">
        <f>Data_Completeness(LifeExpectancyData[[#This Row],[Life expectancy]:[Schooling]])</f>
        <v>1</v>
      </c>
    </row>
    <row r="1292" spans="1:23" x14ac:dyDescent="0.25">
      <c r="A1292" t="s">
        <v>818</v>
      </c>
      <c r="B1292">
        <v>2007</v>
      </c>
      <c r="C1292" t="s">
        <v>743</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b">
        <f>Data_Completeness(LifeExpectancyData[[#This Row],[Life expectancy]:[Schooling]])</f>
        <v>1</v>
      </c>
    </row>
    <row r="1293" spans="1:23" x14ac:dyDescent="0.25">
      <c r="A1293" t="s">
        <v>818</v>
      </c>
      <c r="B1293">
        <v>2006</v>
      </c>
      <c r="C1293" t="s">
        <v>743</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b">
        <f>Data_Completeness(LifeExpectancyData[[#This Row],[Life expectancy]:[Schooling]])</f>
        <v>1</v>
      </c>
    </row>
    <row r="1294" spans="1:23" x14ac:dyDescent="0.25">
      <c r="A1294" t="s">
        <v>818</v>
      </c>
      <c r="B1294">
        <v>2005</v>
      </c>
      <c r="C1294" t="s">
        <v>743</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b">
        <f>Data_Completeness(LifeExpectancyData[[#This Row],[Life expectancy]:[Schooling]])</f>
        <v>1</v>
      </c>
    </row>
    <row r="1295" spans="1:23" x14ac:dyDescent="0.25">
      <c r="A1295" t="s">
        <v>818</v>
      </c>
      <c r="B1295">
        <v>2004</v>
      </c>
      <c r="C1295" t="s">
        <v>743</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b">
        <f>Data_Completeness(LifeExpectancyData[[#This Row],[Life expectancy]:[Schooling]])</f>
        <v>1</v>
      </c>
    </row>
    <row r="1296" spans="1:23" x14ac:dyDescent="0.25">
      <c r="A1296" t="s">
        <v>818</v>
      </c>
      <c r="B1296">
        <v>2003</v>
      </c>
      <c r="C1296" t="s">
        <v>743</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b">
        <f>Data_Completeness(LifeExpectancyData[[#This Row],[Life expectancy]:[Schooling]])</f>
        <v>1</v>
      </c>
    </row>
    <row r="1297" spans="1:23" x14ac:dyDescent="0.25">
      <c r="A1297" t="s">
        <v>818</v>
      </c>
      <c r="B1297">
        <v>2002</v>
      </c>
      <c r="C1297" t="s">
        <v>743</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b">
        <f>Data_Completeness(LifeExpectancyData[[#This Row],[Life expectancy]:[Schooling]])</f>
        <v>1</v>
      </c>
    </row>
    <row r="1298" spans="1:23" x14ac:dyDescent="0.25">
      <c r="A1298" t="s">
        <v>818</v>
      </c>
      <c r="B1298">
        <v>2001</v>
      </c>
      <c r="C1298" t="s">
        <v>743</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b">
        <f>Data_Completeness(LifeExpectancyData[[#This Row],[Life expectancy]:[Schooling]])</f>
        <v>1</v>
      </c>
    </row>
    <row r="1299" spans="1:23" x14ac:dyDescent="0.25">
      <c r="A1299" t="s">
        <v>818</v>
      </c>
      <c r="B1299">
        <v>2000</v>
      </c>
      <c r="C1299" t="s">
        <v>743</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b">
        <f>Data_Completeness(LifeExpectancyData[[#This Row],[Life expectancy]:[Schooling]])</f>
        <v>1</v>
      </c>
    </row>
    <row r="1300" spans="1:23" x14ac:dyDescent="0.25">
      <c r="A1300" t="s">
        <v>819</v>
      </c>
      <c r="B1300">
        <v>2015</v>
      </c>
      <c r="C1300" t="s">
        <v>735</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b">
        <f>Data_Completeness(LifeExpectancyData[[#This Row],[Life expectancy]:[Schooling]])</f>
        <v>0</v>
      </c>
    </row>
    <row r="1301" spans="1:23" x14ac:dyDescent="0.25">
      <c r="A1301" t="s">
        <v>819</v>
      </c>
      <c r="B1301">
        <v>2014</v>
      </c>
      <c r="C1301" t="s">
        <v>735</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b">
        <f>Data_Completeness(LifeExpectancyData[[#This Row],[Life expectancy]:[Schooling]])</f>
        <v>1</v>
      </c>
    </row>
    <row r="1302" spans="1:23" x14ac:dyDescent="0.25">
      <c r="A1302" t="s">
        <v>819</v>
      </c>
      <c r="B1302">
        <v>2013</v>
      </c>
      <c r="C1302" t="s">
        <v>735</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b">
        <f>Data_Completeness(LifeExpectancyData[[#This Row],[Life expectancy]:[Schooling]])</f>
        <v>1</v>
      </c>
    </row>
    <row r="1303" spans="1:23" x14ac:dyDescent="0.25">
      <c r="A1303" t="s">
        <v>819</v>
      </c>
      <c r="B1303">
        <v>2012</v>
      </c>
      <c r="C1303" t="s">
        <v>735</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b">
        <f>Data_Completeness(LifeExpectancyData[[#This Row],[Life expectancy]:[Schooling]])</f>
        <v>1</v>
      </c>
    </row>
    <row r="1304" spans="1:23" x14ac:dyDescent="0.25">
      <c r="A1304" t="s">
        <v>819</v>
      </c>
      <c r="B1304">
        <v>2011</v>
      </c>
      <c r="C1304" t="s">
        <v>735</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b">
        <f>Data_Completeness(LifeExpectancyData[[#This Row],[Life expectancy]:[Schooling]])</f>
        <v>1</v>
      </c>
    </row>
    <row r="1305" spans="1:23" x14ac:dyDescent="0.25">
      <c r="A1305" t="s">
        <v>819</v>
      </c>
      <c r="B1305">
        <v>2010</v>
      </c>
      <c r="C1305" t="s">
        <v>735</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b">
        <f>Data_Completeness(LifeExpectancyData[[#This Row],[Life expectancy]:[Schooling]])</f>
        <v>1</v>
      </c>
    </row>
    <row r="1306" spans="1:23" x14ac:dyDescent="0.25">
      <c r="A1306" t="s">
        <v>819</v>
      </c>
      <c r="B1306">
        <v>2009</v>
      </c>
      <c r="C1306" t="s">
        <v>735</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b">
        <f>Data_Completeness(LifeExpectancyData[[#This Row],[Life expectancy]:[Schooling]])</f>
        <v>1</v>
      </c>
    </row>
    <row r="1307" spans="1:23" x14ac:dyDescent="0.25">
      <c r="A1307" t="s">
        <v>819</v>
      </c>
      <c r="B1307">
        <v>2008</v>
      </c>
      <c r="C1307" t="s">
        <v>735</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b">
        <f>Data_Completeness(LifeExpectancyData[[#This Row],[Life expectancy]:[Schooling]])</f>
        <v>1</v>
      </c>
    </row>
    <row r="1308" spans="1:23" x14ac:dyDescent="0.25">
      <c r="A1308" t="s">
        <v>819</v>
      </c>
      <c r="B1308">
        <v>2007</v>
      </c>
      <c r="C1308" t="s">
        <v>735</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b">
        <f>Data_Completeness(LifeExpectancyData[[#This Row],[Life expectancy]:[Schooling]])</f>
        <v>1</v>
      </c>
    </row>
    <row r="1309" spans="1:23" x14ac:dyDescent="0.25">
      <c r="A1309" t="s">
        <v>819</v>
      </c>
      <c r="B1309">
        <v>2006</v>
      </c>
      <c r="C1309" t="s">
        <v>735</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b">
        <f>Data_Completeness(LifeExpectancyData[[#This Row],[Life expectancy]:[Schooling]])</f>
        <v>1</v>
      </c>
    </row>
    <row r="1310" spans="1:23" x14ac:dyDescent="0.25">
      <c r="A1310" t="s">
        <v>819</v>
      </c>
      <c r="B1310">
        <v>2005</v>
      </c>
      <c r="C1310" t="s">
        <v>735</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b">
        <f>Data_Completeness(LifeExpectancyData[[#This Row],[Life expectancy]:[Schooling]])</f>
        <v>1</v>
      </c>
    </row>
    <row r="1311" spans="1:23" x14ac:dyDescent="0.25">
      <c r="A1311" t="s">
        <v>819</v>
      </c>
      <c r="B1311">
        <v>2004</v>
      </c>
      <c r="C1311" t="s">
        <v>735</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b">
        <f>Data_Completeness(LifeExpectancyData[[#This Row],[Life expectancy]:[Schooling]])</f>
        <v>1</v>
      </c>
    </row>
    <row r="1312" spans="1:23" x14ac:dyDescent="0.25">
      <c r="A1312" t="s">
        <v>819</v>
      </c>
      <c r="B1312">
        <v>2003</v>
      </c>
      <c r="C1312" t="s">
        <v>735</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b">
        <f>Data_Completeness(LifeExpectancyData[[#This Row],[Life expectancy]:[Schooling]])</f>
        <v>1</v>
      </c>
    </row>
    <row r="1313" spans="1:23" x14ac:dyDescent="0.25">
      <c r="A1313" t="s">
        <v>819</v>
      </c>
      <c r="B1313">
        <v>2002</v>
      </c>
      <c r="C1313" t="s">
        <v>735</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b">
        <f>Data_Completeness(LifeExpectancyData[[#This Row],[Life expectancy]:[Schooling]])</f>
        <v>0</v>
      </c>
    </row>
    <row r="1314" spans="1:23" x14ac:dyDescent="0.25">
      <c r="A1314" t="s">
        <v>819</v>
      </c>
      <c r="B1314">
        <v>2001</v>
      </c>
      <c r="C1314" t="s">
        <v>735</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b">
        <f>Data_Completeness(LifeExpectancyData[[#This Row],[Life expectancy]:[Schooling]])</f>
        <v>0</v>
      </c>
    </row>
    <row r="1315" spans="1:23" x14ac:dyDescent="0.25">
      <c r="A1315" t="s">
        <v>819</v>
      </c>
      <c r="B1315">
        <v>2000</v>
      </c>
      <c r="C1315" t="s">
        <v>735</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b">
        <f>Data_Completeness(LifeExpectancyData[[#This Row],[Life expectancy]:[Schooling]])</f>
        <v>0</v>
      </c>
    </row>
    <row r="1316" spans="1:23" x14ac:dyDescent="0.25">
      <c r="A1316" t="s">
        <v>820</v>
      </c>
      <c r="B1316">
        <v>2015</v>
      </c>
      <c r="C1316" t="s">
        <v>743</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b">
        <f>Data_Completeness(LifeExpectancyData[[#This Row],[Life expectancy]:[Schooling]])</f>
        <v>0</v>
      </c>
    </row>
    <row r="1317" spans="1:23" x14ac:dyDescent="0.25">
      <c r="A1317" t="s">
        <v>820</v>
      </c>
      <c r="B1317">
        <v>2014</v>
      </c>
      <c r="C1317" t="s">
        <v>743</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b">
        <f>Data_Completeness(LifeExpectancyData[[#This Row],[Life expectancy]:[Schooling]])</f>
        <v>0</v>
      </c>
    </row>
    <row r="1318" spans="1:23" x14ac:dyDescent="0.25">
      <c r="A1318" t="s">
        <v>820</v>
      </c>
      <c r="B1318">
        <v>2013</v>
      </c>
      <c r="C1318" t="s">
        <v>743</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b">
        <f>Data_Completeness(LifeExpectancyData[[#This Row],[Life expectancy]:[Schooling]])</f>
        <v>0</v>
      </c>
    </row>
    <row r="1319" spans="1:23" x14ac:dyDescent="0.25">
      <c r="A1319" t="s">
        <v>820</v>
      </c>
      <c r="B1319">
        <v>2012</v>
      </c>
      <c r="C1319" t="s">
        <v>743</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b">
        <f>Data_Completeness(LifeExpectancyData[[#This Row],[Life expectancy]:[Schooling]])</f>
        <v>0</v>
      </c>
    </row>
    <row r="1320" spans="1:23" x14ac:dyDescent="0.25">
      <c r="A1320" t="s">
        <v>820</v>
      </c>
      <c r="B1320">
        <v>2011</v>
      </c>
      <c r="C1320" t="s">
        <v>743</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b">
        <f>Data_Completeness(LifeExpectancyData[[#This Row],[Life expectancy]:[Schooling]])</f>
        <v>0</v>
      </c>
    </row>
    <row r="1321" spans="1:23" x14ac:dyDescent="0.25">
      <c r="A1321" t="s">
        <v>820</v>
      </c>
      <c r="B1321">
        <v>2010</v>
      </c>
      <c r="C1321" t="s">
        <v>743</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b">
        <f>Data_Completeness(LifeExpectancyData[[#This Row],[Life expectancy]:[Schooling]])</f>
        <v>0</v>
      </c>
    </row>
    <row r="1322" spans="1:23" x14ac:dyDescent="0.25">
      <c r="A1322" t="s">
        <v>820</v>
      </c>
      <c r="B1322">
        <v>2009</v>
      </c>
      <c r="C1322" t="s">
        <v>743</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b">
        <f>Data_Completeness(LifeExpectancyData[[#This Row],[Life expectancy]:[Schooling]])</f>
        <v>0</v>
      </c>
    </row>
    <row r="1323" spans="1:23" x14ac:dyDescent="0.25">
      <c r="A1323" t="s">
        <v>820</v>
      </c>
      <c r="B1323">
        <v>2008</v>
      </c>
      <c r="C1323" t="s">
        <v>743</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b">
        <f>Data_Completeness(LifeExpectancyData[[#This Row],[Life expectancy]:[Schooling]])</f>
        <v>0</v>
      </c>
    </row>
    <row r="1324" spans="1:23" x14ac:dyDescent="0.25">
      <c r="A1324" t="s">
        <v>820</v>
      </c>
      <c r="B1324">
        <v>2007</v>
      </c>
      <c r="C1324" t="s">
        <v>743</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b">
        <f>Data_Completeness(LifeExpectancyData[[#This Row],[Life expectancy]:[Schooling]])</f>
        <v>0</v>
      </c>
    </row>
    <row r="1325" spans="1:23" x14ac:dyDescent="0.25">
      <c r="A1325" t="s">
        <v>820</v>
      </c>
      <c r="B1325">
        <v>2006</v>
      </c>
      <c r="C1325" t="s">
        <v>743</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b">
        <f>Data_Completeness(LifeExpectancyData[[#This Row],[Life expectancy]:[Schooling]])</f>
        <v>0</v>
      </c>
    </row>
    <row r="1326" spans="1:23" x14ac:dyDescent="0.25">
      <c r="A1326" t="s">
        <v>820</v>
      </c>
      <c r="B1326">
        <v>2005</v>
      </c>
      <c r="C1326" t="s">
        <v>743</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b">
        <f>Data_Completeness(LifeExpectancyData[[#This Row],[Life expectancy]:[Schooling]])</f>
        <v>0</v>
      </c>
    </row>
    <row r="1327" spans="1:23" x14ac:dyDescent="0.25">
      <c r="A1327" t="s">
        <v>820</v>
      </c>
      <c r="B1327">
        <v>2004</v>
      </c>
      <c r="C1327" t="s">
        <v>743</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b">
        <f>Data_Completeness(LifeExpectancyData[[#This Row],[Life expectancy]:[Schooling]])</f>
        <v>0</v>
      </c>
    </row>
    <row r="1328" spans="1:23" x14ac:dyDescent="0.25">
      <c r="A1328" t="s">
        <v>820</v>
      </c>
      <c r="B1328">
        <v>2003</v>
      </c>
      <c r="C1328" t="s">
        <v>743</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b">
        <f>Data_Completeness(LifeExpectancyData[[#This Row],[Life expectancy]:[Schooling]])</f>
        <v>0</v>
      </c>
    </row>
    <row r="1329" spans="1:23" x14ac:dyDescent="0.25">
      <c r="A1329" t="s">
        <v>820</v>
      </c>
      <c r="B1329">
        <v>2002</v>
      </c>
      <c r="C1329" t="s">
        <v>743</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b">
        <f>Data_Completeness(LifeExpectancyData[[#This Row],[Life expectancy]:[Schooling]])</f>
        <v>0</v>
      </c>
    </row>
    <row r="1330" spans="1:23" x14ac:dyDescent="0.25">
      <c r="A1330" t="s">
        <v>820</v>
      </c>
      <c r="B1330">
        <v>2001</v>
      </c>
      <c r="C1330" t="s">
        <v>743</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b">
        <f>Data_Completeness(LifeExpectancyData[[#This Row],[Life expectancy]:[Schooling]])</f>
        <v>0</v>
      </c>
    </row>
    <row r="1331" spans="1:23" x14ac:dyDescent="0.25">
      <c r="A1331" t="s">
        <v>820</v>
      </c>
      <c r="B1331">
        <v>2000</v>
      </c>
      <c r="C1331" t="s">
        <v>743</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b">
        <f>Data_Completeness(LifeExpectancyData[[#This Row],[Life expectancy]:[Schooling]])</f>
        <v>0</v>
      </c>
    </row>
    <row r="1332" spans="1:23" x14ac:dyDescent="0.25">
      <c r="A1332" t="s">
        <v>821</v>
      </c>
      <c r="B1332">
        <v>2015</v>
      </c>
      <c r="C1332" t="s">
        <v>735</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b">
        <f>Data_Completeness(LifeExpectancyData[[#This Row],[Life expectancy]:[Schooling]])</f>
        <v>0</v>
      </c>
    </row>
    <row r="1333" spans="1:23" x14ac:dyDescent="0.25">
      <c r="A1333" t="s">
        <v>821</v>
      </c>
      <c r="B1333">
        <v>2014</v>
      </c>
      <c r="C1333" t="s">
        <v>735</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b">
        <f>Data_Completeness(LifeExpectancyData[[#This Row],[Life expectancy]:[Schooling]])</f>
        <v>1</v>
      </c>
    </row>
    <row r="1334" spans="1:23" x14ac:dyDescent="0.25">
      <c r="A1334" t="s">
        <v>821</v>
      </c>
      <c r="B1334">
        <v>2013</v>
      </c>
      <c r="C1334" t="s">
        <v>735</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b">
        <f>Data_Completeness(LifeExpectancyData[[#This Row],[Life expectancy]:[Schooling]])</f>
        <v>1</v>
      </c>
    </row>
    <row r="1335" spans="1:23" x14ac:dyDescent="0.25">
      <c r="A1335" t="s">
        <v>821</v>
      </c>
      <c r="B1335">
        <v>2012</v>
      </c>
      <c r="C1335" t="s">
        <v>735</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b">
        <f>Data_Completeness(LifeExpectancyData[[#This Row],[Life expectancy]:[Schooling]])</f>
        <v>1</v>
      </c>
    </row>
    <row r="1336" spans="1:23" x14ac:dyDescent="0.25">
      <c r="A1336" t="s">
        <v>821</v>
      </c>
      <c r="B1336">
        <v>2011</v>
      </c>
      <c r="C1336" t="s">
        <v>735</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b">
        <f>Data_Completeness(LifeExpectancyData[[#This Row],[Life expectancy]:[Schooling]])</f>
        <v>1</v>
      </c>
    </row>
    <row r="1337" spans="1:23" x14ac:dyDescent="0.25">
      <c r="A1337" t="s">
        <v>821</v>
      </c>
      <c r="B1337">
        <v>2010</v>
      </c>
      <c r="C1337" t="s">
        <v>735</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b">
        <f>Data_Completeness(LifeExpectancyData[[#This Row],[Life expectancy]:[Schooling]])</f>
        <v>1</v>
      </c>
    </row>
    <row r="1338" spans="1:23" x14ac:dyDescent="0.25">
      <c r="A1338" t="s">
        <v>821</v>
      </c>
      <c r="B1338">
        <v>2009</v>
      </c>
      <c r="C1338" t="s">
        <v>735</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b">
        <f>Data_Completeness(LifeExpectancyData[[#This Row],[Life expectancy]:[Schooling]])</f>
        <v>1</v>
      </c>
    </row>
    <row r="1339" spans="1:23" x14ac:dyDescent="0.25">
      <c r="A1339" t="s">
        <v>821</v>
      </c>
      <c r="B1339">
        <v>2008</v>
      </c>
      <c r="C1339" t="s">
        <v>735</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b">
        <f>Data_Completeness(LifeExpectancyData[[#This Row],[Life expectancy]:[Schooling]])</f>
        <v>1</v>
      </c>
    </row>
    <row r="1340" spans="1:23" x14ac:dyDescent="0.25">
      <c r="A1340" t="s">
        <v>821</v>
      </c>
      <c r="B1340">
        <v>2007</v>
      </c>
      <c r="C1340" t="s">
        <v>735</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b">
        <f>Data_Completeness(LifeExpectancyData[[#This Row],[Life expectancy]:[Schooling]])</f>
        <v>1</v>
      </c>
    </row>
    <row r="1341" spans="1:23" x14ac:dyDescent="0.25">
      <c r="A1341" t="s">
        <v>821</v>
      </c>
      <c r="B1341">
        <v>2006</v>
      </c>
      <c r="C1341" t="s">
        <v>735</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b">
        <f>Data_Completeness(LifeExpectancyData[[#This Row],[Life expectancy]:[Schooling]])</f>
        <v>1</v>
      </c>
    </row>
    <row r="1342" spans="1:23" x14ac:dyDescent="0.25">
      <c r="A1342" t="s">
        <v>821</v>
      </c>
      <c r="B1342">
        <v>2005</v>
      </c>
      <c r="C1342" t="s">
        <v>735</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b">
        <f>Data_Completeness(LifeExpectancyData[[#This Row],[Life expectancy]:[Schooling]])</f>
        <v>1</v>
      </c>
    </row>
    <row r="1343" spans="1:23" x14ac:dyDescent="0.25">
      <c r="A1343" t="s">
        <v>821</v>
      </c>
      <c r="B1343">
        <v>2004</v>
      </c>
      <c r="C1343" t="s">
        <v>735</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b">
        <f>Data_Completeness(LifeExpectancyData[[#This Row],[Life expectancy]:[Schooling]])</f>
        <v>1</v>
      </c>
    </row>
    <row r="1344" spans="1:23" x14ac:dyDescent="0.25">
      <c r="A1344" t="s">
        <v>821</v>
      </c>
      <c r="B1344">
        <v>2003</v>
      </c>
      <c r="C1344" t="s">
        <v>735</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b">
        <f>Data_Completeness(LifeExpectancyData[[#This Row],[Life expectancy]:[Schooling]])</f>
        <v>1</v>
      </c>
    </row>
    <row r="1345" spans="1:23" x14ac:dyDescent="0.25">
      <c r="A1345" t="s">
        <v>821</v>
      </c>
      <c r="B1345">
        <v>2002</v>
      </c>
      <c r="C1345" t="s">
        <v>735</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b">
        <f>Data_Completeness(LifeExpectancyData[[#This Row],[Life expectancy]:[Schooling]])</f>
        <v>1</v>
      </c>
    </row>
    <row r="1346" spans="1:23" x14ac:dyDescent="0.25">
      <c r="A1346" t="s">
        <v>821</v>
      </c>
      <c r="B1346">
        <v>2001</v>
      </c>
      <c r="C1346" t="s">
        <v>735</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b">
        <f>Data_Completeness(LifeExpectancyData[[#This Row],[Life expectancy]:[Schooling]])</f>
        <v>1</v>
      </c>
    </row>
    <row r="1347" spans="1:23" x14ac:dyDescent="0.25">
      <c r="A1347" t="s">
        <v>821</v>
      </c>
      <c r="B1347">
        <v>2000</v>
      </c>
      <c r="C1347" t="s">
        <v>735</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b">
        <f>Data_Completeness(LifeExpectancyData[[#This Row],[Life expectancy]:[Schooling]])</f>
        <v>1</v>
      </c>
    </row>
    <row r="1348" spans="1:23" x14ac:dyDescent="0.25">
      <c r="A1348" t="s">
        <v>822</v>
      </c>
      <c r="B1348">
        <v>2015</v>
      </c>
      <c r="C1348" t="s">
        <v>735</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b">
        <f>Data_Completeness(LifeExpectancyData[[#This Row],[Life expectancy]:[Schooling]])</f>
        <v>0</v>
      </c>
    </row>
    <row r="1349" spans="1:23" x14ac:dyDescent="0.25">
      <c r="A1349" t="s">
        <v>822</v>
      </c>
      <c r="B1349">
        <v>2014</v>
      </c>
      <c r="C1349" t="s">
        <v>735</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b">
        <f>Data_Completeness(LifeExpectancyData[[#This Row],[Life expectancy]:[Schooling]])</f>
        <v>1</v>
      </c>
    </row>
    <row r="1350" spans="1:23" x14ac:dyDescent="0.25">
      <c r="A1350" t="s">
        <v>822</v>
      </c>
      <c r="B1350">
        <v>2013</v>
      </c>
      <c r="C1350" t="s">
        <v>735</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b">
        <f>Data_Completeness(LifeExpectancyData[[#This Row],[Life expectancy]:[Schooling]])</f>
        <v>1</v>
      </c>
    </row>
    <row r="1351" spans="1:23" x14ac:dyDescent="0.25">
      <c r="A1351" t="s">
        <v>822</v>
      </c>
      <c r="B1351">
        <v>2012</v>
      </c>
      <c r="C1351" t="s">
        <v>735</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b">
        <f>Data_Completeness(LifeExpectancyData[[#This Row],[Life expectancy]:[Schooling]])</f>
        <v>1</v>
      </c>
    </row>
    <row r="1352" spans="1:23" x14ac:dyDescent="0.25">
      <c r="A1352" t="s">
        <v>822</v>
      </c>
      <c r="B1352">
        <v>2011</v>
      </c>
      <c r="C1352" t="s">
        <v>735</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b">
        <f>Data_Completeness(LifeExpectancyData[[#This Row],[Life expectancy]:[Schooling]])</f>
        <v>1</v>
      </c>
    </row>
    <row r="1353" spans="1:23" x14ac:dyDescent="0.25">
      <c r="A1353" t="s">
        <v>822</v>
      </c>
      <c r="B1353">
        <v>2010</v>
      </c>
      <c r="C1353" t="s">
        <v>735</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b">
        <f>Data_Completeness(LifeExpectancyData[[#This Row],[Life expectancy]:[Schooling]])</f>
        <v>1</v>
      </c>
    </row>
    <row r="1354" spans="1:23" x14ac:dyDescent="0.25">
      <c r="A1354" t="s">
        <v>822</v>
      </c>
      <c r="B1354">
        <v>2009</v>
      </c>
      <c r="C1354" t="s">
        <v>735</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b">
        <f>Data_Completeness(LifeExpectancyData[[#This Row],[Life expectancy]:[Schooling]])</f>
        <v>1</v>
      </c>
    </row>
    <row r="1355" spans="1:23" x14ac:dyDescent="0.25">
      <c r="A1355" t="s">
        <v>822</v>
      </c>
      <c r="B1355">
        <v>2008</v>
      </c>
      <c r="C1355" t="s">
        <v>735</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b">
        <f>Data_Completeness(LifeExpectancyData[[#This Row],[Life expectancy]:[Schooling]])</f>
        <v>1</v>
      </c>
    </row>
    <row r="1356" spans="1:23" x14ac:dyDescent="0.25">
      <c r="A1356" t="s">
        <v>822</v>
      </c>
      <c r="B1356">
        <v>2007</v>
      </c>
      <c r="C1356" t="s">
        <v>735</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b">
        <f>Data_Completeness(LifeExpectancyData[[#This Row],[Life expectancy]:[Schooling]])</f>
        <v>1</v>
      </c>
    </row>
    <row r="1357" spans="1:23" x14ac:dyDescent="0.25">
      <c r="A1357" t="s">
        <v>822</v>
      </c>
      <c r="B1357">
        <v>2006</v>
      </c>
      <c r="C1357" t="s">
        <v>735</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b">
        <f>Data_Completeness(LifeExpectancyData[[#This Row],[Life expectancy]:[Schooling]])</f>
        <v>1</v>
      </c>
    </row>
    <row r="1358" spans="1:23" x14ac:dyDescent="0.25">
      <c r="A1358" t="s">
        <v>822</v>
      </c>
      <c r="B1358">
        <v>2005</v>
      </c>
      <c r="C1358" t="s">
        <v>735</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b">
        <f>Data_Completeness(LifeExpectancyData[[#This Row],[Life expectancy]:[Schooling]])</f>
        <v>1</v>
      </c>
    </row>
    <row r="1359" spans="1:23" x14ac:dyDescent="0.25">
      <c r="A1359" t="s">
        <v>822</v>
      </c>
      <c r="B1359">
        <v>2004</v>
      </c>
      <c r="C1359" t="s">
        <v>735</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b">
        <f>Data_Completeness(LifeExpectancyData[[#This Row],[Life expectancy]:[Schooling]])</f>
        <v>1</v>
      </c>
    </row>
    <row r="1360" spans="1:23" x14ac:dyDescent="0.25">
      <c r="A1360" t="s">
        <v>822</v>
      </c>
      <c r="B1360">
        <v>2003</v>
      </c>
      <c r="C1360" t="s">
        <v>735</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b">
        <f>Data_Completeness(LifeExpectancyData[[#This Row],[Life expectancy]:[Schooling]])</f>
        <v>1</v>
      </c>
    </row>
    <row r="1361" spans="1:23" x14ac:dyDescent="0.25">
      <c r="A1361" t="s">
        <v>822</v>
      </c>
      <c r="B1361">
        <v>2002</v>
      </c>
      <c r="C1361" t="s">
        <v>735</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b">
        <f>Data_Completeness(LifeExpectancyData[[#This Row],[Life expectancy]:[Schooling]])</f>
        <v>1</v>
      </c>
    </row>
    <row r="1362" spans="1:23" x14ac:dyDescent="0.25">
      <c r="A1362" t="s">
        <v>822</v>
      </c>
      <c r="B1362">
        <v>2001</v>
      </c>
      <c r="C1362" t="s">
        <v>735</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b">
        <f>Data_Completeness(LifeExpectancyData[[#This Row],[Life expectancy]:[Schooling]])</f>
        <v>1</v>
      </c>
    </row>
    <row r="1363" spans="1:23" x14ac:dyDescent="0.25">
      <c r="A1363" t="s">
        <v>822</v>
      </c>
      <c r="B1363">
        <v>2000</v>
      </c>
      <c r="C1363" t="s">
        <v>735</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b">
        <f>Data_Completeness(LifeExpectancyData[[#This Row],[Life expectancy]:[Schooling]])</f>
        <v>1</v>
      </c>
    </row>
    <row r="1364" spans="1:23" x14ac:dyDescent="0.25">
      <c r="A1364" t="s">
        <v>823</v>
      </c>
      <c r="B1364">
        <v>2015</v>
      </c>
      <c r="C1364" t="s">
        <v>735</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b">
        <f>Data_Completeness(LifeExpectancyData[[#This Row],[Life expectancy]:[Schooling]])</f>
        <v>0</v>
      </c>
    </row>
    <row r="1365" spans="1:23" x14ac:dyDescent="0.25">
      <c r="A1365" t="s">
        <v>823</v>
      </c>
      <c r="B1365">
        <v>2014</v>
      </c>
      <c r="C1365" t="s">
        <v>735</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b">
        <f>Data_Completeness(LifeExpectancyData[[#This Row],[Life expectancy]:[Schooling]])</f>
        <v>1</v>
      </c>
    </row>
    <row r="1366" spans="1:23" x14ac:dyDescent="0.25">
      <c r="A1366" t="s">
        <v>823</v>
      </c>
      <c r="B1366">
        <v>2013</v>
      </c>
      <c r="C1366" t="s">
        <v>735</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b">
        <f>Data_Completeness(LifeExpectancyData[[#This Row],[Life expectancy]:[Schooling]])</f>
        <v>1</v>
      </c>
    </row>
    <row r="1367" spans="1:23" x14ac:dyDescent="0.25">
      <c r="A1367" t="s">
        <v>823</v>
      </c>
      <c r="B1367">
        <v>2012</v>
      </c>
      <c r="C1367" t="s">
        <v>735</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b">
        <f>Data_Completeness(LifeExpectancyData[[#This Row],[Life expectancy]:[Schooling]])</f>
        <v>1</v>
      </c>
    </row>
    <row r="1368" spans="1:23" x14ac:dyDescent="0.25">
      <c r="A1368" t="s">
        <v>823</v>
      </c>
      <c r="B1368">
        <v>2011</v>
      </c>
      <c r="C1368" t="s">
        <v>735</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b">
        <f>Data_Completeness(LifeExpectancyData[[#This Row],[Life expectancy]:[Schooling]])</f>
        <v>1</v>
      </c>
    </row>
    <row r="1369" spans="1:23" x14ac:dyDescent="0.25">
      <c r="A1369" t="s">
        <v>823</v>
      </c>
      <c r="B1369">
        <v>2010</v>
      </c>
      <c r="C1369" t="s">
        <v>735</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b">
        <f>Data_Completeness(LifeExpectancyData[[#This Row],[Life expectancy]:[Schooling]])</f>
        <v>1</v>
      </c>
    </row>
    <row r="1370" spans="1:23" x14ac:dyDescent="0.25">
      <c r="A1370" t="s">
        <v>823</v>
      </c>
      <c r="B1370">
        <v>2009</v>
      </c>
      <c r="C1370" t="s">
        <v>735</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b">
        <f>Data_Completeness(LifeExpectancyData[[#This Row],[Life expectancy]:[Schooling]])</f>
        <v>1</v>
      </c>
    </row>
    <row r="1371" spans="1:23" x14ac:dyDescent="0.25">
      <c r="A1371" t="s">
        <v>823</v>
      </c>
      <c r="B1371">
        <v>2008</v>
      </c>
      <c r="C1371" t="s">
        <v>735</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b">
        <f>Data_Completeness(LifeExpectancyData[[#This Row],[Life expectancy]:[Schooling]])</f>
        <v>1</v>
      </c>
    </row>
    <row r="1372" spans="1:23" x14ac:dyDescent="0.25">
      <c r="A1372" t="s">
        <v>823</v>
      </c>
      <c r="B1372">
        <v>2007</v>
      </c>
      <c r="C1372" t="s">
        <v>735</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b">
        <f>Data_Completeness(LifeExpectancyData[[#This Row],[Life expectancy]:[Schooling]])</f>
        <v>1</v>
      </c>
    </row>
    <row r="1373" spans="1:23" x14ac:dyDescent="0.25">
      <c r="A1373" t="s">
        <v>823</v>
      </c>
      <c r="B1373">
        <v>2006</v>
      </c>
      <c r="C1373" t="s">
        <v>735</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b">
        <f>Data_Completeness(LifeExpectancyData[[#This Row],[Life expectancy]:[Schooling]])</f>
        <v>1</v>
      </c>
    </row>
    <row r="1374" spans="1:23" x14ac:dyDescent="0.25">
      <c r="A1374" t="s">
        <v>823</v>
      </c>
      <c r="B1374">
        <v>2005</v>
      </c>
      <c r="C1374" t="s">
        <v>735</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b">
        <f>Data_Completeness(LifeExpectancyData[[#This Row],[Life expectancy]:[Schooling]])</f>
        <v>1</v>
      </c>
    </row>
    <row r="1375" spans="1:23" x14ac:dyDescent="0.25">
      <c r="A1375" t="s">
        <v>823</v>
      </c>
      <c r="B1375">
        <v>2004</v>
      </c>
      <c r="C1375" t="s">
        <v>735</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b">
        <f>Data_Completeness(LifeExpectancyData[[#This Row],[Life expectancy]:[Schooling]])</f>
        <v>1</v>
      </c>
    </row>
    <row r="1376" spans="1:23" x14ac:dyDescent="0.25">
      <c r="A1376" t="s">
        <v>823</v>
      </c>
      <c r="B1376">
        <v>2003</v>
      </c>
      <c r="C1376" t="s">
        <v>735</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b">
        <f>Data_Completeness(LifeExpectancyData[[#This Row],[Life expectancy]:[Schooling]])</f>
        <v>1</v>
      </c>
    </row>
    <row r="1377" spans="1:23" x14ac:dyDescent="0.25">
      <c r="A1377" t="s">
        <v>823</v>
      </c>
      <c r="B1377">
        <v>2002</v>
      </c>
      <c r="C1377" t="s">
        <v>735</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b">
        <f>Data_Completeness(LifeExpectancyData[[#This Row],[Life expectancy]:[Schooling]])</f>
        <v>1</v>
      </c>
    </row>
    <row r="1378" spans="1:23" x14ac:dyDescent="0.25">
      <c r="A1378" t="s">
        <v>823</v>
      </c>
      <c r="B1378">
        <v>2001</v>
      </c>
      <c r="C1378" t="s">
        <v>735</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b">
        <f>Data_Completeness(LifeExpectancyData[[#This Row],[Life expectancy]:[Schooling]])</f>
        <v>0</v>
      </c>
    </row>
    <row r="1379" spans="1:23" x14ac:dyDescent="0.25">
      <c r="A1379" t="s">
        <v>823</v>
      </c>
      <c r="B1379">
        <v>2000</v>
      </c>
      <c r="C1379" t="s">
        <v>735</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b">
        <f>Data_Completeness(LifeExpectancyData[[#This Row],[Life expectancy]:[Schooling]])</f>
        <v>0</v>
      </c>
    </row>
    <row r="1380" spans="1:23" x14ac:dyDescent="0.25">
      <c r="A1380" t="s">
        <v>824</v>
      </c>
      <c r="B1380">
        <v>2015</v>
      </c>
      <c r="C1380" t="s">
        <v>735</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b">
        <f>Data_Completeness(LifeExpectancyData[[#This Row],[Life expectancy]:[Schooling]])</f>
        <v>0</v>
      </c>
    </row>
    <row r="1381" spans="1:23" x14ac:dyDescent="0.25">
      <c r="A1381" t="s">
        <v>824</v>
      </c>
      <c r="B1381">
        <v>2014</v>
      </c>
      <c r="C1381" t="s">
        <v>735</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b">
        <f>Data_Completeness(LifeExpectancyData[[#This Row],[Life expectancy]:[Schooling]])</f>
        <v>1</v>
      </c>
    </row>
    <row r="1382" spans="1:23" x14ac:dyDescent="0.25">
      <c r="A1382" t="s">
        <v>824</v>
      </c>
      <c r="B1382">
        <v>2013</v>
      </c>
      <c r="C1382" t="s">
        <v>735</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b">
        <f>Data_Completeness(LifeExpectancyData[[#This Row],[Life expectancy]:[Schooling]])</f>
        <v>1</v>
      </c>
    </row>
    <row r="1383" spans="1:23" x14ac:dyDescent="0.25">
      <c r="A1383" t="s">
        <v>824</v>
      </c>
      <c r="B1383">
        <v>2012</v>
      </c>
      <c r="C1383" t="s">
        <v>735</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b">
        <f>Data_Completeness(LifeExpectancyData[[#This Row],[Life expectancy]:[Schooling]])</f>
        <v>1</v>
      </c>
    </row>
    <row r="1384" spans="1:23" x14ac:dyDescent="0.25">
      <c r="A1384" t="s">
        <v>824</v>
      </c>
      <c r="B1384">
        <v>2011</v>
      </c>
      <c r="C1384" t="s">
        <v>735</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b">
        <f>Data_Completeness(LifeExpectancyData[[#This Row],[Life expectancy]:[Schooling]])</f>
        <v>1</v>
      </c>
    </row>
    <row r="1385" spans="1:23" x14ac:dyDescent="0.25">
      <c r="A1385" t="s">
        <v>824</v>
      </c>
      <c r="B1385">
        <v>2010</v>
      </c>
      <c r="C1385" t="s">
        <v>735</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b">
        <f>Data_Completeness(LifeExpectancyData[[#This Row],[Life expectancy]:[Schooling]])</f>
        <v>1</v>
      </c>
    </row>
    <row r="1386" spans="1:23" x14ac:dyDescent="0.25">
      <c r="A1386" t="s">
        <v>824</v>
      </c>
      <c r="B1386">
        <v>2009</v>
      </c>
      <c r="C1386" t="s">
        <v>735</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b">
        <f>Data_Completeness(LifeExpectancyData[[#This Row],[Life expectancy]:[Schooling]])</f>
        <v>1</v>
      </c>
    </row>
    <row r="1387" spans="1:23" x14ac:dyDescent="0.25">
      <c r="A1387" t="s">
        <v>824</v>
      </c>
      <c r="B1387">
        <v>2008</v>
      </c>
      <c r="C1387" t="s">
        <v>735</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b">
        <f>Data_Completeness(LifeExpectancyData[[#This Row],[Life expectancy]:[Schooling]])</f>
        <v>1</v>
      </c>
    </row>
    <row r="1388" spans="1:23" x14ac:dyDescent="0.25">
      <c r="A1388" t="s">
        <v>824</v>
      </c>
      <c r="B1388">
        <v>2007</v>
      </c>
      <c r="C1388" t="s">
        <v>735</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b">
        <f>Data_Completeness(LifeExpectancyData[[#This Row],[Life expectancy]:[Schooling]])</f>
        <v>1</v>
      </c>
    </row>
    <row r="1389" spans="1:23" x14ac:dyDescent="0.25">
      <c r="A1389" t="s">
        <v>824</v>
      </c>
      <c r="B1389">
        <v>2006</v>
      </c>
      <c r="C1389" t="s">
        <v>735</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b">
        <f>Data_Completeness(LifeExpectancyData[[#This Row],[Life expectancy]:[Schooling]])</f>
        <v>1</v>
      </c>
    </row>
    <row r="1390" spans="1:23" x14ac:dyDescent="0.25">
      <c r="A1390" t="s">
        <v>824</v>
      </c>
      <c r="B1390">
        <v>2005</v>
      </c>
      <c r="C1390" t="s">
        <v>735</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b">
        <f>Data_Completeness(LifeExpectancyData[[#This Row],[Life expectancy]:[Schooling]])</f>
        <v>1</v>
      </c>
    </row>
    <row r="1391" spans="1:23" x14ac:dyDescent="0.25">
      <c r="A1391" t="s">
        <v>824</v>
      </c>
      <c r="B1391">
        <v>2004</v>
      </c>
      <c r="C1391" t="s">
        <v>735</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b">
        <f>Data_Completeness(LifeExpectancyData[[#This Row],[Life expectancy]:[Schooling]])</f>
        <v>1</v>
      </c>
    </row>
    <row r="1392" spans="1:23" x14ac:dyDescent="0.25">
      <c r="A1392" t="s">
        <v>824</v>
      </c>
      <c r="B1392">
        <v>2003</v>
      </c>
      <c r="C1392" t="s">
        <v>735</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b">
        <f>Data_Completeness(LifeExpectancyData[[#This Row],[Life expectancy]:[Schooling]])</f>
        <v>1</v>
      </c>
    </row>
    <row r="1393" spans="1:23" x14ac:dyDescent="0.25">
      <c r="A1393" t="s">
        <v>824</v>
      </c>
      <c r="B1393">
        <v>2002</v>
      </c>
      <c r="C1393" t="s">
        <v>735</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b">
        <f>Data_Completeness(LifeExpectancyData[[#This Row],[Life expectancy]:[Schooling]])</f>
        <v>1</v>
      </c>
    </row>
    <row r="1394" spans="1:23" x14ac:dyDescent="0.25">
      <c r="A1394" t="s">
        <v>824</v>
      </c>
      <c r="B1394">
        <v>2001</v>
      </c>
      <c r="C1394" t="s">
        <v>735</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b">
        <f>Data_Completeness(LifeExpectancyData[[#This Row],[Life expectancy]:[Schooling]])</f>
        <v>1</v>
      </c>
    </row>
    <row r="1395" spans="1:23" x14ac:dyDescent="0.25">
      <c r="A1395" t="s">
        <v>824</v>
      </c>
      <c r="B1395">
        <v>2000</v>
      </c>
      <c r="C1395" t="s">
        <v>735</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b">
        <f>Data_Completeness(LifeExpectancyData[[#This Row],[Life expectancy]:[Schooling]])</f>
        <v>1</v>
      </c>
    </row>
    <row r="1396" spans="1:23" x14ac:dyDescent="0.25">
      <c r="A1396" t="s">
        <v>825</v>
      </c>
      <c r="B1396">
        <v>2015</v>
      </c>
      <c r="C1396" t="s">
        <v>735</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b">
        <f>Data_Completeness(LifeExpectancyData[[#This Row],[Life expectancy]:[Schooling]])</f>
        <v>0</v>
      </c>
    </row>
    <row r="1397" spans="1:23" x14ac:dyDescent="0.25">
      <c r="A1397" t="s">
        <v>825</v>
      </c>
      <c r="B1397">
        <v>2014</v>
      </c>
      <c r="C1397" t="s">
        <v>735</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b">
        <f>Data_Completeness(LifeExpectancyData[[#This Row],[Life expectancy]:[Schooling]])</f>
        <v>0</v>
      </c>
    </row>
    <row r="1398" spans="1:23" x14ac:dyDescent="0.25">
      <c r="A1398" t="s">
        <v>825</v>
      </c>
      <c r="B1398">
        <v>2013</v>
      </c>
      <c r="C1398" t="s">
        <v>735</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b">
        <f>Data_Completeness(LifeExpectancyData[[#This Row],[Life expectancy]:[Schooling]])</f>
        <v>0</v>
      </c>
    </row>
    <row r="1399" spans="1:23" x14ac:dyDescent="0.25">
      <c r="A1399" t="s">
        <v>825</v>
      </c>
      <c r="B1399">
        <v>2012</v>
      </c>
      <c r="C1399" t="s">
        <v>735</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b">
        <f>Data_Completeness(LifeExpectancyData[[#This Row],[Life expectancy]:[Schooling]])</f>
        <v>0</v>
      </c>
    </row>
    <row r="1400" spans="1:23" x14ac:dyDescent="0.25">
      <c r="A1400" t="s">
        <v>825</v>
      </c>
      <c r="B1400">
        <v>2011</v>
      </c>
      <c r="C1400" t="s">
        <v>735</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b">
        <f>Data_Completeness(LifeExpectancyData[[#This Row],[Life expectancy]:[Schooling]])</f>
        <v>0</v>
      </c>
    </row>
    <row r="1401" spans="1:23" x14ac:dyDescent="0.25">
      <c r="A1401" t="s">
        <v>825</v>
      </c>
      <c r="B1401">
        <v>2010</v>
      </c>
      <c r="C1401" t="s">
        <v>735</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b">
        <f>Data_Completeness(LifeExpectancyData[[#This Row],[Life expectancy]:[Schooling]])</f>
        <v>0</v>
      </c>
    </row>
    <row r="1402" spans="1:23" x14ac:dyDescent="0.25">
      <c r="A1402" t="s">
        <v>825</v>
      </c>
      <c r="B1402">
        <v>2009</v>
      </c>
      <c r="C1402" t="s">
        <v>735</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b">
        <f>Data_Completeness(LifeExpectancyData[[#This Row],[Life expectancy]:[Schooling]])</f>
        <v>0</v>
      </c>
    </row>
    <row r="1403" spans="1:23" x14ac:dyDescent="0.25">
      <c r="A1403" t="s">
        <v>825</v>
      </c>
      <c r="B1403">
        <v>2008</v>
      </c>
      <c r="C1403" t="s">
        <v>735</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b">
        <f>Data_Completeness(LifeExpectancyData[[#This Row],[Life expectancy]:[Schooling]])</f>
        <v>0</v>
      </c>
    </row>
    <row r="1404" spans="1:23" x14ac:dyDescent="0.25">
      <c r="A1404" t="s">
        <v>825</v>
      </c>
      <c r="B1404">
        <v>2007</v>
      </c>
      <c r="C1404" t="s">
        <v>735</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b">
        <f>Data_Completeness(LifeExpectancyData[[#This Row],[Life expectancy]:[Schooling]])</f>
        <v>0</v>
      </c>
    </row>
    <row r="1405" spans="1:23" x14ac:dyDescent="0.25">
      <c r="A1405" t="s">
        <v>825</v>
      </c>
      <c r="B1405">
        <v>2006</v>
      </c>
      <c r="C1405" t="s">
        <v>735</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b">
        <f>Data_Completeness(LifeExpectancyData[[#This Row],[Life expectancy]:[Schooling]])</f>
        <v>0</v>
      </c>
    </row>
    <row r="1406" spans="1:23" x14ac:dyDescent="0.25">
      <c r="A1406" t="s">
        <v>825</v>
      </c>
      <c r="B1406">
        <v>2005</v>
      </c>
      <c r="C1406" t="s">
        <v>735</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b">
        <f>Data_Completeness(LifeExpectancyData[[#This Row],[Life expectancy]:[Schooling]])</f>
        <v>0</v>
      </c>
    </row>
    <row r="1407" spans="1:23" x14ac:dyDescent="0.25">
      <c r="A1407" t="s">
        <v>825</v>
      </c>
      <c r="B1407">
        <v>2004</v>
      </c>
      <c r="C1407" t="s">
        <v>735</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b">
        <f>Data_Completeness(LifeExpectancyData[[#This Row],[Life expectancy]:[Schooling]])</f>
        <v>0</v>
      </c>
    </row>
    <row r="1408" spans="1:23" x14ac:dyDescent="0.25">
      <c r="A1408" t="s">
        <v>825</v>
      </c>
      <c r="B1408">
        <v>2003</v>
      </c>
      <c r="C1408" t="s">
        <v>735</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b">
        <f>Data_Completeness(LifeExpectancyData[[#This Row],[Life expectancy]:[Schooling]])</f>
        <v>0</v>
      </c>
    </row>
    <row r="1409" spans="1:23" x14ac:dyDescent="0.25">
      <c r="A1409" t="s">
        <v>825</v>
      </c>
      <c r="B1409">
        <v>2002</v>
      </c>
      <c r="C1409" t="s">
        <v>735</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b">
        <f>Data_Completeness(LifeExpectancyData[[#This Row],[Life expectancy]:[Schooling]])</f>
        <v>0</v>
      </c>
    </row>
    <row r="1410" spans="1:23" x14ac:dyDescent="0.25">
      <c r="A1410" t="s">
        <v>825</v>
      </c>
      <c r="B1410">
        <v>2001</v>
      </c>
      <c r="C1410" t="s">
        <v>735</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b">
        <f>Data_Completeness(LifeExpectancyData[[#This Row],[Life expectancy]:[Schooling]])</f>
        <v>0</v>
      </c>
    </row>
    <row r="1411" spans="1:23" x14ac:dyDescent="0.25">
      <c r="A1411" t="s">
        <v>825</v>
      </c>
      <c r="B1411">
        <v>2000</v>
      </c>
      <c r="C1411" t="s">
        <v>735</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b">
        <f>Data_Completeness(LifeExpectancyData[[#This Row],[Life expectancy]:[Schooling]])</f>
        <v>0</v>
      </c>
    </row>
    <row r="1412" spans="1:23" x14ac:dyDescent="0.25">
      <c r="A1412" t="s">
        <v>826</v>
      </c>
      <c r="B1412">
        <v>2015</v>
      </c>
      <c r="C1412" t="s">
        <v>735</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b">
        <f>Data_Completeness(LifeExpectancyData[[#This Row],[Life expectancy]:[Schooling]])</f>
        <v>0</v>
      </c>
    </row>
    <row r="1413" spans="1:23" x14ac:dyDescent="0.25">
      <c r="A1413" t="s">
        <v>826</v>
      </c>
      <c r="B1413">
        <v>2014</v>
      </c>
      <c r="C1413" t="s">
        <v>735</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b">
        <f>Data_Completeness(LifeExpectancyData[[#This Row],[Life expectancy]:[Schooling]])</f>
        <v>0</v>
      </c>
    </row>
    <row r="1414" spans="1:23" x14ac:dyDescent="0.25">
      <c r="A1414" t="s">
        <v>826</v>
      </c>
      <c r="B1414">
        <v>2013</v>
      </c>
      <c r="C1414" t="s">
        <v>735</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b">
        <f>Data_Completeness(LifeExpectancyData[[#This Row],[Life expectancy]:[Schooling]])</f>
        <v>0</v>
      </c>
    </row>
    <row r="1415" spans="1:23" x14ac:dyDescent="0.25">
      <c r="A1415" t="s">
        <v>826</v>
      </c>
      <c r="B1415">
        <v>2012</v>
      </c>
      <c r="C1415" t="s">
        <v>735</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b">
        <f>Data_Completeness(LifeExpectancyData[[#This Row],[Life expectancy]:[Schooling]])</f>
        <v>0</v>
      </c>
    </row>
    <row r="1416" spans="1:23" x14ac:dyDescent="0.25">
      <c r="A1416" t="s">
        <v>826</v>
      </c>
      <c r="B1416">
        <v>2011</v>
      </c>
      <c r="C1416" t="s">
        <v>735</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b">
        <f>Data_Completeness(LifeExpectancyData[[#This Row],[Life expectancy]:[Schooling]])</f>
        <v>0</v>
      </c>
    </row>
    <row r="1417" spans="1:23" x14ac:dyDescent="0.25">
      <c r="A1417" t="s">
        <v>826</v>
      </c>
      <c r="B1417">
        <v>2010</v>
      </c>
      <c r="C1417" t="s">
        <v>735</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b">
        <f>Data_Completeness(LifeExpectancyData[[#This Row],[Life expectancy]:[Schooling]])</f>
        <v>0</v>
      </c>
    </row>
    <row r="1418" spans="1:23" x14ac:dyDescent="0.25">
      <c r="A1418" t="s">
        <v>826</v>
      </c>
      <c r="B1418">
        <v>2009</v>
      </c>
      <c r="C1418" t="s">
        <v>735</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b">
        <f>Data_Completeness(LifeExpectancyData[[#This Row],[Life expectancy]:[Schooling]])</f>
        <v>0</v>
      </c>
    </row>
    <row r="1419" spans="1:23" x14ac:dyDescent="0.25">
      <c r="A1419" t="s">
        <v>826</v>
      </c>
      <c r="B1419">
        <v>2008</v>
      </c>
      <c r="C1419" t="s">
        <v>735</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b">
        <f>Data_Completeness(LifeExpectancyData[[#This Row],[Life expectancy]:[Schooling]])</f>
        <v>0</v>
      </c>
    </row>
    <row r="1420" spans="1:23" x14ac:dyDescent="0.25">
      <c r="A1420" t="s">
        <v>826</v>
      </c>
      <c r="B1420">
        <v>2007</v>
      </c>
      <c r="C1420" t="s">
        <v>735</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b">
        <f>Data_Completeness(LifeExpectancyData[[#This Row],[Life expectancy]:[Schooling]])</f>
        <v>0</v>
      </c>
    </row>
    <row r="1421" spans="1:23" x14ac:dyDescent="0.25">
      <c r="A1421" t="s">
        <v>826</v>
      </c>
      <c r="B1421">
        <v>2006</v>
      </c>
      <c r="C1421" t="s">
        <v>735</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b">
        <f>Data_Completeness(LifeExpectancyData[[#This Row],[Life expectancy]:[Schooling]])</f>
        <v>0</v>
      </c>
    </row>
    <row r="1422" spans="1:23" x14ac:dyDescent="0.25">
      <c r="A1422" t="s">
        <v>826</v>
      </c>
      <c r="B1422">
        <v>2005</v>
      </c>
      <c r="C1422" t="s">
        <v>735</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b">
        <f>Data_Completeness(LifeExpectancyData[[#This Row],[Life expectancy]:[Schooling]])</f>
        <v>0</v>
      </c>
    </row>
    <row r="1423" spans="1:23" x14ac:dyDescent="0.25">
      <c r="A1423" t="s">
        <v>826</v>
      </c>
      <c r="B1423">
        <v>2004</v>
      </c>
      <c r="C1423" t="s">
        <v>735</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b">
        <f>Data_Completeness(LifeExpectancyData[[#This Row],[Life expectancy]:[Schooling]])</f>
        <v>0</v>
      </c>
    </row>
    <row r="1424" spans="1:23" x14ac:dyDescent="0.25">
      <c r="A1424" t="s">
        <v>826</v>
      </c>
      <c r="B1424">
        <v>2003</v>
      </c>
      <c r="C1424" t="s">
        <v>735</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b">
        <f>Data_Completeness(LifeExpectancyData[[#This Row],[Life expectancy]:[Schooling]])</f>
        <v>0</v>
      </c>
    </row>
    <row r="1425" spans="1:23" x14ac:dyDescent="0.25">
      <c r="A1425" t="s">
        <v>826</v>
      </c>
      <c r="B1425">
        <v>2002</v>
      </c>
      <c r="C1425" t="s">
        <v>735</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b">
        <f>Data_Completeness(LifeExpectancyData[[#This Row],[Life expectancy]:[Schooling]])</f>
        <v>0</v>
      </c>
    </row>
    <row r="1426" spans="1:23" x14ac:dyDescent="0.25">
      <c r="A1426" t="s">
        <v>826</v>
      </c>
      <c r="B1426">
        <v>2001</v>
      </c>
      <c r="C1426" t="s">
        <v>735</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b">
        <f>Data_Completeness(LifeExpectancyData[[#This Row],[Life expectancy]:[Schooling]])</f>
        <v>0</v>
      </c>
    </row>
    <row r="1427" spans="1:23" x14ac:dyDescent="0.25">
      <c r="A1427" t="s">
        <v>826</v>
      </c>
      <c r="B1427">
        <v>2000</v>
      </c>
      <c r="C1427" t="s">
        <v>735</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b">
        <f>Data_Completeness(LifeExpectancyData[[#This Row],[Life expectancy]:[Schooling]])</f>
        <v>0</v>
      </c>
    </row>
    <row r="1428" spans="1:23" x14ac:dyDescent="0.25">
      <c r="A1428" t="s">
        <v>827</v>
      </c>
      <c r="B1428">
        <v>2015</v>
      </c>
      <c r="C1428" t="s">
        <v>735</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b">
        <f>Data_Completeness(LifeExpectancyData[[#This Row],[Life expectancy]:[Schooling]])</f>
        <v>0</v>
      </c>
    </row>
    <row r="1429" spans="1:23" x14ac:dyDescent="0.25">
      <c r="A1429" t="s">
        <v>827</v>
      </c>
      <c r="B1429">
        <v>2014</v>
      </c>
      <c r="C1429" t="s">
        <v>735</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b">
        <f>Data_Completeness(LifeExpectancyData[[#This Row],[Life expectancy]:[Schooling]])</f>
        <v>0</v>
      </c>
    </row>
    <row r="1430" spans="1:23" x14ac:dyDescent="0.25">
      <c r="A1430" t="s">
        <v>827</v>
      </c>
      <c r="B1430">
        <v>2013</v>
      </c>
      <c r="C1430" t="s">
        <v>735</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b">
        <f>Data_Completeness(LifeExpectancyData[[#This Row],[Life expectancy]:[Schooling]])</f>
        <v>0</v>
      </c>
    </row>
    <row r="1431" spans="1:23" x14ac:dyDescent="0.25">
      <c r="A1431" t="s">
        <v>827</v>
      </c>
      <c r="B1431">
        <v>2012</v>
      </c>
      <c r="C1431" t="s">
        <v>735</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b">
        <f>Data_Completeness(LifeExpectancyData[[#This Row],[Life expectancy]:[Schooling]])</f>
        <v>0</v>
      </c>
    </row>
    <row r="1432" spans="1:23" x14ac:dyDescent="0.25">
      <c r="A1432" t="s">
        <v>827</v>
      </c>
      <c r="B1432">
        <v>2011</v>
      </c>
      <c r="C1432" t="s">
        <v>735</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b">
        <f>Data_Completeness(LifeExpectancyData[[#This Row],[Life expectancy]:[Schooling]])</f>
        <v>0</v>
      </c>
    </row>
    <row r="1433" spans="1:23" x14ac:dyDescent="0.25">
      <c r="A1433" t="s">
        <v>827</v>
      </c>
      <c r="B1433">
        <v>2010</v>
      </c>
      <c r="C1433" t="s">
        <v>735</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b">
        <f>Data_Completeness(LifeExpectancyData[[#This Row],[Life expectancy]:[Schooling]])</f>
        <v>0</v>
      </c>
    </row>
    <row r="1434" spans="1:23" x14ac:dyDescent="0.25">
      <c r="A1434" t="s">
        <v>827</v>
      </c>
      <c r="B1434">
        <v>2009</v>
      </c>
      <c r="C1434" t="s">
        <v>735</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b">
        <f>Data_Completeness(LifeExpectancyData[[#This Row],[Life expectancy]:[Schooling]])</f>
        <v>0</v>
      </c>
    </row>
    <row r="1435" spans="1:23" x14ac:dyDescent="0.25">
      <c r="A1435" t="s">
        <v>827</v>
      </c>
      <c r="B1435">
        <v>2008</v>
      </c>
      <c r="C1435" t="s">
        <v>735</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b">
        <f>Data_Completeness(LifeExpectancyData[[#This Row],[Life expectancy]:[Schooling]])</f>
        <v>0</v>
      </c>
    </row>
    <row r="1436" spans="1:23" x14ac:dyDescent="0.25">
      <c r="A1436" t="s">
        <v>827</v>
      </c>
      <c r="B1436">
        <v>2007</v>
      </c>
      <c r="C1436" t="s">
        <v>735</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b">
        <f>Data_Completeness(LifeExpectancyData[[#This Row],[Life expectancy]:[Schooling]])</f>
        <v>0</v>
      </c>
    </row>
    <row r="1437" spans="1:23" x14ac:dyDescent="0.25">
      <c r="A1437" t="s">
        <v>827</v>
      </c>
      <c r="B1437">
        <v>2006</v>
      </c>
      <c r="C1437" t="s">
        <v>735</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b">
        <f>Data_Completeness(LifeExpectancyData[[#This Row],[Life expectancy]:[Schooling]])</f>
        <v>0</v>
      </c>
    </row>
    <row r="1438" spans="1:23" x14ac:dyDescent="0.25">
      <c r="A1438" t="s">
        <v>827</v>
      </c>
      <c r="B1438">
        <v>2005</v>
      </c>
      <c r="C1438" t="s">
        <v>735</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b">
        <f>Data_Completeness(LifeExpectancyData[[#This Row],[Life expectancy]:[Schooling]])</f>
        <v>0</v>
      </c>
    </row>
    <row r="1439" spans="1:23" x14ac:dyDescent="0.25">
      <c r="A1439" t="s">
        <v>827</v>
      </c>
      <c r="B1439">
        <v>2004</v>
      </c>
      <c r="C1439" t="s">
        <v>735</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b">
        <f>Data_Completeness(LifeExpectancyData[[#This Row],[Life expectancy]:[Schooling]])</f>
        <v>0</v>
      </c>
    </row>
    <row r="1440" spans="1:23" x14ac:dyDescent="0.25">
      <c r="A1440" t="s">
        <v>827</v>
      </c>
      <c r="B1440">
        <v>2003</v>
      </c>
      <c r="C1440" t="s">
        <v>735</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b">
        <f>Data_Completeness(LifeExpectancyData[[#This Row],[Life expectancy]:[Schooling]])</f>
        <v>0</v>
      </c>
    </row>
    <row r="1441" spans="1:23" x14ac:dyDescent="0.25">
      <c r="A1441" t="s">
        <v>827</v>
      </c>
      <c r="B1441">
        <v>2002</v>
      </c>
      <c r="C1441" t="s">
        <v>735</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b">
        <f>Data_Completeness(LifeExpectancyData[[#This Row],[Life expectancy]:[Schooling]])</f>
        <v>0</v>
      </c>
    </row>
    <row r="1442" spans="1:23" x14ac:dyDescent="0.25">
      <c r="A1442" t="s">
        <v>827</v>
      </c>
      <c r="B1442">
        <v>2001</v>
      </c>
      <c r="C1442" t="s">
        <v>735</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b">
        <f>Data_Completeness(LifeExpectancyData[[#This Row],[Life expectancy]:[Schooling]])</f>
        <v>0</v>
      </c>
    </row>
    <row r="1443" spans="1:23" x14ac:dyDescent="0.25">
      <c r="A1443" t="s">
        <v>827</v>
      </c>
      <c r="B1443">
        <v>2000</v>
      </c>
      <c r="C1443" t="s">
        <v>735</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b">
        <f>Data_Completeness(LifeExpectancyData[[#This Row],[Life expectancy]:[Schooling]])</f>
        <v>0</v>
      </c>
    </row>
    <row r="1444" spans="1:23" x14ac:dyDescent="0.25">
      <c r="A1444" t="s">
        <v>828</v>
      </c>
      <c r="B1444">
        <v>2015</v>
      </c>
      <c r="C1444" t="s">
        <v>743</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b">
        <f>Data_Completeness(LifeExpectancyData[[#This Row],[Life expectancy]:[Schooling]])</f>
        <v>0</v>
      </c>
    </row>
    <row r="1445" spans="1:23" x14ac:dyDescent="0.25">
      <c r="A1445" t="s">
        <v>828</v>
      </c>
      <c r="B1445">
        <v>2014</v>
      </c>
      <c r="C1445" t="s">
        <v>743</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b">
        <f>Data_Completeness(LifeExpectancyData[[#This Row],[Life expectancy]:[Schooling]])</f>
        <v>1</v>
      </c>
    </row>
    <row r="1446" spans="1:23" x14ac:dyDescent="0.25">
      <c r="A1446" t="s">
        <v>828</v>
      </c>
      <c r="B1446">
        <v>2013</v>
      </c>
      <c r="C1446" t="s">
        <v>743</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b">
        <f>Data_Completeness(LifeExpectancyData[[#This Row],[Life expectancy]:[Schooling]])</f>
        <v>1</v>
      </c>
    </row>
    <row r="1447" spans="1:23" x14ac:dyDescent="0.25">
      <c r="A1447" t="s">
        <v>828</v>
      </c>
      <c r="B1447">
        <v>2012</v>
      </c>
      <c r="C1447" t="s">
        <v>743</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b">
        <f>Data_Completeness(LifeExpectancyData[[#This Row],[Life expectancy]:[Schooling]])</f>
        <v>1</v>
      </c>
    </row>
    <row r="1448" spans="1:23" x14ac:dyDescent="0.25">
      <c r="A1448" t="s">
        <v>828</v>
      </c>
      <c r="B1448">
        <v>2011</v>
      </c>
      <c r="C1448" t="s">
        <v>743</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b">
        <f>Data_Completeness(LifeExpectancyData[[#This Row],[Life expectancy]:[Schooling]])</f>
        <v>1</v>
      </c>
    </row>
    <row r="1449" spans="1:23" x14ac:dyDescent="0.25">
      <c r="A1449" t="s">
        <v>828</v>
      </c>
      <c r="B1449">
        <v>2010</v>
      </c>
      <c r="C1449" t="s">
        <v>743</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b">
        <f>Data_Completeness(LifeExpectancyData[[#This Row],[Life expectancy]:[Schooling]])</f>
        <v>1</v>
      </c>
    </row>
    <row r="1450" spans="1:23" x14ac:dyDescent="0.25">
      <c r="A1450" t="s">
        <v>828</v>
      </c>
      <c r="B1450">
        <v>2009</v>
      </c>
      <c r="C1450" t="s">
        <v>743</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b">
        <f>Data_Completeness(LifeExpectancyData[[#This Row],[Life expectancy]:[Schooling]])</f>
        <v>1</v>
      </c>
    </row>
    <row r="1451" spans="1:23" x14ac:dyDescent="0.25">
      <c r="A1451" t="s">
        <v>828</v>
      </c>
      <c r="B1451">
        <v>2008</v>
      </c>
      <c r="C1451" t="s">
        <v>743</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b">
        <f>Data_Completeness(LifeExpectancyData[[#This Row],[Life expectancy]:[Schooling]])</f>
        <v>1</v>
      </c>
    </row>
    <row r="1452" spans="1:23" x14ac:dyDescent="0.25">
      <c r="A1452" t="s">
        <v>828</v>
      </c>
      <c r="B1452">
        <v>2007</v>
      </c>
      <c r="C1452" t="s">
        <v>743</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b">
        <f>Data_Completeness(LifeExpectancyData[[#This Row],[Life expectancy]:[Schooling]])</f>
        <v>1</v>
      </c>
    </row>
    <row r="1453" spans="1:23" x14ac:dyDescent="0.25">
      <c r="A1453" t="s">
        <v>828</v>
      </c>
      <c r="B1453">
        <v>2006</v>
      </c>
      <c r="C1453" t="s">
        <v>743</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b">
        <f>Data_Completeness(LifeExpectancyData[[#This Row],[Life expectancy]:[Schooling]])</f>
        <v>1</v>
      </c>
    </row>
    <row r="1454" spans="1:23" x14ac:dyDescent="0.25">
      <c r="A1454" t="s">
        <v>828</v>
      </c>
      <c r="B1454">
        <v>2005</v>
      </c>
      <c r="C1454" t="s">
        <v>743</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b">
        <f>Data_Completeness(LifeExpectancyData[[#This Row],[Life expectancy]:[Schooling]])</f>
        <v>1</v>
      </c>
    </row>
    <row r="1455" spans="1:23" x14ac:dyDescent="0.25">
      <c r="A1455" t="s">
        <v>828</v>
      </c>
      <c r="B1455">
        <v>2004</v>
      </c>
      <c r="C1455" t="s">
        <v>743</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b">
        <f>Data_Completeness(LifeExpectancyData[[#This Row],[Life expectancy]:[Schooling]])</f>
        <v>1</v>
      </c>
    </row>
    <row r="1456" spans="1:23" x14ac:dyDescent="0.25">
      <c r="A1456" t="s">
        <v>828</v>
      </c>
      <c r="B1456">
        <v>2003</v>
      </c>
      <c r="C1456" t="s">
        <v>743</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b">
        <f>Data_Completeness(LifeExpectancyData[[#This Row],[Life expectancy]:[Schooling]])</f>
        <v>1</v>
      </c>
    </row>
    <row r="1457" spans="1:23" x14ac:dyDescent="0.25">
      <c r="A1457" t="s">
        <v>828</v>
      </c>
      <c r="B1457">
        <v>2002</v>
      </c>
      <c r="C1457" t="s">
        <v>743</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b">
        <f>Data_Completeness(LifeExpectancyData[[#This Row],[Life expectancy]:[Schooling]])</f>
        <v>1</v>
      </c>
    </row>
    <row r="1458" spans="1:23" x14ac:dyDescent="0.25">
      <c r="A1458" t="s">
        <v>828</v>
      </c>
      <c r="B1458">
        <v>2001</v>
      </c>
      <c r="C1458" t="s">
        <v>743</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b">
        <f>Data_Completeness(LifeExpectancyData[[#This Row],[Life expectancy]:[Schooling]])</f>
        <v>1</v>
      </c>
    </row>
    <row r="1459" spans="1:23" x14ac:dyDescent="0.25">
      <c r="A1459" t="s">
        <v>828</v>
      </c>
      <c r="B1459">
        <v>2000</v>
      </c>
      <c r="C1459" t="s">
        <v>743</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b">
        <f>Data_Completeness(LifeExpectancyData[[#This Row],[Life expectancy]:[Schooling]])</f>
        <v>1</v>
      </c>
    </row>
    <row r="1460" spans="1:23" x14ac:dyDescent="0.25">
      <c r="A1460" t="s">
        <v>829</v>
      </c>
      <c r="B1460">
        <v>2015</v>
      </c>
      <c r="C1460" t="s">
        <v>735</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b">
        <f>Data_Completeness(LifeExpectancyData[[#This Row],[Life expectancy]:[Schooling]])</f>
        <v>0</v>
      </c>
    </row>
    <row r="1461" spans="1:23" x14ac:dyDescent="0.25">
      <c r="A1461" t="s">
        <v>829</v>
      </c>
      <c r="B1461">
        <v>2014</v>
      </c>
      <c r="C1461" t="s">
        <v>735</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b">
        <f>Data_Completeness(LifeExpectancyData[[#This Row],[Life expectancy]:[Schooling]])</f>
        <v>1</v>
      </c>
    </row>
    <row r="1462" spans="1:23" x14ac:dyDescent="0.25">
      <c r="A1462" t="s">
        <v>829</v>
      </c>
      <c r="B1462">
        <v>2013</v>
      </c>
      <c r="C1462" t="s">
        <v>735</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b">
        <f>Data_Completeness(LifeExpectancyData[[#This Row],[Life expectancy]:[Schooling]])</f>
        <v>1</v>
      </c>
    </row>
    <row r="1463" spans="1:23" x14ac:dyDescent="0.25">
      <c r="A1463" t="s">
        <v>829</v>
      </c>
      <c r="B1463">
        <v>2012</v>
      </c>
      <c r="C1463" t="s">
        <v>735</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b">
        <f>Data_Completeness(LifeExpectancyData[[#This Row],[Life expectancy]:[Schooling]])</f>
        <v>1</v>
      </c>
    </row>
    <row r="1464" spans="1:23" x14ac:dyDescent="0.25">
      <c r="A1464" t="s">
        <v>829</v>
      </c>
      <c r="B1464">
        <v>2011</v>
      </c>
      <c r="C1464" t="s">
        <v>735</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b">
        <f>Data_Completeness(LifeExpectancyData[[#This Row],[Life expectancy]:[Schooling]])</f>
        <v>1</v>
      </c>
    </row>
    <row r="1465" spans="1:23" x14ac:dyDescent="0.25">
      <c r="A1465" t="s">
        <v>829</v>
      </c>
      <c r="B1465">
        <v>2010</v>
      </c>
      <c r="C1465" t="s">
        <v>735</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b">
        <f>Data_Completeness(LifeExpectancyData[[#This Row],[Life expectancy]:[Schooling]])</f>
        <v>1</v>
      </c>
    </row>
    <row r="1466" spans="1:23" x14ac:dyDescent="0.25">
      <c r="A1466" t="s">
        <v>829</v>
      </c>
      <c r="B1466">
        <v>2009</v>
      </c>
      <c r="C1466" t="s">
        <v>735</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b">
        <f>Data_Completeness(LifeExpectancyData[[#This Row],[Life expectancy]:[Schooling]])</f>
        <v>1</v>
      </c>
    </row>
    <row r="1467" spans="1:23" x14ac:dyDescent="0.25">
      <c r="A1467" t="s">
        <v>829</v>
      </c>
      <c r="B1467">
        <v>2008</v>
      </c>
      <c r="C1467" t="s">
        <v>735</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b">
        <f>Data_Completeness(LifeExpectancyData[[#This Row],[Life expectancy]:[Schooling]])</f>
        <v>1</v>
      </c>
    </row>
    <row r="1468" spans="1:23" x14ac:dyDescent="0.25">
      <c r="A1468" t="s">
        <v>829</v>
      </c>
      <c r="B1468">
        <v>2007</v>
      </c>
      <c r="C1468" t="s">
        <v>735</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b">
        <f>Data_Completeness(LifeExpectancyData[[#This Row],[Life expectancy]:[Schooling]])</f>
        <v>1</v>
      </c>
    </row>
    <row r="1469" spans="1:23" x14ac:dyDescent="0.25">
      <c r="A1469" t="s">
        <v>829</v>
      </c>
      <c r="B1469">
        <v>2006</v>
      </c>
      <c r="C1469" t="s">
        <v>735</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b">
        <f>Data_Completeness(LifeExpectancyData[[#This Row],[Life expectancy]:[Schooling]])</f>
        <v>1</v>
      </c>
    </row>
    <row r="1470" spans="1:23" x14ac:dyDescent="0.25">
      <c r="A1470" t="s">
        <v>829</v>
      </c>
      <c r="B1470">
        <v>2005</v>
      </c>
      <c r="C1470" t="s">
        <v>735</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b">
        <f>Data_Completeness(LifeExpectancyData[[#This Row],[Life expectancy]:[Schooling]])</f>
        <v>1</v>
      </c>
    </row>
    <row r="1471" spans="1:23" x14ac:dyDescent="0.25">
      <c r="A1471" t="s">
        <v>829</v>
      </c>
      <c r="B1471">
        <v>2004</v>
      </c>
      <c r="C1471" t="s">
        <v>735</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b">
        <f>Data_Completeness(LifeExpectancyData[[#This Row],[Life expectancy]:[Schooling]])</f>
        <v>1</v>
      </c>
    </row>
    <row r="1472" spans="1:23" x14ac:dyDescent="0.25">
      <c r="A1472" t="s">
        <v>829</v>
      </c>
      <c r="B1472">
        <v>2003</v>
      </c>
      <c r="C1472" t="s">
        <v>735</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b">
        <f>Data_Completeness(LifeExpectancyData[[#This Row],[Life expectancy]:[Schooling]])</f>
        <v>1</v>
      </c>
    </row>
    <row r="1473" spans="1:23" x14ac:dyDescent="0.25">
      <c r="A1473" t="s">
        <v>829</v>
      </c>
      <c r="B1473">
        <v>2002</v>
      </c>
      <c r="C1473" t="s">
        <v>735</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b">
        <f>Data_Completeness(LifeExpectancyData[[#This Row],[Life expectancy]:[Schooling]])</f>
        <v>1</v>
      </c>
    </row>
    <row r="1474" spans="1:23" x14ac:dyDescent="0.25">
      <c r="A1474" t="s">
        <v>829</v>
      </c>
      <c r="B1474">
        <v>2001</v>
      </c>
      <c r="C1474" t="s">
        <v>735</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b">
        <f>Data_Completeness(LifeExpectancyData[[#This Row],[Life expectancy]:[Schooling]])</f>
        <v>1</v>
      </c>
    </row>
    <row r="1475" spans="1:23" x14ac:dyDescent="0.25">
      <c r="A1475" t="s">
        <v>829</v>
      </c>
      <c r="B1475">
        <v>2000</v>
      </c>
      <c r="C1475" t="s">
        <v>735</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b">
        <f>Data_Completeness(LifeExpectancyData[[#This Row],[Life expectancy]:[Schooling]])</f>
        <v>1</v>
      </c>
    </row>
    <row r="1476" spans="1:23" x14ac:dyDescent="0.25">
      <c r="A1476" t="s">
        <v>830</v>
      </c>
      <c r="B1476">
        <v>2015</v>
      </c>
      <c r="C1476" t="s">
        <v>735</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b">
        <f>Data_Completeness(LifeExpectancyData[[#This Row],[Life expectancy]:[Schooling]])</f>
        <v>0</v>
      </c>
    </row>
    <row r="1477" spans="1:23" x14ac:dyDescent="0.25">
      <c r="A1477" t="s">
        <v>830</v>
      </c>
      <c r="B1477">
        <v>2014</v>
      </c>
      <c r="C1477" t="s">
        <v>735</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b">
        <f>Data_Completeness(LifeExpectancyData[[#This Row],[Life expectancy]:[Schooling]])</f>
        <v>1</v>
      </c>
    </row>
    <row r="1478" spans="1:23" x14ac:dyDescent="0.25">
      <c r="A1478" t="s">
        <v>830</v>
      </c>
      <c r="B1478">
        <v>2013</v>
      </c>
      <c r="C1478" t="s">
        <v>735</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b">
        <f>Data_Completeness(LifeExpectancyData[[#This Row],[Life expectancy]:[Schooling]])</f>
        <v>1</v>
      </c>
    </row>
    <row r="1479" spans="1:23" x14ac:dyDescent="0.25">
      <c r="A1479" t="s">
        <v>830</v>
      </c>
      <c r="B1479">
        <v>2012</v>
      </c>
      <c r="C1479" t="s">
        <v>735</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b">
        <f>Data_Completeness(LifeExpectancyData[[#This Row],[Life expectancy]:[Schooling]])</f>
        <v>1</v>
      </c>
    </row>
    <row r="1480" spans="1:23" x14ac:dyDescent="0.25">
      <c r="A1480" t="s">
        <v>830</v>
      </c>
      <c r="B1480">
        <v>2011</v>
      </c>
      <c r="C1480" t="s">
        <v>735</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b">
        <f>Data_Completeness(LifeExpectancyData[[#This Row],[Life expectancy]:[Schooling]])</f>
        <v>1</v>
      </c>
    </row>
    <row r="1481" spans="1:23" x14ac:dyDescent="0.25">
      <c r="A1481" t="s">
        <v>830</v>
      </c>
      <c r="B1481">
        <v>2010</v>
      </c>
      <c r="C1481" t="s">
        <v>735</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b">
        <f>Data_Completeness(LifeExpectancyData[[#This Row],[Life expectancy]:[Schooling]])</f>
        <v>1</v>
      </c>
    </row>
    <row r="1482" spans="1:23" x14ac:dyDescent="0.25">
      <c r="A1482" t="s">
        <v>830</v>
      </c>
      <c r="B1482">
        <v>2009</v>
      </c>
      <c r="C1482" t="s">
        <v>735</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b">
        <f>Data_Completeness(LifeExpectancyData[[#This Row],[Life expectancy]:[Schooling]])</f>
        <v>1</v>
      </c>
    </row>
    <row r="1483" spans="1:23" x14ac:dyDescent="0.25">
      <c r="A1483" t="s">
        <v>830</v>
      </c>
      <c r="B1483">
        <v>2008</v>
      </c>
      <c r="C1483" t="s">
        <v>735</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b">
        <f>Data_Completeness(LifeExpectancyData[[#This Row],[Life expectancy]:[Schooling]])</f>
        <v>1</v>
      </c>
    </row>
    <row r="1484" spans="1:23" x14ac:dyDescent="0.25">
      <c r="A1484" t="s">
        <v>830</v>
      </c>
      <c r="B1484">
        <v>2007</v>
      </c>
      <c r="C1484" t="s">
        <v>735</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b">
        <f>Data_Completeness(LifeExpectancyData[[#This Row],[Life expectancy]:[Schooling]])</f>
        <v>1</v>
      </c>
    </row>
    <row r="1485" spans="1:23" x14ac:dyDescent="0.25">
      <c r="A1485" t="s">
        <v>830</v>
      </c>
      <c r="B1485">
        <v>2006</v>
      </c>
      <c r="C1485" t="s">
        <v>735</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b">
        <f>Data_Completeness(LifeExpectancyData[[#This Row],[Life expectancy]:[Schooling]])</f>
        <v>1</v>
      </c>
    </row>
    <row r="1486" spans="1:23" x14ac:dyDescent="0.25">
      <c r="A1486" t="s">
        <v>830</v>
      </c>
      <c r="B1486">
        <v>2005</v>
      </c>
      <c r="C1486" t="s">
        <v>735</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b">
        <f>Data_Completeness(LifeExpectancyData[[#This Row],[Life expectancy]:[Schooling]])</f>
        <v>1</v>
      </c>
    </row>
    <row r="1487" spans="1:23" x14ac:dyDescent="0.25">
      <c r="A1487" t="s">
        <v>830</v>
      </c>
      <c r="B1487">
        <v>2004</v>
      </c>
      <c r="C1487" t="s">
        <v>735</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b">
        <f>Data_Completeness(LifeExpectancyData[[#This Row],[Life expectancy]:[Schooling]])</f>
        <v>1</v>
      </c>
    </row>
    <row r="1488" spans="1:23" x14ac:dyDescent="0.25">
      <c r="A1488" t="s">
        <v>830</v>
      </c>
      <c r="B1488">
        <v>2003</v>
      </c>
      <c r="C1488" t="s">
        <v>735</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b">
        <f>Data_Completeness(LifeExpectancyData[[#This Row],[Life expectancy]:[Schooling]])</f>
        <v>1</v>
      </c>
    </row>
    <row r="1489" spans="1:23" x14ac:dyDescent="0.25">
      <c r="A1489" t="s">
        <v>830</v>
      </c>
      <c r="B1489">
        <v>2002</v>
      </c>
      <c r="C1489" t="s">
        <v>735</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b">
        <f>Data_Completeness(LifeExpectancyData[[#This Row],[Life expectancy]:[Schooling]])</f>
        <v>0</v>
      </c>
    </row>
    <row r="1490" spans="1:23" x14ac:dyDescent="0.25">
      <c r="A1490" t="s">
        <v>830</v>
      </c>
      <c r="B1490">
        <v>2001</v>
      </c>
      <c r="C1490" t="s">
        <v>735</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b">
        <f>Data_Completeness(LifeExpectancyData[[#This Row],[Life expectancy]:[Schooling]])</f>
        <v>0</v>
      </c>
    </row>
    <row r="1491" spans="1:23" x14ac:dyDescent="0.25">
      <c r="A1491" t="s">
        <v>830</v>
      </c>
      <c r="B1491">
        <v>2000</v>
      </c>
      <c r="C1491" t="s">
        <v>735</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b">
        <f>Data_Completeness(LifeExpectancyData[[#This Row],[Life expectancy]:[Schooling]])</f>
        <v>0</v>
      </c>
    </row>
    <row r="1492" spans="1:23" x14ac:dyDescent="0.25">
      <c r="A1492" t="s">
        <v>831</v>
      </c>
      <c r="B1492">
        <v>2015</v>
      </c>
      <c r="C1492" t="s">
        <v>735</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b">
        <f>Data_Completeness(LifeExpectancyData[[#This Row],[Life expectancy]:[Schooling]])</f>
        <v>0</v>
      </c>
    </row>
    <row r="1493" spans="1:23" x14ac:dyDescent="0.25">
      <c r="A1493" t="s">
        <v>831</v>
      </c>
      <c r="B1493">
        <v>2014</v>
      </c>
      <c r="C1493" t="s">
        <v>735</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b">
        <f>Data_Completeness(LifeExpectancyData[[#This Row],[Life expectancy]:[Schooling]])</f>
        <v>1</v>
      </c>
    </row>
    <row r="1494" spans="1:23" x14ac:dyDescent="0.25">
      <c r="A1494" t="s">
        <v>831</v>
      </c>
      <c r="B1494">
        <v>2013</v>
      </c>
      <c r="C1494" t="s">
        <v>735</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b">
        <f>Data_Completeness(LifeExpectancyData[[#This Row],[Life expectancy]:[Schooling]])</f>
        <v>1</v>
      </c>
    </row>
    <row r="1495" spans="1:23" x14ac:dyDescent="0.25">
      <c r="A1495" t="s">
        <v>831</v>
      </c>
      <c r="B1495">
        <v>2012</v>
      </c>
      <c r="C1495" t="s">
        <v>735</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b">
        <f>Data_Completeness(LifeExpectancyData[[#This Row],[Life expectancy]:[Schooling]])</f>
        <v>1</v>
      </c>
    </row>
    <row r="1496" spans="1:23" x14ac:dyDescent="0.25">
      <c r="A1496" t="s">
        <v>831</v>
      </c>
      <c r="B1496">
        <v>2011</v>
      </c>
      <c r="C1496" t="s">
        <v>735</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b">
        <f>Data_Completeness(LifeExpectancyData[[#This Row],[Life expectancy]:[Schooling]])</f>
        <v>1</v>
      </c>
    </row>
    <row r="1497" spans="1:23" x14ac:dyDescent="0.25">
      <c r="A1497" t="s">
        <v>831</v>
      </c>
      <c r="B1497">
        <v>2010</v>
      </c>
      <c r="C1497" t="s">
        <v>735</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b">
        <f>Data_Completeness(LifeExpectancyData[[#This Row],[Life expectancy]:[Schooling]])</f>
        <v>1</v>
      </c>
    </row>
    <row r="1498" spans="1:23" x14ac:dyDescent="0.25">
      <c r="A1498" t="s">
        <v>831</v>
      </c>
      <c r="B1498">
        <v>2009</v>
      </c>
      <c r="C1498" t="s">
        <v>735</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b">
        <f>Data_Completeness(LifeExpectancyData[[#This Row],[Life expectancy]:[Schooling]])</f>
        <v>1</v>
      </c>
    </row>
    <row r="1499" spans="1:23" x14ac:dyDescent="0.25">
      <c r="A1499" t="s">
        <v>831</v>
      </c>
      <c r="B1499">
        <v>2008</v>
      </c>
      <c r="C1499" t="s">
        <v>735</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b">
        <f>Data_Completeness(LifeExpectancyData[[#This Row],[Life expectancy]:[Schooling]])</f>
        <v>1</v>
      </c>
    </row>
    <row r="1500" spans="1:23" x14ac:dyDescent="0.25">
      <c r="A1500" t="s">
        <v>831</v>
      </c>
      <c r="B1500">
        <v>2007</v>
      </c>
      <c r="C1500" t="s">
        <v>735</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b">
        <f>Data_Completeness(LifeExpectancyData[[#This Row],[Life expectancy]:[Schooling]])</f>
        <v>0</v>
      </c>
    </row>
    <row r="1501" spans="1:23" x14ac:dyDescent="0.25">
      <c r="A1501" t="s">
        <v>831</v>
      </c>
      <c r="B1501">
        <v>2006</v>
      </c>
      <c r="C1501" t="s">
        <v>735</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b">
        <f>Data_Completeness(LifeExpectancyData[[#This Row],[Life expectancy]:[Schooling]])</f>
        <v>0</v>
      </c>
    </row>
    <row r="1502" spans="1:23" x14ac:dyDescent="0.25">
      <c r="A1502" t="s">
        <v>831</v>
      </c>
      <c r="B1502">
        <v>2005</v>
      </c>
      <c r="C1502" t="s">
        <v>735</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b">
        <f>Data_Completeness(LifeExpectancyData[[#This Row],[Life expectancy]:[Schooling]])</f>
        <v>0</v>
      </c>
    </row>
    <row r="1503" spans="1:23" x14ac:dyDescent="0.25">
      <c r="A1503" t="s">
        <v>831</v>
      </c>
      <c r="B1503">
        <v>2004</v>
      </c>
      <c r="C1503" t="s">
        <v>735</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b">
        <f>Data_Completeness(LifeExpectancyData[[#This Row],[Life expectancy]:[Schooling]])</f>
        <v>0</v>
      </c>
    </row>
    <row r="1504" spans="1:23" x14ac:dyDescent="0.25">
      <c r="A1504" t="s">
        <v>831</v>
      </c>
      <c r="B1504">
        <v>2003</v>
      </c>
      <c r="C1504" t="s">
        <v>735</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b">
        <f>Data_Completeness(LifeExpectancyData[[#This Row],[Life expectancy]:[Schooling]])</f>
        <v>0</v>
      </c>
    </row>
    <row r="1505" spans="1:23" x14ac:dyDescent="0.25">
      <c r="A1505" t="s">
        <v>831</v>
      </c>
      <c r="B1505">
        <v>2002</v>
      </c>
      <c r="C1505" t="s">
        <v>735</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b">
        <f>Data_Completeness(LifeExpectancyData[[#This Row],[Life expectancy]:[Schooling]])</f>
        <v>0</v>
      </c>
    </row>
    <row r="1506" spans="1:23" x14ac:dyDescent="0.25">
      <c r="A1506" t="s">
        <v>831</v>
      </c>
      <c r="B1506">
        <v>2001</v>
      </c>
      <c r="C1506" t="s">
        <v>735</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b">
        <f>Data_Completeness(LifeExpectancyData[[#This Row],[Life expectancy]:[Schooling]])</f>
        <v>0</v>
      </c>
    </row>
    <row r="1507" spans="1:23" x14ac:dyDescent="0.25">
      <c r="A1507" t="s">
        <v>831</v>
      </c>
      <c r="B1507">
        <v>2000</v>
      </c>
      <c r="C1507" t="s">
        <v>735</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b">
        <f>Data_Completeness(LifeExpectancyData[[#This Row],[Life expectancy]:[Schooling]])</f>
        <v>0</v>
      </c>
    </row>
    <row r="1508" spans="1:23" x14ac:dyDescent="0.25">
      <c r="A1508" t="s">
        <v>832</v>
      </c>
      <c r="B1508">
        <v>2015</v>
      </c>
      <c r="C1508" t="s">
        <v>735</v>
      </c>
      <c r="D1508">
        <v>72.7</v>
      </c>
      <c r="E1508">
        <v>138</v>
      </c>
      <c r="F1508">
        <v>1</v>
      </c>
      <c r="H1508">
        <v>0</v>
      </c>
      <c r="I1508">
        <v>97</v>
      </c>
      <c r="J1508">
        <v>82</v>
      </c>
      <c r="K1508">
        <v>64.8</v>
      </c>
      <c r="L1508">
        <v>2</v>
      </c>
      <c r="M1508">
        <v>97</v>
      </c>
      <c r="O1508">
        <v>97</v>
      </c>
      <c r="P1508">
        <v>0.1</v>
      </c>
      <c r="S1508">
        <v>5.8</v>
      </c>
      <c r="T1508">
        <v>5.5</v>
      </c>
      <c r="U1508">
        <v>0.71899999999999997</v>
      </c>
      <c r="V1508">
        <v>13.4</v>
      </c>
      <c r="W1508" t="b">
        <f>Data_Completeness(LifeExpectancyData[[#This Row],[Life expectancy]:[Schooling]])</f>
        <v>0</v>
      </c>
    </row>
    <row r="1509" spans="1:23" x14ac:dyDescent="0.25">
      <c r="A1509" t="s">
        <v>832</v>
      </c>
      <c r="B1509">
        <v>2014</v>
      </c>
      <c r="C1509" t="s">
        <v>735</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b">
        <f>Data_Completeness(LifeExpectancyData[[#This Row],[Life expectancy]:[Schooling]])</f>
        <v>0</v>
      </c>
    </row>
    <row r="1510" spans="1:23" x14ac:dyDescent="0.25">
      <c r="A1510" t="s">
        <v>832</v>
      </c>
      <c r="B1510">
        <v>2013</v>
      </c>
      <c r="C1510" t="s">
        <v>735</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b">
        <f>Data_Completeness(LifeExpectancyData[[#This Row],[Life expectancy]:[Schooling]])</f>
        <v>0</v>
      </c>
    </row>
    <row r="1511" spans="1:23" x14ac:dyDescent="0.25">
      <c r="A1511" t="s">
        <v>832</v>
      </c>
      <c r="B1511">
        <v>2012</v>
      </c>
      <c r="C1511" t="s">
        <v>735</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b">
        <f>Data_Completeness(LifeExpectancyData[[#This Row],[Life expectancy]:[Schooling]])</f>
        <v>0</v>
      </c>
    </row>
    <row r="1512" spans="1:23" x14ac:dyDescent="0.25">
      <c r="A1512" t="s">
        <v>832</v>
      </c>
      <c r="B1512">
        <v>2011</v>
      </c>
      <c r="C1512" t="s">
        <v>735</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b">
        <f>Data_Completeness(LifeExpectancyData[[#This Row],[Life expectancy]:[Schooling]])</f>
        <v>0</v>
      </c>
    </row>
    <row r="1513" spans="1:23" x14ac:dyDescent="0.25">
      <c r="A1513" t="s">
        <v>832</v>
      </c>
      <c r="B1513">
        <v>2010</v>
      </c>
      <c r="C1513" t="s">
        <v>735</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b">
        <f>Data_Completeness(LifeExpectancyData[[#This Row],[Life expectancy]:[Schooling]])</f>
        <v>0</v>
      </c>
    </row>
    <row r="1514" spans="1:23" x14ac:dyDescent="0.25">
      <c r="A1514" t="s">
        <v>832</v>
      </c>
      <c r="B1514">
        <v>2009</v>
      </c>
      <c r="C1514" t="s">
        <v>735</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b">
        <f>Data_Completeness(LifeExpectancyData[[#This Row],[Life expectancy]:[Schooling]])</f>
        <v>0</v>
      </c>
    </row>
    <row r="1515" spans="1:23" x14ac:dyDescent="0.25">
      <c r="A1515" t="s">
        <v>832</v>
      </c>
      <c r="B1515">
        <v>2008</v>
      </c>
      <c r="C1515" t="s">
        <v>735</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b">
        <f>Data_Completeness(LifeExpectancyData[[#This Row],[Life expectancy]:[Schooling]])</f>
        <v>0</v>
      </c>
    </row>
    <row r="1516" spans="1:23" x14ac:dyDescent="0.25">
      <c r="A1516" t="s">
        <v>832</v>
      </c>
      <c r="B1516">
        <v>2007</v>
      </c>
      <c r="C1516" t="s">
        <v>735</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b">
        <f>Data_Completeness(LifeExpectancyData[[#This Row],[Life expectancy]:[Schooling]])</f>
        <v>0</v>
      </c>
    </row>
    <row r="1517" spans="1:23" x14ac:dyDescent="0.25">
      <c r="A1517" t="s">
        <v>832</v>
      </c>
      <c r="B1517">
        <v>2006</v>
      </c>
      <c r="C1517" t="s">
        <v>735</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b">
        <f>Data_Completeness(LifeExpectancyData[[#This Row],[Life expectancy]:[Schooling]])</f>
        <v>0</v>
      </c>
    </row>
    <row r="1518" spans="1:23" x14ac:dyDescent="0.25">
      <c r="A1518" t="s">
        <v>832</v>
      </c>
      <c r="B1518">
        <v>2005</v>
      </c>
      <c r="C1518" t="s">
        <v>735</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b">
        <f>Data_Completeness(LifeExpectancyData[[#This Row],[Life expectancy]:[Schooling]])</f>
        <v>0</v>
      </c>
    </row>
    <row r="1519" spans="1:23" x14ac:dyDescent="0.25">
      <c r="A1519" t="s">
        <v>832</v>
      </c>
      <c r="B1519">
        <v>2004</v>
      </c>
      <c r="C1519" t="s">
        <v>735</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b">
        <f>Data_Completeness(LifeExpectancyData[[#This Row],[Life expectancy]:[Schooling]])</f>
        <v>0</v>
      </c>
    </row>
    <row r="1520" spans="1:23" x14ac:dyDescent="0.25">
      <c r="A1520" t="s">
        <v>832</v>
      </c>
      <c r="B1520">
        <v>2003</v>
      </c>
      <c r="C1520" t="s">
        <v>735</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b">
        <f>Data_Completeness(LifeExpectancyData[[#This Row],[Life expectancy]:[Schooling]])</f>
        <v>0</v>
      </c>
    </row>
    <row r="1521" spans="1:23" x14ac:dyDescent="0.25">
      <c r="A1521" t="s">
        <v>832</v>
      </c>
      <c r="B1521">
        <v>2002</v>
      </c>
      <c r="C1521" t="s">
        <v>735</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b">
        <f>Data_Completeness(LifeExpectancyData[[#This Row],[Life expectancy]:[Schooling]])</f>
        <v>0</v>
      </c>
    </row>
    <row r="1522" spans="1:23" x14ac:dyDescent="0.25">
      <c r="A1522" t="s">
        <v>832</v>
      </c>
      <c r="B1522">
        <v>2001</v>
      </c>
      <c r="C1522" t="s">
        <v>735</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b">
        <f>Data_Completeness(LifeExpectancyData[[#This Row],[Life expectancy]:[Schooling]])</f>
        <v>0</v>
      </c>
    </row>
    <row r="1523" spans="1:23" x14ac:dyDescent="0.25">
      <c r="A1523" t="s">
        <v>832</v>
      </c>
      <c r="B1523">
        <v>2000</v>
      </c>
      <c r="C1523" t="s">
        <v>735</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b">
        <f>Data_Completeness(LifeExpectancyData[[#This Row],[Life expectancy]:[Schooling]])</f>
        <v>0</v>
      </c>
    </row>
    <row r="1524" spans="1:23" x14ac:dyDescent="0.25">
      <c r="A1524" t="s">
        <v>833</v>
      </c>
      <c r="B1524">
        <v>2015</v>
      </c>
      <c r="C1524" t="s">
        <v>743</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b">
        <f>Data_Completeness(LifeExpectancyData[[#This Row],[Life expectancy]:[Schooling]])</f>
        <v>0</v>
      </c>
    </row>
    <row r="1525" spans="1:23" x14ac:dyDescent="0.25">
      <c r="A1525" t="s">
        <v>833</v>
      </c>
      <c r="B1525">
        <v>2014</v>
      </c>
      <c r="C1525" t="s">
        <v>743</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b">
        <f>Data_Completeness(LifeExpectancyData[[#This Row],[Life expectancy]:[Schooling]])</f>
        <v>1</v>
      </c>
    </row>
    <row r="1526" spans="1:23" x14ac:dyDescent="0.25">
      <c r="A1526" t="s">
        <v>833</v>
      </c>
      <c r="B1526">
        <v>2013</v>
      </c>
      <c r="C1526" t="s">
        <v>743</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b">
        <f>Data_Completeness(LifeExpectancyData[[#This Row],[Life expectancy]:[Schooling]])</f>
        <v>1</v>
      </c>
    </row>
    <row r="1527" spans="1:23" x14ac:dyDescent="0.25">
      <c r="A1527" t="s">
        <v>833</v>
      </c>
      <c r="B1527">
        <v>2012</v>
      </c>
      <c r="C1527" t="s">
        <v>743</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b">
        <f>Data_Completeness(LifeExpectancyData[[#This Row],[Life expectancy]:[Schooling]])</f>
        <v>1</v>
      </c>
    </row>
    <row r="1528" spans="1:23" x14ac:dyDescent="0.25">
      <c r="A1528" t="s">
        <v>833</v>
      </c>
      <c r="B1528">
        <v>2011</v>
      </c>
      <c r="C1528" t="s">
        <v>743</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b">
        <f>Data_Completeness(LifeExpectancyData[[#This Row],[Life expectancy]:[Schooling]])</f>
        <v>1</v>
      </c>
    </row>
    <row r="1529" spans="1:23" x14ac:dyDescent="0.25">
      <c r="A1529" t="s">
        <v>833</v>
      </c>
      <c r="B1529">
        <v>2010</v>
      </c>
      <c r="C1529" t="s">
        <v>743</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b">
        <f>Data_Completeness(LifeExpectancyData[[#This Row],[Life expectancy]:[Schooling]])</f>
        <v>1</v>
      </c>
    </row>
    <row r="1530" spans="1:23" x14ac:dyDescent="0.25">
      <c r="A1530" t="s">
        <v>833</v>
      </c>
      <c r="B1530">
        <v>2009</v>
      </c>
      <c r="C1530" t="s">
        <v>743</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b">
        <f>Data_Completeness(LifeExpectancyData[[#This Row],[Life expectancy]:[Schooling]])</f>
        <v>1</v>
      </c>
    </row>
    <row r="1531" spans="1:23" x14ac:dyDescent="0.25">
      <c r="A1531" t="s">
        <v>833</v>
      </c>
      <c r="B1531">
        <v>2008</v>
      </c>
      <c r="C1531" t="s">
        <v>743</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b">
        <f>Data_Completeness(LifeExpectancyData[[#This Row],[Life expectancy]:[Schooling]])</f>
        <v>1</v>
      </c>
    </row>
    <row r="1532" spans="1:23" x14ac:dyDescent="0.25">
      <c r="A1532" t="s">
        <v>833</v>
      </c>
      <c r="B1532">
        <v>2007</v>
      </c>
      <c r="C1532" t="s">
        <v>743</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b">
        <f>Data_Completeness(LifeExpectancyData[[#This Row],[Life expectancy]:[Schooling]])</f>
        <v>1</v>
      </c>
    </row>
    <row r="1533" spans="1:23" x14ac:dyDescent="0.25">
      <c r="A1533" t="s">
        <v>833</v>
      </c>
      <c r="B1533">
        <v>2006</v>
      </c>
      <c r="C1533" t="s">
        <v>743</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b">
        <f>Data_Completeness(LifeExpectancyData[[#This Row],[Life expectancy]:[Schooling]])</f>
        <v>1</v>
      </c>
    </row>
    <row r="1534" spans="1:23" x14ac:dyDescent="0.25">
      <c r="A1534" t="s">
        <v>833</v>
      </c>
      <c r="B1534">
        <v>2005</v>
      </c>
      <c r="C1534" t="s">
        <v>743</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b">
        <f>Data_Completeness(LifeExpectancyData[[#This Row],[Life expectancy]:[Schooling]])</f>
        <v>1</v>
      </c>
    </row>
    <row r="1535" spans="1:23" x14ac:dyDescent="0.25">
      <c r="A1535" t="s">
        <v>833</v>
      </c>
      <c r="B1535">
        <v>2004</v>
      </c>
      <c r="C1535" t="s">
        <v>743</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b">
        <f>Data_Completeness(LifeExpectancyData[[#This Row],[Life expectancy]:[Schooling]])</f>
        <v>1</v>
      </c>
    </row>
    <row r="1536" spans="1:23" x14ac:dyDescent="0.25">
      <c r="A1536" t="s">
        <v>833</v>
      </c>
      <c r="B1536">
        <v>2003</v>
      </c>
      <c r="C1536" t="s">
        <v>743</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b">
        <f>Data_Completeness(LifeExpectancyData[[#This Row],[Life expectancy]:[Schooling]])</f>
        <v>1</v>
      </c>
    </row>
    <row r="1537" spans="1:23" x14ac:dyDescent="0.25">
      <c r="A1537" t="s">
        <v>833</v>
      </c>
      <c r="B1537">
        <v>2002</v>
      </c>
      <c r="C1537" t="s">
        <v>743</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b">
        <f>Data_Completeness(LifeExpectancyData[[#This Row],[Life expectancy]:[Schooling]])</f>
        <v>1</v>
      </c>
    </row>
    <row r="1538" spans="1:23" x14ac:dyDescent="0.25">
      <c r="A1538" t="s">
        <v>833</v>
      </c>
      <c r="B1538">
        <v>2001</v>
      </c>
      <c r="C1538" t="s">
        <v>743</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b">
        <f>Data_Completeness(LifeExpectancyData[[#This Row],[Life expectancy]:[Schooling]])</f>
        <v>1</v>
      </c>
    </row>
    <row r="1539" spans="1:23" x14ac:dyDescent="0.25">
      <c r="A1539" t="s">
        <v>833</v>
      </c>
      <c r="B1539">
        <v>2000</v>
      </c>
      <c r="C1539" t="s">
        <v>743</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b">
        <f>Data_Completeness(LifeExpectancyData[[#This Row],[Life expectancy]:[Schooling]])</f>
        <v>1</v>
      </c>
    </row>
    <row r="1540" spans="1:23" x14ac:dyDescent="0.25">
      <c r="A1540" t="s">
        <v>834</v>
      </c>
      <c r="B1540">
        <v>2015</v>
      </c>
      <c r="C1540" t="s">
        <v>743</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b">
        <f>Data_Completeness(LifeExpectancyData[[#This Row],[Life expectancy]:[Schooling]])</f>
        <v>0</v>
      </c>
    </row>
    <row r="1541" spans="1:23" x14ac:dyDescent="0.25">
      <c r="A1541" t="s">
        <v>834</v>
      </c>
      <c r="B1541">
        <v>2014</v>
      </c>
      <c r="C1541" t="s">
        <v>743</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b">
        <f>Data_Completeness(LifeExpectancyData[[#This Row],[Life expectancy]:[Schooling]])</f>
        <v>1</v>
      </c>
    </row>
    <row r="1542" spans="1:23" x14ac:dyDescent="0.25">
      <c r="A1542" t="s">
        <v>834</v>
      </c>
      <c r="B1542">
        <v>2013</v>
      </c>
      <c r="C1542" t="s">
        <v>743</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b">
        <f>Data_Completeness(LifeExpectancyData[[#This Row],[Life expectancy]:[Schooling]])</f>
        <v>1</v>
      </c>
    </row>
    <row r="1543" spans="1:23" x14ac:dyDescent="0.25">
      <c r="A1543" t="s">
        <v>834</v>
      </c>
      <c r="B1543">
        <v>2012</v>
      </c>
      <c r="C1543" t="s">
        <v>743</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b">
        <f>Data_Completeness(LifeExpectancyData[[#This Row],[Life expectancy]:[Schooling]])</f>
        <v>1</v>
      </c>
    </row>
    <row r="1544" spans="1:23" x14ac:dyDescent="0.25">
      <c r="A1544" t="s">
        <v>834</v>
      </c>
      <c r="B1544">
        <v>2011</v>
      </c>
      <c r="C1544" t="s">
        <v>743</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b">
        <f>Data_Completeness(LifeExpectancyData[[#This Row],[Life expectancy]:[Schooling]])</f>
        <v>1</v>
      </c>
    </row>
    <row r="1545" spans="1:23" x14ac:dyDescent="0.25">
      <c r="A1545" t="s">
        <v>834</v>
      </c>
      <c r="B1545">
        <v>2010</v>
      </c>
      <c r="C1545" t="s">
        <v>743</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b">
        <f>Data_Completeness(LifeExpectancyData[[#This Row],[Life expectancy]:[Schooling]])</f>
        <v>1</v>
      </c>
    </row>
    <row r="1546" spans="1:23" x14ac:dyDescent="0.25">
      <c r="A1546" t="s">
        <v>834</v>
      </c>
      <c r="B1546">
        <v>2009</v>
      </c>
      <c r="C1546" t="s">
        <v>743</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b">
        <f>Data_Completeness(LifeExpectancyData[[#This Row],[Life expectancy]:[Schooling]])</f>
        <v>1</v>
      </c>
    </row>
    <row r="1547" spans="1:23" x14ac:dyDescent="0.25">
      <c r="A1547" t="s">
        <v>834</v>
      </c>
      <c r="B1547">
        <v>2008</v>
      </c>
      <c r="C1547" t="s">
        <v>743</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b">
        <f>Data_Completeness(LifeExpectancyData[[#This Row],[Life expectancy]:[Schooling]])</f>
        <v>1</v>
      </c>
    </row>
    <row r="1548" spans="1:23" x14ac:dyDescent="0.25">
      <c r="A1548" t="s">
        <v>834</v>
      </c>
      <c r="B1548">
        <v>2007</v>
      </c>
      <c r="C1548" t="s">
        <v>743</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b">
        <f>Data_Completeness(LifeExpectancyData[[#This Row],[Life expectancy]:[Schooling]])</f>
        <v>1</v>
      </c>
    </row>
    <row r="1549" spans="1:23" x14ac:dyDescent="0.25">
      <c r="A1549" t="s">
        <v>834</v>
      </c>
      <c r="B1549">
        <v>2006</v>
      </c>
      <c r="C1549" t="s">
        <v>743</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b">
        <f>Data_Completeness(LifeExpectancyData[[#This Row],[Life expectancy]:[Schooling]])</f>
        <v>1</v>
      </c>
    </row>
    <row r="1550" spans="1:23" x14ac:dyDescent="0.25">
      <c r="A1550" t="s">
        <v>834</v>
      </c>
      <c r="B1550">
        <v>2005</v>
      </c>
      <c r="C1550" t="s">
        <v>743</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b">
        <f>Data_Completeness(LifeExpectancyData[[#This Row],[Life expectancy]:[Schooling]])</f>
        <v>1</v>
      </c>
    </row>
    <row r="1551" spans="1:23" x14ac:dyDescent="0.25">
      <c r="A1551" t="s">
        <v>834</v>
      </c>
      <c r="B1551">
        <v>2004</v>
      </c>
      <c r="C1551" t="s">
        <v>743</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b">
        <f>Data_Completeness(LifeExpectancyData[[#This Row],[Life expectancy]:[Schooling]])</f>
        <v>1</v>
      </c>
    </row>
    <row r="1552" spans="1:23" x14ac:dyDescent="0.25">
      <c r="A1552" t="s">
        <v>834</v>
      </c>
      <c r="B1552">
        <v>2003</v>
      </c>
      <c r="C1552" t="s">
        <v>743</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b">
        <f>Data_Completeness(LifeExpectancyData[[#This Row],[Life expectancy]:[Schooling]])</f>
        <v>1</v>
      </c>
    </row>
    <row r="1553" spans="1:23" x14ac:dyDescent="0.25">
      <c r="A1553" t="s">
        <v>834</v>
      </c>
      <c r="B1553">
        <v>2002</v>
      </c>
      <c r="C1553" t="s">
        <v>743</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b">
        <f>Data_Completeness(LifeExpectancyData[[#This Row],[Life expectancy]:[Schooling]])</f>
        <v>1</v>
      </c>
    </row>
    <row r="1554" spans="1:23" x14ac:dyDescent="0.25">
      <c r="A1554" t="s">
        <v>834</v>
      </c>
      <c r="B1554">
        <v>2001</v>
      </c>
      <c r="C1554" t="s">
        <v>743</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b">
        <f>Data_Completeness(LifeExpectancyData[[#This Row],[Life expectancy]:[Schooling]])</f>
        <v>1</v>
      </c>
    </row>
    <row r="1555" spans="1:23" x14ac:dyDescent="0.25">
      <c r="A1555" t="s">
        <v>834</v>
      </c>
      <c r="B1555">
        <v>2000</v>
      </c>
      <c r="C1555" t="s">
        <v>743</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b">
        <f>Data_Completeness(LifeExpectancyData[[#This Row],[Life expectancy]:[Schooling]])</f>
        <v>1</v>
      </c>
    </row>
    <row r="1556" spans="1:23" x14ac:dyDescent="0.25">
      <c r="A1556" t="s">
        <v>835</v>
      </c>
      <c r="B1556">
        <v>2015</v>
      </c>
      <c r="C1556" t="s">
        <v>735</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b">
        <f>Data_Completeness(LifeExpectancyData[[#This Row],[Life expectancy]:[Schooling]])</f>
        <v>0</v>
      </c>
    </row>
    <row r="1557" spans="1:23" x14ac:dyDescent="0.25">
      <c r="A1557" t="s">
        <v>835</v>
      </c>
      <c r="B1557">
        <v>2014</v>
      </c>
      <c r="C1557" t="s">
        <v>735</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b">
        <f>Data_Completeness(LifeExpectancyData[[#This Row],[Life expectancy]:[Schooling]])</f>
        <v>1</v>
      </c>
    </row>
    <row r="1558" spans="1:23" x14ac:dyDescent="0.25">
      <c r="A1558" t="s">
        <v>835</v>
      </c>
      <c r="B1558">
        <v>2013</v>
      </c>
      <c r="C1558" t="s">
        <v>735</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b">
        <f>Data_Completeness(LifeExpectancyData[[#This Row],[Life expectancy]:[Schooling]])</f>
        <v>1</v>
      </c>
    </row>
    <row r="1559" spans="1:23" x14ac:dyDescent="0.25">
      <c r="A1559" t="s">
        <v>835</v>
      </c>
      <c r="B1559">
        <v>2012</v>
      </c>
      <c r="C1559" t="s">
        <v>735</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b">
        <f>Data_Completeness(LifeExpectancyData[[#This Row],[Life expectancy]:[Schooling]])</f>
        <v>1</v>
      </c>
    </row>
    <row r="1560" spans="1:23" x14ac:dyDescent="0.25">
      <c r="A1560" t="s">
        <v>835</v>
      </c>
      <c r="B1560">
        <v>2011</v>
      </c>
      <c r="C1560" t="s">
        <v>735</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b">
        <f>Data_Completeness(LifeExpectancyData[[#This Row],[Life expectancy]:[Schooling]])</f>
        <v>1</v>
      </c>
    </row>
    <row r="1561" spans="1:23" x14ac:dyDescent="0.25">
      <c r="A1561" t="s">
        <v>835</v>
      </c>
      <c r="B1561">
        <v>2010</v>
      </c>
      <c r="C1561" t="s">
        <v>735</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b">
        <f>Data_Completeness(LifeExpectancyData[[#This Row],[Life expectancy]:[Schooling]])</f>
        <v>1</v>
      </c>
    </row>
    <row r="1562" spans="1:23" x14ac:dyDescent="0.25">
      <c r="A1562" t="s">
        <v>835</v>
      </c>
      <c r="B1562">
        <v>2009</v>
      </c>
      <c r="C1562" t="s">
        <v>735</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b">
        <f>Data_Completeness(LifeExpectancyData[[#This Row],[Life expectancy]:[Schooling]])</f>
        <v>1</v>
      </c>
    </row>
    <row r="1563" spans="1:23" x14ac:dyDescent="0.25">
      <c r="A1563" t="s">
        <v>835</v>
      </c>
      <c r="B1563">
        <v>2008</v>
      </c>
      <c r="C1563" t="s">
        <v>735</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b">
        <f>Data_Completeness(LifeExpectancyData[[#This Row],[Life expectancy]:[Schooling]])</f>
        <v>1</v>
      </c>
    </row>
    <row r="1564" spans="1:23" x14ac:dyDescent="0.25">
      <c r="A1564" t="s">
        <v>835</v>
      </c>
      <c r="B1564">
        <v>2007</v>
      </c>
      <c r="C1564" t="s">
        <v>735</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b">
        <f>Data_Completeness(LifeExpectancyData[[#This Row],[Life expectancy]:[Schooling]])</f>
        <v>1</v>
      </c>
    </row>
    <row r="1565" spans="1:23" x14ac:dyDescent="0.25">
      <c r="A1565" t="s">
        <v>835</v>
      </c>
      <c r="B1565">
        <v>2006</v>
      </c>
      <c r="C1565" t="s">
        <v>735</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b">
        <f>Data_Completeness(LifeExpectancyData[[#This Row],[Life expectancy]:[Schooling]])</f>
        <v>1</v>
      </c>
    </row>
    <row r="1566" spans="1:23" x14ac:dyDescent="0.25">
      <c r="A1566" t="s">
        <v>835</v>
      </c>
      <c r="B1566">
        <v>2005</v>
      </c>
      <c r="C1566" t="s">
        <v>735</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b">
        <f>Data_Completeness(LifeExpectancyData[[#This Row],[Life expectancy]:[Schooling]])</f>
        <v>1</v>
      </c>
    </row>
    <row r="1567" spans="1:23" x14ac:dyDescent="0.25">
      <c r="A1567" t="s">
        <v>835</v>
      </c>
      <c r="B1567">
        <v>2004</v>
      </c>
      <c r="C1567" t="s">
        <v>735</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b">
        <f>Data_Completeness(LifeExpectancyData[[#This Row],[Life expectancy]:[Schooling]])</f>
        <v>1</v>
      </c>
    </row>
    <row r="1568" spans="1:23" x14ac:dyDescent="0.25">
      <c r="A1568" t="s">
        <v>835</v>
      </c>
      <c r="B1568">
        <v>2003</v>
      </c>
      <c r="C1568" t="s">
        <v>735</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b">
        <f>Data_Completeness(LifeExpectancyData[[#This Row],[Life expectancy]:[Schooling]])</f>
        <v>1</v>
      </c>
    </row>
    <row r="1569" spans="1:23" x14ac:dyDescent="0.25">
      <c r="A1569" t="s">
        <v>835</v>
      </c>
      <c r="B1569">
        <v>2002</v>
      </c>
      <c r="C1569" t="s">
        <v>735</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b">
        <f>Data_Completeness(LifeExpectancyData[[#This Row],[Life expectancy]:[Schooling]])</f>
        <v>1</v>
      </c>
    </row>
    <row r="1570" spans="1:23" x14ac:dyDescent="0.25">
      <c r="A1570" t="s">
        <v>835</v>
      </c>
      <c r="B1570">
        <v>2001</v>
      </c>
      <c r="C1570" t="s">
        <v>735</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b">
        <f>Data_Completeness(LifeExpectancyData[[#This Row],[Life expectancy]:[Schooling]])</f>
        <v>0</v>
      </c>
    </row>
    <row r="1571" spans="1:23" x14ac:dyDescent="0.25">
      <c r="A1571" t="s">
        <v>835</v>
      </c>
      <c r="B1571">
        <v>2000</v>
      </c>
      <c r="C1571" t="s">
        <v>735</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b">
        <f>Data_Completeness(LifeExpectancyData[[#This Row],[Life expectancy]:[Schooling]])</f>
        <v>0</v>
      </c>
    </row>
    <row r="1572" spans="1:23" x14ac:dyDescent="0.25">
      <c r="A1572" t="s">
        <v>836</v>
      </c>
      <c r="B1572">
        <v>2015</v>
      </c>
      <c r="C1572" t="s">
        <v>735</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b">
        <f>Data_Completeness(LifeExpectancyData[[#This Row],[Life expectancy]:[Schooling]])</f>
        <v>0</v>
      </c>
    </row>
    <row r="1573" spans="1:23" x14ac:dyDescent="0.25">
      <c r="A1573" t="s">
        <v>836</v>
      </c>
      <c r="B1573">
        <v>2014</v>
      </c>
      <c r="C1573" t="s">
        <v>735</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b">
        <f>Data_Completeness(LifeExpectancyData[[#This Row],[Life expectancy]:[Schooling]])</f>
        <v>1</v>
      </c>
    </row>
    <row r="1574" spans="1:23" x14ac:dyDescent="0.25">
      <c r="A1574" t="s">
        <v>836</v>
      </c>
      <c r="B1574">
        <v>2013</v>
      </c>
      <c r="C1574" t="s">
        <v>735</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b">
        <f>Data_Completeness(LifeExpectancyData[[#This Row],[Life expectancy]:[Schooling]])</f>
        <v>1</v>
      </c>
    </row>
    <row r="1575" spans="1:23" x14ac:dyDescent="0.25">
      <c r="A1575" t="s">
        <v>836</v>
      </c>
      <c r="B1575">
        <v>2012</v>
      </c>
      <c r="C1575" t="s">
        <v>735</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b">
        <f>Data_Completeness(LifeExpectancyData[[#This Row],[Life expectancy]:[Schooling]])</f>
        <v>1</v>
      </c>
    </row>
    <row r="1576" spans="1:23" x14ac:dyDescent="0.25">
      <c r="A1576" t="s">
        <v>836</v>
      </c>
      <c r="B1576">
        <v>2011</v>
      </c>
      <c r="C1576" t="s">
        <v>735</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b">
        <f>Data_Completeness(LifeExpectancyData[[#This Row],[Life expectancy]:[Schooling]])</f>
        <v>1</v>
      </c>
    </row>
    <row r="1577" spans="1:23" x14ac:dyDescent="0.25">
      <c r="A1577" t="s">
        <v>836</v>
      </c>
      <c r="B1577">
        <v>2010</v>
      </c>
      <c r="C1577" t="s">
        <v>735</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b">
        <f>Data_Completeness(LifeExpectancyData[[#This Row],[Life expectancy]:[Schooling]])</f>
        <v>1</v>
      </c>
    </row>
    <row r="1578" spans="1:23" x14ac:dyDescent="0.25">
      <c r="A1578" t="s">
        <v>836</v>
      </c>
      <c r="B1578">
        <v>2009</v>
      </c>
      <c r="C1578" t="s">
        <v>735</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b">
        <f>Data_Completeness(LifeExpectancyData[[#This Row],[Life expectancy]:[Schooling]])</f>
        <v>1</v>
      </c>
    </row>
    <row r="1579" spans="1:23" x14ac:dyDescent="0.25">
      <c r="A1579" t="s">
        <v>836</v>
      </c>
      <c r="B1579">
        <v>2008</v>
      </c>
      <c r="C1579" t="s">
        <v>735</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b">
        <f>Data_Completeness(LifeExpectancyData[[#This Row],[Life expectancy]:[Schooling]])</f>
        <v>1</v>
      </c>
    </row>
    <row r="1580" spans="1:23" x14ac:dyDescent="0.25">
      <c r="A1580" t="s">
        <v>836</v>
      </c>
      <c r="B1580">
        <v>2007</v>
      </c>
      <c r="C1580" t="s">
        <v>735</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b">
        <f>Data_Completeness(LifeExpectancyData[[#This Row],[Life expectancy]:[Schooling]])</f>
        <v>1</v>
      </c>
    </row>
    <row r="1581" spans="1:23" x14ac:dyDescent="0.25">
      <c r="A1581" t="s">
        <v>836</v>
      </c>
      <c r="B1581">
        <v>2006</v>
      </c>
      <c r="C1581" t="s">
        <v>735</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b">
        <f>Data_Completeness(LifeExpectancyData[[#This Row],[Life expectancy]:[Schooling]])</f>
        <v>1</v>
      </c>
    </row>
    <row r="1582" spans="1:23" x14ac:dyDescent="0.25">
      <c r="A1582" t="s">
        <v>836</v>
      </c>
      <c r="B1582">
        <v>2005</v>
      </c>
      <c r="C1582" t="s">
        <v>735</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b">
        <f>Data_Completeness(LifeExpectancyData[[#This Row],[Life expectancy]:[Schooling]])</f>
        <v>1</v>
      </c>
    </row>
    <row r="1583" spans="1:23" x14ac:dyDescent="0.25">
      <c r="A1583" t="s">
        <v>836</v>
      </c>
      <c r="B1583">
        <v>2004</v>
      </c>
      <c r="C1583" t="s">
        <v>735</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b">
        <f>Data_Completeness(LifeExpectancyData[[#This Row],[Life expectancy]:[Schooling]])</f>
        <v>1</v>
      </c>
    </row>
    <row r="1584" spans="1:23" x14ac:dyDescent="0.25">
      <c r="A1584" t="s">
        <v>836</v>
      </c>
      <c r="B1584">
        <v>2003</v>
      </c>
      <c r="C1584" t="s">
        <v>735</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b">
        <f>Data_Completeness(LifeExpectancyData[[#This Row],[Life expectancy]:[Schooling]])</f>
        <v>1</v>
      </c>
    </row>
    <row r="1585" spans="1:23" x14ac:dyDescent="0.25">
      <c r="A1585" t="s">
        <v>836</v>
      </c>
      <c r="B1585">
        <v>2002</v>
      </c>
      <c r="C1585" t="s">
        <v>735</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b">
        <f>Data_Completeness(LifeExpectancyData[[#This Row],[Life expectancy]:[Schooling]])</f>
        <v>1</v>
      </c>
    </row>
    <row r="1586" spans="1:23" x14ac:dyDescent="0.25">
      <c r="A1586" t="s">
        <v>836</v>
      </c>
      <c r="B1586">
        <v>2001</v>
      </c>
      <c r="C1586" t="s">
        <v>735</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b">
        <f>Data_Completeness(LifeExpectancyData[[#This Row],[Life expectancy]:[Schooling]])</f>
        <v>0</v>
      </c>
    </row>
    <row r="1587" spans="1:23" x14ac:dyDescent="0.25">
      <c r="A1587" t="s">
        <v>836</v>
      </c>
      <c r="B1587">
        <v>2000</v>
      </c>
      <c r="C1587" t="s">
        <v>735</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b">
        <f>Data_Completeness(LifeExpectancyData[[#This Row],[Life expectancy]:[Schooling]])</f>
        <v>0</v>
      </c>
    </row>
    <row r="1588" spans="1:23" x14ac:dyDescent="0.25">
      <c r="A1588" t="s">
        <v>837</v>
      </c>
      <c r="B1588">
        <v>2015</v>
      </c>
      <c r="C1588" t="s">
        <v>735</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b">
        <f>Data_Completeness(LifeExpectancyData[[#This Row],[Life expectancy]:[Schooling]])</f>
        <v>0</v>
      </c>
    </row>
    <row r="1589" spans="1:23" x14ac:dyDescent="0.25">
      <c r="A1589" t="s">
        <v>837</v>
      </c>
      <c r="B1589">
        <v>2014</v>
      </c>
      <c r="C1589" t="s">
        <v>735</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b">
        <f>Data_Completeness(LifeExpectancyData[[#This Row],[Life expectancy]:[Schooling]])</f>
        <v>1</v>
      </c>
    </row>
    <row r="1590" spans="1:23" x14ac:dyDescent="0.25">
      <c r="A1590" t="s">
        <v>837</v>
      </c>
      <c r="B1590">
        <v>2013</v>
      </c>
      <c r="C1590" t="s">
        <v>735</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b">
        <f>Data_Completeness(LifeExpectancyData[[#This Row],[Life expectancy]:[Schooling]])</f>
        <v>1</v>
      </c>
    </row>
    <row r="1591" spans="1:23" x14ac:dyDescent="0.25">
      <c r="A1591" t="s">
        <v>837</v>
      </c>
      <c r="B1591">
        <v>2012</v>
      </c>
      <c r="C1591" t="s">
        <v>735</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b">
        <f>Data_Completeness(LifeExpectancyData[[#This Row],[Life expectancy]:[Schooling]])</f>
        <v>1</v>
      </c>
    </row>
    <row r="1592" spans="1:23" x14ac:dyDescent="0.25">
      <c r="A1592" t="s">
        <v>837</v>
      </c>
      <c r="B1592">
        <v>2011</v>
      </c>
      <c r="C1592" t="s">
        <v>735</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b">
        <f>Data_Completeness(LifeExpectancyData[[#This Row],[Life expectancy]:[Schooling]])</f>
        <v>1</v>
      </c>
    </row>
    <row r="1593" spans="1:23" x14ac:dyDescent="0.25">
      <c r="A1593" t="s">
        <v>837</v>
      </c>
      <c r="B1593">
        <v>2010</v>
      </c>
      <c r="C1593" t="s">
        <v>735</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b">
        <f>Data_Completeness(LifeExpectancyData[[#This Row],[Life expectancy]:[Schooling]])</f>
        <v>1</v>
      </c>
    </row>
    <row r="1594" spans="1:23" x14ac:dyDescent="0.25">
      <c r="A1594" t="s">
        <v>837</v>
      </c>
      <c r="B1594">
        <v>2009</v>
      </c>
      <c r="C1594" t="s">
        <v>735</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b">
        <f>Data_Completeness(LifeExpectancyData[[#This Row],[Life expectancy]:[Schooling]])</f>
        <v>1</v>
      </c>
    </row>
    <row r="1595" spans="1:23" x14ac:dyDescent="0.25">
      <c r="A1595" t="s">
        <v>837</v>
      </c>
      <c r="B1595">
        <v>2008</v>
      </c>
      <c r="C1595" t="s">
        <v>735</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b">
        <f>Data_Completeness(LifeExpectancyData[[#This Row],[Life expectancy]:[Schooling]])</f>
        <v>1</v>
      </c>
    </row>
    <row r="1596" spans="1:23" x14ac:dyDescent="0.25">
      <c r="A1596" t="s">
        <v>837</v>
      </c>
      <c r="B1596">
        <v>2007</v>
      </c>
      <c r="C1596" t="s">
        <v>735</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b">
        <f>Data_Completeness(LifeExpectancyData[[#This Row],[Life expectancy]:[Schooling]])</f>
        <v>1</v>
      </c>
    </row>
    <row r="1597" spans="1:23" x14ac:dyDescent="0.25">
      <c r="A1597" t="s">
        <v>837</v>
      </c>
      <c r="B1597">
        <v>2006</v>
      </c>
      <c r="C1597" t="s">
        <v>735</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b">
        <f>Data_Completeness(LifeExpectancyData[[#This Row],[Life expectancy]:[Schooling]])</f>
        <v>1</v>
      </c>
    </row>
    <row r="1598" spans="1:23" x14ac:dyDescent="0.25">
      <c r="A1598" t="s">
        <v>837</v>
      </c>
      <c r="B1598">
        <v>2005</v>
      </c>
      <c r="C1598" t="s">
        <v>735</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b">
        <f>Data_Completeness(LifeExpectancyData[[#This Row],[Life expectancy]:[Schooling]])</f>
        <v>1</v>
      </c>
    </row>
    <row r="1599" spans="1:23" x14ac:dyDescent="0.25">
      <c r="A1599" t="s">
        <v>837</v>
      </c>
      <c r="B1599">
        <v>2004</v>
      </c>
      <c r="C1599" t="s">
        <v>735</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b">
        <f>Data_Completeness(LifeExpectancyData[[#This Row],[Life expectancy]:[Schooling]])</f>
        <v>1</v>
      </c>
    </row>
    <row r="1600" spans="1:23" x14ac:dyDescent="0.25">
      <c r="A1600" t="s">
        <v>837</v>
      </c>
      <c r="B1600">
        <v>2003</v>
      </c>
      <c r="C1600" t="s">
        <v>735</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b">
        <f>Data_Completeness(LifeExpectancyData[[#This Row],[Life expectancy]:[Schooling]])</f>
        <v>1</v>
      </c>
    </row>
    <row r="1601" spans="1:23" x14ac:dyDescent="0.25">
      <c r="A1601" t="s">
        <v>837</v>
      </c>
      <c r="B1601">
        <v>2002</v>
      </c>
      <c r="C1601" t="s">
        <v>735</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b">
        <f>Data_Completeness(LifeExpectancyData[[#This Row],[Life expectancy]:[Schooling]])</f>
        <v>1</v>
      </c>
    </row>
    <row r="1602" spans="1:23" x14ac:dyDescent="0.25">
      <c r="A1602" t="s">
        <v>837</v>
      </c>
      <c r="B1602">
        <v>2001</v>
      </c>
      <c r="C1602" t="s">
        <v>735</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b">
        <f>Data_Completeness(LifeExpectancyData[[#This Row],[Life expectancy]:[Schooling]])</f>
        <v>1</v>
      </c>
    </row>
    <row r="1603" spans="1:23" x14ac:dyDescent="0.25">
      <c r="A1603" t="s">
        <v>837</v>
      </c>
      <c r="B1603">
        <v>2000</v>
      </c>
      <c r="C1603" t="s">
        <v>735</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b">
        <f>Data_Completeness(LifeExpectancyData[[#This Row],[Life expectancy]:[Schooling]])</f>
        <v>1</v>
      </c>
    </row>
    <row r="1604" spans="1:23" x14ac:dyDescent="0.25">
      <c r="A1604" t="s">
        <v>838</v>
      </c>
      <c r="B1604">
        <v>2015</v>
      </c>
      <c r="C1604" t="s">
        <v>735</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b">
        <f>Data_Completeness(LifeExpectancyData[[#This Row],[Life expectancy]:[Schooling]])</f>
        <v>0</v>
      </c>
    </row>
    <row r="1605" spans="1:23" x14ac:dyDescent="0.25">
      <c r="A1605" t="s">
        <v>838</v>
      </c>
      <c r="B1605">
        <v>2014</v>
      </c>
      <c r="C1605" t="s">
        <v>735</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b">
        <f>Data_Completeness(LifeExpectancyData[[#This Row],[Life expectancy]:[Schooling]])</f>
        <v>1</v>
      </c>
    </row>
    <row r="1606" spans="1:23" x14ac:dyDescent="0.25">
      <c r="A1606" t="s">
        <v>838</v>
      </c>
      <c r="B1606">
        <v>2013</v>
      </c>
      <c r="C1606" t="s">
        <v>735</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b">
        <f>Data_Completeness(LifeExpectancyData[[#This Row],[Life expectancy]:[Schooling]])</f>
        <v>1</v>
      </c>
    </row>
    <row r="1607" spans="1:23" x14ac:dyDescent="0.25">
      <c r="A1607" t="s">
        <v>838</v>
      </c>
      <c r="B1607">
        <v>2012</v>
      </c>
      <c r="C1607" t="s">
        <v>735</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b">
        <f>Data_Completeness(LifeExpectancyData[[#This Row],[Life expectancy]:[Schooling]])</f>
        <v>1</v>
      </c>
    </row>
    <row r="1608" spans="1:23" x14ac:dyDescent="0.25">
      <c r="A1608" t="s">
        <v>838</v>
      </c>
      <c r="B1608">
        <v>2011</v>
      </c>
      <c r="C1608" t="s">
        <v>735</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b">
        <f>Data_Completeness(LifeExpectancyData[[#This Row],[Life expectancy]:[Schooling]])</f>
        <v>1</v>
      </c>
    </row>
    <row r="1609" spans="1:23" x14ac:dyDescent="0.25">
      <c r="A1609" t="s">
        <v>838</v>
      </c>
      <c r="B1609">
        <v>2010</v>
      </c>
      <c r="C1609" t="s">
        <v>735</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b">
        <f>Data_Completeness(LifeExpectancyData[[#This Row],[Life expectancy]:[Schooling]])</f>
        <v>1</v>
      </c>
    </row>
    <row r="1610" spans="1:23" x14ac:dyDescent="0.25">
      <c r="A1610" t="s">
        <v>838</v>
      </c>
      <c r="B1610">
        <v>2009</v>
      </c>
      <c r="C1610" t="s">
        <v>735</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b">
        <f>Data_Completeness(LifeExpectancyData[[#This Row],[Life expectancy]:[Schooling]])</f>
        <v>1</v>
      </c>
    </row>
    <row r="1611" spans="1:23" x14ac:dyDescent="0.25">
      <c r="A1611" t="s">
        <v>838</v>
      </c>
      <c r="B1611">
        <v>2008</v>
      </c>
      <c r="C1611" t="s">
        <v>735</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b">
        <f>Data_Completeness(LifeExpectancyData[[#This Row],[Life expectancy]:[Schooling]])</f>
        <v>1</v>
      </c>
    </row>
    <row r="1612" spans="1:23" x14ac:dyDescent="0.25">
      <c r="A1612" t="s">
        <v>838</v>
      </c>
      <c r="B1612">
        <v>2007</v>
      </c>
      <c r="C1612" t="s">
        <v>735</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b">
        <f>Data_Completeness(LifeExpectancyData[[#This Row],[Life expectancy]:[Schooling]])</f>
        <v>1</v>
      </c>
    </row>
    <row r="1613" spans="1:23" x14ac:dyDescent="0.25">
      <c r="A1613" t="s">
        <v>838</v>
      </c>
      <c r="B1613">
        <v>2006</v>
      </c>
      <c r="C1613" t="s">
        <v>735</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b">
        <f>Data_Completeness(LifeExpectancyData[[#This Row],[Life expectancy]:[Schooling]])</f>
        <v>1</v>
      </c>
    </row>
    <row r="1614" spans="1:23" x14ac:dyDescent="0.25">
      <c r="A1614" t="s">
        <v>838</v>
      </c>
      <c r="B1614">
        <v>2005</v>
      </c>
      <c r="C1614" t="s">
        <v>735</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b">
        <f>Data_Completeness(LifeExpectancyData[[#This Row],[Life expectancy]:[Schooling]])</f>
        <v>1</v>
      </c>
    </row>
    <row r="1615" spans="1:23" x14ac:dyDescent="0.25">
      <c r="A1615" t="s">
        <v>838</v>
      </c>
      <c r="B1615">
        <v>2004</v>
      </c>
      <c r="C1615" t="s">
        <v>735</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b">
        <f>Data_Completeness(LifeExpectancyData[[#This Row],[Life expectancy]:[Schooling]])</f>
        <v>1</v>
      </c>
    </row>
    <row r="1616" spans="1:23" x14ac:dyDescent="0.25">
      <c r="A1616" t="s">
        <v>838</v>
      </c>
      <c r="B1616">
        <v>2003</v>
      </c>
      <c r="C1616" t="s">
        <v>735</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b">
        <f>Data_Completeness(LifeExpectancyData[[#This Row],[Life expectancy]:[Schooling]])</f>
        <v>1</v>
      </c>
    </row>
    <row r="1617" spans="1:23" x14ac:dyDescent="0.25">
      <c r="A1617" t="s">
        <v>838</v>
      </c>
      <c r="B1617">
        <v>2002</v>
      </c>
      <c r="C1617" t="s">
        <v>735</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b">
        <f>Data_Completeness(LifeExpectancyData[[#This Row],[Life expectancy]:[Schooling]])</f>
        <v>1</v>
      </c>
    </row>
    <row r="1618" spans="1:23" x14ac:dyDescent="0.25">
      <c r="A1618" t="s">
        <v>838</v>
      </c>
      <c r="B1618">
        <v>2001</v>
      </c>
      <c r="C1618" t="s">
        <v>735</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b">
        <f>Data_Completeness(LifeExpectancyData[[#This Row],[Life expectancy]:[Schooling]])</f>
        <v>1</v>
      </c>
    </row>
    <row r="1619" spans="1:23" x14ac:dyDescent="0.25">
      <c r="A1619" t="s">
        <v>838</v>
      </c>
      <c r="B1619">
        <v>2000</v>
      </c>
      <c r="C1619" t="s">
        <v>735</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b">
        <f>Data_Completeness(LifeExpectancyData[[#This Row],[Life expectancy]:[Schooling]])</f>
        <v>1</v>
      </c>
    </row>
    <row r="1620" spans="1:23" x14ac:dyDescent="0.25">
      <c r="A1620" t="s">
        <v>839</v>
      </c>
      <c r="B1620">
        <v>2015</v>
      </c>
      <c r="C1620" t="s">
        <v>735</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b">
        <f>Data_Completeness(LifeExpectancyData[[#This Row],[Life expectancy]:[Schooling]])</f>
        <v>0</v>
      </c>
    </row>
    <row r="1621" spans="1:23" x14ac:dyDescent="0.25">
      <c r="A1621" t="s">
        <v>839</v>
      </c>
      <c r="B1621">
        <v>2014</v>
      </c>
      <c r="C1621" t="s">
        <v>735</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b">
        <f>Data_Completeness(LifeExpectancyData[[#This Row],[Life expectancy]:[Schooling]])</f>
        <v>1</v>
      </c>
    </row>
    <row r="1622" spans="1:23" x14ac:dyDescent="0.25">
      <c r="A1622" t="s">
        <v>839</v>
      </c>
      <c r="B1622">
        <v>2013</v>
      </c>
      <c r="C1622" t="s">
        <v>735</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b">
        <f>Data_Completeness(LifeExpectancyData[[#This Row],[Life expectancy]:[Schooling]])</f>
        <v>1</v>
      </c>
    </row>
    <row r="1623" spans="1:23" x14ac:dyDescent="0.25">
      <c r="A1623" t="s">
        <v>839</v>
      </c>
      <c r="B1623">
        <v>2012</v>
      </c>
      <c r="C1623" t="s">
        <v>735</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b">
        <f>Data_Completeness(LifeExpectancyData[[#This Row],[Life expectancy]:[Schooling]])</f>
        <v>1</v>
      </c>
    </row>
    <row r="1624" spans="1:23" x14ac:dyDescent="0.25">
      <c r="A1624" t="s">
        <v>839</v>
      </c>
      <c r="B1624">
        <v>2011</v>
      </c>
      <c r="C1624" t="s">
        <v>735</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b">
        <f>Data_Completeness(LifeExpectancyData[[#This Row],[Life expectancy]:[Schooling]])</f>
        <v>1</v>
      </c>
    </row>
    <row r="1625" spans="1:23" x14ac:dyDescent="0.25">
      <c r="A1625" t="s">
        <v>839</v>
      </c>
      <c r="B1625">
        <v>2010</v>
      </c>
      <c r="C1625" t="s">
        <v>735</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b">
        <f>Data_Completeness(LifeExpectancyData[[#This Row],[Life expectancy]:[Schooling]])</f>
        <v>1</v>
      </c>
    </row>
    <row r="1626" spans="1:23" x14ac:dyDescent="0.25">
      <c r="A1626" t="s">
        <v>839</v>
      </c>
      <c r="B1626">
        <v>2009</v>
      </c>
      <c r="C1626" t="s">
        <v>735</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b">
        <f>Data_Completeness(LifeExpectancyData[[#This Row],[Life expectancy]:[Schooling]])</f>
        <v>1</v>
      </c>
    </row>
    <row r="1627" spans="1:23" x14ac:dyDescent="0.25">
      <c r="A1627" t="s">
        <v>839</v>
      </c>
      <c r="B1627">
        <v>2008</v>
      </c>
      <c r="C1627" t="s">
        <v>735</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b">
        <f>Data_Completeness(LifeExpectancyData[[#This Row],[Life expectancy]:[Schooling]])</f>
        <v>1</v>
      </c>
    </row>
    <row r="1628" spans="1:23" x14ac:dyDescent="0.25">
      <c r="A1628" t="s">
        <v>839</v>
      </c>
      <c r="B1628">
        <v>2007</v>
      </c>
      <c r="C1628" t="s">
        <v>735</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b">
        <f>Data_Completeness(LifeExpectancyData[[#This Row],[Life expectancy]:[Schooling]])</f>
        <v>1</v>
      </c>
    </row>
    <row r="1629" spans="1:23" x14ac:dyDescent="0.25">
      <c r="A1629" t="s">
        <v>839</v>
      </c>
      <c r="B1629">
        <v>2006</v>
      </c>
      <c r="C1629" t="s">
        <v>735</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b">
        <f>Data_Completeness(LifeExpectancyData[[#This Row],[Life expectancy]:[Schooling]])</f>
        <v>1</v>
      </c>
    </row>
    <row r="1630" spans="1:23" x14ac:dyDescent="0.25">
      <c r="A1630" t="s">
        <v>839</v>
      </c>
      <c r="B1630">
        <v>2005</v>
      </c>
      <c r="C1630" t="s">
        <v>735</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b">
        <f>Data_Completeness(LifeExpectancyData[[#This Row],[Life expectancy]:[Schooling]])</f>
        <v>1</v>
      </c>
    </row>
    <row r="1631" spans="1:23" x14ac:dyDescent="0.25">
      <c r="A1631" t="s">
        <v>839</v>
      </c>
      <c r="B1631">
        <v>2004</v>
      </c>
      <c r="C1631" t="s">
        <v>735</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b">
        <f>Data_Completeness(LifeExpectancyData[[#This Row],[Life expectancy]:[Schooling]])</f>
        <v>1</v>
      </c>
    </row>
    <row r="1632" spans="1:23" x14ac:dyDescent="0.25">
      <c r="A1632" t="s">
        <v>839</v>
      </c>
      <c r="B1632">
        <v>2003</v>
      </c>
      <c r="C1632" t="s">
        <v>735</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b">
        <f>Data_Completeness(LifeExpectancyData[[#This Row],[Life expectancy]:[Schooling]])</f>
        <v>1</v>
      </c>
    </row>
    <row r="1633" spans="1:23" x14ac:dyDescent="0.25">
      <c r="A1633" t="s">
        <v>839</v>
      </c>
      <c r="B1633">
        <v>2002</v>
      </c>
      <c r="C1633" t="s">
        <v>735</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b">
        <f>Data_Completeness(LifeExpectancyData[[#This Row],[Life expectancy]:[Schooling]])</f>
        <v>0</v>
      </c>
    </row>
    <row r="1634" spans="1:23" x14ac:dyDescent="0.25">
      <c r="A1634" t="s">
        <v>839</v>
      </c>
      <c r="B1634">
        <v>2001</v>
      </c>
      <c r="C1634" t="s">
        <v>735</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b">
        <f>Data_Completeness(LifeExpectancyData[[#This Row],[Life expectancy]:[Schooling]])</f>
        <v>0</v>
      </c>
    </row>
    <row r="1635" spans="1:23" x14ac:dyDescent="0.25">
      <c r="A1635" t="s">
        <v>839</v>
      </c>
      <c r="B1635">
        <v>2000</v>
      </c>
      <c r="C1635" t="s">
        <v>735</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b">
        <f>Data_Completeness(LifeExpectancyData[[#This Row],[Life expectancy]:[Schooling]])</f>
        <v>0</v>
      </c>
    </row>
    <row r="1636" spans="1:23" x14ac:dyDescent="0.25">
      <c r="A1636" t="s">
        <v>840</v>
      </c>
      <c r="B1636">
        <v>2015</v>
      </c>
      <c r="C1636" t="s">
        <v>743</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b">
        <f>Data_Completeness(LifeExpectancyData[[#This Row],[Life expectancy]:[Schooling]])</f>
        <v>0</v>
      </c>
    </row>
    <row r="1637" spans="1:23" x14ac:dyDescent="0.25">
      <c r="A1637" t="s">
        <v>840</v>
      </c>
      <c r="B1637">
        <v>2014</v>
      </c>
      <c r="C1637" t="s">
        <v>743</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b">
        <f>Data_Completeness(LifeExpectancyData[[#This Row],[Life expectancy]:[Schooling]])</f>
        <v>1</v>
      </c>
    </row>
    <row r="1638" spans="1:23" x14ac:dyDescent="0.25">
      <c r="A1638" t="s">
        <v>840</v>
      </c>
      <c r="B1638">
        <v>2013</v>
      </c>
      <c r="C1638" t="s">
        <v>743</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b">
        <f>Data_Completeness(LifeExpectancyData[[#This Row],[Life expectancy]:[Schooling]])</f>
        <v>1</v>
      </c>
    </row>
    <row r="1639" spans="1:23" x14ac:dyDescent="0.25">
      <c r="A1639" t="s">
        <v>840</v>
      </c>
      <c r="B1639">
        <v>2012</v>
      </c>
      <c r="C1639" t="s">
        <v>743</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b">
        <f>Data_Completeness(LifeExpectancyData[[#This Row],[Life expectancy]:[Schooling]])</f>
        <v>1</v>
      </c>
    </row>
    <row r="1640" spans="1:23" x14ac:dyDescent="0.25">
      <c r="A1640" t="s">
        <v>840</v>
      </c>
      <c r="B1640">
        <v>2011</v>
      </c>
      <c r="C1640" t="s">
        <v>743</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b">
        <f>Data_Completeness(LifeExpectancyData[[#This Row],[Life expectancy]:[Schooling]])</f>
        <v>1</v>
      </c>
    </row>
    <row r="1641" spans="1:23" x14ac:dyDescent="0.25">
      <c r="A1641" t="s">
        <v>840</v>
      </c>
      <c r="B1641">
        <v>2010</v>
      </c>
      <c r="C1641" t="s">
        <v>743</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b">
        <f>Data_Completeness(LifeExpectancyData[[#This Row],[Life expectancy]:[Schooling]])</f>
        <v>1</v>
      </c>
    </row>
    <row r="1642" spans="1:23" x14ac:dyDescent="0.25">
      <c r="A1642" t="s">
        <v>840</v>
      </c>
      <c r="B1642">
        <v>2009</v>
      </c>
      <c r="C1642" t="s">
        <v>743</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b">
        <f>Data_Completeness(LifeExpectancyData[[#This Row],[Life expectancy]:[Schooling]])</f>
        <v>1</v>
      </c>
    </row>
    <row r="1643" spans="1:23" x14ac:dyDescent="0.25">
      <c r="A1643" t="s">
        <v>840</v>
      </c>
      <c r="B1643">
        <v>2008</v>
      </c>
      <c r="C1643" t="s">
        <v>743</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b">
        <f>Data_Completeness(LifeExpectancyData[[#This Row],[Life expectancy]:[Schooling]])</f>
        <v>1</v>
      </c>
    </row>
    <row r="1644" spans="1:23" x14ac:dyDescent="0.25">
      <c r="A1644" t="s">
        <v>840</v>
      </c>
      <c r="B1644">
        <v>2007</v>
      </c>
      <c r="C1644" t="s">
        <v>743</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b">
        <f>Data_Completeness(LifeExpectancyData[[#This Row],[Life expectancy]:[Schooling]])</f>
        <v>1</v>
      </c>
    </row>
    <row r="1645" spans="1:23" x14ac:dyDescent="0.25">
      <c r="A1645" t="s">
        <v>840</v>
      </c>
      <c r="B1645">
        <v>2006</v>
      </c>
      <c r="C1645" t="s">
        <v>743</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b">
        <f>Data_Completeness(LifeExpectancyData[[#This Row],[Life expectancy]:[Schooling]])</f>
        <v>1</v>
      </c>
    </row>
    <row r="1646" spans="1:23" x14ac:dyDescent="0.25">
      <c r="A1646" t="s">
        <v>840</v>
      </c>
      <c r="B1646">
        <v>2005</v>
      </c>
      <c r="C1646" t="s">
        <v>743</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b">
        <f>Data_Completeness(LifeExpectancyData[[#This Row],[Life expectancy]:[Schooling]])</f>
        <v>1</v>
      </c>
    </row>
    <row r="1647" spans="1:23" x14ac:dyDescent="0.25">
      <c r="A1647" t="s">
        <v>840</v>
      </c>
      <c r="B1647">
        <v>2004</v>
      </c>
      <c r="C1647" t="s">
        <v>743</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b">
        <f>Data_Completeness(LifeExpectancyData[[#This Row],[Life expectancy]:[Schooling]])</f>
        <v>1</v>
      </c>
    </row>
    <row r="1648" spans="1:23" x14ac:dyDescent="0.25">
      <c r="A1648" t="s">
        <v>840</v>
      </c>
      <c r="B1648">
        <v>2003</v>
      </c>
      <c r="C1648" t="s">
        <v>743</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b">
        <f>Data_Completeness(LifeExpectancyData[[#This Row],[Life expectancy]:[Schooling]])</f>
        <v>1</v>
      </c>
    </row>
    <row r="1649" spans="1:23" x14ac:dyDescent="0.25">
      <c r="A1649" t="s">
        <v>840</v>
      </c>
      <c r="B1649">
        <v>2002</v>
      </c>
      <c r="C1649" t="s">
        <v>743</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b">
        <f>Data_Completeness(LifeExpectancyData[[#This Row],[Life expectancy]:[Schooling]])</f>
        <v>0</v>
      </c>
    </row>
    <row r="1650" spans="1:23" x14ac:dyDescent="0.25">
      <c r="A1650" t="s">
        <v>840</v>
      </c>
      <c r="B1650">
        <v>2001</v>
      </c>
      <c r="C1650" t="s">
        <v>743</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b">
        <f>Data_Completeness(LifeExpectancyData[[#This Row],[Life expectancy]:[Schooling]])</f>
        <v>0</v>
      </c>
    </row>
    <row r="1651" spans="1:23" x14ac:dyDescent="0.25">
      <c r="A1651" t="s">
        <v>840</v>
      </c>
      <c r="B1651">
        <v>2000</v>
      </c>
      <c r="C1651" t="s">
        <v>743</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b">
        <f>Data_Completeness(LifeExpectancyData[[#This Row],[Life expectancy]:[Schooling]])</f>
        <v>0</v>
      </c>
    </row>
    <row r="1652" spans="1:23" x14ac:dyDescent="0.25">
      <c r="A1652" t="s">
        <v>841</v>
      </c>
      <c r="B1652">
        <v>2013</v>
      </c>
      <c r="C1652" t="s">
        <v>735</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b">
        <f>Data_Completeness(LifeExpectancyData[[#This Row],[Life expectancy]:[Schooling]])</f>
        <v>0</v>
      </c>
    </row>
    <row r="1653" spans="1:23" x14ac:dyDescent="0.25">
      <c r="A1653" t="s">
        <v>842</v>
      </c>
      <c r="B1653">
        <v>2015</v>
      </c>
      <c r="C1653" t="s">
        <v>735</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b">
        <f>Data_Completeness(LifeExpectancyData[[#This Row],[Life expectancy]:[Schooling]])</f>
        <v>0</v>
      </c>
    </row>
    <row r="1654" spans="1:23" x14ac:dyDescent="0.25">
      <c r="A1654" t="s">
        <v>842</v>
      </c>
      <c r="B1654">
        <v>2014</v>
      </c>
      <c r="C1654" t="s">
        <v>735</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b">
        <f>Data_Completeness(LifeExpectancyData[[#This Row],[Life expectancy]:[Schooling]])</f>
        <v>1</v>
      </c>
    </row>
    <row r="1655" spans="1:23" x14ac:dyDescent="0.25">
      <c r="A1655" t="s">
        <v>842</v>
      </c>
      <c r="B1655">
        <v>2013</v>
      </c>
      <c r="C1655" t="s">
        <v>735</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b">
        <f>Data_Completeness(LifeExpectancyData[[#This Row],[Life expectancy]:[Schooling]])</f>
        <v>1</v>
      </c>
    </row>
    <row r="1656" spans="1:23" x14ac:dyDescent="0.25">
      <c r="A1656" t="s">
        <v>842</v>
      </c>
      <c r="B1656">
        <v>2012</v>
      </c>
      <c r="C1656" t="s">
        <v>735</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b">
        <f>Data_Completeness(LifeExpectancyData[[#This Row],[Life expectancy]:[Schooling]])</f>
        <v>1</v>
      </c>
    </row>
    <row r="1657" spans="1:23" x14ac:dyDescent="0.25">
      <c r="A1657" t="s">
        <v>842</v>
      </c>
      <c r="B1657">
        <v>2011</v>
      </c>
      <c r="C1657" t="s">
        <v>735</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b">
        <f>Data_Completeness(LifeExpectancyData[[#This Row],[Life expectancy]:[Schooling]])</f>
        <v>1</v>
      </c>
    </row>
    <row r="1658" spans="1:23" x14ac:dyDescent="0.25">
      <c r="A1658" t="s">
        <v>842</v>
      </c>
      <c r="B1658">
        <v>2010</v>
      </c>
      <c r="C1658" t="s">
        <v>735</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b">
        <f>Data_Completeness(LifeExpectancyData[[#This Row],[Life expectancy]:[Schooling]])</f>
        <v>1</v>
      </c>
    </row>
    <row r="1659" spans="1:23" x14ac:dyDescent="0.25">
      <c r="A1659" t="s">
        <v>842</v>
      </c>
      <c r="B1659">
        <v>2009</v>
      </c>
      <c r="C1659" t="s">
        <v>735</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b">
        <f>Data_Completeness(LifeExpectancyData[[#This Row],[Life expectancy]:[Schooling]])</f>
        <v>1</v>
      </c>
    </row>
    <row r="1660" spans="1:23" x14ac:dyDescent="0.25">
      <c r="A1660" t="s">
        <v>842</v>
      </c>
      <c r="B1660">
        <v>2008</v>
      </c>
      <c r="C1660" t="s">
        <v>735</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b">
        <f>Data_Completeness(LifeExpectancyData[[#This Row],[Life expectancy]:[Schooling]])</f>
        <v>1</v>
      </c>
    </row>
    <row r="1661" spans="1:23" x14ac:dyDescent="0.25">
      <c r="A1661" t="s">
        <v>842</v>
      </c>
      <c r="B1661">
        <v>2007</v>
      </c>
      <c r="C1661" t="s">
        <v>735</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b">
        <f>Data_Completeness(LifeExpectancyData[[#This Row],[Life expectancy]:[Schooling]])</f>
        <v>1</v>
      </c>
    </row>
    <row r="1662" spans="1:23" x14ac:dyDescent="0.25">
      <c r="A1662" t="s">
        <v>842</v>
      </c>
      <c r="B1662">
        <v>2006</v>
      </c>
      <c r="C1662" t="s">
        <v>735</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b">
        <f>Data_Completeness(LifeExpectancyData[[#This Row],[Life expectancy]:[Schooling]])</f>
        <v>1</v>
      </c>
    </row>
    <row r="1663" spans="1:23" x14ac:dyDescent="0.25">
      <c r="A1663" t="s">
        <v>842</v>
      </c>
      <c r="B1663">
        <v>2005</v>
      </c>
      <c r="C1663" t="s">
        <v>735</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b">
        <f>Data_Completeness(LifeExpectancyData[[#This Row],[Life expectancy]:[Schooling]])</f>
        <v>1</v>
      </c>
    </row>
    <row r="1664" spans="1:23" x14ac:dyDescent="0.25">
      <c r="A1664" t="s">
        <v>842</v>
      </c>
      <c r="B1664">
        <v>2004</v>
      </c>
      <c r="C1664" t="s">
        <v>735</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b">
        <f>Data_Completeness(LifeExpectancyData[[#This Row],[Life expectancy]:[Schooling]])</f>
        <v>0</v>
      </c>
    </row>
    <row r="1665" spans="1:23" x14ac:dyDescent="0.25">
      <c r="A1665" t="s">
        <v>842</v>
      </c>
      <c r="B1665">
        <v>2003</v>
      </c>
      <c r="C1665" t="s">
        <v>735</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b">
        <f>Data_Completeness(LifeExpectancyData[[#This Row],[Life expectancy]:[Schooling]])</f>
        <v>0</v>
      </c>
    </row>
    <row r="1666" spans="1:23" x14ac:dyDescent="0.25">
      <c r="A1666" t="s">
        <v>842</v>
      </c>
      <c r="B1666">
        <v>2002</v>
      </c>
      <c r="C1666" t="s">
        <v>735</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b">
        <f>Data_Completeness(LifeExpectancyData[[#This Row],[Life expectancy]:[Schooling]])</f>
        <v>0</v>
      </c>
    </row>
    <row r="1667" spans="1:23" x14ac:dyDescent="0.25">
      <c r="A1667" t="s">
        <v>842</v>
      </c>
      <c r="B1667">
        <v>2001</v>
      </c>
      <c r="C1667" t="s">
        <v>735</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b">
        <f>Data_Completeness(LifeExpectancyData[[#This Row],[Life expectancy]:[Schooling]])</f>
        <v>0</v>
      </c>
    </row>
    <row r="1668" spans="1:23" x14ac:dyDescent="0.25">
      <c r="A1668" t="s">
        <v>842</v>
      </c>
      <c r="B1668">
        <v>2000</v>
      </c>
      <c r="C1668" t="s">
        <v>735</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b">
        <f>Data_Completeness(LifeExpectancyData[[#This Row],[Life expectancy]:[Schooling]])</f>
        <v>0</v>
      </c>
    </row>
    <row r="1669" spans="1:23" x14ac:dyDescent="0.25">
      <c r="A1669" t="s">
        <v>843</v>
      </c>
      <c r="B1669">
        <v>2015</v>
      </c>
      <c r="C1669" t="s">
        <v>735</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b">
        <f>Data_Completeness(LifeExpectancyData[[#This Row],[Life expectancy]:[Schooling]])</f>
        <v>0</v>
      </c>
    </row>
    <row r="1670" spans="1:23" x14ac:dyDescent="0.25">
      <c r="A1670" t="s">
        <v>843</v>
      </c>
      <c r="B1670">
        <v>2014</v>
      </c>
      <c r="C1670" t="s">
        <v>735</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b">
        <f>Data_Completeness(LifeExpectancyData[[#This Row],[Life expectancy]:[Schooling]])</f>
        <v>1</v>
      </c>
    </row>
    <row r="1671" spans="1:23" x14ac:dyDescent="0.25">
      <c r="A1671" t="s">
        <v>843</v>
      </c>
      <c r="B1671">
        <v>2013</v>
      </c>
      <c r="C1671" t="s">
        <v>735</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b">
        <f>Data_Completeness(LifeExpectancyData[[#This Row],[Life expectancy]:[Schooling]])</f>
        <v>1</v>
      </c>
    </row>
    <row r="1672" spans="1:23" x14ac:dyDescent="0.25">
      <c r="A1672" t="s">
        <v>843</v>
      </c>
      <c r="B1672">
        <v>2012</v>
      </c>
      <c r="C1672" t="s">
        <v>735</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b">
        <f>Data_Completeness(LifeExpectancyData[[#This Row],[Life expectancy]:[Schooling]])</f>
        <v>1</v>
      </c>
    </row>
    <row r="1673" spans="1:23" x14ac:dyDescent="0.25">
      <c r="A1673" t="s">
        <v>843</v>
      </c>
      <c r="B1673">
        <v>2011</v>
      </c>
      <c r="C1673" t="s">
        <v>735</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b">
        <f>Data_Completeness(LifeExpectancyData[[#This Row],[Life expectancy]:[Schooling]])</f>
        <v>1</v>
      </c>
    </row>
    <row r="1674" spans="1:23" x14ac:dyDescent="0.25">
      <c r="A1674" t="s">
        <v>843</v>
      </c>
      <c r="B1674">
        <v>2010</v>
      </c>
      <c r="C1674" t="s">
        <v>735</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b">
        <f>Data_Completeness(LifeExpectancyData[[#This Row],[Life expectancy]:[Schooling]])</f>
        <v>1</v>
      </c>
    </row>
    <row r="1675" spans="1:23" x14ac:dyDescent="0.25">
      <c r="A1675" t="s">
        <v>843</v>
      </c>
      <c r="B1675">
        <v>2009</v>
      </c>
      <c r="C1675" t="s">
        <v>735</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b">
        <f>Data_Completeness(LifeExpectancyData[[#This Row],[Life expectancy]:[Schooling]])</f>
        <v>1</v>
      </c>
    </row>
    <row r="1676" spans="1:23" x14ac:dyDescent="0.25">
      <c r="A1676" t="s">
        <v>843</v>
      </c>
      <c r="B1676">
        <v>2008</v>
      </c>
      <c r="C1676" t="s">
        <v>735</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b">
        <f>Data_Completeness(LifeExpectancyData[[#This Row],[Life expectancy]:[Schooling]])</f>
        <v>1</v>
      </c>
    </row>
    <row r="1677" spans="1:23" x14ac:dyDescent="0.25">
      <c r="A1677" t="s">
        <v>843</v>
      </c>
      <c r="B1677">
        <v>2007</v>
      </c>
      <c r="C1677" t="s">
        <v>735</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b">
        <f>Data_Completeness(LifeExpectancyData[[#This Row],[Life expectancy]:[Schooling]])</f>
        <v>1</v>
      </c>
    </row>
    <row r="1678" spans="1:23" x14ac:dyDescent="0.25">
      <c r="A1678" t="s">
        <v>843</v>
      </c>
      <c r="B1678">
        <v>2006</v>
      </c>
      <c r="C1678" t="s">
        <v>735</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b">
        <f>Data_Completeness(LifeExpectancyData[[#This Row],[Life expectancy]:[Schooling]])</f>
        <v>1</v>
      </c>
    </row>
    <row r="1679" spans="1:23" x14ac:dyDescent="0.25">
      <c r="A1679" t="s">
        <v>843</v>
      </c>
      <c r="B1679">
        <v>2005</v>
      </c>
      <c r="C1679" t="s">
        <v>735</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b">
        <f>Data_Completeness(LifeExpectancyData[[#This Row],[Life expectancy]:[Schooling]])</f>
        <v>1</v>
      </c>
    </row>
    <row r="1680" spans="1:23" x14ac:dyDescent="0.25">
      <c r="A1680" t="s">
        <v>843</v>
      </c>
      <c r="B1680">
        <v>2004</v>
      </c>
      <c r="C1680" t="s">
        <v>735</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b">
        <f>Data_Completeness(LifeExpectancyData[[#This Row],[Life expectancy]:[Schooling]])</f>
        <v>1</v>
      </c>
    </row>
    <row r="1681" spans="1:23" x14ac:dyDescent="0.25">
      <c r="A1681" t="s">
        <v>843</v>
      </c>
      <c r="B1681">
        <v>2003</v>
      </c>
      <c r="C1681" t="s">
        <v>735</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b">
        <f>Data_Completeness(LifeExpectancyData[[#This Row],[Life expectancy]:[Schooling]])</f>
        <v>1</v>
      </c>
    </row>
    <row r="1682" spans="1:23" x14ac:dyDescent="0.25">
      <c r="A1682" t="s">
        <v>843</v>
      </c>
      <c r="B1682">
        <v>2002</v>
      </c>
      <c r="C1682" t="s">
        <v>735</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b">
        <f>Data_Completeness(LifeExpectancyData[[#This Row],[Life expectancy]:[Schooling]])</f>
        <v>1</v>
      </c>
    </row>
    <row r="1683" spans="1:23" x14ac:dyDescent="0.25">
      <c r="A1683" t="s">
        <v>843</v>
      </c>
      <c r="B1683">
        <v>2001</v>
      </c>
      <c r="C1683" t="s">
        <v>735</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b">
        <f>Data_Completeness(LifeExpectancyData[[#This Row],[Life expectancy]:[Schooling]])</f>
        <v>1</v>
      </c>
    </row>
    <row r="1684" spans="1:23" x14ac:dyDescent="0.25">
      <c r="A1684" t="s">
        <v>843</v>
      </c>
      <c r="B1684">
        <v>2000</v>
      </c>
      <c r="C1684" t="s">
        <v>735</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b">
        <f>Data_Completeness(LifeExpectancyData[[#This Row],[Life expectancy]:[Schooling]])</f>
        <v>1</v>
      </c>
    </row>
    <row r="1685" spans="1:23" x14ac:dyDescent="0.25">
      <c r="A1685" t="s">
        <v>844</v>
      </c>
      <c r="B1685">
        <v>2015</v>
      </c>
      <c r="C1685" t="s">
        <v>735</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b">
        <f>Data_Completeness(LifeExpectancyData[[#This Row],[Life expectancy]:[Schooling]])</f>
        <v>0</v>
      </c>
    </row>
    <row r="1686" spans="1:23" x14ac:dyDescent="0.25">
      <c r="A1686" t="s">
        <v>844</v>
      </c>
      <c r="B1686">
        <v>2014</v>
      </c>
      <c r="C1686" t="s">
        <v>735</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b">
        <f>Data_Completeness(LifeExpectancyData[[#This Row],[Life expectancy]:[Schooling]])</f>
        <v>1</v>
      </c>
    </row>
    <row r="1687" spans="1:23" x14ac:dyDescent="0.25">
      <c r="A1687" t="s">
        <v>844</v>
      </c>
      <c r="B1687">
        <v>2013</v>
      </c>
      <c r="C1687" t="s">
        <v>735</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b">
        <f>Data_Completeness(LifeExpectancyData[[#This Row],[Life expectancy]:[Schooling]])</f>
        <v>1</v>
      </c>
    </row>
    <row r="1688" spans="1:23" x14ac:dyDescent="0.25">
      <c r="A1688" t="s">
        <v>844</v>
      </c>
      <c r="B1688">
        <v>2012</v>
      </c>
      <c r="C1688" t="s">
        <v>735</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b">
        <f>Data_Completeness(LifeExpectancyData[[#This Row],[Life expectancy]:[Schooling]])</f>
        <v>1</v>
      </c>
    </row>
    <row r="1689" spans="1:23" x14ac:dyDescent="0.25">
      <c r="A1689" t="s">
        <v>844</v>
      </c>
      <c r="B1689">
        <v>2011</v>
      </c>
      <c r="C1689" t="s">
        <v>735</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b">
        <f>Data_Completeness(LifeExpectancyData[[#This Row],[Life expectancy]:[Schooling]])</f>
        <v>1</v>
      </c>
    </row>
    <row r="1690" spans="1:23" x14ac:dyDescent="0.25">
      <c r="A1690" t="s">
        <v>844</v>
      </c>
      <c r="B1690">
        <v>2010</v>
      </c>
      <c r="C1690" t="s">
        <v>735</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b">
        <f>Data_Completeness(LifeExpectancyData[[#This Row],[Life expectancy]:[Schooling]])</f>
        <v>1</v>
      </c>
    </row>
    <row r="1691" spans="1:23" x14ac:dyDescent="0.25">
      <c r="A1691" t="s">
        <v>844</v>
      </c>
      <c r="B1691">
        <v>2009</v>
      </c>
      <c r="C1691" t="s">
        <v>735</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b">
        <f>Data_Completeness(LifeExpectancyData[[#This Row],[Life expectancy]:[Schooling]])</f>
        <v>1</v>
      </c>
    </row>
    <row r="1692" spans="1:23" x14ac:dyDescent="0.25">
      <c r="A1692" t="s">
        <v>844</v>
      </c>
      <c r="B1692">
        <v>2008</v>
      </c>
      <c r="C1692" t="s">
        <v>735</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b">
        <f>Data_Completeness(LifeExpectancyData[[#This Row],[Life expectancy]:[Schooling]])</f>
        <v>1</v>
      </c>
    </row>
    <row r="1693" spans="1:23" x14ac:dyDescent="0.25">
      <c r="A1693" t="s">
        <v>844</v>
      </c>
      <c r="B1693">
        <v>2007</v>
      </c>
      <c r="C1693" t="s">
        <v>735</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b">
        <f>Data_Completeness(LifeExpectancyData[[#This Row],[Life expectancy]:[Schooling]])</f>
        <v>1</v>
      </c>
    </row>
    <row r="1694" spans="1:23" x14ac:dyDescent="0.25">
      <c r="A1694" t="s">
        <v>844</v>
      </c>
      <c r="B1694">
        <v>2006</v>
      </c>
      <c r="C1694" t="s">
        <v>735</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b">
        <f>Data_Completeness(LifeExpectancyData[[#This Row],[Life expectancy]:[Schooling]])</f>
        <v>1</v>
      </c>
    </row>
    <row r="1695" spans="1:23" x14ac:dyDescent="0.25">
      <c r="A1695" t="s">
        <v>844</v>
      </c>
      <c r="B1695">
        <v>2005</v>
      </c>
      <c r="C1695" t="s">
        <v>735</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b">
        <f>Data_Completeness(LifeExpectancyData[[#This Row],[Life expectancy]:[Schooling]])</f>
        <v>1</v>
      </c>
    </row>
    <row r="1696" spans="1:23" x14ac:dyDescent="0.25">
      <c r="A1696" t="s">
        <v>844</v>
      </c>
      <c r="B1696">
        <v>2004</v>
      </c>
      <c r="C1696" t="s">
        <v>735</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b">
        <f>Data_Completeness(LifeExpectancyData[[#This Row],[Life expectancy]:[Schooling]])</f>
        <v>1</v>
      </c>
    </row>
    <row r="1697" spans="1:23" x14ac:dyDescent="0.25">
      <c r="A1697" t="s">
        <v>844</v>
      </c>
      <c r="B1697">
        <v>2003</v>
      </c>
      <c r="C1697" t="s">
        <v>735</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b">
        <f>Data_Completeness(LifeExpectancyData[[#This Row],[Life expectancy]:[Schooling]])</f>
        <v>1</v>
      </c>
    </row>
    <row r="1698" spans="1:23" x14ac:dyDescent="0.25">
      <c r="A1698" t="s">
        <v>844</v>
      </c>
      <c r="B1698">
        <v>2002</v>
      </c>
      <c r="C1698" t="s">
        <v>735</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b">
        <f>Data_Completeness(LifeExpectancyData[[#This Row],[Life expectancy]:[Schooling]])</f>
        <v>1</v>
      </c>
    </row>
    <row r="1699" spans="1:23" x14ac:dyDescent="0.25">
      <c r="A1699" t="s">
        <v>844</v>
      </c>
      <c r="B1699">
        <v>2001</v>
      </c>
      <c r="C1699" t="s">
        <v>735</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b">
        <f>Data_Completeness(LifeExpectancyData[[#This Row],[Life expectancy]:[Schooling]])</f>
        <v>1</v>
      </c>
    </row>
    <row r="1700" spans="1:23" x14ac:dyDescent="0.25">
      <c r="A1700" t="s">
        <v>844</v>
      </c>
      <c r="B1700">
        <v>2000</v>
      </c>
      <c r="C1700" t="s">
        <v>735</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b">
        <f>Data_Completeness(LifeExpectancyData[[#This Row],[Life expectancy]:[Schooling]])</f>
        <v>1</v>
      </c>
    </row>
    <row r="1701" spans="1:23" x14ac:dyDescent="0.25">
      <c r="A1701" t="s">
        <v>845</v>
      </c>
      <c r="B1701">
        <v>2015</v>
      </c>
      <c r="C1701" t="s">
        <v>735</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b">
        <f>Data_Completeness(LifeExpectancyData[[#This Row],[Life expectancy]:[Schooling]])</f>
        <v>0</v>
      </c>
    </row>
    <row r="1702" spans="1:23" x14ac:dyDescent="0.25">
      <c r="A1702" t="s">
        <v>845</v>
      </c>
      <c r="B1702">
        <v>2014</v>
      </c>
      <c r="C1702" t="s">
        <v>735</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b">
        <f>Data_Completeness(LifeExpectancyData[[#This Row],[Life expectancy]:[Schooling]])</f>
        <v>0</v>
      </c>
    </row>
    <row r="1703" spans="1:23" x14ac:dyDescent="0.25">
      <c r="A1703" t="s">
        <v>845</v>
      </c>
      <c r="B1703">
        <v>2013</v>
      </c>
      <c r="C1703" t="s">
        <v>735</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b">
        <f>Data_Completeness(LifeExpectancyData[[#This Row],[Life expectancy]:[Schooling]])</f>
        <v>0</v>
      </c>
    </row>
    <row r="1704" spans="1:23" x14ac:dyDescent="0.25">
      <c r="A1704" t="s">
        <v>845</v>
      </c>
      <c r="B1704">
        <v>2012</v>
      </c>
      <c r="C1704" t="s">
        <v>735</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b">
        <f>Data_Completeness(LifeExpectancyData[[#This Row],[Life expectancy]:[Schooling]])</f>
        <v>0</v>
      </c>
    </row>
    <row r="1705" spans="1:23" x14ac:dyDescent="0.25">
      <c r="A1705" t="s">
        <v>845</v>
      </c>
      <c r="B1705">
        <v>2011</v>
      </c>
      <c r="C1705" t="s">
        <v>735</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b">
        <f>Data_Completeness(LifeExpectancyData[[#This Row],[Life expectancy]:[Schooling]])</f>
        <v>0</v>
      </c>
    </row>
    <row r="1706" spans="1:23" x14ac:dyDescent="0.25">
      <c r="A1706" t="s">
        <v>845</v>
      </c>
      <c r="B1706">
        <v>2010</v>
      </c>
      <c r="C1706" t="s">
        <v>735</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b">
        <f>Data_Completeness(LifeExpectancyData[[#This Row],[Life expectancy]:[Schooling]])</f>
        <v>0</v>
      </c>
    </row>
    <row r="1707" spans="1:23" x14ac:dyDescent="0.25">
      <c r="A1707" t="s">
        <v>845</v>
      </c>
      <c r="B1707">
        <v>2009</v>
      </c>
      <c r="C1707" t="s">
        <v>735</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b">
        <f>Data_Completeness(LifeExpectancyData[[#This Row],[Life expectancy]:[Schooling]])</f>
        <v>0</v>
      </c>
    </row>
    <row r="1708" spans="1:23" x14ac:dyDescent="0.25">
      <c r="A1708" t="s">
        <v>845</v>
      </c>
      <c r="B1708">
        <v>2008</v>
      </c>
      <c r="C1708" t="s">
        <v>735</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b">
        <f>Data_Completeness(LifeExpectancyData[[#This Row],[Life expectancy]:[Schooling]])</f>
        <v>0</v>
      </c>
    </row>
    <row r="1709" spans="1:23" x14ac:dyDescent="0.25">
      <c r="A1709" t="s">
        <v>845</v>
      </c>
      <c r="B1709">
        <v>2007</v>
      </c>
      <c r="C1709" t="s">
        <v>735</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b">
        <f>Data_Completeness(LifeExpectancyData[[#This Row],[Life expectancy]:[Schooling]])</f>
        <v>0</v>
      </c>
    </row>
    <row r="1710" spans="1:23" x14ac:dyDescent="0.25">
      <c r="A1710" t="s">
        <v>845</v>
      </c>
      <c r="B1710">
        <v>2006</v>
      </c>
      <c r="C1710" t="s">
        <v>735</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b">
        <f>Data_Completeness(LifeExpectancyData[[#This Row],[Life expectancy]:[Schooling]])</f>
        <v>0</v>
      </c>
    </row>
    <row r="1711" spans="1:23" x14ac:dyDescent="0.25">
      <c r="A1711" t="s">
        <v>845</v>
      </c>
      <c r="B1711">
        <v>2005</v>
      </c>
      <c r="C1711" t="s">
        <v>735</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b">
        <f>Data_Completeness(LifeExpectancyData[[#This Row],[Life expectancy]:[Schooling]])</f>
        <v>0</v>
      </c>
    </row>
    <row r="1712" spans="1:23" x14ac:dyDescent="0.25">
      <c r="A1712" t="s">
        <v>845</v>
      </c>
      <c r="B1712">
        <v>2004</v>
      </c>
      <c r="C1712" t="s">
        <v>735</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b">
        <f>Data_Completeness(LifeExpectancyData[[#This Row],[Life expectancy]:[Schooling]])</f>
        <v>0</v>
      </c>
    </row>
    <row r="1713" spans="1:23" x14ac:dyDescent="0.25">
      <c r="A1713" t="s">
        <v>845</v>
      </c>
      <c r="B1713">
        <v>2003</v>
      </c>
      <c r="C1713" t="s">
        <v>735</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b">
        <f>Data_Completeness(LifeExpectancyData[[#This Row],[Life expectancy]:[Schooling]])</f>
        <v>0</v>
      </c>
    </row>
    <row r="1714" spans="1:23" x14ac:dyDescent="0.25">
      <c r="A1714" t="s">
        <v>845</v>
      </c>
      <c r="B1714">
        <v>2002</v>
      </c>
      <c r="C1714" t="s">
        <v>735</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b">
        <f>Data_Completeness(LifeExpectancyData[[#This Row],[Life expectancy]:[Schooling]])</f>
        <v>0</v>
      </c>
    </row>
    <row r="1715" spans="1:23" x14ac:dyDescent="0.25">
      <c r="A1715" t="s">
        <v>845</v>
      </c>
      <c r="B1715">
        <v>2001</v>
      </c>
      <c r="C1715" t="s">
        <v>735</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b">
        <f>Data_Completeness(LifeExpectancyData[[#This Row],[Life expectancy]:[Schooling]])</f>
        <v>0</v>
      </c>
    </row>
    <row r="1716" spans="1:23" x14ac:dyDescent="0.25">
      <c r="A1716" t="s">
        <v>845</v>
      </c>
      <c r="B1716">
        <v>2000</v>
      </c>
      <c r="C1716" t="s">
        <v>735</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b">
        <f>Data_Completeness(LifeExpectancyData[[#This Row],[Life expectancy]:[Schooling]])</f>
        <v>0</v>
      </c>
    </row>
    <row r="1717" spans="1:23" x14ac:dyDescent="0.25">
      <c r="A1717" t="s">
        <v>846</v>
      </c>
      <c r="B1717">
        <v>2013</v>
      </c>
      <c r="C1717" t="s">
        <v>735</v>
      </c>
      <c r="F1717">
        <v>0</v>
      </c>
      <c r="G1717">
        <v>0.01</v>
      </c>
      <c r="H1717">
        <v>0</v>
      </c>
      <c r="I1717">
        <v>99</v>
      </c>
      <c r="J1717">
        <v>0</v>
      </c>
      <c r="L1717">
        <v>0</v>
      </c>
      <c r="M1717">
        <v>99</v>
      </c>
      <c r="N1717">
        <v>4.3</v>
      </c>
      <c r="O1717">
        <v>99</v>
      </c>
      <c r="P1717">
        <v>0.1</v>
      </c>
      <c r="W1717" t="b">
        <f>Data_Completeness(LifeExpectancyData[[#This Row],[Life expectancy]:[Schooling]])</f>
        <v>0</v>
      </c>
    </row>
    <row r="1718" spans="1:23" x14ac:dyDescent="0.25">
      <c r="A1718" t="s">
        <v>847</v>
      </c>
      <c r="B1718">
        <v>2015</v>
      </c>
      <c r="C1718" t="s">
        <v>735</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b">
        <f>Data_Completeness(LifeExpectancyData[[#This Row],[Life expectancy]:[Schooling]])</f>
        <v>0</v>
      </c>
    </row>
    <row r="1719" spans="1:23" x14ac:dyDescent="0.25">
      <c r="A1719" t="s">
        <v>847</v>
      </c>
      <c r="B1719">
        <v>2014</v>
      </c>
      <c r="C1719" t="s">
        <v>735</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b">
        <f>Data_Completeness(LifeExpectancyData[[#This Row],[Life expectancy]:[Schooling]])</f>
        <v>1</v>
      </c>
    </row>
    <row r="1720" spans="1:23" x14ac:dyDescent="0.25">
      <c r="A1720" t="s">
        <v>847</v>
      </c>
      <c r="B1720">
        <v>2013</v>
      </c>
      <c r="C1720" t="s">
        <v>735</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b">
        <f>Data_Completeness(LifeExpectancyData[[#This Row],[Life expectancy]:[Schooling]])</f>
        <v>1</v>
      </c>
    </row>
    <row r="1721" spans="1:23" x14ac:dyDescent="0.25">
      <c r="A1721" t="s">
        <v>847</v>
      </c>
      <c r="B1721">
        <v>2012</v>
      </c>
      <c r="C1721" t="s">
        <v>735</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b">
        <f>Data_Completeness(LifeExpectancyData[[#This Row],[Life expectancy]:[Schooling]])</f>
        <v>1</v>
      </c>
    </row>
    <row r="1722" spans="1:23" x14ac:dyDescent="0.25">
      <c r="A1722" t="s">
        <v>847</v>
      </c>
      <c r="B1722">
        <v>2011</v>
      </c>
      <c r="C1722" t="s">
        <v>735</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b">
        <f>Data_Completeness(LifeExpectancyData[[#This Row],[Life expectancy]:[Schooling]])</f>
        <v>1</v>
      </c>
    </row>
    <row r="1723" spans="1:23" x14ac:dyDescent="0.25">
      <c r="A1723" t="s">
        <v>847</v>
      </c>
      <c r="B1723">
        <v>2010</v>
      </c>
      <c r="C1723" t="s">
        <v>735</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b">
        <f>Data_Completeness(LifeExpectancyData[[#This Row],[Life expectancy]:[Schooling]])</f>
        <v>1</v>
      </c>
    </row>
    <row r="1724" spans="1:23" x14ac:dyDescent="0.25">
      <c r="A1724" t="s">
        <v>847</v>
      </c>
      <c r="B1724">
        <v>2009</v>
      </c>
      <c r="C1724" t="s">
        <v>735</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b">
        <f>Data_Completeness(LifeExpectancyData[[#This Row],[Life expectancy]:[Schooling]])</f>
        <v>1</v>
      </c>
    </row>
    <row r="1725" spans="1:23" x14ac:dyDescent="0.25">
      <c r="A1725" t="s">
        <v>847</v>
      </c>
      <c r="B1725">
        <v>2008</v>
      </c>
      <c r="C1725" t="s">
        <v>735</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b">
        <f>Data_Completeness(LifeExpectancyData[[#This Row],[Life expectancy]:[Schooling]])</f>
        <v>1</v>
      </c>
    </row>
    <row r="1726" spans="1:23" x14ac:dyDescent="0.25">
      <c r="A1726" t="s">
        <v>847</v>
      </c>
      <c r="B1726">
        <v>2007</v>
      </c>
      <c r="C1726" t="s">
        <v>735</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b">
        <f>Data_Completeness(LifeExpectancyData[[#This Row],[Life expectancy]:[Schooling]])</f>
        <v>1</v>
      </c>
    </row>
    <row r="1727" spans="1:23" x14ac:dyDescent="0.25">
      <c r="A1727" t="s">
        <v>847</v>
      </c>
      <c r="B1727">
        <v>2006</v>
      </c>
      <c r="C1727" t="s">
        <v>735</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b">
        <f>Data_Completeness(LifeExpectancyData[[#This Row],[Life expectancy]:[Schooling]])</f>
        <v>1</v>
      </c>
    </row>
    <row r="1728" spans="1:23" x14ac:dyDescent="0.25">
      <c r="A1728" t="s">
        <v>847</v>
      </c>
      <c r="B1728">
        <v>2005</v>
      </c>
      <c r="C1728" t="s">
        <v>735</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b">
        <f>Data_Completeness(LifeExpectancyData[[#This Row],[Life expectancy]:[Schooling]])</f>
        <v>1</v>
      </c>
    </row>
    <row r="1729" spans="1:23" x14ac:dyDescent="0.25">
      <c r="A1729" t="s">
        <v>847</v>
      </c>
      <c r="B1729">
        <v>2004</v>
      </c>
      <c r="C1729" t="s">
        <v>735</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b">
        <f>Data_Completeness(LifeExpectancyData[[#This Row],[Life expectancy]:[Schooling]])</f>
        <v>1</v>
      </c>
    </row>
    <row r="1730" spans="1:23" x14ac:dyDescent="0.25">
      <c r="A1730" t="s">
        <v>847</v>
      </c>
      <c r="B1730">
        <v>2003</v>
      </c>
      <c r="C1730" t="s">
        <v>735</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b">
        <f>Data_Completeness(LifeExpectancyData[[#This Row],[Life expectancy]:[Schooling]])</f>
        <v>1</v>
      </c>
    </row>
    <row r="1731" spans="1:23" x14ac:dyDescent="0.25">
      <c r="A1731" t="s">
        <v>847</v>
      </c>
      <c r="B1731">
        <v>2002</v>
      </c>
      <c r="C1731" t="s">
        <v>735</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b">
        <f>Data_Completeness(LifeExpectancyData[[#This Row],[Life expectancy]:[Schooling]])</f>
        <v>1</v>
      </c>
    </row>
    <row r="1732" spans="1:23" x14ac:dyDescent="0.25">
      <c r="A1732" t="s">
        <v>847</v>
      </c>
      <c r="B1732">
        <v>2001</v>
      </c>
      <c r="C1732" t="s">
        <v>735</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b">
        <f>Data_Completeness(LifeExpectancyData[[#This Row],[Life expectancy]:[Schooling]])</f>
        <v>1</v>
      </c>
    </row>
    <row r="1733" spans="1:23" x14ac:dyDescent="0.25">
      <c r="A1733" t="s">
        <v>847</v>
      </c>
      <c r="B1733">
        <v>2000</v>
      </c>
      <c r="C1733" t="s">
        <v>735</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b">
        <f>Data_Completeness(LifeExpectancyData[[#This Row],[Life expectancy]:[Schooling]])</f>
        <v>1</v>
      </c>
    </row>
    <row r="1734" spans="1:23" x14ac:dyDescent="0.25">
      <c r="A1734" t="s">
        <v>848</v>
      </c>
      <c r="B1734">
        <v>2015</v>
      </c>
      <c r="C1734" t="s">
        <v>735</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b">
        <f>Data_Completeness(LifeExpectancyData[[#This Row],[Life expectancy]:[Schooling]])</f>
        <v>0</v>
      </c>
    </row>
    <row r="1735" spans="1:23" x14ac:dyDescent="0.25">
      <c r="A1735" t="s">
        <v>848</v>
      </c>
      <c r="B1735">
        <v>2014</v>
      </c>
      <c r="C1735" t="s">
        <v>735</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b">
        <f>Data_Completeness(LifeExpectancyData[[#This Row],[Life expectancy]:[Schooling]])</f>
        <v>1</v>
      </c>
    </row>
    <row r="1736" spans="1:23" x14ac:dyDescent="0.25">
      <c r="A1736" t="s">
        <v>848</v>
      </c>
      <c r="B1736">
        <v>2013</v>
      </c>
      <c r="C1736" t="s">
        <v>735</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b">
        <f>Data_Completeness(LifeExpectancyData[[#This Row],[Life expectancy]:[Schooling]])</f>
        <v>1</v>
      </c>
    </row>
    <row r="1737" spans="1:23" x14ac:dyDescent="0.25">
      <c r="A1737" t="s">
        <v>848</v>
      </c>
      <c r="B1737">
        <v>2012</v>
      </c>
      <c r="C1737" t="s">
        <v>735</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b">
        <f>Data_Completeness(LifeExpectancyData[[#This Row],[Life expectancy]:[Schooling]])</f>
        <v>1</v>
      </c>
    </row>
    <row r="1738" spans="1:23" x14ac:dyDescent="0.25">
      <c r="A1738" t="s">
        <v>848</v>
      </c>
      <c r="B1738">
        <v>2011</v>
      </c>
      <c r="C1738" t="s">
        <v>735</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b">
        <f>Data_Completeness(LifeExpectancyData[[#This Row],[Life expectancy]:[Schooling]])</f>
        <v>1</v>
      </c>
    </row>
    <row r="1739" spans="1:23" x14ac:dyDescent="0.25">
      <c r="A1739" t="s">
        <v>848</v>
      </c>
      <c r="B1739">
        <v>2010</v>
      </c>
      <c r="C1739" t="s">
        <v>735</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b">
        <f>Data_Completeness(LifeExpectancyData[[#This Row],[Life expectancy]:[Schooling]])</f>
        <v>1</v>
      </c>
    </row>
    <row r="1740" spans="1:23" x14ac:dyDescent="0.25">
      <c r="A1740" t="s">
        <v>848</v>
      </c>
      <c r="B1740">
        <v>2009</v>
      </c>
      <c r="C1740" t="s">
        <v>735</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b">
        <f>Data_Completeness(LifeExpectancyData[[#This Row],[Life expectancy]:[Schooling]])</f>
        <v>1</v>
      </c>
    </row>
    <row r="1741" spans="1:23" x14ac:dyDescent="0.25">
      <c r="A1741" t="s">
        <v>848</v>
      </c>
      <c r="B1741">
        <v>2008</v>
      </c>
      <c r="C1741" t="s">
        <v>735</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b">
        <f>Data_Completeness(LifeExpectancyData[[#This Row],[Life expectancy]:[Schooling]])</f>
        <v>1</v>
      </c>
    </row>
    <row r="1742" spans="1:23" x14ac:dyDescent="0.25">
      <c r="A1742" t="s">
        <v>848</v>
      </c>
      <c r="B1742">
        <v>2007</v>
      </c>
      <c r="C1742" t="s">
        <v>735</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b">
        <f>Data_Completeness(LifeExpectancyData[[#This Row],[Life expectancy]:[Schooling]])</f>
        <v>1</v>
      </c>
    </row>
    <row r="1743" spans="1:23" x14ac:dyDescent="0.25">
      <c r="A1743" t="s">
        <v>848</v>
      </c>
      <c r="B1743">
        <v>2006</v>
      </c>
      <c r="C1743" t="s">
        <v>735</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b">
        <f>Data_Completeness(LifeExpectancyData[[#This Row],[Life expectancy]:[Schooling]])</f>
        <v>1</v>
      </c>
    </row>
    <row r="1744" spans="1:23" x14ac:dyDescent="0.25">
      <c r="A1744" t="s">
        <v>848</v>
      </c>
      <c r="B1744">
        <v>2005</v>
      </c>
      <c r="C1744" t="s">
        <v>735</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b">
        <f>Data_Completeness(LifeExpectancyData[[#This Row],[Life expectancy]:[Schooling]])</f>
        <v>0</v>
      </c>
    </row>
    <row r="1745" spans="1:23" x14ac:dyDescent="0.25">
      <c r="A1745" t="s">
        <v>848</v>
      </c>
      <c r="B1745">
        <v>2004</v>
      </c>
      <c r="C1745" t="s">
        <v>735</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b">
        <f>Data_Completeness(LifeExpectancyData[[#This Row],[Life expectancy]:[Schooling]])</f>
        <v>0</v>
      </c>
    </row>
    <row r="1746" spans="1:23" x14ac:dyDescent="0.25">
      <c r="A1746" t="s">
        <v>848</v>
      </c>
      <c r="B1746">
        <v>2003</v>
      </c>
      <c r="C1746" t="s">
        <v>735</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b">
        <f>Data_Completeness(LifeExpectancyData[[#This Row],[Life expectancy]:[Schooling]])</f>
        <v>0</v>
      </c>
    </row>
    <row r="1747" spans="1:23" x14ac:dyDescent="0.25">
      <c r="A1747" t="s">
        <v>848</v>
      </c>
      <c r="B1747">
        <v>2002</v>
      </c>
      <c r="C1747" t="s">
        <v>735</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b">
        <f>Data_Completeness(LifeExpectancyData[[#This Row],[Life expectancy]:[Schooling]])</f>
        <v>0</v>
      </c>
    </row>
    <row r="1748" spans="1:23" x14ac:dyDescent="0.25">
      <c r="A1748" t="s">
        <v>848</v>
      </c>
      <c r="B1748">
        <v>2001</v>
      </c>
      <c r="C1748" t="s">
        <v>735</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b">
        <f>Data_Completeness(LifeExpectancyData[[#This Row],[Life expectancy]:[Schooling]])</f>
        <v>0</v>
      </c>
    </row>
    <row r="1749" spans="1:23" x14ac:dyDescent="0.25">
      <c r="A1749" t="s">
        <v>848</v>
      </c>
      <c r="B1749">
        <v>2000</v>
      </c>
      <c r="C1749" t="s">
        <v>735</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b">
        <f>Data_Completeness(LifeExpectancyData[[#This Row],[Life expectancy]:[Schooling]])</f>
        <v>0</v>
      </c>
    </row>
    <row r="1750" spans="1:23" x14ac:dyDescent="0.25">
      <c r="A1750" t="s">
        <v>849</v>
      </c>
      <c r="B1750">
        <v>2015</v>
      </c>
      <c r="C1750" t="s">
        <v>735</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b">
        <f>Data_Completeness(LifeExpectancyData[[#This Row],[Life expectancy]:[Schooling]])</f>
        <v>0</v>
      </c>
    </row>
    <row r="1751" spans="1:23" x14ac:dyDescent="0.25">
      <c r="A1751" t="s">
        <v>849</v>
      </c>
      <c r="B1751">
        <v>2014</v>
      </c>
      <c r="C1751" t="s">
        <v>735</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b">
        <f>Data_Completeness(LifeExpectancyData[[#This Row],[Life expectancy]:[Schooling]])</f>
        <v>1</v>
      </c>
    </row>
    <row r="1752" spans="1:23" x14ac:dyDescent="0.25">
      <c r="A1752" t="s">
        <v>849</v>
      </c>
      <c r="B1752">
        <v>2013</v>
      </c>
      <c r="C1752" t="s">
        <v>735</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b">
        <f>Data_Completeness(LifeExpectancyData[[#This Row],[Life expectancy]:[Schooling]])</f>
        <v>1</v>
      </c>
    </row>
    <row r="1753" spans="1:23" x14ac:dyDescent="0.25">
      <c r="A1753" t="s">
        <v>849</v>
      </c>
      <c r="B1753">
        <v>2012</v>
      </c>
      <c r="C1753" t="s">
        <v>735</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b">
        <f>Data_Completeness(LifeExpectancyData[[#This Row],[Life expectancy]:[Schooling]])</f>
        <v>1</v>
      </c>
    </row>
    <row r="1754" spans="1:23" x14ac:dyDescent="0.25">
      <c r="A1754" t="s">
        <v>849</v>
      </c>
      <c r="B1754">
        <v>2011</v>
      </c>
      <c r="C1754" t="s">
        <v>735</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b">
        <f>Data_Completeness(LifeExpectancyData[[#This Row],[Life expectancy]:[Schooling]])</f>
        <v>1</v>
      </c>
    </row>
    <row r="1755" spans="1:23" x14ac:dyDescent="0.25">
      <c r="A1755" t="s">
        <v>849</v>
      </c>
      <c r="B1755">
        <v>2010</v>
      </c>
      <c r="C1755" t="s">
        <v>735</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b">
        <f>Data_Completeness(LifeExpectancyData[[#This Row],[Life expectancy]:[Schooling]])</f>
        <v>1</v>
      </c>
    </row>
    <row r="1756" spans="1:23" x14ac:dyDescent="0.25">
      <c r="A1756" t="s">
        <v>849</v>
      </c>
      <c r="B1756">
        <v>2009</v>
      </c>
      <c r="C1756" t="s">
        <v>735</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b">
        <f>Data_Completeness(LifeExpectancyData[[#This Row],[Life expectancy]:[Schooling]])</f>
        <v>1</v>
      </c>
    </row>
    <row r="1757" spans="1:23" x14ac:dyDescent="0.25">
      <c r="A1757" t="s">
        <v>849</v>
      </c>
      <c r="B1757">
        <v>2008</v>
      </c>
      <c r="C1757" t="s">
        <v>735</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b">
        <f>Data_Completeness(LifeExpectancyData[[#This Row],[Life expectancy]:[Schooling]])</f>
        <v>1</v>
      </c>
    </row>
    <row r="1758" spans="1:23" x14ac:dyDescent="0.25">
      <c r="A1758" t="s">
        <v>849</v>
      </c>
      <c r="B1758">
        <v>2007</v>
      </c>
      <c r="C1758" t="s">
        <v>735</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b">
        <f>Data_Completeness(LifeExpectancyData[[#This Row],[Life expectancy]:[Schooling]])</f>
        <v>1</v>
      </c>
    </row>
    <row r="1759" spans="1:23" x14ac:dyDescent="0.25">
      <c r="A1759" t="s">
        <v>849</v>
      </c>
      <c r="B1759">
        <v>2006</v>
      </c>
      <c r="C1759" t="s">
        <v>735</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b">
        <f>Data_Completeness(LifeExpectancyData[[#This Row],[Life expectancy]:[Schooling]])</f>
        <v>1</v>
      </c>
    </row>
    <row r="1760" spans="1:23" x14ac:dyDescent="0.25">
      <c r="A1760" t="s">
        <v>849</v>
      </c>
      <c r="B1760">
        <v>2005</v>
      </c>
      <c r="C1760" t="s">
        <v>735</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b">
        <f>Data_Completeness(LifeExpectancyData[[#This Row],[Life expectancy]:[Schooling]])</f>
        <v>1</v>
      </c>
    </row>
    <row r="1761" spans="1:23" x14ac:dyDescent="0.25">
      <c r="A1761" t="s">
        <v>849</v>
      </c>
      <c r="B1761">
        <v>2004</v>
      </c>
      <c r="C1761" t="s">
        <v>735</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b">
        <f>Data_Completeness(LifeExpectancyData[[#This Row],[Life expectancy]:[Schooling]])</f>
        <v>1</v>
      </c>
    </row>
    <row r="1762" spans="1:23" x14ac:dyDescent="0.25">
      <c r="A1762" t="s">
        <v>849</v>
      </c>
      <c r="B1762">
        <v>2003</v>
      </c>
      <c r="C1762" t="s">
        <v>735</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b">
        <f>Data_Completeness(LifeExpectancyData[[#This Row],[Life expectancy]:[Schooling]])</f>
        <v>1</v>
      </c>
    </row>
    <row r="1763" spans="1:23" x14ac:dyDescent="0.25">
      <c r="A1763" t="s">
        <v>849</v>
      </c>
      <c r="B1763">
        <v>2002</v>
      </c>
      <c r="C1763" t="s">
        <v>735</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b">
        <f>Data_Completeness(LifeExpectancyData[[#This Row],[Life expectancy]:[Schooling]])</f>
        <v>1</v>
      </c>
    </row>
    <row r="1764" spans="1:23" x14ac:dyDescent="0.25">
      <c r="A1764" t="s">
        <v>849</v>
      </c>
      <c r="B1764">
        <v>2001</v>
      </c>
      <c r="C1764" t="s">
        <v>735</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b">
        <f>Data_Completeness(LifeExpectancyData[[#This Row],[Life expectancy]:[Schooling]])</f>
        <v>1</v>
      </c>
    </row>
    <row r="1765" spans="1:23" x14ac:dyDescent="0.25">
      <c r="A1765" t="s">
        <v>849</v>
      </c>
      <c r="B1765">
        <v>2000</v>
      </c>
      <c r="C1765" t="s">
        <v>735</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b">
        <f>Data_Completeness(LifeExpectancyData[[#This Row],[Life expectancy]:[Schooling]])</f>
        <v>1</v>
      </c>
    </row>
    <row r="1766" spans="1:23" x14ac:dyDescent="0.25">
      <c r="A1766" t="s">
        <v>850</v>
      </c>
      <c r="B1766">
        <v>2015</v>
      </c>
      <c r="C1766" t="s">
        <v>735</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b">
        <f>Data_Completeness(LifeExpectancyData[[#This Row],[Life expectancy]:[Schooling]])</f>
        <v>0</v>
      </c>
    </row>
    <row r="1767" spans="1:23" x14ac:dyDescent="0.25">
      <c r="A1767" t="s">
        <v>850</v>
      </c>
      <c r="B1767">
        <v>2014</v>
      </c>
      <c r="C1767" t="s">
        <v>735</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b">
        <f>Data_Completeness(LifeExpectancyData[[#This Row],[Life expectancy]:[Schooling]])</f>
        <v>1</v>
      </c>
    </row>
    <row r="1768" spans="1:23" x14ac:dyDescent="0.25">
      <c r="A1768" t="s">
        <v>850</v>
      </c>
      <c r="B1768">
        <v>2013</v>
      </c>
      <c r="C1768" t="s">
        <v>735</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b">
        <f>Data_Completeness(LifeExpectancyData[[#This Row],[Life expectancy]:[Schooling]])</f>
        <v>1</v>
      </c>
    </row>
    <row r="1769" spans="1:23" x14ac:dyDescent="0.25">
      <c r="A1769" t="s">
        <v>850</v>
      </c>
      <c r="B1769">
        <v>2012</v>
      </c>
      <c r="C1769" t="s">
        <v>735</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b">
        <f>Data_Completeness(LifeExpectancyData[[#This Row],[Life expectancy]:[Schooling]])</f>
        <v>1</v>
      </c>
    </row>
    <row r="1770" spans="1:23" x14ac:dyDescent="0.25">
      <c r="A1770" t="s">
        <v>850</v>
      </c>
      <c r="B1770">
        <v>2011</v>
      </c>
      <c r="C1770" t="s">
        <v>735</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b">
        <f>Data_Completeness(LifeExpectancyData[[#This Row],[Life expectancy]:[Schooling]])</f>
        <v>1</v>
      </c>
    </row>
    <row r="1771" spans="1:23" x14ac:dyDescent="0.25">
      <c r="A1771" t="s">
        <v>850</v>
      </c>
      <c r="B1771">
        <v>2010</v>
      </c>
      <c r="C1771" t="s">
        <v>735</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b">
        <f>Data_Completeness(LifeExpectancyData[[#This Row],[Life expectancy]:[Schooling]])</f>
        <v>1</v>
      </c>
    </row>
    <row r="1772" spans="1:23" x14ac:dyDescent="0.25">
      <c r="A1772" t="s">
        <v>850</v>
      </c>
      <c r="B1772">
        <v>2009</v>
      </c>
      <c r="C1772" t="s">
        <v>735</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b">
        <f>Data_Completeness(LifeExpectancyData[[#This Row],[Life expectancy]:[Schooling]])</f>
        <v>1</v>
      </c>
    </row>
    <row r="1773" spans="1:23" x14ac:dyDescent="0.25">
      <c r="A1773" t="s">
        <v>850</v>
      </c>
      <c r="B1773">
        <v>2008</v>
      </c>
      <c r="C1773" t="s">
        <v>735</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b">
        <f>Data_Completeness(LifeExpectancyData[[#This Row],[Life expectancy]:[Schooling]])</f>
        <v>1</v>
      </c>
    </row>
    <row r="1774" spans="1:23" x14ac:dyDescent="0.25">
      <c r="A1774" t="s">
        <v>850</v>
      </c>
      <c r="B1774">
        <v>2007</v>
      </c>
      <c r="C1774" t="s">
        <v>735</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b">
        <f>Data_Completeness(LifeExpectancyData[[#This Row],[Life expectancy]:[Schooling]])</f>
        <v>1</v>
      </c>
    </row>
    <row r="1775" spans="1:23" x14ac:dyDescent="0.25">
      <c r="A1775" t="s">
        <v>850</v>
      </c>
      <c r="B1775">
        <v>2006</v>
      </c>
      <c r="C1775" t="s">
        <v>735</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b">
        <f>Data_Completeness(LifeExpectancyData[[#This Row],[Life expectancy]:[Schooling]])</f>
        <v>1</v>
      </c>
    </row>
    <row r="1776" spans="1:23" x14ac:dyDescent="0.25">
      <c r="A1776" t="s">
        <v>850</v>
      </c>
      <c r="B1776">
        <v>2005</v>
      </c>
      <c r="C1776" t="s">
        <v>735</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b">
        <f>Data_Completeness(LifeExpectancyData[[#This Row],[Life expectancy]:[Schooling]])</f>
        <v>1</v>
      </c>
    </row>
    <row r="1777" spans="1:23" x14ac:dyDescent="0.25">
      <c r="A1777" t="s">
        <v>850</v>
      </c>
      <c r="B1777">
        <v>2004</v>
      </c>
      <c r="C1777" t="s">
        <v>735</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b">
        <f>Data_Completeness(LifeExpectancyData[[#This Row],[Life expectancy]:[Schooling]])</f>
        <v>1</v>
      </c>
    </row>
    <row r="1778" spans="1:23" x14ac:dyDescent="0.25">
      <c r="A1778" t="s">
        <v>850</v>
      </c>
      <c r="B1778">
        <v>2003</v>
      </c>
      <c r="C1778" t="s">
        <v>735</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b">
        <f>Data_Completeness(LifeExpectancyData[[#This Row],[Life expectancy]:[Schooling]])</f>
        <v>1</v>
      </c>
    </row>
    <row r="1779" spans="1:23" x14ac:dyDescent="0.25">
      <c r="A1779" t="s">
        <v>850</v>
      </c>
      <c r="B1779">
        <v>2002</v>
      </c>
      <c r="C1779" t="s">
        <v>735</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b">
        <f>Data_Completeness(LifeExpectancyData[[#This Row],[Life expectancy]:[Schooling]])</f>
        <v>1</v>
      </c>
    </row>
    <row r="1780" spans="1:23" x14ac:dyDescent="0.25">
      <c r="A1780" t="s">
        <v>850</v>
      </c>
      <c r="B1780">
        <v>2001</v>
      </c>
      <c r="C1780" t="s">
        <v>735</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b">
        <f>Data_Completeness(LifeExpectancyData[[#This Row],[Life expectancy]:[Schooling]])</f>
        <v>1</v>
      </c>
    </row>
    <row r="1781" spans="1:23" x14ac:dyDescent="0.25">
      <c r="A1781" t="s">
        <v>850</v>
      </c>
      <c r="B1781">
        <v>2000</v>
      </c>
      <c r="C1781" t="s">
        <v>735</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b">
        <f>Data_Completeness(LifeExpectancyData[[#This Row],[Life expectancy]:[Schooling]])</f>
        <v>0</v>
      </c>
    </row>
    <row r="1782" spans="1:23" x14ac:dyDescent="0.25">
      <c r="A1782" t="s">
        <v>851</v>
      </c>
      <c r="B1782">
        <v>2015</v>
      </c>
      <c r="C1782" t="s">
        <v>735</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b">
        <f>Data_Completeness(LifeExpectancyData[[#This Row],[Life expectancy]:[Schooling]])</f>
        <v>0</v>
      </c>
    </row>
    <row r="1783" spans="1:23" x14ac:dyDescent="0.25">
      <c r="A1783" t="s">
        <v>851</v>
      </c>
      <c r="B1783">
        <v>2014</v>
      </c>
      <c r="C1783" t="s">
        <v>735</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b">
        <f>Data_Completeness(LifeExpectancyData[[#This Row],[Life expectancy]:[Schooling]])</f>
        <v>1</v>
      </c>
    </row>
    <row r="1784" spans="1:23" x14ac:dyDescent="0.25">
      <c r="A1784" t="s">
        <v>851</v>
      </c>
      <c r="B1784">
        <v>2013</v>
      </c>
      <c r="C1784" t="s">
        <v>735</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b">
        <f>Data_Completeness(LifeExpectancyData[[#This Row],[Life expectancy]:[Schooling]])</f>
        <v>1</v>
      </c>
    </row>
    <row r="1785" spans="1:23" x14ac:dyDescent="0.25">
      <c r="A1785" t="s">
        <v>851</v>
      </c>
      <c r="B1785">
        <v>2012</v>
      </c>
      <c r="C1785" t="s">
        <v>735</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b">
        <f>Data_Completeness(LifeExpectancyData[[#This Row],[Life expectancy]:[Schooling]])</f>
        <v>1</v>
      </c>
    </row>
    <row r="1786" spans="1:23" x14ac:dyDescent="0.25">
      <c r="A1786" t="s">
        <v>851</v>
      </c>
      <c r="B1786">
        <v>2011</v>
      </c>
      <c r="C1786" t="s">
        <v>735</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b">
        <f>Data_Completeness(LifeExpectancyData[[#This Row],[Life expectancy]:[Schooling]])</f>
        <v>1</v>
      </c>
    </row>
    <row r="1787" spans="1:23" x14ac:dyDescent="0.25">
      <c r="A1787" t="s">
        <v>851</v>
      </c>
      <c r="B1787">
        <v>2010</v>
      </c>
      <c r="C1787" t="s">
        <v>735</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b">
        <f>Data_Completeness(LifeExpectancyData[[#This Row],[Life expectancy]:[Schooling]])</f>
        <v>1</v>
      </c>
    </row>
    <row r="1788" spans="1:23" x14ac:dyDescent="0.25">
      <c r="A1788" t="s">
        <v>851</v>
      </c>
      <c r="B1788">
        <v>2009</v>
      </c>
      <c r="C1788" t="s">
        <v>735</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b">
        <f>Data_Completeness(LifeExpectancyData[[#This Row],[Life expectancy]:[Schooling]])</f>
        <v>1</v>
      </c>
    </row>
    <row r="1789" spans="1:23" x14ac:dyDescent="0.25">
      <c r="A1789" t="s">
        <v>851</v>
      </c>
      <c r="B1789">
        <v>2008</v>
      </c>
      <c r="C1789" t="s">
        <v>735</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b">
        <f>Data_Completeness(LifeExpectancyData[[#This Row],[Life expectancy]:[Schooling]])</f>
        <v>1</v>
      </c>
    </row>
    <row r="1790" spans="1:23" x14ac:dyDescent="0.25">
      <c r="A1790" t="s">
        <v>851</v>
      </c>
      <c r="B1790">
        <v>2007</v>
      </c>
      <c r="C1790" t="s">
        <v>735</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b">
        <f>Data_Completeness(LifeExpectancyData[[#This Row],[Life expectancy]:[Schooling]])</f>
        <v>1</v>
      </c>
    </row>
    <row r="1791" spans="1:23" x14ac:dyDescent="0.25">
      <c r="A1791" t="s">
        <v>851</v>
      </c>
      <c r="B1791">
        <v>2006</v>
      </c>
      <c r="C1791" t="s">
        <v>735</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b">
        <f>Data_Completeness(LifeExpectancyData[[#This Row],[Life expectancy]:[Schooling]])</f>
        <v>1</v>
      </c>
    </row>
    <row r="1792" spans="1:23" x14ac:dyDescent="0.25">
      <c r="A1792" t="s">
        <v>851</v>
      </c>
      <c r="B1792">
        <v>2005</v>
      </c>
      <c r="C1792" t="s">
        <v>735</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b">
        <f>Data_Completeness(LifeExpectancyData[[#This Row],[Life expectancy]:[Schooling]])</f>
        <v>1</v>
      </c>
    </row>
    <row r="1793" spans="1:23" x14ac:dyDescent="0.25">
      <c r="A1793" t="s">
        <v>851</v>
      </c>
      <c r="B1793">
        <v>2004</v>
      </c>
      <c r="C1793" t="s">
        <v>735</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b">
        <f>Data_Completeness(LifeExpectancyData[[#This Row],[Life expectancy]:[Schooling]])</f>
        <v>1</v>
      </c>
    </row>
    <row r="1794" spans="1:23" x14ac:dyDescent="0.25">
      <c r="A1794" t="s">
        <v>851</v>
      </c>
      <c r="B1794">
        <v>2003</v>
      </c>
      <c r="C1794" t="s">
        <v>735</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b">
        <f>Data_Completeness(LifeExpectancyData[[#This Row],[Life expectancy]:[Schooling]])</f>
        <v>1</v>
      </c>
    </row>
    <row r="1795" spans="1:23" x14ac:dyDescent="0.25">
      <c r="A1795" t="s">
        <v>851</v>
      </c>
      <c r="B1795">
        <v>2002</v>
      </c>
      <c r="C1795" t="s">
        <v>735</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b">
        <f>Data_Completeness(LifeExpectancyData[[#This Row],[Life expectancy]:[Schooling]])</f>
        <v>0</v>
      </c>
    </row>
    <row r="1796" spans="1:23" x14ac:dyDescent="0.25">
      <c r="A1796" t="s">
        <v>851</v>
      </c>
      <c r="B1796">
        <v>2001</v>
      </c>
      <c r="C1796" t="s">
        <v>735</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b">
        <f>Data_Completeness(LifeExpectancyData[[#This Row],[Life expectancy]:[Schooling]])</f>
        <v>0</v>
      </c>
    </row>
    <row r="1797" spans="1:23" x14ac:dyDescent="0.25">
      <c r="A1797" t="s">
        <v>851</v>
      </c>
      <c r="B1797">
        <v>2000</v>
      </c>
      <c r="C1797" t="s">
        <v>735</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b">
        <f>Data_Completeness(LifeExpectancyData[[#This Row],[Life expectancy]:[Schooling]])</f>
        <v>0</v>
      </c>
    </row>
    <row r="1798" spans="1:23" x14ac:dyDescent="0.25">
      <c r="A1798" t="s">
        <v>852</v>
      </c>
      <c r="B1798">
        <v>2015</v>
      </c>
      <c r="C1798" t="s">
        <v>735</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b">
        <f>Data_Completeness(LifeExpectancyData[[#This Row],[Life expectancy]:[Schooling]])</f>
        <v>0</v>
      </c>
    </row>
    <row r="1799" spans="1:23" x14ac:dyDescent="0.25">
      <c r="A1799" t="s">
        <v>852</v>
      </c>
      <c r="B1799">
        <v>2014</v>
      </c>
      <c r="C1799" t="s">
        <v>735</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b">
        <f>Data_Completeness(LifeExpectancyData[[#This Row],[Life expectancy]:[Schooling]])</f>
        <v>1</v>
      </c>
    </row>
    <row r="1800" spans="1:23" x14ac:dyDescent="0.25">
      <c r="A1800" t="s">
        <v>852</v>
      </c>
      <c r="B1800">
        <v>2013</v>
      </c>
      <c r="C1800" t="s">
        <v>735</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b">
        <f>Data_Completeness(LifeExpectancyData[[#This Row],[Life expectancy]:[Schooling]])</f>
        <v>1</v>
      </c>
    </row>
    <row r="1801" spans="1:23" x14ac:dyDescent="0.25">
      <c r="A1801" t="s">
        <v>852</v>
      </c>
      <c r="B1801">
        <v>2012</v>
      </c>
      <c r="C1801" t="s">
        <v>735</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b">
        <f>Data_Completeness(LifeExpectancyData[[#This Row],[Life expectancy]:[Schooling]])</f>
        <v>1</v>
      </c>
    </row>
    <row r="1802" spans="1:23" x14ac:dyDescent="0.25">
      <c r="A1802" t="s">
        <v>852</v>
      </c>
      <c r="B1802">
        <v>2011</v>
      </c>
      <c r="C1802" t="s">
        <v>735</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b">
        <f>Data_Completeness(LifeExpectancyData[[#This Row],[Life expectancy]:[Schooling]])</f>
        <v>1</v>
      </c>
    </row>
    <row r="1803" spans="1:23" x14ac:dyDescent="0.25">
      <c r="A1803" t="s">
        <v>852</v>
      </c>
      <c r="B1803">
        <v>2010</v>
      </c>
      <c r="C1803" t="s">
        <v>735</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b">
        <f>Data_Completeness(LifeExpectancyData[[#This Row],[Life expectancy]:[Schooling]])</f>
        <v>1</v>
      </c>
    </row>
    <row r="1804" spans="1:23" x14ac:dyDescent="0.25">
      <c r="A1804" t="s">
        <v>852</v>
      </c>
      <c r="B1804">
        <v>2009</v>
      </c>
      <c r="C1804" t="s">
        <v>735</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b">
        <f>Data_Completeness(LifeExpectancyData[[#This Row],[Life expectancy]:[Schooling]])</f>
        <v>0</v>
      </c>
    </row>
    <row r="1805" spans="1:23" x14ac:dyDescent="0.25">
      <c r="A1805" t="s">
        <v>852</v>
      </c>
      <c r="B1805">
        <v>2008</v>
      </c>
      <c r="C1805" t="s">
        <v>735</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b">
        <f>Data_Completeness(LifeExpectancyData[[#This Row],[Life expectancy]:[Schooling]])</f>
        <v>0</v>
      </c>
    </row>
    <row r="1806" spans="1:23" x14ac:dyDescent="0.25">
      <c r="A1806" t="s">
        <v>852</v>
      </c>
      <c r="B1806">
        <v>2007</v>
      </c>
      <c r="C1806" t="s">
        <v>735</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b">
        <f>Data_Completeness(LifeExpectancyData[[#This Row],[Life expectancy]:[Schooling]])</f>
        <v>0</v>
      </c>
    </row>
    <row r="1807" spans="1:23" x14ac:dyDescent="0.25">
      <c r="A1807" t="s">
        <v>852</v>
      </c>
      <c r="B1807">
        <v>2006</v>
      </c>
      <c r="C1807" t="s">
        <v>735</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b">
        <f>Data_Completeness(LifeExpectancyData[[#This Row],[Life expectancy]:[Schooling]])</f>
        <v>0</v>
      </c>
    </row>
    <row r="1808" spans="1:23" x14ac:dyDescent="0.25">
      <c r="A1808" t="s">
        <v>852</v>
      </c>
      <c r="B1808">
        <v>2005</v>
      </c>
      <c r="C1808" t="s">
        <v>735</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b">
        <f>Data_Completeness(LifeExpectancyData[[#This Row],[Life expectancy]:[Schooling]])</f>
        <v>0</v>
      </c>
    </row>
    <row r="1809" spans="1:23" x14ac:dyDescent="0.25">
      <c r="A1809" t="s">
        <v>852</v>
      </c>
      <c r="B1809">
        <v>2004</v>
      </c>
      <c r="C1809" t="s">
        <v>735</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b">
        <f>Data_Completeness(LifeExpectancyData[[#This Row],[Life expectancy]:[Schooling]])</f>
        <v>0</v>
      </c>
    </row>
    <row r="1810" spans="1:23" x14ac:dyDescent="0.25">
      <c r="A1810" t="s">
        <v>852</v>
      </c>
      <c r="B1810">
        <v>2003</v>
      </c>
      <c r="C1810" t="s">
        <v>735</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b">
        <f>Data_Completeness(LifeExpectancyData[[#This Row],[Life expectancy]:[Schooling]])</f>
        <v>0</v>
      </c>
    </row>
    <row r="1811" spans="1:23" x14ac:dyDescent="0.25">
      <c r="A1811" t="s">
        <v>852</v>
      </c>
      <c r="B1811">
        <v>2002</v>
      </c>
      <c r="C1811" t="s">
        <v>735</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b">
        <f>Data_Completeness(LifeExpectancyData[[#This Row],[Life expectancy]:[Schooling]])</f>
        <v>0</v>
      </c>
    </row>
    <row r="1812" spans="1:23" x14ac:dyDescent="0.25">
      <c r="A1812" t="s">
        <v>852</v>
      </c>
      <c r="B1812">
        <v>2001</v>
      </c>
      <c r="C1812" t="s">
        <v>735</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b">
        <f>Data_Completeness(LifeExpectancyData[[#This Row],[Life expectancy]:[Schooling]])</f>
        <v>0</v>
      </c>
    </row>
    <row r="1813" spans="1:23" x14ac:dyDescent="0.25">
      <c r="A1813" t="s">
        <v>852</v>
      </c>
      <c r="B1813">
        <v>2000</v>
      </c>
      <c r="C1813" t="s">
        <v>735</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b">
        <f>Data_Completeness(LifeExpectancyData[[#This Row],[Life expectancy]:[Schooling]])</f>
        <v>0</v>
      </c>
    </row>
    <row r="1814" spans="1:23" x14ac:dyDescent="0.25">
      <c r="A1814" t="s">
        <v>853</v>
      </c>
      <c r="B1814">
        <v>2013</v>
      </c>
      <c r="C1814" t="s">
        <v>735</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b">
        <f>Data_Completeness(LifeExpectancyData[[#This Row],[Life expectancy]:[Schooling]])</f>
        <v>0</v>
      </c>
    </row>
    <row r="1815" spans="1:23" x14ac:dyDescent="0.25">
      <c r="A1815" t="s">
        <v>854</v>
      </c>
      <c r="B1815">
        <v>2015</v>
      </c>
      <c r="C1815" t="s">
        <v>735</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b">
        <f>Data_Completeness(LifeExpectancyData[[#This Row],[Life expectancy]:[Schooling]])</f>
        <v>0</v>
      </c>
    </row>
    <row r="1816" spans="1:23" x14ac:dyDescent="0.25">
      <c r="A1816" t="s">
        <v>854</v>
      </c>
      <c r="B1816">
        <v>2014</v>
      </c>
      <c r="C1816" t="s">
        <v>735</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b">
        <f>Data_Completeness(LifeExpectancyData[[#This Row],[Life expectancy]:[Schooling]])</f>
        <v>1</v>
      </c>
    </row>
    <row r="1817" spans="1:23" x14ac:dyDescent="0.25">
      <c r="A1817" t="s">
        <v>854</v>
      </c>
      <c r="B1817">
        <v>2013</v>
      </c>
      <c r="C1817" t="s">
        <v>735</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b">
        <f>Data_Completeness(LifeExpectancyData[[#This Row],[Life expectancy]:[Schooling]])</f>
        <v>1</v>
      </c>
    </row>
    <row r="1818" spans="1:23" x14ac:dyDescent="0.25">
      <c r="A1818" t="s">
        <v>854</v>
      </c>
      <c r="B1818">
        <v>2012</v>
      </c>
      <c r="C1818" t="s">
        <v>735</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b">
        <f>Data_Completeness(LifeExpectancyData[[#This Row],[Life expectancy]:[Schooling]])</f>
        <v>1</v>
      </c>
    </row>
    <row r="1819" spans="1:23" x14ac:dyDescent="0.25">
      <c r="A1819" t="s">
        <v>854</v>
      </c>
      <c r="B1819">
        <v>2011</v>
      </c>
      <c r="C1819" t="s">
        <v>735</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b">
        <f>Data_Completeness(LifeExpectancyData[[#This Row],[Life expectancy]:[Schooling]])</f>
        <v>1</v>
      </c>
    </row>
    <row r="1820" spans="1:23" x14ac:dyDescent="0.25">
      <c r="A1820" t="s">
        <v>854</v>
      </c>
      <c r="B1820">
        <v>2010</v>
      </c>
      <c r="C1820" t="s">
        <v>735</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b">
        <f>Data_Completeness(LifeExpectancyData[[#This Row],[Life expectancy]:[Schooling]])</f>
        <v>1</v>
      </c>
    </row>
    <row r="1821" spans="1:23" x14ac:dyDescent="0.25">
      <c r="A1821" t="s">
        <v>854</v>
      </c>
      <c r="B1821">
        <v>2009</v>
      </c>
      <c r="C1821" t="s">
        <v>735</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b">
        <f>Data_Completeness(LifeExpectancyData[[#This Row],[Life expectancy]:[Schooling]])</f>
        <v>1</v>
      </c>
    </row>
    <row r="1822" spans="1:23" x14ac:dyDescent="0.25">
      <c r="A1822" t="s">
        <v>854</v>
      </c>
      <c r="B1822">
        <v>2008</v>
      </c>
      <c r="C1822" t="s">
        <v>735</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b">
        <f>Data_Completeness(LifeExpectancyData[[#This Row],[Life expectancy]:[Schooling]])</f>
        <v>1</v>
      </c>
    </row>
    <row r="1823" spans="1:23" x14ac:dyDescent="0.25">
      <c r="A1823" t="s">
        <v>854</v>
      </c>
      <c r="B1823">
        <v>2007</v>
      </c>
      <c r="C1823" t="s">
        <v>735</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b">
        <f>Data_Completeness(LifeExpectancyData[[#This Row],[Life expectancy]:[Schooling]])</f>
        <v>1</v>
      </c>
    </row>
    <row r="1824" spans="1:23" x14ac:dyDescent="0.25">
      <c r="A1824" t="s">
        <v>854</v>
      </c>
      <c r="B1824">
        <v>2006</v>
      </c>
      <c r="C1824" t="s">
        <v>735</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b">
        <f>Data_Completeness(LifeExpectancyData[[#This Row],[Life expectancy]:[Schooling]])</f>
        <v>1</v>
      </c>
    </row>
    <row r="1825" spans="1:23" x14ac:dyDescent="0.25">
      <c r="A1825" t="s">
        <v>854</v>
      </c>
      <c r="B1825">
        <v>2005</v>
      </c>
      <c r="C1825" t="s">
        <v>735</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b">
        <f>Data_Completeness(LifeExpectancyData[[#This Row],[Life expectancy]:[Schooling]])</f>
        <v>1</v>
      </c>
    </row>
    <row r="1826" spans="1:23" x14ac:dyDescent="0.25">
      <c r="A1826" t="s">
        <v>854</v>
      </c>
      <c r="B1826">
        <v>2004</v>
      </c>
      <c r="C1826" t="s">
        <v>735</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b">
        <f>Data_Completeness(LifeExpectancyData[[#This Row],[Life expectancy]:[Schooling]])</f>
        <v>1</v>
      </c>
    </row>
    <row r="1827" spans="1:23" x14ac:dyDescent="0.25">
      <c r="A1827" t="s">
        <v>854</v>
      </c>
      <c r="B1827">
        <v>2003</v>
      </c>
      <c r="C1827" t="s">
        <v>735</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b">
        <f>Data_Completeness(LifeExpectancyData[[#This Row],[Life expectancy]:[Schooling]])</f>
        <v>1</v>
      </c>
    </row>
    <row r="1828" spans="1:23" x14ac:dyDescent="0.25">
      <c r="A1828" t="s">
        <v>854</v>
      </c>
      <c r="B1828">
        <v>2002</v>
      </c>
      <c r="C1828" t="s">
        <v>735</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b">
        <f>Data_Completeness(LifeExpectancyData[[#This Row],[Life expectancy]:[Schooling]])</f>
        <v>0</v>
      </c>
    </row>
    <row r="1829" spans="1:23" x14ac:dyDescent="0.25">
      <c r="A1829" t="s">
        <v>854</v>
      </c>
      <c r="B1829">
        <v>2001</v>
      </c>
      <c r="C1829" t="s">
        <v>735</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b">
        <f>Data_Completeness(LifeExpectancyData[[#This Row],[Life expectancy]:[Schooling]])</f>
        <v>0</v>
      </c>
    </row>
    <row r="1830" spans="1:23" x14ac:dyDescent="0.25">
      <c r="A1830" t="s">
        <v>854</v>
      </c>
      <c r="B1830">
        <v>2000</v>
      </c>
      <c r="C1830" t="s">
        <v>735</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b">
        <f>Data_Completeness(LifeExpectancyData[[#This Row],[Life expectancy]:[Schooling]])</f>
        <v>0</v>
      </c>
    </row>
    <row r="1831" spans="1:23" x14ac:dyDescent="0.25">
      <c r="A1831" t="s">
        <v>855</v>
      </c>
      <c r="B1831">
        <v>2015</v>
      </c>
      <c r="C1831" t="s">
        <v>743</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b">
        <f>Data_Completeness(LifeExpectancyData[[#This Row],[Life expectancy]:[Schooling]])</f>
        <v>0</v>
      </c>
    </row>
    <row r="1832" spans="1:23" x14ac:dyDescent="0.25">
      <c r="A1832" t="s">
        <v>855</v>
      </c>
      <c r="B1832">
        <v>2014</v>
      </c>
      <c r="C1832" t="s">
        <v>743</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b">
        <f>Data_Completeness(LifeExpectancyData[[#This Row],[Life expectancy]:[Schooling]])</f>
        <v>1</v>
      </c>
    </row>
    <row r="1833" spans="1:23" x14ac:dyDescent="0.25">
      <c r="A1833" t="s">
        <v>855</v>
      </c>
      <c r="B1833">
        <v>2013</v>
      </c>
      <c r="C1833" t="s">
        <v>743</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b">
        <f>Data_Completeness(LifeExpectancyData[[#This Row],[Life expectancy]:[Schooling]])</f>
        <v>1</v>
      </c>
    </row>
    <row r="1834" spans="1:23" x14ac:dyDescent="0.25">
      <c r="A1834" t="s">
        <v>855</v>
      </c>
      <c r="B1834">
        <v>2012</v>
      </c>
      <c r="C1834" t="s">
        <v>743</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b">
        <f>Data_Completeness(LifeExpectancyData[[#This Row],[Life expectancy]:[Schooling]])</f>
        <v>1</v>
      </c>
    </row>
    <row r="1835" spans="1:23" x14ac:dyDescent="0.25">
      <c r="A1835" t="s">
        <v>855</v>
      </c>
      <c r="B1835">
        <v>2011</v>
      </c>
      <c r="C1835" t="s">
        <v>743</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b">
        <f>Data_Completeness(LifeExpectancyData[[#This Row],[Life expectancy]:[Schooling]])</f>
        <v>1</v>
      </c>
    </row>
    <row r="1836" spans="1:23" x14ac:dyDescent="0.25">
      <c r="A1836" t="s">
        <v>855</v>
      </c>
      <c r="B1836">
        <v>2010</v>
      </c>
      <c r="C1836" t="s">
        <v>743</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b">
        <f>Data_Completeness(LifeExpectancyData[[#This Row],[Life expectancy]:[Schooling]])</f>
        <v>0</v>
      </c>
    </row>
    <row r="1837" spans="1:23" x14ac:dyDescent="0.25">
      <c r="A1837" t="s">
        <v>855</v>
      </c>
      <c r="B1837">
        <v>2009</v>
      </c>
      <c r="C1837" t="s">
        <v>743</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b">
        <f>Data_Completeness(LifeExpectancyData[[#This Row],[Life expectancy]:[Schooling]])</f>
        <v>0</v>
      </c>
    </row>
    <row r="1838" spans="1:23" x14ac:dyDescent="0.25">
      <c r="A1838" t="s">
        <v>855</v>
      </c>
      <c r="B1838">
        <v>2008</v>
      </c>
      <c r="C1838" t="s">
        <v>743</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b">
        <f>Data_Completeness(LifeExpectancyData[[#This Row],[Life expectancy]:[Schooling]])</f>
        <v>0</v>
      </c>
    </row>
    <row r="1839" spans="1:23" x14ac:dyDescent="0.25">
      <c r="A1839" t="s">
        <v>855</v>
      </c>
      <c r="B1839">
        <v>2007</v>
      </c>
      <c r="C1839" t="s">
        <v>743</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b">
        <f>Data_Completeness(LifeExpectancyData[[#This Row],[Life expectancy]:[Schooling]])</f>
        <v>0</v>
      </c>
    </row>
    <row r="1840" spans="1:23" x14ac:dyDescent="0.25">
      <c r="A1840" t="s">
        <v>855</v>
      </c>
      <c r="B1840">
        <v>2006</v>
      </c>
      <c r="C1840" t="s">
        <v>743</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b">
        <f>Data_Completeness(LifeExpectancyData[[#This Row],[Life expectancy]:[Schooling]])</f>
        <v>0</v>
      </c>
    </row>
    <row r="1841" spans="1:23" x14ac:dyDescent="0.25">
      <c r="A1841" t="s">
        <v>855</v>
      </c>
      <c r="B1841">
        <v>2005</v>
      </c>
      <c r="C1841" t="s">
        <v>743</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b">
        <f>Data_Completeness(LifeExpectancyData[[#This Row],[Life expectancy]:[Schooling]])</f>
        <v>0</v>
      </c>
    </row>
    <row r="1842" spans="1:23" x14ac:dyDescent="0.25">
      <c r="A1842" t="s">
        <v>855</v>
      </c>
      <c r="B1842">
        <v>2004</v>
      </c>
      <c r="C1842" t="s">
        <v>743</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b">
        <f>Data_Completeness(LifeExpectancyData[[#This Row],[Life expectancy]:[Schooling]])</f>
        <v>0</v>
      </c>
    </row>
    <row r="1843" spans="1:23" x14ac:dyDescent="0.25">
      <c r="A1843" t="s">
        <v>855</v>
      </c>
      <c r="B1843">
        <v>2003</v>
      </c>
      <c r="C1843" t="s">
        <v>743</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b">
        <f>Data_Completeness(LifeExpectancyData[[#This Row],[Life expectancy]:[Schooling]])</f>
        <v>0</v>
      </c>
    </row>
    <row r="1844" spans="1:23" x14ac:dyDescent="0.25">
      <c r="A1844" t="s">
        <v>855</v>
      </c>
      <c r="B1844">
        <v>2002</v>
      </c>
      <c r="C1844" t="s">
        <v>743</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b">
        <f>Data_Completeness(LifeExpectancyData[[#This Row],[Life expectancy]:[Schooling]])</f>
        <v>0</v>
      </c>
    </row>
    <row r="1845" spans="1:23" x14ac:dyDescent="0.25">
      <c r="A1845" t="s">
        <v>855</v>
      </c>
      <c r="B1845">
        <v>2001</v>
      </c>
      <c r="C1845" t="s">
        <v>743</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b">
        <f>Data_Completeness(LifeExpectancyData[[#This Row],[Life expectancy]:[Schooling]])</f>
        <v>0</v>
      </c>
    </row>
    <row r="1846" spans="1:23" x14ac:dyDescent="0.25">
      <c r="A1846" t="s">
        <v>855</v>
      </c>
      <c r="B1846">
        <v>2000</v>
      </c>
      <c r="C1846" t="s">
        <v>743</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b">
        <f>Data_Completeness(LifeExpectancyData[[#This Row],[Life expectancy]:[Schooling]])</f>
        <v>0</v>
      </c>
    </row>
    <row r="1847" spans="1:23" x14ac:dyDescent="0.25">
      <c r="A1847" t="s">
        <v>856</v>
      </c>
      <c r="B1847">
        <v>2015</v>
      </c>
      <c r="C1847" t="s">
        <v>743</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b">
        <f>Data_Completeness(LifeExpectancyData[[#This Row],[Life expectancy]:[Schooling]])</f>
        <v>0</v>
      </c>
    </row>
    <row r="1848" spans="1:23" x14ac:dyDescent="0.25">
      <c r="A1848" t="s">
        <v>856</v>
      </c>
      <c r="B1848">
        <v>2014</v>
      </c>
      <c r="C1848" t="s">
        <v>743</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b">
        <f>Data_Completeness(LifeExpectancyData[[#This Row],[Life expectancy]:[Schooling]])</f>
        <v>0</v>
      </c>
    </row>
    <row r="1849" spans="1:23" x14ac:dyDescent="0.25">
      <c r="A1849" t="s">
        <v>856</v>
      </c>
      <c r="B1849">
        <v>2013</v>
      </c>
      <c r="C1849" t="s">
        <v>743</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b">
        <f>Data_Completeness(LifeExpectancyData[[#This Row],[Life expectancy]:[Schooling]])</f>
        <v>0</v>
      </c>
    </row>
    <row r="1850" spans="1:23" x14ac:dyDescent="0.25">
      <c r="A1850" t="s">
        <v>856</v>
      </c>
      <c r="B1850">
        <v>2012</v>
      </c>
      <c r="C1850" t="s">
        <v>743</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b">
        <f>Data_Completeness(LifeExpectancyData[[#This Row],[Life expectancy]:[Schooling]])</f>
        <v>0</v>
      </c>
    </row>
    <row r="1851" spans="1:23" x14ac:dyDescent="0.25">
      <c r="A1851" t="s">
        <v>856</v>
      </c>
      <c r="B1851">
        <v>2011</v>
      </c>
      <c r="C1851" t="s">
        <v>743</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b">
        <f>Data_Completeness(LifeExpectancyData[[#This Row],[Life expectancy]:[Schooling]])</f>
        <v>0</v>
      </c>
    </row>
    <row r="1852" spans="1:23" x14ac:dyDescent="0.25">
      <c r="A1852" t="s">
        <v>856</v>
      </c>
      <c r="B1852">
        <v>2010</v>
      </c>
      <c r="C1852" t="s">
        <v>743</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b">
        <f>Data_Completeness(LifeExpectancyData[[#This Row],[Life expectancy]:[Schooling]])</f>
        <v>0</v>
      </c>
    </row>
    <row r="1853" spans="1:23" x14ac:dyDescent="0.25">
      <c r="A1853" t="s">
        <v>856</v>
      </c>
      <c r="B1853">
        <v>2009</v>
      </c>
      <c r="C1853" t="s">
        <v>743</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b">
        <f>Data_Completeness(LifeExpectancyData[[#This Row],[Life expectancy]:[Schooling]])</f>
        <v>0</v>
      </c>
    </row>
    <row r="1854" spans="1:23" x14ac:dyDescent="0.25">
      <c r="A1854" t="s">
        <v>856</v>
      </c>
      <c r="B1854">
        <v>2008</v>
      </c>
      <c r="C1854" t="s">
        <v>743</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b">
        <f>Data_Completeness(LifeExpectancyData[[#This Row],[Life expectancy]:[Schooling]])</f>
        <v>0</v>
      </c>
    </row>
    <row r="1855" spans="1:23" x14ac:dyDescent="0.25">
      <c r="A1855" t="s">
        <v>856</v>
      </c>
      <c r="B1855">
        <v>2007</v>
      </c>
      <c r="C1855" t="s">
        <v>743</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b">
        <f>Data_Completeness(LifeExpectancyData[[#This Row],[Life expectancy]:[Schooling]])</f>
        <v>0</v>
      </c>
    </row>
    <row r="1856" spans="1:23" x14ac:dyDescent="0.25">
      <c r="A1856" t="s">
        <v>856</v>
      </c>
      <c r="B1856">
        <v>2006</v>
      </c>
      <c r="C1856" t="s">
        <v>743</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b">
        <f>Data_Completeness(LifeExpectancyData[[#This Row],[Life expectancy]:[Schooling]])</f>
        <v>0</v>
      </c>
    </row>
    <row r="1857" spans="1:23" x14ac:dyDescent="0.25">
      <c r="A1857" t="s">
        <v>856</v>
      </c>
      <c r="B1857">
        <v>2005</v>
      </c>
      <c r="C1857" t="s">
        <v>743</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b">
        <f>Data_Completeness(LifeExpectancyData[[#This Row],[Life expectancy]:[Schooling]])</f>
        <v>0</v>
      </c>
    </row>
    <row r="1858" spans="1:23" x14ac:dyDescent="0.25">
      <c r="A1858" t="s">
        <v>856</v>
      </c>
      <c r="B1858">
        <v>2004</v>
      </c>
      <c r="C1858" t="s">
        <v>743</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b">
        <f>Data_Completeness(LifeExpectancyData[[#This Row],[Life expectancy]:[Schooling]])</f>
        <v>0</v>
      </c>
    </row>
    <row r="1859" spans="1:23" x14ac:dyDescent="0.25">
      <c r="A1859" t="s">
        <v>856</v>
      </c>
      <c r="B1859">
        <v>2003</v>
      </c>
      <c r="C1859" t="s">
        <v>743</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b">
        <f>Data_Completeness(LifeExpectancyData[[#This Row],[Life expectancy]:[Schooling]])</f>
        <v>0</v>
      </c>
    </row>
    <row r="1860" spans="1:23" x14ac:dyDescent="0.25">
      <c r="A1860" t="s">
        <v>856</v>
      </c>
      <c r="B1860">
        <v>2002</v>
      </c>
      <c r="C1860" t="s">
        <v>743</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b">
        <f>Data_Completeness(LifeExpectancyData[[#This Row],[Life expectancy]:[Schooling]])</f>
        <v>0</v>
      </c>
    </row>
    <row r="1861" spans="1:23" x14ac:dyDescent="0.25">
      <c r="A1861" t="s">
        <v>856</v>
      </c>
      <c r="B1861">
        <v>2001</v>
      </c>
      <c r="C1861" t="s">
        <v>743</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b">
        <f>Data_Completeness(LifeExpectancyData[[#This Row],[Life expectancy]:[Schooling]])</f>
        <v>0</v>
      </c>
    </row>
    <row r="1862" spans="1:23" x14ac:dyDescent="0.25">
      <c r="A1862" t="s">
        <v>856</v>
      </c>
      <c r="B1862">
        <v>2000</v>
      </c>
      <c r="C1862" t="s">
        <v>743</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b">
        <f>Data_Completeness(LifeExpectancyData[[#This Row],[Life expectancy]:[Schooling]])</f>
        <v>0</v>
      </c>
    </row>
    <row r="1863" spans="1:23" x14ac:dyDescent="0.25">
      <c r="A1863" t="s">
        <v>857</v>
      </c>
      <c r="B1863">
        <v>2015</v>
      </c>
      <c r="C1863" t="s">
        <v>735</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b">
        <f>Data_Completeness(LifeExpectancyData[[#This Row],[Life expectancy]:[Schooling]])</f>
        <v>0</v>
      </c>
    </row>
    <row r="1864" spans="1:23" x14ac:dyDescent="0.25">
      <c r="A1864" t="s">
        <v>857</v>
      </c>
      <c r="B1864">
        <v>2014</v>
      </c>
      <c r="C1864" t="s">
        <v>735</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b">
        <f>Data_Completeness(LifeExpectancyData[[#This Row],[Life expectancy]:[Schooling]])</f>
        <v>1</v>
      </c>
    </row>
    <row r="1865" spans="1:23" x14ac:dyDescent="0.25">
      <c r="A1865" t="s">
        <v>857</v>
      </c>
      <c r="B1865">
        <v>2013</v>
      </c>
      <c r="C1865" t="s">
        <v>735</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b">
        <f>Data_Completeness(LifeExpectancyData[[#This Row],[Life expectancy]:[Schooling]])</f>
        <v>1</v>
      </c>
    </row>
    <row r="1866" spans="1:23" x14ac:dyDescent="0.25">
      <c r="A1866" t="s">
        <v>857</v>
      </c>
      <c r="B1866">
        <v>2012</v>
      </c>
      <c r="C1866" t="s">
        <v>735</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b">
        <f>Data_Completeness(LifeExpectancyData[[#This Row],[Life expectancy]:[Schooling]])</f>
        <v>1</v>
      </c>
    </row>
    <row r="1867" spans="1:23" x14ac:dyDescent="0.25">
      <c r="A1867" t="s">
        <v>857</v>
      </c>
      <c r="B1867">
        <v>2011</v>
      </c>
      <c r="C1867" t="s">
        <v>735</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b">
        <f>Data_Completeness(LifeExpectancyData[[#This Row],[Life expectancy]:[Schooling]])</f>
        <v>1</v>
      </c>
    </row>
    <row r="1868" spans="1:23" x14ac:dyDescent="0.25">
      <c r="A1868" t="s">
        <v>857</v>
      </c>
      <c r="B1868">
        <v>2010</v>
      </c>
      <c r="C1868" t="s">
        <v>735</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b">
        <f>Data_Completeness(LifeExpectancyData[[#This Row],[Life expectancy]:[Schooling]])</f>
        <v>1</v>
      </c>
    </row>
    <row r="1869" spans="1:23" x14ac:dyDescent="0.25">
      <c r="A1869" t="s">
        <v>857</v>
      </c>
      <c r="B1869">
        <v>2009</v>
      </c>
      <c r="C1869" t="s">
        <v>735</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b">
        <f>Data_Completeness(LifeExpectancyData[[#This Row],[Life expectancy]:[Schooling]])</f>
        <v>1</v>
      </c>
    </row>
    <row r="1870" spans="1:23" x14ac:dyDescent="0.25">
      <c r="A1870" t="s">
        <v>857</v>
      </c>
      <c r="B1870">
        <v>2008</v>
      </c>
      <c r="C1870" t="s">
        <v>735</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b">
        <f>Data_Completeness(LifeExpectancyData[[#This Row],[Life expectancy]:[Schooling]])</f>
        <v>1</v>
      </c>
    </row>
    <row r="1871" spans="1:23" x14ac:dyDescent="0.25">
      <c r="A1871" t="s">
        <v>857</v>
      </c>
      <c r="B1871">
        <v>2007</v>
      </c>
      <c r="C1871" t="s">
        <v>735</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b">
        <f>Data_Completeness(LifeExpectancyData[[#This Row],[Life expectancy]:[Schooling]])</f>
        <v>1</v>
      </c>
    </row>
    <row r="1872" spans="1:23" x14ac:dyDescent="0.25">
      <c r="A1872" t="s">
        <v>857</v>
      </c>
      <c r="B1872">
        <v>2006</v>
      </c>
      <c r="C1872" t="s">
        <v>735</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b">
        <f>Data_Completeness(LifeExpectancyData[[#This Row],[Life expectancy]:[Schooling]])</f>
        <v>1</v>
      </c>
    </row>
    <row r="1873" spans="1:23" x14ac:dyDescent="0.25">
      <c r="A1873" t="s">
        <v>857</v>
      </c>
      <c r="B1873">
        <v>2005</v>
      </c>
      <c r="C1873" t="s">
        <v>735</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b">
        <f>Data_Completeness(LifeExpectancyData[[#This Row],[Life expectancy]:[Schooling]])</f>
        <v>1</v>
      </c>
    </row>
    <row r="1874" spans="1:23" x14ac:dyDescent="0.25">
      <c r="A1874" t="s">
        <v>857</v>
      </c>
      <c r="B1874">
        <v>2004</v>
      </c>
      <c r="C1874" t="s">
        <v>735</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b">
        <f>Data_Completeness(LifeExpectancyData[[#This Row],[Life expectancy]:[Schooling]])</f>
        <v>1</v>
      </c>
    </row>
    <row r="1875" spans="1:23" x14ac:dyDescent="0.25">
      <c r="A1875" t="s">
        <v>857</v>
      </c>
      <c r="B1875">
        <v>2003</v>
      </c>
      <c r="C1875" t="s">
        <v>735</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b">
        <f>Data_Completeness(LifeExpectancyData[[#This Row],[Life expectancy]:[Schooling]])</f>
        <v>1</v>
      </c>
    </row>
    <row r="1876" spans="1:23" x14ac:dyDescent="0.25">
      <c r="A1876" t="s">
        <v>857</v>
      </c>
      <c r="B1876">
        <v>2002</v>
      </c>
      <c r="C1876" t="s">
        <v>735</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b">
        <f>Data_Completeness(LifeExpectancyData[[#This Row],[Life expectancy]:[Schooling]])</f>
        <v>1</v>
      </c>
    </row>
    <row r="1877" spans="1:23" x14ac:dyDescent="0.25">
      <c r="A1877" t="s">
        <v>857</v>
      </c>
      <c r="B1877">
        <v>2001</v>
      </c>
      <c r="C1877" t="s">
        <v>735</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b">
        <f>Data_Completeness(LifeExpectancyData[[#This Row],[Life expectancy]:[Schooling]])</f>
        <v>1</v>
      </c>
    </row>
    <row r="1878" spans="1:23" x14ac:dyDescent="0.25">
      <c r="A1878" t="s">
        <v>857</v>
      </c>
      <c r="B1878">
        <v>2000</v>
      </c>
      <c r="C1878" t="s">
        <v>735</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b">
        <f>Data_Completeness(LifeExpectancyData[[#This Row],[Life expectancy]:[Schooling]])</f>
        <v>1</v>
      </c>
    </row>
    <row r="1879" spans="1:23" x14ac:dyDescent="0.25">
      <c r="A1879" t="s">
        <v>858</v>
      </c>
      <c r="B1879">
        <v>2015</v>
      </c>
      <c r="C1879" t="s">
        <v>735</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b">
        <f>Data_Completeness(LifeExpectancyData[[#This Row],[Life expectancy]:[Schooling]])</f>
        <v>0</v>
      </c>
    </row>
    <row r="1880" spans="1:23" x14ac:dyDescent="0.25">
      <c r="A1880" t="s">
        <v>858</v>
      </c>
      <c r="B1880">
        <v>2014</v>
      </c>
      <c r="C1880" t="s">
        <v>735</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b">
        <f>Data_Completeness(LifeExpectancyData[[#This Row],[Life expectancy]:[Schooling]])</f>
        <v>1</v>
      </c>
    </row>
    <row r="1881" spans="1:23" x14ac:dyDescent="0.25">
      <c r="A1881" t="s">
        <v>858</v>
      </c>
      <c r="B1881">
        <v>2013</v>
      </c>
      <c r="C1881" t="s">
        <v>735</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b">
        <f>Data_Completeness(LifeExpectancyData[[#This Row],[Life expectancy]:[Schooling]])</f>
        <v>1</v>
      </c>
    </row>
    <row r="1882" spans="1:23" x14ac:dyDescent="0.25">
      <c r="A1882" t="s">
        <v>858</v>
      </c>
      <c r="B1882">
        <v>2012</v>
      </c>
      <c r="C1882" t="s">
        <v>735</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b">
        <f>Data_Completeness(LifeExpectancyData[[#This Row],[Life expectancy]:[Schooling]])</f>
        <v>1</v>
      </c>
    </row>
    <row r="1883" spans="1:23" x14ac:dyDescent="0.25">
      <c r="A1883" t="s">
        <v>858</v>
      </c>
      <c r="B1883">
        <v>2011</v>
      </c>
      <c r="C1883" t="s">
        <v>735</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b">
        <f>Data_Completeness(LifeExpectancyData[[#This Row],[Life expectancy]:[Schooling]])</f>
        <v>1</v>
      </c>
    </row>
    <row r="1884" spans="1:23" x14ac:dyDescent="0.25">
      <c r="A1884" t="s">
        <v>858</v>
      </c>
      <c r="B1884">
        <v>2010</v>
      </c>
      <c r="C1884" t="s">
        <v>735</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b">
        <f>Data_Completeness(LifeExpectancyData[[#This Row],[Life expectancy]:[Schooling]])</f>
        <v>1</v>
      </c>
    </row>
    <row r="1885" spans="1:23" x14ac:dyDescent="0.25">
      <c r="A1885" t="s">
        <v>858</v>
      </c>
      <c r="B1885">
        <v>2009</v>
      </c>
      <c r="C1885" t="s">
        <v>735</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b">
        <f>Data_Completeness(LifeExpectancyData[[#This Row],[Life expectancy]:[Schooling]])</f>
        <v>1</v>
      </c>
    </row>
    <row r="1886" spans="1:23" x14ac:dyDescent="0.25">
      <c r="A1886" t="s">
        <v>858</v>
      </c>
      <c r="B1886">
        <v>2008</v>
      </c>
      <c r="C1886" t="s">
        <v>735</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b">
        <f>Data_Completeness(LifeExpectancyData[[#This Row],[Life expectancy]:[Schooling]])</f>
        <v>0</v>
      </c>
    </row>
    <row r="1887" spans="1:23" x14ac:dyDescent="0.25">
      <c r="A1887" t="s">
        <v>858</v>
      </c>
      <c r="B1887">
        <v>2007</v>
      </c>
      <c r="C1887" t="s">
        <v>735</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b">
        <f>Data_Completeness(LifeExpectancyData[[#This Row],[Life expectancy]:[Schooling]])</f>
        <v>0</v>
      </c>
    </row>
    <row r="1888" spans="1:23" x14ac:dyDescent="0.25">
      <c r="A1888" t="s">
        <v>858</v>
      </c>
      <c r="B1888">
        <v>2006</v>
      </c>
      <c r="C1888" t="s">
        <v>735</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b">
        <f>Data_Completeness(LifeExpectancyData[[#This Row],[Life expectancy]:[Schooling]])</f>
        <v>0</v>
      </c>
    </row>
    <row r="1889" spans="1:23" x14ac:dyDescent="0.25">
      <c r="A1889" t="s">
        <v>858</v>
      </c>
      <c r="B1889">
        <v>2005</v>
      </c>
      <c r="C1889" t="s">
        <v>735</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b">
        <f>Data_Completeness(LifeExpectancyData[[#This Row],[Life expectancy]:[Schooling]])</f>
        <v>0</v>
      </c>
    </row>
    <row r="1890" spans="1:23" x14ac:dyDescent="0.25">
      <c r="A1890" t="s">
        <v>858</v>
      </c>
      <c r="B1890">
        <v>2004</v>
      </c>
      <c r="C1890" t="s">
        <v>735</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b">
        <f>Data_Completeness(LifeExpectancyData[[#This Row],[Life expectancy]:[Schooling]])</f>
        <v>0</v>
      </c>
    </row>
    <row r="1891" spans="1:23" x14ac:dyDescent="0.25">
      <c r="A1891" t="s">
        <v>858</v>
      </c>
      <c r="B1891">
        <v>2003</v>
      </c>
      <c r="C1891" t="s">
        <v>735</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b">
        <f>Data_Completeness(LifeExpectancyData[[#This Row],[Life expectancy]:[Schooling]])</f>
        <v>0</v>
      </c>
    </row>
    <row r="1892" spans="1:23" x14ac:dyDescent="0.25">
      <c r="A1892" t="s">
        <v>858</v>
      </c>
      <c r="B1892">
        <v>2002</v>
      </c>
      <c r="C1892" t="s">
        <v>735</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b">
        <f>Data_Completeness(LifeExpectancyData[[#This Row],[Life expectancy]:[Schooling]])</f>
        <v>0</v>
      </c>
    </row>
    <row r="1893" spans="1:23" x14ac:dyDescent="0.25">
      <c r="A1893" t="s">
        <v>858</v>
      </c>
      <c r="B1893">
        <v>2001</v>
      </c>
      <c r="C1893" t="s">
        <v>735</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b">
        <f>Data_Completeness(LifeExpectancyData[[#This Row],[Life expectancy]:[Schooling]])</f>
        <v>0</v>
      </c>
    </row>
    <row r="1894" spans="1:23" x14ac:dyDescent="0.25">
      <c r="A1894" t="s">
        <v>858</v>
      </c>
      <c r="B1894">
        <v>2000</v>
      </c>
      <c r="C1894" t="s">
        <v>735</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b">
        <f>Data_Completeness(LifeExpectancyData[[#This Row],[Life expectancy]:[Schooling]])</f>
        <v>0</v>
      </c>
    </row>
    <row r="1895" spans="1:23" x14ac:dyDescent="0.25">
      <c r="A1895" t="s">
        <v>859</v>
      </c>
      <c r="B1895">
        <v>2015</v>
      </c>
      <c r="C1895" t="s">
        <v>735</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b">
        <f>Data_Completeness(LifeExpectancyData[[#This Row],[Life expectancy]:[Schooling]])</f>
        <v>0</v>
      </c>
    </row>
    <row r="1896" spans="1:23" x14ac:dyDescent="0.25">
      <c r="A1896" t="s">
        <v>859</v>
      </c>
      <c r="B1896">
        <v>2014</v>
      </c>
      <c r="C1896" t="s">
        <v>735</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b">
        <f>Data_Completeness(LifeExpectancyData[[#This Row],[Life expectancy]:[Schooling]])</f>
        <v>1</v>
      </c>
    </row>
    <row r="1897" spans="1:23" x14ac:dyDescent="0.25">
      <c r="A1897" t="s">
        <v>859</v>
      </c>
      <c r="B1897">
        <v>2013</v>
      </c>
      <c r="C1897" t="s">
        <v>735</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b">
        <f>Data_Completeness(LifeExpectancyData[[#This Row],[Life expectancy]:[Schooling]])</f>
        <v>1</v>
      </c>
    </row>
    <row r="1898" spans="1:23" x14ac:dyDescent="0.25">
      <c r="A1898" t="s">
        <v>859</v>
      </c>
      <c r="B1898">
        <v>2012</v>
      </c>
      <c r="C1898" t="s">
        <v>735</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b">
        <f>Data_Completeness(LifeExpectancyData[[#This Row],[Life expectancy]:[Schooling]])</f>
        <v>1</v>
      </c>
    </row>
    <row r="1899" spans="1:23" x14ac:dyDescent="0.25">
      <c r="A1899" t="s">
        <v>859</v>
      </c>
      <c r="B1899">
        <v>2011</v>
      </c>
      <c r="C1899" t="s">
        <v>735</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b">
        <f>Data_Completeness(LifeExpectancyData[[#This Row],[Life expectancy]:[Schooling]])</f>
        <v>1</v>
      </c>
    </row>
    <row r="1900" spans="1:23" x14ac:dyDescent="0.25">
      <c r="A1900" t="s">
        <v>859</v>
      </c>
      <c r="B1900">
        <v>2010</v>
      </c>
      <c r="C1900" t="s">
        <v>735</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b">
        <f>Data_Completeness(LifeExpectancyData[[#This Row],[Life expectancy]:[Schooling]])</f>
        <v>1</v>
      </c>
    </row>
    <row r="1901" spans="1:23" x14ac:dyDescent="0.25">
      <c r="A1901" t="s">
        <v>859</v>
      </c>
      <c r="B1901">
        <v>2009</v>
      </c>
      <c r="C1901" t="s">
        <v>735</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b">
        <f>Data_Completeness(LifeExpectancyData[[#This Row],[Life expectancy]:[Schooling]])</f>
        <v>1</v>
      </c>
    </row>
    <row r="1902" spans="1:23" x14ac:dyDescent="0.25">
      <c r="A1902" t="s">
        <v>859</v>
      </c>
      <c r="B1902">
        <v>2008</v>
      </c>
      <c r="C1902" t="s">
        <v>735</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b">
        <f>Data_Completeness(LifeExpectancyData[[#This Row],[Life expectancy]:[Schooling]])</f>
        <v>1</v>
      </c>
    </row>
    <row r="1903" spans="1:23" x14ac:dyDescent="0.25">
      <c r="A1903" t="s">
        <v>859</v>
      </c>
      <c r="B1903">
        <v>2007</v>
      </c>
      <c r="C1903" t="s">
        <v>735</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b">
        <f>Data_Completeness(LifeExpectancyData[[#This Row],[Life expectancy]:[Schooling]])</f>
        <v>1</v>
      </c>
    </row>
    <row r="1904" spans="1:23" x14ac:dyDescent="0.25">
      <c r="A1904" t="s">
        <v>859</v>
      </c>
      <c r="B1904">
        <v>2006</v>
      </c>
      <c r="C1904" t="s">
        <v>735</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b">
        <f>Data_Completeness(LifeExpectancyData[[#This Row],[Life expectancy]:[Schooling]])</f>
        <v>1</v>
      </c>
    </row>
    <row r="1905" spans="1:23" x14ac:dyDescent="0.25">
      <c r="A1905" t="s">
        <v>859</v>
      </c>
      <c r="B1905">
        <v>2005</v>
      </c>
      <c r="C1905" t="s">
        <v>735</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b">
        <f>Data_Completeness(LifeExpectancyData[[#This Row],[Life expectancy]:[Schooling]])</f>
        <v>1</v>
      </c>
    </row>
    <row r="1906" spans="1:23" x14ac:dyDescent="0.25">
      <c r="A1906" t="s">
        <v>859</v>
      </c>
      <c r="B1906">
        <v>2004</v>
      </c>
      <c r="C1906" t="s">
        <v>735</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b">
        <f>Data_Completeness(LifeExpectancyData[[#This Row],[Life expectancy]:[Schooling]])</f>
        <v>0</v>
      </c>
    </row>
    <row r="1907" spans="1:23" x14ac:dyDescent="0.25">
      <c r="A1907" t="s">
        <v>859</v>
      </c>
      <c r="B1907">
        <v>2003</v>
      </c>
      <c r="C1907" t="s">
        <v>735</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b">
        <f>Data_Completeness(LifeExpectancyData[[#This Row],[Life expectancy]:[Schooling]])</f>
        <v>0</v>
      </c>
    </row>
    <row r="1908" spans="1:23" x14ac:dyDescent="0.25">
      <c r="A1908" t="s">
        <v>859</v>
      </c>
      <c r="B1908">
        <v>2002</v>
      </c>
      <c r="C1908" t="s">
        <v>735</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b">
        <f>Data_Completeness(LifeExpectancyData[[#This Row],[Life expectancy]:[Schooling]])</f>
        <v>0</v>
      </c>
    </row>
    <row r="1909" spans="1:23" x14ac:dyDescent="0.25">
      <c r="A1909" t="s">
        <v>859</v>
      </c>
      <c r="B1909">
        <v>2001</v>
      </c>
      <c r="C1909" t="s">
        <v>735</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b">
        <f>Data_Completeness(LifeExpectancyData[[#This Row],[Life expectancy]:[Schooling]])</f>
        <v>0</v>
      </c>
    </row>
    <row r="1910" spans="1:23" x14ac:dyDescent="0.25">
      <c r="A1910" t="s">
        <v>859</v>
      </c>
      <c r="B1910">
        <v>2000</v>
      </c>
      <c r="C1910" t="s">
        <v>735</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b">
        <f>Data_Completeness(LifeExpectancyData[[#This Row],[Life expectancy]:[Schooling]])</f>
        <v>0</v>
      </c>
    </row>
    <row r="1911" spans="1:23" x14ac:dyDescent="0.25">
      <c r="A1911" t="s">
        <v>860</v>
      </c>
      <c r="B1911">
        <v>2013</v>
      </c>
      <c r="C1911" t="s">
        <v>735</v>
      </c>
      <c r="F1911">
        <v>0</v>
      </c>
      <c r="G1911">
        <v>0.01</v>
      </c>
      <c r="H1911">
        <v>0</v>
      </c>
      <c r="I1911">
        <v>99</v>
      </c>
      <c r="J1911">
        <v>0</v>
      </c>
      <c r="K1911">
        <v>77.3</v>
      </c>
      <c r="L1911">
        <v>0</v>
      </c>
      <c r="M1911">
        <v>99</v>
      </c>
      <c r="N1911">
        <v>7.2</v>
      </c>
      <c r="O1911">
        <v>99</v>
      </c>
      <c r="P1911">
        <v>0.1</v>
      </c>
      <c r="S1911">
        <v>0.1</v>
      </c>
      <c r="T1911">
        <v>0.1</v>
      </c>
      <c r="W1911" t="b">
        <f>Data_Completeness(LifeExpectancyData[[#This Row],[Life expectancy]:[Schooling]])</f>
        <v>0</v>
      </c>
    </row>
    <row r="1912" spans="1:23" x14ac:dyDescent="0.25">
      <c r="A1912" t="s">
        <v>861</v>
      </c>
      <c r="B1912">
        <v>2015</v>
      </c>
      <c r="C1912" t="s">
        <v>743</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b">
        <f>Data_Completeness(LifeExpectancyData[[#This Row],[Life expectancy]:[Schooling]])</f>
        <v>0</v>
      </c>
    </row>
    <row r="1913" spans="1:23" x14ac:dyDescent="0.25">
      <c r="A1913" t="s">
        <v>861</v>
      </c>
      <c r="B1913">
        <v>2014</v>
      </c>
      <c r="C1913" t="s">
        <v>743</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b">
        <f>Data_Completeness(LifeExpectancyData[[#This Row],[Life expectancy]:[Schooling]])</f>
        <v>0</v>
      </c>
    </row>
    <row r="1914" spans="1:23" x14ac:dyDescent="0.25">
      <c r="A1914" t="s">
        <v>861</v>
      </c>
      <c r="B1914">
        <v>2013</v>
      </c>
      <c r="C1914" t="s">
        <v>743</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b">
        <f>Data_Completeness(LifeExpectancyData[[#This Row],[Life expectancy]:[Schooling]])</f>
        <v>0</v>
      </c>
    </row>
    <row r="1915" spans="1:23" x14ac:dyDescent="0.25">
      <c r="A1915" t="s">
        <v>861</v>
      </c>
      <c r="B1915">
        <v>2012</v>
      </c>
      <c r="C1915" t="s">
        <v>743</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b">
        <f>Data_Completeness(LifeExpectancyData[[#This Row],[Life expectancy]:[Schooling]])</f>
        <v>0</v>
      </c>
    </row>
    <row r="1916" spans="1:23" x14ac:dyDescent="0.25">
      <c r="A1916" t="s">
        <v>861</v>
      </c>
      <c r="B1916">
        <v>2011</v>
      </c>
      <c r="C1916" t="s">
        <v>743</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b">
        <f>Data_Completeness(LifeExpectancyData[[#This Row],[Life expectancy]:[Schooling]])</f>
        <v>0</v>
      </c>
    </row>
    <row r="1917" spans="1:23" x14ac:dyDescent="0.25">
      <c r="A1917" t="s">
        <v>861</v>
      </c>
      <c r="B1917">
        <v>2010</v>
      </c>
      <c r="C1917" t="s">
        <v>743</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b">
        <f>Data_Completeness(LifeExpectancyData[[#This Row],[Life expectancy]:[Schooling]])</f>
        <v>0</v>
      </c>
    </row>
    <row r="1918" spans="1:23" x14ac:dyDescent="0.25">
      <c r="A1918" t="s">
        <v>861</v>
      </c>
      <c r="B1918">
        <v>2009</v>
      </c>
      <c r="C1918" t="s">
        <v>743</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b">
        <f>Data_Completeness(LifeExpectancyData[[#This Row],[Life expectancy]:[Schooling]])</f>
        <v>0</v>
      </c>
    </row>
    <row r="1919" spans="1:23" x14ac:dyDescent="0.25">
      <c r="A1919" t="s">
        <v>861</v>
      </c>
      <c r="B1919">
        <v>2008</v>
      </c>
      <c r="C1919" t="s">
        <v>743</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b">
        <f>Data_Completeness(LifeExpectancyData[[#This Row],[Life expectancy]:[Schooling]])</f>
        <v>0</v>
      </c>
    </row>
    <row r="1920" spans="1:23" x14ac:dyDescent="0.25">
      <c r="A1920" t="s">
        <v>861</v>
      </c>
      <c r="B1920">
        <v>2007</v>
      </c>
      <c r="C1920" t="s">
        <v>743</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b">
        <f>Data_Completeness(LifeExpectancyData[[#This Row],[Life expectancy]:[Schooling]])</f>
        <v>0</v>
      </c>
    </row>
    <row r="1921" spans="1:23" x14ac:dyDescent="0.25">
      <c r="A1921" t="s">
        <v>861</v>
      </c>
      <c r="B1921">
        <v>2006</v>
      </c>
      <c r="C1921" t="s">
        <v>743</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b">
        <f>Data_Completeness(LifeExpectancyData[[#This Row],[Life expectancy]:[Schooling]])</f>
        <v>0</v>
      </c>
    </row>
    <row r="1922" spans="1:23" x14ac:dyDescent="0.25">
      <c r="A1922" t="s">
        <v>861</v>
      </c>
      <c r="B1922">
        <v>2005</v>
      </c>
      <c r="C1922" t="s">
        <v>743</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b">
        <f>Data_Completeness(LifeExpectancyData[[#This Row],[Life expectancy]:[Schooling]])</f>
        <v>0</v>
      </c>
    </row>
    <row r="1923" spans="1:23" x14ac:dyDescent="0.25">
      <c r="A1923" t="s">
        <v>861</v>
      </c>
      <c r="B1923">
        <v>2004</v>
      </c>
      <c r="C1923" t="s">
        <v>743</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b">
        <f>Data_Completeness(LifeExpectancyData[[#This Row],[Life expectancy]:[Schooling]])</f>
        <v>0</v>
      </c>
    </row>
    <row r="1924" spans="1:23" x14ac:dyDescent="0.25">
      <c r="A1924" t="s">
        <v>861</v>
      </c>
      <c r="B1924">
        <v>2003</v>
      </c>
      <c r="C1924" t="s">
        <v>743</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b">
        <f>Data_Completeness(LifeExpectancyData[[#This Row],[Life expectancy]:[Schooling]])</f>
        <v>0</v>
      </c>
    </row>
    <row r="1925" spans="1:23" x14ac:dyDescent="0.25">
      <c r="A1925" t="s">
        <v>861</v>
      </c>
      <c r="B1925">
        <v>2002</v>
      </c>
      <c r="C1925" t="s">
        <v>743</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b">
        <f>Data_Completeness(LifeExpectancyData[[#This Row],[Life expectancy]:[Schooling]])</f>
        <v>0</v>
      </c>
    </row>
    <row r="1926" spans="1:23" x14ac:dyDescent="0.25">
      <c r="A1926" t="s">
        <v>861</v>
      </c>
      <c r="B1926">
        <v>2001</v>
      </c>
      <c r="C1926" t="s">
        <v>743</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b">
        <f>Data_Completeness(LifeExpectancyData[[#This Row],[Life expectancy]:[Schooling]])</f>
        <v>0</v>
      </c>
    </row>
    <row r="1927" spans="1:23" x14ac:dyDescent="0.25">
      <c r="A1927" t="s">
        <v>861</v>
      </c>
      <c r="B1927">
        <v>2000</v>
      </c>
      <c r="C1927" t="s">
        <v>743</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b">
        <f>Data_Completeness(LifeExpectancyData[[#This Row],[Life expectancy]:[Schooling]])</f>
        <v>0</v>
      </c>
    </row>
    <row r="1928" spans="1:23" x14ac:dyDescent="0.25">
      <c r="A1928" t="s">
        <v>862</v>
      </c>
      <c r="B1928">
        <v>2015</v>
      </c>
      <c r="C1928" t="s">
        <v>735</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b">
        <f>Data_Completeness(LifeExpectancyData[[#This Row],[Life expectancy]:[Schooling]])</f>
        <v>0</v>
      </c>
    </row>
    <row r="1929" spans="1:23" x14ac:dyDescent="0.25">
      <c r="A1929" t="s">
        <v>862</v>
      </c>
      <c r="B1929">
        <v>2014</v>
      </c>
      <c r="C1929" t="s">
        <v>735</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b">
        <f>Data_Completeness(LifeExpectancyData[[#This Row],[Life expectancy]:[Schooling]])</f>
        <v>0</v>
      </c>
    </row>
    <row r="1930" spans="1:23" x14ac:dyDescent="0.25">
      <c r="A1930" t="s">
        <v>862</v>
      </c>
      <c r="B1930">
        <v>2013</v>
      </c>
      <c r="C1930" t="s">
        <v>735</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b">
        <f>Data_Completeness(LifeExpectancyData[[#This Row],[Life expectancy]:[Schooling]])</f>
        <v>0</v>
      </c>
    </row>
    <row r="1931" spans="1:23" x14ac:dyDescent="0.25">
      <c r="A1931" t="s">
        <v>862</v>
      </c>
      <c r="B1931">
        <v>2012</v>
      </c>
      <c r="C1931" t="s">
        <v>735</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b">
        <f>Data_Completeness(LifeExpectancyData[[#This Row],[Life expectancy]:[Schooling]])</f>
        <v>0</v>
      </c>
    </row>
    <row r="1932" spans="1:23" x14ac:dyDescent="0.25">
      <c r="A1932" t="s">
        <v>862</v>
      </c>
      <c r="B1932">
        <v>2011</v>
      </c>
      <c r="C1932" t="s">
        <v>735</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b">
        <f>Data_Completeness(LifeExpectancyData[[#This Row],[Life expectancy]:[Schooling]])</f>
        <v>0</v>
      </c>
    </row>
    <row r="1933" spans="1:23" x14ac:dyDescent="0.25">
      <c r="A1933" t="s">
        <v>862</v>
      </c>
      <c r="B1933">
        <v>2010</v>
      </c>
      <c r="C1933" t="s">
        <v>735</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b">
        <f>Data_Completeness(LifeExpectancyData[[#This Row],[Life expectancy]:[Schooling]])</f>
        <v>0</v>
      </c>
    </row>
    <row r="1934" spans="1:23" x14ac:dyDescent="0.25">
      <c r="A1934" t="s">
        <v>862</v>
      </c>
      <c r="B1934">
        <v>2009</v>
      </c>
      <c r="C1934" t="s">
        <v>735</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b">
        <f>Data_Completeness(LifeExpectancyData[[#This Row],[Life expectancy]:[Schooling]])</f>
        <v>0</v>
      </c>
    </row>
    <row r="1935" spans="1:23" x14ac:dyDescent="0.25">
      <c r="A1935" t="s">
        <v>862</v>
      </c>
      <c r="B1935">
        <v>2008</v>
      </c>
      <c r="C1935" t="s">
        <v>735</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b">
        <f>Data_Completeness(LifeExpectancyData[[#This Row],[Life expectancy]:[Schooling]])</f>
        <v>0</v>
      </c>
    </row>
    <row r="1936" spans="1:23" x14ac:dyDescent="0.25">
      <c r="A1936" t="s">
        <v>862</v>
      </c>
      <c r="B1936">
        <v>2007</v>
      </c>
      <c r="C1936" t="s">
        <v>735</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b">
        <f>Data_Completeness(LifeExpectancyData[[#This Row],[Life expectancy]:[Schooling]])</f>
        <v>0</v>
      </c>
    </row>
    <row r="1937" spans="1:23" x14ac:dyDescent="0.25">
      <c r="A1937" t="s">
        <v>862</v>
      </c>
      <c r="B1937">
        <v>2006</v>
      </c>
      <c r="C1937" t="s">
        <v>735</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b">
        <f>Data_Completeness(LifeExpectancyData[[#This Row],[Life expectancy]:[Schooling]])</f>
        <v>0</v>
      </c>
    </row>
    <row r="1938" spans="1:23" x14ac:dyDescent="0.25">
      <c r="A1938" t="s">
        <v>862</v>
      </c>
      <c r="B1938">
        <v>2005</v>
      </c>
      <c r="C1938" t="s">
        <v>735</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b">
        <f>Data_Completeness(LifeExpectancyData[[#This Row],[Life expectancy]:[Schooling]])</f>
        <v>0</v>
      </c>
    </row>
    <row r="1939" spans="1:23" x14ac:dyDescent="0.25">
      <c r="A1939" t="s">
        <v>862</v>
      </c>
      <c r="B1939">
        <v>2004</v>
      </c>
      <c r="C1939" t="s">
        <v>735</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b">
        <f>Data_Completeness(LifeExpectancyData[[#This Row],[Life expectancy]:[Schooling]])</f>
        <v>0</v>
      </c>
    </row>
    <row r="1940" spans="1:23" x14ac:dyDescent="0.25">
      <c r="A1940" t="s">
        <v>862</v>
      </c>
      <c r="B1940">
        <v>2003</v>
      </c>
      <c r="C1940" t="s">
        <v>735</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b">
        <f>Data_Completeness(LifeExpectancyData[[#This Row],[Life expectancy]:[Schooling]])</f>
        <v>0</v>
      </c>
    </row>
    <row r="1941" spans="1:23" x14ac:dyDescent="0.25">
      <c r="A1941" t="s">
        <v>862</v>
      </c>
      <c r="B1941">
        <v>2002</v>
      </c>
      <c r="C1941" t="s">
        <v>735</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b">
        <f>Data_Completeness(LifeExpectancyData[[#This Row],[Life expectancy]:[Schooling]])</f>
        <v>0</v>
      </c>
    </row>
    <row r="1942" spans="1:23" x14ac:dyDescent="0.25">
      <c r="A1942" t="s">
        <v>862</v>
      </c>
      <c r="B1942">
        <v>2001</v>
      </c>
      <c r="C1942" t="s">
        <v>735</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b">
        <f>Data_Completeness(LifeExpectancyData[[#This Row],[Life expectancy]:[Schooling]])</f>
        <v>0</v>
      </c>
    </row>
    <row r="1943" spans="1:23" x14ac:dyDescent="0.25">
      <c r="A1943" t="s">
        <v>862</v>
      </c>
      <c r="B1943">
        <v>2000</v>
      </c>
      <c r="C1943" t="s">
        <v>735</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b">
        <f>Data_Completeness(LifeExpectancyData[[#This Row],[Life expectancy]:[Schooling]])</f>
        <v>0</v>
      </c>
    </row>
    <row r="1944" spans="1:23" x14ac:dyDescent="0.25">
      <c r="A1944" t="s">
        <v>863</v>
      </c>
      <c r="B1944">
        <v>2015</v>
      </c>
      <c r="C1944" t="s">
        <v>735</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b">
        <f>Data_Completeness(LifeExpectancyData[[#This Row],[Life expectancy]:[Schooling]])</f>
        <v>0</v>
      </c>
    </row>
    <row r="1945" spans="1:23" x14ac:dyDescent="0.25">
      <c r="A1945" t="s">
        <v>863</v>
      </c>
      <c r="B1945">
        <v>2014</v>
      </c>
      <c r="C1945" t="s">
        <v>735</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b">
        <f>Data_Completeness(LifeExpectancyData[[#This Row],[Life expectancy]:[Schooling]])</f>
        <v>1</v>
      </c>
    </row>
    <row r="1946" spans="1:23" x14ac:dyDescent="0.25">
      <c r="A1946" t="s">
        <v>863</v>
      </c>
      <c r="B1946">
        <v>2013</v>
      </c>
      <c r="C1946" t="s">
        <v>735</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b">
        <f>Data_Completeness(LifeExpectancyData[[#This Row],[Life expectancy]:[Schooling]])</f>
        <v>1</v>
      </c>
    </row>
    <row r="1947" spans="1:23" x14ac:dyDescent="0.25">
      <c r="A1947" t="s">
        <v>863</v>
      </c>
      <c r="B1947">
        <v>2012</v>
      </c>
      <c r="C1947" t="s">
        <v>735</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b">
        <f>Data_Completeness(LifeExpectancyData[[#This Row],[Life expectancy]:[Schooling]])</f>
        <v>1</v>
      </c>
    </row>
    <row r="1948" spans="1:23" x14ac:dyDescent="0.25">
      <c r="A1948" t="s">
        <v>863</v>
      </c>
      <c r="B1948">
        <v>2011</v>
      </c>
      <c r="C1948" t="s">
        <v>735</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b">
        <f>Data_Completeness(LifeExpectancyData[[#This Row],[Life expectancy]:[Schooling]])</f>
        <v>1</v>
      </c>
    </row>
    <row r="1949" spans="1:23" x14ac:dyDescent="0.25">
      <c r="A1949" t="s">
        <v>863</v>
      </c>
      <c r="B1949">
        <v>2010</v>
      </c>
      <c r="C1949" t="s">
        <v>735</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b">
        <f>Data_Completeness(LifeExpectancyData[[#This Row],[Life expectancy]:[Schooling]])</f>
        <v>1</v>
      </c>
    </row>
    <row r="1950" spans="1:23" x14ac:dyDescent="0.25">
      <c r="A1950" t="s">
        <v>863</v>
      </c>
      <c r="B1950">
        <v>2009</v>
      </c>
      <c r="C1950" t="s">
        <v>735</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b">
        <f>Data_Completeness(LifeExpectancyData[[#This Row],[Life expectancy]:[Schooling]])</f>
        <v>1</v>
      </c>
    </row>
    <row r="1951" spans="1:23" x14ac:dyDescent="0.25">
      <c r="A1951" t="s">
        <v>863</v>
      </c>
      <c r="B1951">
        <v>2008</v>
      </c>
      <c r="C1951" t="s">
        <v>735</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b">
        <f>Data_Completeness(LifeExpectancyData[[#This Row],[Life expectancy]:[Schooling]])</f>
        <v>1</v>
      </c>
    </row>
    <row r="1952" spans="1:23" x14ac:dyDescent="0.25">
      <c r="A1952" t="s">
        <v>863</v>
      </c>
      <c r="B1952">
        <v>2007</v>
      </c>
      <c r="C1952" t="s">
        <v>735</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b">
        <f>Data_Completeness(LifeExpectancyData[[#This Row],[Life expectancy]:[Schooling]])</f>
        <v>1</v>
      </c>
    </row>
    <row r="1953" spans="1:23" x14ac:dyDescent="0.25">
      <c r="A1953" t="s">
        <v>863</v>
      </c>
      <c r="B1953">
        <v>2006</v>
      </c>
      <c r="C1953" t="s">
        <v>735</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b">
        <f>Data_Completeness(LifeExpectancyData[[#This Row],[Life expectancy]:[Schooling]])</f>
        <v>1</v>
      </c>
    </row>
    <row r="1954" spans="1:23" x14ac:dyDescent="0.25">
      <c r="A1954" t="s">
        <v>863</v>
      </c>
      <c r="B1954">
        <v>2005</v>
      </c>
      <c r="C1954" t="s">
        <v>735</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b">
        <f>Data_Completeness(LifeExpectancyData[[#This Row],[Life expectancy]:[Schooling]])</f>
        <v>1</v>
      </c>
    </row>
    <row r="1955" spans="1:23" x14ac:dyDescent="0.25">
      <c r="A1955" t="s">
        <v>863</v>
      </c>
      <c r="B1955">
        <v>2004</v>
      </c>
      <c r="C1955" t="s">
        <v>735</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b">
        <f>Data_Completeness(LifeExpectancyData[[#This Row],[Life expectancy]:[Schooling]])</f>
        <v>1</v>
      </c>
    </row>
    <row r="1956" spans="1:23" x14ac:dyDescent="0.25">
      <c r="A1956" t="s">
        <v>863</v>
      </c>
      <c r="B1956">
        <v>2003</v>
      </c>
      <c r="C1956" t="s">
        <v>735</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b">
        <f>Data_Completeness(LifeExpectancyData[[#This Row],[Life expectancy]:[Schooling]])</f>
        <v>1</v>
      </c>
    </row>
    <row r="1957" spans="1:23" x14ac:dyDescent="0.25">
      <c r="A1957" t="s">
        <v>863</v>
      </c>
      <c r="B1957">
        <v>2002</v>
      </c>
      <c r="C1957" t="s">
        <v>735</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b">
        <f>Data_Completeness(LifeExpectancyData[[#This Row],[Life expectancy]:[Schooling]])</f>
        <v>0</v>
      </c>
    </row>
    <row r="1958" spans="1:23" x14ac:dyDescent="0.25">
      <c r="A1958" t="s">
        <v>863</v>
      </c>
      <c r="B1958">
        <v>2001</v>
      </c>
      <c r="C1958" t="s">
        <v>735</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b">
        <f>Data_Completeness(LifeExpectancyData[[#This Row],[Life expectancy]:[Schooling]])</f>
        <v>0</v>
      </c>
    </row>
    <row r="1959" spans="1:23" x14ac:dyDescent="0.25">
      <c r="A1959" t="s">
        <v>863</v>
      </c>
      <c r="B1959">
        <v>2000</v>
      </c>
      <c r="C1959" t="s">
        <v>735</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b">
        <f>Data_Completeness(LifeExpectancyData[[#This Row],[Life expectancy]:[Schooling]])</f>
        <v>0</v>
      </c>
    </row>
    <row r="1960" spans="1:23" x14ac:dyDescent="0.25">
      <c r="A1960" t="s">
        <v>864</v>
      </c>
      <c r="B1960">
        <v>2013</v>
      </c>
      <c r="C1960" t="s">
        <v>735</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b">
        <f>Data_Completeness(LifeExpectancyData[[#This Row],[Life expectancy]:[Schooling]])</f>
        <v>0</v>
      </c>
    </row>
    <row r="1961" spans="1:23" x14ac:dyDescent="0.25">
      <c r="A1961" t="s">
        <v>865</v>
      </c>
      <c r="B1961">
        <v>2015</v>
      </c>
      <c r="C1961" t="s">
        <v>735</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b">
        <f>Data_Completeness(LifeExpectancyData[[#This Row],[Life expectancy]:[Schooling]])</f>
        <v>0</v>
      </c>
    </row>
    <row r="1962" spans="1:23" x14ac:dyDescent="0.25">
      <c r="A1962" t="s">
        <v>865</v>
      </c>
      <c r="B1962">
        <v>2014</v>
      </c>
      <c r="C1962" t="s">
        <v>735</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b">
        <f>Data_Completeness(LifeExpectancyData[[#This Row],[Life expectancy]:[Schooling]])</f>
        <v>1</v>
      </c>
    </row>
    <row r="1963" spans="1:23" x14ac:dyDescent="0.25">
      <c r="A1963" t="s">
        <v>865</v>
      </c>
      <c r="B1963">
        <v>2013</v>
      </c>
      <c r="C1963" t="s">
        <v>735</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b">
        <f>Data_Completeness(LifeExpectancyData[[#This Row],[Life expectancy]:[Schooling]])</f>
        <v>1</v>
      </c>
    </row>
    <row r="1964" spans="1:23" x14ac:dyDescent="0.25">
      <c r="A1964" t="s">
        <v>865</v>
      </c>
      <c r="B1964">
        <v>2012</v>
      </c>
      <c r="C1964" t="s">
        <v>735</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b">
        <f>Data_Completeness(LifeExpectancyData[[#This Row],[Life expectancy]:[Schooling]])</f>
        <v>1</v>
      </c>
    </row>
    <row r="1965" spans="1:23" x14ac:dyDescent="0.25">
      <c r="A1965" t="s">
        <v>865</v>
      </c>
      <c r="B1965">
        <v>2011</v>
      </c>
      <c r="C1965" t="s">
        <v>735</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b">
        <f>Data_Completeness(LifeExpectancyData[[#This Row],[Life expectancy]:[Schooling]])</f>
        <v>1</v>
      </c>
    </row>
    <row r="1966" spans="1:23" x14ac:dyDescent="0.25">
      <c r="A1966" t="s">
        <v>865</v>
      </c>
      <c r="B1966">
        <v>2010</v>
      </c>
      <c r="C1966" t="s">
        <v>735</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b">
        <f>Data_Completeness(LifeExpectancyData[[#This Row],[Life expectancy]:[Schooling]])</f>
        <v>1</v>
      </c>
    </row>
    <row r="1967" spans="1:23" x14ac:dyDescent="0.25">
      <c r="A1967" t="s">
        <v>865</v>
      </c>
      <c r="B1967">
        <v>2009</v>
      </c>
      <c r="C1967" t="s">
        <v>735</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b">
        <f>Data_Completeness(LifeExpectancyData[[#This Row],[Life expectancy]:[Schooling]])</f>
        <v>1</v>
      </c>
    </row>
    <row r="1968" spans="1:23" x14ac:dyDescent="0.25">
      <c r="A1968" t="s">
        <v>865</v>
      </c>
      <c r="B1968">
        <v>2008</v>
      </c>
      <c r="C1968" t="s">
        <v>735</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b">
        <f>Data_Completeness(LifeExpectancyData[[#This Row],[Life expectancy]:[Schooling]])</f>
        <v>1</v>
      </c>
    </row>
    <row r="1969" spans="1:23" x14ac:dyDescent="0.25">
      <c r="A1969" t="s">
        <v>865</v>
      </c>
      <c r="B1969">
        <v>2007</v>
      </c>
      <c r="C1969" t="s">
        <v>735</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b">
        <f>Data_Completeness(LifeExpectancyData[[#This Row],[Life expectancy]:[Schooling]])</f>
        <v>1</v>
      </c>
    </row>
    <row r="1970" spans="1:23" x14ac:dyDescent="0.25">
      <c r="A1970" t="s">
        <v>865</v>
      </c>
      <c r="B1970">
        <v>2006</v>
      </c>
      <c r="C1970" t="s">
        <v>735</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b">
        <f>Data_Completeness(LifeExpectancyData[[#This Row],[Life expectancy]:[Schooling]])</f>
        <v>1</v>
      </c>
    </row>
    <row r="1971" spans="1:23" x14ac:dyDescent="0.25">
      <c r="A1971" t="s">
        <v>865</v>
      </c>
      <c r="B1971">
        <v>2005</v>
      </c>
      <c r="C1971" t="s">
        <v>735</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b">
        <f>Data_Completeness(LifeExpectancyData[[#This Row],[Life expectancy]:[Schooling]])</f>
        <v>1</v>
      </c>
    </row>
    <row r="1972" spans="1:23" x14ac:dyDescent="0.25">
      <c r="A1972" t="s">
        <v>865</v>
      </c>
      <c r="B1972">
        <v>2004</v>
      </c>
      <c r="C1972" t="s">
        <v>735</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b">
        <f>Data_Completeness(LifeExpectancyData[[#This Row],[Life expectancy]:[Schooling]])</f>
        <v>1</v>
      </c>
    </row>
    <row r="1973" spans="1:23" x14ac:dyDescent="0.25">
      <c r="A1973" t="s">
        <v>865</v>
      </c>
      <c r="B1973">
        <v>2003</v>
      </c>
      <c r="C1973" t="s">
        <v>735</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b">
        <f>Data_Completeness(LifeExpectancyData[[#This Row],[Life expectancy]:[Schooling]])</f>
        <v>1</v>
      </c>
    </row>
    <row r="1974" spans="1:23" x14ac:dyDescent="0.25">
      <c r="A1974" t="s">
        <v>865</v>
      </c>
      <c r="B1974">
        <v>2002</v>
      </c>
      <c r="C1974" t="s">
        <v>735</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b">
        <f>Data_Completeness(LifeExpectancyData[[#This Row],[Life expectancy]:[Schooling]])</f>
        <v>1</v>
      </c>
    </row>
    <row r="1975" spans="1:23" x14ac:dyDescent="0.25">
      <c r="A1975" t="s">
        <v>865</v>
      </c>
      <c r="B1975">
        <v>2001</v>
      </c>
      <c r="C1975" t="s">
        <v>735</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b">
        <f>Data_Completeness(LifeExpectancyData[[#This Row],[Life expectancy]:[Schooling]])</f>
        <v>1</v>
      </c>
    </row>
    <row r="1976" spans="1:23" x14ac:dyDescent="0.25">
      <c r="A1976" t="s">
        <v>865</v>
      </c>
      <c r="B1976">
        <v>2000</v>
      </c>
      <c r="C1976" t="s">
        <v>735</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b">
        <f>Data_Completeness(LifeExpectancyData[[#This Row],[Life expectancy]:[Schooling]])</f>
        <v>0</v>
      </c>
    </row>
    <row r="1977" spans="1:23" x14ac:dyDescent="0.25">
      <c r="A1977" t="s">
        <v>866</v>
      </c>
      <c r="B1977">
        <v>2015</v>
      </c>
      <c r="C1977" t="s">
        <v>735</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b">
        <f>Data_Completeness(LifeExpectancyData[[#This Row],[Life expectancy]:[Schooling]])</f>
        <v>0</v>
      </c>
    </row>
    <row r="1978" spans="1:23" x14ac:dyDescent="0.25">
      <c r="A1978" t="s">
        <v>866</v>
      </c>
      <c r="B1978">
        <v>2014</v>
      </c>
      <c r="C1978" t="s">
        <v>735</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b">
        <f>Data_Completeness(LifeExpectancyData[[#This Row],[Life expectancy]:[Schooling]])</f>
        <v>1</v>
      </c>
    </row>
    <row r="1979" spans="1:23" x14ac:dyDescent="0.25">
      <c r="A1979" t="s">
        <v>866</v>
      </c>
      <c r="B1979">
        <v>2013</v>
      </c>
      <c r="C1979" t="s">
        <v>735</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b">
        <f>Data_Completeness(LifeExpectancyData[[#This Row],[Life expectancy]:[Schooling]])</f>
        <v>1</v>
      </c>
    </row>
    <row r="1980" spans="1:23" x14ac:dyDescent="0.25">
      <c r="A1980" t="s">
        <v>866</v>
      </c>
      <c r="B1980">
        <v>2012</v>
      </c>
      <c r="C1980" t="s">
        <v>735</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b">
        <f>Data_Completeness(LifeExpectancyData[[#This Row],[Life expectancy]:[Schooling]])</f>
        <v>1</v>
      </c>
    </row>
    <row r="1981" spans="1:23" x14ac:dyDescent="0.25">
      <c r="A1981" t="s">
        <v>866</v>
      </c>
      <c r="B1981">
        <v>2011</v>
      </c>
      <c r="C1981" t="s">
        <v>735</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b">
        <f>Data_Completeness(LifeExpectancyData[[#This Row],[Life expectancy]:[Schooling]])</f>
        <v>1</v>
      </c>
    </row>
    <row r="1982" spans="1:23" x14ac:dyDescent="0.25">
      <c r="A1982" t="s">
        <v>866</v>
      </c>
      <c r="B1982">
        <v>2010</v>
      </c>
      <c r="C1982" t="s">
        <v>735</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b">
        <f>Data_Completeness(LifeExpectancyData[[#This Row],[Life expectancy]:[Schooling]])</f>
        <v>1</v>
      </c>
    </row>
    <row r="1983" spans="1:23" x14ac:dyDescent="0.25">
      <c r="A1983" t="s">
        <v>866</v>
      </c>
      <c r="B1983">
        <v>2009</v>
      </c>
      <c r="C1983" t="s">
        <v>735</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b">
        <f>Data_Completeness(LifeExpectancyData[[#This Row],[Life expectancy]:[Schooling]])</f>
        <v>1</v>
      </c>
    </row>
    <row r="1984" spans="1:23" x14ac:dyDescent="0.25">
      <c r="A1984" t="s">
        <v>866</v>
      </c>
      <c r="B1984">
        <v>2008</v>
      </c>
      <c r="C1984" t="s">
        <v>735</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b">
        <f>Data_Completeness(LifeExpectancyData[[#This Row],[Life expectancy]:[Schooling]])</f>
        <v>1</v>
      </c>
    </row>
    <row r="1985" spans="1:23" x14ac:dyDescent="0.25">
      <c r="A1985" t="s">
        <v>866</v>
      </c>
      <c r="B1985">
        <v>2007</v>
      </c>
      <c r="C1985" t="s">
        <v>735</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b">
        <f>Data_Completeness(LifeExpectancyData[[#This Row],[Life expectancy]:[Schooling]])</f>
        <v>1</v>
      </c>
    </row>
    <row r="1986" spans="1:23" x14ac:dyDescent="0.25">
      <c r="A1986" t="s">
        <v>866</v>
      </c>
      <c r="B1986">
        <v>2006</v>
      </c>
      <c r="C1986" t="s">
        <v>735</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b">
        <f>Data_Completeness(LifeExpectancyData[[#This Row],[Life expectancy]:[Schooling]])</f>
        <v>1</v>
      </c>
    </row>
    <row r="1987" spans="1:23" x14ac:dyDescent="0.25">
      <c r="A1987" t="s">
        <v>866</v>
      </c>
      <c r="B1987">
        <v>2005</v>
      </c>
      <c r="C1987" t="s">
        <v>735</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b">
        <f>Data_Completeness(LifeExpectancyData[[#This Row],[Life expectancy]:[Schooling]])</f>
        <v>1</v>
      </c>
    </row>
    <row r="1988" spans="1:23" x14ac:dyDescent="0.25">
      <c r="A1988" t="s">
        <v>866</v>
      </c>
      <c r="B1988">
        <v>2004</v>
      </c>
      <c r="C1988" t="s">
        <v>735</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b">
        <f>Data_Completeness(LifeExpectancyData[[#This Row],[Life expectancy]:[Schooling]])</f>
        <v>1</v>
      </c>
    </row>
    <row r="1989" spans="1:23" x14ac:dyDescent="0.25">
      <c r="A1989" t="s">
        <v>866</v>
      </c>
      <c r="B1989">
        <v>2003</v>
      </c>
      <c r="C1989" t="s">
        <v>735</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b">
        <f>Data_Completeness(LifeExpectancyData[[#This Row],[Life expectancy]:[Schooling]])</f>
        <v>1</v>
      </c>
    </row>
    <row r="1990" spans="1:23" x14ac:dyDescent="0.25">
      <c r="A1990" t="s">
        <v>866</v>
      </c>
      <c r="B1990">
        <v>2002</v>
      </c>
      <c r="C1990" t="s">
        <v>735</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b">
        <f>Data_Completeness(LifeExpectancyData[[#This Row],[Life expectancy]:[Schooling]])</f>
        <v>1</v>
      </c>
    </row>
    <row r="1991" spans="1:23" x14ac:dyDescent="0.25">
      <c r="A1991" t="s">
        <v>866</v>
      </c>
      <c r="B1991">
        <v>2001</v>
      </c>
      <c r="C1991" t="s">
        <v>735</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b">
        <f>Data_Completeness(LifeExpectancyData[[#This Row],[Life expectancy]:[Schooling]])</f>
        <v>1</v>
      </c>
    </row>
    <row r="1992" spans="1:23" x14ac:dyDescent="0.25">
      <c r="A1992" t="s">
        <v>866</v>
      </c>
      <c r="B1992">
        <v>2000</v>
      </c>
      <c r="C1992" t="s">
        <v>735</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b">
        <f>Data_Completeness(LifeExpectancyData[[#This Row],[Life expectancy]:[Schooling]])</f>
        <v>1</v>
      </c>
    </row>
    <row r="1993" spans="1:23" x14ac:dyDescent="0.25">
      <c r="A1993" t="s">
        <v>867</v>
      </c>
      <c r="B1993">
        <v>2015</v>
      </c>
      <c r="C1993" t="s">
        <v>735</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b">
        <f>Data_Completeness(LifeExpectancyData[[#This Row],[Life expectancy]:[Schooling]])</f>
        <v>0</v>
      </c>
    </row>
    <row r="1994" spans="1:23" x14ac:dyDescent="0.25">
      <c r="A1994" t="s">
        <v>867</v>
      </c>
      <c r="B1994">
        <v>2014</v>
      </c>
      <c r="C1994" t="s">
        <v>735</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b">
        <f>Data_Completeness(LifeExpectancyData[[#This Row],[Life expectancy]:[Schooling]])</f>
        <v>1</v>
      </c>
    </row>
    <row r="1995" spans="1:23" x14ac:dyDescent="0.25">
      <c r="A1995" t="s">
        <v>867</v>
      </c>
      <c r="B1995">
        <v>2013</v>
      </c>
      <c r="C1995" t="s">
        <v>735</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b">
        <f>Data_Completeness(LifeExpectancyData[[#This Row],[Life expectancy]:[Schooling]])</f>
        <v>1</v>
      </c>
    </row>
    <row r="1996" spans="1:23" x14ac:dyDescent="0.25">
      <c r="A1996" t="s">
        <v>867</v>
      </c>
      <c r="B1996">
        <v>2012</v>
      </c>
      <c r="C1996" t="s">
        <v>735</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b">
        <f>Data_Completeness(LifeExpectancyData[[#This Row],[Life expectancy]:[Schooling]])</f>
        <v>1</v>
      </c>
    </row>
    <row r="1997" spans="1:23" x14ac:dyDescent="0.25">
      <c r="A1997" t="s">
        <v>867</v>
      </c>
      <c r="B1997">
        <v>2011</v>
      </c>
      <c r="C1997" t="s">
        <v>735</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b">
        <f>Data_Completeness(LifeExpectancyData[[#This Row],[Life expectancy]:[Schooling]])</f>
        <v>1</v>
      </c>
    </row>
    <row r="1998" spans="1:23" x14ac:dyDescent="0.25">
      <c r="A1998" t="s">
        <v>867</v>
      </c>
      <c r="B1998">
        <v>2010</v>
      </c>
      <c r="C1998" t="s">
        <v>735</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b">
        <f>Data_Completeness(LifeExpectancyData[[#This Row],[Life expectancy]:[Schooling]])</f>
        <v>1</v>
      </c>
    </row>
    <row r="1999" spans="1:23" x14ac:dyDescent="0.25">
      <c r="A1999" t="s">
        <v>867</v>
      </c>
      <c r="B1999">
        <v>2009</v>
      </c>
      <c r="C1999" t="s">
        <v>735</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b">
        <f>Data_Completeness(LifeExpectancyData[[#This Row],[Life expectancy]:[Schooling]])</f>
        <v>1</v>
      </c>
    </row>
    <row r="2000" spans="1:23" x14ac:dyDescent="0.25">
      <c r="A2000" t="s">
        <v>867</v>
      </c>
      <c r="B2000">
        <v>2008</v>
      </c>
      <c r="C2000" t="s">
        <v>735</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b">
        <f>Data_Completeness(LifeExpectancyData[[#This Row],[Life expectancy]:[Schooling]])</f>
        <v>1</v>
      </c>
    </row>
    <row r="2001" spans="1:23" x14ac:dyDescent="0.25">
      <c r="A2001" t="s">
        <v>867</v>
      </c>
      <c r="B2001">
        <v>2007</v>
      </c>
      <c r="C2001" t="s">
        <v>735</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b">
        <f>Data_Completeness(LifeExpectancyData[[#This Row],[Life expectancy]:[Schooling]])</f>
        <v>1</v>
      </c>
    </row>
    <row r="2002" spans="1:23" x14ac:dyDescent="0.25">
      <c r="A2002" t="s">
        <v>867</v>
      </c>
      <c r="B2002">
        <v>2006</v>
      </c>
      <c r="C2002" t="s">
        <v>735</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b">
        <f>Data_Completeness(LifeExpectancyData[[#This Row],[Life expectancy]:[Schooling]])</f>
        <v>1</v>
      </c>
    </row>
    <row r="2003" spans="1:23" x14ac:dyDescent="0.25">
      <c r="A2003" t="s">
        <v>867</v>
      </c>
      <c r="B2003">
        <v>2005</v>
      </c>
      <c r="C2003" t="s">
        <v>735</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b">
        <f>Data_Completeness(LifeExpectancyData[[#This Row],[Life expectancy]:[Schooling]])</f>
        <v>1</v>
      </c>
    </row>
    <row r="2004" spans="1:23" x14ac:dyDescent="0.25">
      <c r="A2004" t="s">
        <v>867</v>
      </c>
      <c r="B2004">
        <v>2004</v>
      </c>
      <c r="C2004" t="s">
        <v>735</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b">
        <f>Data_Completeness(LifeExpectancyData[[#This Row],[Life expectancy]:[Schooling]])</f>
        <v>1</v>
      </c>
    </row>
    <row r="2005" spans="1:23" x14ac:dyDescent="0.25">
      <c r="A2005" t="s">
        <v>867</v>
      </c>
      <c r="B2005">
        <v>2003</v>
      </c>
      <c r="C2005" t="s">
        <v>735</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b">
        <f>Data_Completeness(LifeExpectancyData[[#This Row],[Life expectancy]:[Schooling]])</f>
        <v>1</v>
      </c>
    </row>
    <row r="2006" spans="1:23" x14ac:dyDescent="0.25">
      <c r="A2006" t="s">
        <v>867</v>
      </c>
      <c r="B2006">
        <v>2002</v>
      </c>
      <c r="C2006" t="s">
        <v>735</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b">
        <f>Data_Completeness(LifeExpectancyData[[#This Row],[Life expectancy]:[Schooling]])</f>
        <v>0</v>
      </c>
    </row>
    <row r="2007" spans="1:23" x14ac:dyDescent="0.25">
      <c r="A2007" t="s">
        <v>867</v>
      </c>
      <c r="B2007">
        <v>2001</v>
      </c>
      <c r="C2007" t="s">
        <v>735</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b">
        <f>Data_Completeness(LifeExpectancyData[[#This Row],[Life expectancy]:[Schooling]])</f>
        <v>0</v>
      </c>
    </row>
    <row r="2008" spans="1:23" x14ac:dyDescent="0.25">
      <c r="A2008" t="s">
        <v>867</v>
      </c>
      <c r="B2008">
        <v>2000</v>
      </c>
      <c r="C2008" t="s">
        <v>735</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b">
        <f>Data_Completeness(LifeExpectancyData[[#This Row],[Life expectancy]:[Schooling]])</f>
        <v>0</v>
      </c>
    </row>
    <row r="2009" spans="1:23" x14ac:dyDescent="0.25">
      <c r="A2009" t="s">
        <v>868</v>
      </c>
      <c r="B2009">
        <v>2015</v>
      </c>
      <c r="C2009" t="s">
        <v>735</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b">
        <f>Data_Completeness(LifeExpectancyData[[#This Row],[Life expectancy]:[Schooling]])</f>
        <v>0</v>
      </c>
    </row>
    <row r="2010" spans="1:23" x14ac:dyDescent="0.25">
      <c r="A2010" t="s">
        <v>868</v>
      </c>
      <c r="B2010">
        <v>2014</v>
      </c>
      <c r="C2010" t="s">
        <v>735</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b">
        <f>Data_Completeness(LifeExpectancyData[[#This Row],[Life expectancy]:[Schooling]])</f>
        <v>1</v>
      </c>
    </row>
    <row r="2011" spans="1:23" x14ac:dyDescent="0.25">
      <c r="A2011" t="s">
        <v>868</v>
      </c>
      <c r="B2011">
        <v>2013</v>
      </c>
      <c r="C2011" t="s">
        <v>735</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b">
        <f>Data_Completeness(LifeExpectancyData[[#This Row],[Life expectancy]:[Schooling]])</f>
        <v>1</v>
      </c>
    </row>
    <row r="2012" spans="1:23" x14ac:dyDescent="0.25">
      <c r="A2012" t="s">
        <v>868</v>
      </c>
      <c r="B2012">
        <v>2012</v>
      </c>
      <c r="C2012" t="s">
        <v>735</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b">
        <f>Data_Completeness(LifeExpectancyData[[#This Row],[Life expectancy]:[Schooling]])</f>
        <v>1</v>
      </c>
    </row>
    <row r="2013" spans="1:23" x14ac:dyDescent="0.25">
      <c r="A2013" t="s">
        <v>868</v>
      </c>
      <c r="B2013">
        <v>2011</v>
      </c>
      <c r="C2013" t="s">
        <v>735</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b">
        <f>Data_Completeness(LifeExpectancyData[[#This Row],[Life expectancy]:[Schooling]])</f>
        <v>1</v>
      </c>
    </row>
    <row r="2014" spans="1:23" x14ac:dyDescent="0.25">
      <c r="A2014" t="s">
        <v>868</v>
      </c>
      <c r="B2014">
        <v>2010</v>
      </c>
      <c r="C2014" t="s">
        <v>735</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b">
        <f>Data_Completeness(LifeExpectancyData[[#This Row],[Life expectancy]:[Schooling]])</f>
        <v>1</v>
      </c>
    </row>
    <row r="2015" spans="1:23" x14ac:dyDescent="0.25">
      <c r="A2015" t="s">
        <v>868</v>
      </c>
      <c r="B2015">
        <v>2009</v>
      </c>
      <c r="C2015" t="s">
        <v>735</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b">
        <f>Data_Completeness(LifeExpectancyData[[#This Row],[Life expectancy]:[Schooling]])</f>
        <v>1</v>
      </c>
    </row>
    <row r="2016" spans="1:23" x14ac:dyDescent="0.25">
      <c r="A2016" t="s">
        <v>868</v>
      </c>
      <c r="B2016">
        <v>2008</v>
      </c>
      <c r="C2016" t="s">
        <v>735</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b">
        <f>Data_Completeness(LifeExpectancyData[[#This Row],[Life expectancy]:[Schooling]])</f>
        <v>1</v>
      </c>
    </row>
    <row r="2017" spans="1:23" x14ac:dyDescent="0.25">
      <c r="A2017" t="s">
        <v>868</v>
      </c>
      <c r="B2017">
        <v>2007</v>
      </c>
      <c r="C2017" t="s">
        <v>735</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b">
        <f>Data_Completeness(LifeExpectancyData[[#This Row],[Life expectancy]:[Schooling]])</f>
        <v>1</v>
      </c>
    </row>
    <row r="2018" spans="1:23" x14ac:dyDescent="0.25">
      <c r="A2018" t="s">
        <v>868</v>
      </c>
      <c r="B2018">
        <v>2006</v>
      </c>
      <c r="C2018" t="s">
        <v>735</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b">
        <f>Data_Completeness(LifeExpectancyData[[#This Row],[Life expectancy]:[Schooling]])</f>
        <v>1</v>
      </c>
    </row>
    <row r="2019" spans="1:23" x14ac:dyDescent="0.25">
      <c r="A2019" t="s">
        <v>868</v>
      </c>
      <c r="B2019">
        <v>2005</v>
      </c>
      <c r="C2019" t="s">
        <v>735</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b">
        <f>Data_Completeness(LifeExpectancyData[[#This Row],[Life expectancy]:[Schooling]])</f>
        <v>1</v>
      </c>
    </row>
    <row r="2020" spans="1:23" x14ac:dyDescent="0.25">
      <c r="A2020" t="s">
        <v>868</v>
      </c>
      <c r="B2020">
        <v>2004</v>
      </c>
      <c r="C2020" t="s">
        <v>735</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b">
        <f>Data_Completeness(LifeExpectancyData[[#This Row],[Life expectancy]:[Schooling]])</f>
        <v>1</v>
      </c>
    </row>
    <row r="2021" spans="1:23" x14ac:dyDescent="0.25">
      <c r="A2021" t="s">
        <v>868</v>
      </c>
      <c r="B2021">
        <v>2003</v>
      </c>
      <c r="C2021" t="s">
        <v>735</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b">
        <f>Data_Completeness(LifeExpectancyData[[#This Row],[Life expectancy]:[Schooling]])</f>
        <v>1</v>
      </c>
    </row>
    <row r="2022" spans="1:23" x14ac:dyDescent="0.25">
      <c r="A2022" t="s">
        <v>868</v>
      </c>
      <c r="B2022">
        <v>2002</v>
      </c>
      <c r="C2022" t="s">
        <v>735</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b">
        <f>Data_Completeness(LifeExpectancyData[[#This Row],[Life expectancy]:[Schooling]])</f>
        <v>0</v>
      </c>
    </row>
    <row r="2023" spans="1:23" x14ac:dyDescent="0.25">
      <c r="A2023" t="s">
        <v>868</v>
      </c>
      <c r="B2023">
        <v>2001</v>
      </c>
      <c r="C2023" t="s">
        <v>735</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b">
        <f>Data_Completeness(LifeExpectancyData[[#This Row],[Life expectancy]:[Schooling]])</f>
        <v>0</v>
      </c>
    </row>
    <row r="2024" spans="1:23" x14ac:dyDescent="0.25">
      <c r="A2024" t="s">
        <v>868</v>
      </c>
      <c r="B2024">
        <v>2000</v>
      </c>
      <c r="C2024" t="s">
        <v>735</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b">
        <f>Data_Completeness(LifeExpectancyData[[#This Row],[Life expectancy]:[Schooling]])</f>
        <v>0</v>
      </c>
    </row>
    <row r="2025" spans="1:23" x14ac:dyDescent="0.25">
      <c r="A2025" t="s">
        <v>869</v>
      </c>
      <c r="B2025">
        <v>2015</v>
      </c>
      <c r="C2025" t="s">
        <v>735</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b">
        <f>Data_Completeness(LifeExpectancyData[[#This Row],[Life expectancy]:[Schooling]])</f>
        <v>0</v>
      </c>
    </row>
    <row r="2026" spans="1:23" x14ac:dyDescent="0.25">
      <c r="A2026" t="s">
        <v>869</v>
      </c>
      <c r="B2026">
        <v>2014</v>
      </c>
      <c r="C2026" t="s">
        <v>735</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b">
        <f>Data_Completeness(LifeExpectancyData[[#This Row],[Life expectancy]:[Schooling]])</f>
        <v>1</v>
      </c>
    </row>
    <row r="2027" spans="1:23" x14ac:dyDescent="0.25">
      <c r="A2027" t="s">
        <v>869</v>
      </c>
      <c r="B2027">
        <v>2013</v>
      </c>
      <c r="C2027" t="s">
        <v>735</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b">
        <f>Data_Completeness(LifeExpectancyData[[#This Row],[Life expectancy]:[Schooling]])</f>
        <v>1</v>
      </c>
    </row>
    <row r="2028" spans="1:23" x14ac:dyDescent="0.25">
      <c r="A2028" t="s">
        <v>869</v>
      </c>
      <c r="B2028">
        <v>2012</v>
      </c>
      <c r="C2028" t="s">
        <v>735</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b">
        <f>Data_Completeness(LifeExpectancyData[[#This Row],[Life expectancy]:[Schooling]])</f>
        <v>1</v>
      </c>
    </row>
    <row r="2029" spans="1:23" x14ac:dyDescent="0.25">
      <c r="A2029" t="s">
        <v>869</v>
      </c>
      <c r="B2029">
        <v>2011</v>
      </c>
      <c r="C2029" t="s">
        <v>735</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b">
        <f>Data_Completeness(LifeExpectancyData[[#This Row],[Life expectancy]:[Schooling]])</f>
        <v>1</v>
      </c>
    </row>
    <row r="2030" spans="1:23" x14ac:dyDescent="0.25">
      <c r="A2030" t="s">
        <v>869</v>
      </c>
      <c r="B2030">
        <v>2010</v>
      </c>
      <c r="C2030" t="s">
        <v>735</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b">
        <f>Data_Completeness(LifeExpectancyData[[#This Row],[Life expectancy]:[Schooling]])</f>
        <v>1</v>
      </c>
    </row>
    <row r="2031" spans="1:23" x14ac:dyDescent="0.25">
      <c r="A2031" t="s">
        <v>869</v>
      </c>
      <c r="B2031">
        <v>2009</v>
      </c>
      <c r="C2031" t="s">
        <v>735</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b">
        <f>Data_Completeness(LifeExpectancyData[[#This Row],[Life expectancy]:[Schooling]])</f>
        <v>1</v>
      </c>
    </row>
    <row r="2032" spans="1:23" x14ac:dyDescent="0.25">
      <c r="A2032" t="s">
        <v>869</v>
      </c>
      <c r="B2032">
        <v>2008</v>
      </c>
      <c r="C2032" t="s">
        <v>735</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b">
        <f>Data_Completeness(LifeExpectancyData[[#This Row],[Life expectancy]:[Schooling]])</f>
        <v>1</v>
      </c>
    </row>
    <row r="2033" spans="1:23" x14ac:dyDescent="0.25">
      <c r="A2033" t="s">
        <v>869</v>
      </c>
      <c r="B2033">
        <v>2007</v>
      </c>
      <c r="C2033" t="s">
        <v>735</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b">
        <f>Data_Completeness(LifeExpectancyData[[#This Row],[Life expectancy]:[Schooling]])</f>
        <v>1</v>
      </c>
    </row>
    <row r="2034" spans="1:23" x14ac:dyDescent="0.25">
      <c r="A2034" t="s">
        <v>869</v>
      </c>
      <c r="B2034">
        <v>2006</v>
      </c>
      <c r="C2034" t="s">
        <v>735</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b">
        <f>Data_Completeness(LifeExpectancyData[[#This Row],[Life expectancy]:[Schooling]])</f>
        <v>1</v>
      </c>
    </row>
    <row r="2035" spans="1:23" x14ac:dyDescent="0.25">
      <c r="A2035" t="s">
        <v>869</v>
      </c>
      <c r="B2035">
        <v>2005</v>
      </c>
      <c r="C2035" t="s">
        <v>735</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b">
        <f>Data_Completeness(LifeExpectancyData[[#This Row],[Life expectancy]:[Schooling]])</f>
        <v>1</v>
      </c>
    </row>
    <row r="2036" spans="1:23" x14ac:dyDescent="0.25">
      <c r="A2036" t="s">
        <v>869</v>
      </c>
      <c r="B2036">
        <v>2004</v>
      </c>
      <c r="C2036" t="s">
        <v>735</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b">
        <f>Data_Completeness(LifeExpectancyData[[#This Row],[Life expectancy]:[Schooling]])</f>
        <v>1</v>
      </c>
    </row>
    <row r="2037" spans="1:23" x14ac:dyDescent="0.25">
      <c r="A2037" t="s">
        <v>869</v>
      </c>
      <c r="B2037">
        <v>2003</v>
      </c>
      <c r="C2037" t="s">
        <v>735</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b">
        <f>Data_Completeness(LifeExpectancyData[[#This Row],[Life expectancy]:[Schooling]])</f>
        <v>1</v>
      </c>
    </row>
    <row r="2038" spans="1:23" x14ac:dyDescent="0.25">
      <c r="A2038" t="s">
        <v>869</v>
      </c>
      <c r="B2038">
        <v>2002</v>
      </c>
      <c r="C2038" t="s">
        <v>735</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b">
        <f>Data_Completeness(LifeExpectancyData[[#This Row],[Life expectancy]:[Schooling]])</f>
        <v>1</v>
      </c>
    </row>
    <row r="2039" spans="1:23" x14ac:dyDescent="0.25">
      <c r="A2039" t="s">
        <v>869</v>
      </c>
      <c r="B2039">
        <v>2001</v>
      </c>
      <c r="C2039" t="s">
        <v>735</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b">
        <f>Data_Completeness(LifeExpectancyData[[#This Row],[Life expectancy]:[Schooling]])</f>
        <v>1</v>
      </c>
    </row>
    <row r="2040" spans="1:23" x14ac:dyDescent="0.25">
      <c r="A2040" t="s">
        <v>869</v>
      </c>
      <c r="B2040">
        <v>2000</v>
      </c>
      <c r="C2040" t="s">
        <v>735</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b">
        <f>Data_Completeness(LifeExpectancyData[[#This Row],[Life expectancy]:[Schooling]])</f>
        <v>1</v>
      </c>
    </row>
    <row r="2041" spans="1:23" x14ac:dyDescent="0.25">
      <c r="A2041" t="s">
        <v>870</v>
      </c>
      <c r="B2041">
        <v>2015</v>
      </c>
      <c r="C2041" t="s">
        <v>743</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b">
        <f>Data_Completeness(LifeExpectancyData[[#This Row],[Life expectancy]:[Schooling]])</f>
        <v>0</v>
      </c>
    </row>
    <row r="2042" spans="1:23" x14ac:dyDescent="0.25">
      <c r="A2042" t="s">
        <v>870</v>
      </c>
      <c r="B2042">
        <v>2014</v>
      </c>
      <c r="C2042" t="s">
        <v>743</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b">
        <f>Data_Completeness(LifeExpectancyData[[#This Row],[Life expectancy]:[Schooling]])</f>
        <v>1</v>
      </c>
    </row>
    <row r="2043" spans="1:23" x14ac:dyDescent="0.25">
      <c r="A2043" t="s">
        <v>870</v>
      </c>
      <c r="B2043">
        <v>2013</v>
      </c>
      <c r="C2043" t="s">
        <v>743</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b">
        <f>Data_Completeness(LifeExpectancyData[[#This Row],[Life expectancy]:[Schooling]])</f>
        <v>1</v>
      </c>
    </row>
    <row r="2044" spans="1:23" x14ac:dyDescent="0.25">
      <c r="A2044" t="s">
        <v>870</v>
      </c>
      <c r="B2044">
        <v>2012</v>
      </c>
      <c r="C2044" t="s">
        <v>743</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b">
        <f>Data_Completeness(LifeExpectancyData[[#This Row],[Life expectancy]:[Schooling]])</f>
        <v>1</v>
      </c>
    </row>
    <row r="2045" spans="1:23" x14ac:dyDescent="0.25">
      <c r="A2045" t="s">
        <v>870</v>
      </c>
      <c r="B2045">
        <v>2011</v>
      </c>
      <c r="C2045" t="s">
        <v>743</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b">
        <f>Data_Completeness(LifeExpectancyData[[#This Row],[Life expectancy]:[Schooling]])</f>
        <v>1</v>
      </c>
    </row>
    <row r="2046" spans="1:23" x14ac:dyDescent="0.25">
      <c r="A2046" t="s">
        <v>870</v>
      </c>
      <c r="B2046">
        <v>2010</v>
      </c>
      <c r="C2046" t="s">
        <v>743</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b">
        <f>Data_Completeness(LifeExpectancyData[[#This Row],[Life expectancy]:[Schooling]])</f>
        <v>1</v>
      </c>
    </row>
    <row r="2047" spans="1:23" x14ac:dyDescent="0.25">
      <c r="A2047" t="s">
        <v>870</v>
      </c>
      <c r="B2047">
        <v>2009</v>
      </c>
      <c r="C2047" t="s">
        <v>743</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b">
        <f>Data_Completeness(LifeExpectancyData[[#This Row],[Life expectancy]:[Schooling]])</f>
        <v>1</v>
      </c>
    </row>
    <row r="2048" spans="1:23" x14ac:dyDescent="0.25">
      <c r="A2048" t="s">
        <v>870</v>
      </c>
      <c r="B2048">
        <v>2008</v>
      </c>
      <c r="C2048" t="s">
        <v>743</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b">
        <f>Data_Completeness(LifeExpectancyData[[#This Row],[Life expectancy]:[Schooling]])</f>
        <v>1</v>
      </c>
    </row>
    <row r="2049" spans="1:23" x14ac:dyDescent="0.25">
      <c r="A2049" t="s">
        <v>870</v>
      </c>
      <c r="B2049">
        <v>2007</v>
      </c>
      <c r="C2049" t="s">
        <v>743</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b">
        <f>Data_Completeness(LifeExpectancyData[[#This Row],[Life expectancy]:[Schooling]])</f>
        <v>1</v>
      </c>
    </row>
    <row r="2050" spans="1:23" x14ac:dyDescent="0.25">
      <c r="A2050" t="s">
        <v>870</v>
      </c>
      <c r="B2050">
        <v>2006</v>
      </c>
      <c r="C2050" t="s">
        <v>743</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b">
        <f>Data_Completeness(LifeExpectancyData[[#This Row],[Life expectancy]:[Schooling]])</f>
        <v>1</v>
      </c>
    </row>
    <row r="2051" spans="1:23" x14ac:dyDescent="0.25">
      <c r="A2051" t="s">
        <v>870</v>
      </c>
      <c r="B2051">
        <v>2005</v>
      </c>
      <c r="C2051" t="s">
        <v>743</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b">
        <f>Data_Completeness(LifeExpectancyData[[#This Row],[Life expectancy]:[Schooling]])</f>
        <v>1</v>
      </c>
    </row>
    <row r="2052" spans="1:23" x14ac:dyDescent="0.25">
      <c r="A2052" t="s">
        <v>870</v>
      </c>
      <c r="B2052">
        <v>2004</v>
      </c>
      <c r="C2052" t="s">
        <v>743</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b">
        <f>Data_Completeness(LifeExpectancyData[[#This Row],[Life expectancy]:[Schooling]])</f>
        <v>1</v>
      </c>
    </row>
    <row r="2053" spans="1:23" x14ac:dyDescent="0.25">
      <c r="A2053" t="s">
        <v>870</v>
      </c>
      <c r="B2053">
        <v>2003</v>
      </c>
      <c r="C2053" t="s">
        <v>743</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b">
        <f>Data_Completeness(LifeExpectancyData[[#This Row],[Life expectancy]:[Schooling]])</f>
        <v>1</v>
      </c>
    </row>
    <row r="2054" spans="1:23" x14ac:dyDescent="0.25">
      <c r="A2054" t="s">
        <v>870</v>
      </c>
      <c r="B2054">
        <v>2002</v>
      </c>
      <c r="C2054" t="s">
        <v>743</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b">
        <f>Data_Completeness(LifeExpectancyData[[#This Row],[Life expectancy]:[Schooling]])</f>
        <v>1</v>
      </c>
    </row>
    <row r="2055" spans="1:23" x14ac:dyDescent="0.25">
      <c r="A2055" t="s">
        <v>870</v>
      </c>
      <c r="B2055">
        <v>2001</v>
      </c>
      <c r="C2055" t="s">
        <v>743</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b">
        <f>Data_Completeness(LifeExpectancyData[[#This Row],[Life expectancy]:[Schooling]])</f>
        <v>1</v>
      </c>
    </row>
    <row r="2056" spans="1:23" x14ac:dyDescent="0.25">
      <c r="A2056" t="s">
        <v>870</v>
      </c>
      <c r="B2056">
        <v>2000</v>
      </c>
      <c r="C2056" t="s">
        <v>743</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b">
        <f>Data_Completeness(LifeExpectancyData[[#This Row],[Life expectancy]:[Schooling]])</f>
        <v>1</v>
      </c>
    </row>
    <row r="2057" spans="1:23" x14ac:dyDescent="0.25">
      <c r="A2057" t="s">
        <v>871</v>
      </c>
      <c r="B2057">
        <v>2015</v>
      </c>
      <c r="C2057" t="s">
        <v>743</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b">
        <f>Data_Completeness(LifeExpectancyData[[#This Row],[Life expectancy]:[Schooling]])</f>
        <v>0</v>
      </c>
    </row>
    <row r="2058" spans="1:23" x14ac:dyDescent="0.25">
      <c r="A2058" t="s">
        <v>871</v>
      </c>
      <c r="B2058">
        <v>2014</v>
      </c>
      <c r="C2058" t="s">
        <v>743</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b">
        <f>Data_Completeness(LifeExpectancyData[[#This Row],[Life expectancy]:[Schooling]])</f>
        <v>1</v>
      </c>
    </row>
    <row r="2059" spans="1:23" x14ac:dyDescent="0.25">
      <c r="A2059" t="s">
        <v>871</v>
      </c>
      <c r="B2059">
        <v>2013</v>
      </c>
      <c r="C2059" t="s">
        <v>743</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b">
        <f>Data_Completeness(LifeExpectancyData[[#This Row],[Life expectancy]:[Schooling]])</f>
        <v>1</v>
      </c>
    </row>
    <row r="2060" spans="1:23" x14ac:dyDescent="0.25">
      <c r="A2060" t="s">
        <v>871</v>
      </c>
      <c r="B2060">
        <v>2012</v>
      </c>
      <c r="C2060" t="s">
        <v>743</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b">
        <f>Data_Completeness(LifeExpectancyData[[#This Row],[Life expectancy]:[Schooling]])</f>
        <v>1</v>
      </c>
    </row>
    <row r="2061" spans="1:23" x14ac:dyDescent="0.25">
      <c r="A2061" t="s">
        <v>871</v>
      </c>
      <c r="B2061">
        <v>2011</v>
      </c>
      <c r="C2061" t="s">
        <v>743</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b">
        <f>Data_Completeness(LifeExpectancyData[[#This Row],[Life expectancy]:[Schooling]])</f>
        <v>1</v>
      </c>
    </row>
    <row r="2062" spans="1:23" x14ac:dyDescent="0.25">
      <c r="A2062" t="s">
        <v>871</v>
      </c>
      <c r="B2062">
        <v>2010</v>
      </c>
      <c r="C2062" t="s">
        <v>743</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b">
        <f>Data_Completeness(LifeExpectancyData[[#This Row],[Life expectancy]:[Schooling]])</f>
        <v>1</v>
      </c>
    </row>
    <row r="2063" spans="1:23" x14ac:dyDescent="0.25">
      <c r="A2063" t="s">
        <v>871</v>
      </c>
      <c r="B2063">
        <v>2009</v>
      </c>
      <c r="C2063" t="s">
        <v>743</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b">
        <f>Data_Completeness(LifeExpectancyData[[#This Row],[Life expectancy]:[Schooling]])</f>
        <v>1</v>
      </c>
    </row>
    <row r="2064" spans="1:23" x14ac:dyDescent="0.25">
      <c r="A2064" t="s">
        <v>871</v>
      </c>
      <c r="B2064">
        <v>2008</v>
      </c>
      <c r="C2064" t="s">
        <v>743</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b">
        <f>Data_Completeness(LifeExpectancyData[[#This Row],[Life expectancy]:[Schooling]])</f>
        <v>1</v>
      </c>
    </row>
    <row r="2065" spans="1:23" x14ac:dyDescent="0.25">
      <c r="A2065" t="s">
        <v>871</v>
      </c>
      <c r="B2065">
        <v>2007</v>
      </c>
      <c r="C2065" t="s">
        <v>743</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b">
        <f>Data_Completeness(LifeExpectancyData[[#This Row],[Life expectancy]:[Schooling]])</f>
        <v>1</v>
      </c>
    </row>
    <row r="2066" spans="1:23" x14ac:dyDescent="0.25">
      <c r="A2066" t="s">
        <v>871</v>
      </c>
      <c r="B2066">
        <v>2006</v>
      </c>
      <c r="C2066" t="s">
        <v>743</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b">
        <f>Data_Completeness(LifeExpectancyData[[#This Row],[Life expectancy]:[Schooling]])</f>
        <v>1</v>
      </c>
    </row>
    <row r="2067" spans="1:23" x14ac:dyDescent="0.25">
      <c r="A2067" t="s">
        <v>871</v>
      </c>
      <c r="B2067">
        <v>2005</v>
      </c>
      <c r="C2067" t="s">
        <v>743</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b">
        <f>Data_Completeness(LifeExpectancyData[[#This Row],[Life expectancy]:[Schooling]])</f>
        <v>1</v>
      </c>
    </row>
    <row r="2068" spans="1:23" x14ac:dyDescent="0.25">
      <c r="A2068" t="s">
        <v>871</v>
      </c>
      <c r="B2068">
        <v>2004</v>
      </c>
      <c r="C2068" t="s">
        <v>743</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b">
        <f>Data_Completeness(LifeExpectancyData[[#This Row],[Life expectancy]:[Schooling]])</f>
        <v>1</v>
      </c>
    </row>
    <row r="2069" spans="1:23" x14ac:dyDescent="0.25">
      <c r="A2069" t="s">
        <v>871</v>
      </c>
      <c r="B2069">
        <v>2003</v>
      </c>
      <c r="C2069" t="s">
        <v>743</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b">
        <f>Data_Completeness(LifeExpectancyData[[#This Row],[Life expectancy]:[Schooling]])</f>
        <v>1</v>
      </c>
    </row>
    <row r="2070" spans="1:23" x14ac:dyDescent="0.25">
      <c r="A2070" t="s">
        <v>871</v>
      </c>
      <c r="B2070">
        <v>2002</v>
      </c>
      <c r="C2070" t="s">
        <v>743</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b">
        <f>Data_Completeness(LifeExpectancyData[[#This Row],[Life expectancy]:[Schooling]])</f>
        <v>1</v>
      </c>
    </row>
    <row r="2071" spans="1:23" x14ac:dyDescent="0.25">
      <c r="A2071" t="s">
        <v>871</v>
      </c>
      <c r="B2071">
        <v>2001</v>
      </c>
      <c r="C2071" t="s">
        <v>743</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b">
        <f>Data_Completeness(LifeExpectancyData[[#This Row],[Life expectancy]:[Schooling]])</f>
        <v>1</v>
      </c>
    </row>
    <row r="2072" spans="1:23" x14ac:dyDescent="0.25">
      <c r="A2072" t="s">
        <v>871</v>
      </c>
      <c r="B2072">
        <v>2000</v>
      </c>
      <c r="C2072" t="s">
        <v>743</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b">
        <f>Data_Completeness(LifeExpectancyData[[#This Row],[Life expectancy]:[Schooling]])</f>
        <v>1</v>
      </c>
    </row>
    <row r="2073" spans="1:23" x14ac:dyDescent="0.25">
      <c r="A2073" t="s">
        <v>872</v>
      </c>
      <c r="B2073">
        <v>2015</v>
      </c>
      <c r="C2073" t="s">
        <v>735</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b">
        <f>Data_Completeness(LifeExpectancyData[[#This Row],[Life expectancy]:[Schooling]])</f>
        <v>0</v>
      </c>
    </row>
    <row r="2074" spans="1:23" x14ac:dyDescent="0.25">
      <c r="A2074" t="s">
        <v>872</v>
      </c>
      <c r="B2074">
        <v>2014</v>
      </c>
      <c r="C2074" t="s">
        <v>735</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b">
        <f>Data_Completeness(LifeExpectancyData[[#This Row],[Life expectancy]:[Schooling]])</f>
        <v>0</v>
      </c>
    </row>
    <row r="2075" spans="1:23" x14ac:dyDescent="0.25">
      <c r="A2075" t="s">
        <v>872</v>
      </c>
      <c r="B2075">
        <v>2013</v>
      </c>
      <c r="C2075" t="s">
        <v>735</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b">
        <f>Data_Completeness(LifeExpectancyData[[#This Row],[Life expectancy]:[Schooling]])</f>
        <v>0</v>
      </c>
    </row>
    <row r="2076" spans="1:23" x14ac:dyDescent="0.25">
      <c r="A2076" t="s">
        <v>872</v>
      </c>
      <c r="B2076">
        <v>2012</v>
      </c>
      <c r="C2076" t="s">
        <v>735</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b">
        <f>Data_Completeness(LifeExpectancyData[[#This Row],[Life expectancy]:[Schooling]])</f>
        <v>0</v>
      </c>
    </row>
    <row r="2077" spans="1:23" x14ac:dyDescent="0.25">
      <c r="A2077" t="s">
        <v>872</v>
      </c>
      <c r="B2077">
        <v>2011</v>
      </c>
      <c r="C2077" t="s">
        <v>735</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b">
        <f>Data_Completeness(LifeExpectancyData[[#This Row],[Life expectancy]:[Schooling]])</f>
        <v>0</v>
      </c>
    </row>
    <row r="2078" spans="1:23" x14ac:dyDescent="0.25">
      <c r="A2078" t="s">
        <v>872</v>
      </c>
      <c r="B2078">
        <v>2010</v>
      </c>
      <c r="C2078" t="s">
        <v>735</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b">
        <f>Data_Completeness(LifeExpectancyData[[#This Row],[Life expectancy]:[Schooling]])</f>
        <v>0</v>
      </c>
    </row>
    <row r="2079" spans="1:23" x14ac:dyDescent="0.25">
      <c r="A2079" t="s">
        <v>872</v>
      </c>
      <c r="B2079">
        <v>2009</v>
      </c>
      <c r="C2079" t="s">
        <v>735</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b">
        <f>Data_Completeness(LifeExpectancyData[[#This Row],[Life expectancy]:[Schooling]])</f>
        <v>0</v>
      </c>
    </row>
    <row r="2080" spans="1:23" x14ac:dyDescent="0.25">
      <c r="A2080" t="s">
        <v>872</v>
      </c>
      <c r="B2080">
        <v>2008</v>
      </c>
      <c r="C2080" t="s">
        <v>735</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b">
        <f>Data_Completeness(LifeExpectancyData[[#This Row],[Life expectancy]:[Schooling]])</f>
        <v>0</v>
      </c>
    </row>
    <row r="2081" spans="1:23" x14ac:dyDescent="0.25">
      <c r="A2081" t="s">
        <v>872</v>
      </c>
      <c r="B2081">
        <v>2007</v>
      </c>
      <c r="C2081" t="s">
        <v>735</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b">
        <f>Data_Completeness(LifeExpectancyData[[#This Row],[Life expectancy]:[Schooling]])</f>
        <v>0</v>
      </c>
    </row>
    <row r="2082" spans="1:23" x14ac:dyDescent="0.25">
      <c r="A2082" t="s">
        <v>872</v>
      </c>
      <c r="B2082">
        <v>2006</v>
      </c>
      <c r="C2082" t="s">
        <v>735</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b">
        <f>Data_Completeness(LifeExpectancyData[[#This Row],[Life expectancy]:[Schooling]])</f>
        <v>0</v>
      </c>
    </row>
    <row r="2083" spans="1:23" x14ac:dyDescent="0.25">
      <c r="A2083" t="s">
        <v>872</v>
      </c>
      <c r="B2083">
        <v>2005</v>
      </c>
      <c r="C2083" t="s">
        <v>735</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b">
        <f>Data_Completeness(LifeExpectancyData[[#This Row],[Life expectancy]:[Schooling]])</f>
        <v>0</v>
      </c>
    </row>
    <row r="2084" spans="1:23" x14ac:dyDescent="0.25">
      <c r="A2084" t="s">
        <v>872</v>
      </c>
      <c r="B2084">
        <v>2004</v>
      </c>
      <c r="C2084" t="s">
        <v>735</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b">
        <f>Data_Completeness(LifeExpectancyData[[#This Row],[Life expectancy]:[Schooling]])</f>
        <v>0</v>
      </c>
    </row>
    <row r="2085" spans="1:23" x14ac:dyDescent="0.25">
      <c r="A2085" t="s">
        <v>872</v>
      </c>
      <c r="B2085">
        <v>2003</v>
      </c>
      <c r="C2085" t="s">
        <v>735</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b">
        <f>Data_Completeness(LifeExpectancyData[[#This Row],[Life expectancy]:[Schooling]])</f>
        <v>0</v>
      </c>
    </row>
    <row r="2086" spans="1:23" x14ac:dyDescent="0.25">
      <c r="A2086" t="s">
        <v>872</v>
      </c>
      <c r="B2086">
        <v>2002</v>
      </c>
      <c r="C2086" t="s">
        <v>735</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b">
        <f>Data_Completeness(LifeExpectancyData[[#This Row],[Life expectancy]:[Schooling]])</f>
        <v>0</v>
      </c>
    </row>
    <row r="2087" spans="1:23" x14ac:dyDescent="0.25">
      <c r="A2087" t="s">
        <v>872</v>
      </c>
      <c r="B2087">
        <v>2001</v>
      </c>
      <c r="C2087" t="s">
        <v>735</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b">
        <f>Data_Completeness(LifeExpectancyData[[#This Row],[Life expectancy]:[Schooling]])</f>
        <v>0</v>
      </c>
    </row>
    <row r="2088" spans="1:23" x14ac:dyDescent="0.25">
      <c r="A2088" t="s">
        <v>872</v>
      </c>
      <c r="B2088">
        <v>2000</v>
      </c>
      <c r="C2088" t="s">
        <v>735</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b">
        <f>Data_Completeness(LifeExpectancyData[[#This Row],[Life expectancy]:[Schooling]])</f>
        <v>0</v>
      </c>
    </row>
    <row r="2089" spans="1:23" x14ac:dyDescent="0.25">
      <c r="A2089" t="s">
        <v>873</v>
      </c>
      <c r="B2089">
        <v>2015</v>
      </c>
      <c r="C2089" t="s">
        <v>735</v>
      </c>
      <c r="D2089">
        <v>82.3</v>
      </c>
      <c r="E2089">
        <v>64</v>
      </c>
      <c r="F2089">
        <v>1</v>
      </c>
      <c r="H2089">
        <v>0</v>
      </c>
      <c r="I2089">
        <v>98</v>
      </c>
      <c r="J2089">
        <v>7</v>
      </c>
      <c r="K2089">
        <v>31.7</v>
      </c>
      <c r="L2089">
        <v>2</v>
      </c>
      <c r="M2089">
        <v>98</v>
      </c>
      <c r="O2089">
        <v>98</v>
      </c>
      <c r="P2089">
        <v>0.1</v>
      </c>
      <c r="S2089">
        <v>1.5</v>
      </c>
      <c r="T2089">
        <v>1</v>
      </c>
      <c r="W2089" t="b">
        <f>Data_Completeness(LifeExpectancyData[[#This Row],[Life expectancy]:[Schooling]])</f>
        <v>0</v>
      </c>
    </row>
    <row r="2090" spans="1:23" x14ac:dyDescent="0.25">
      <c r="A2090" t="s">
        <v>873</v>
      </c>
      <c r="B2090">
        <v>2014</v>
      </c>
      <c r="C2090" t="s">
        <v>735</v>
      </c>
      <c r="D2090">
        <v>82</v>
      </c>
      <c r="E2090">
        <v>66</v>
      </c>
      <c r="F2090">
        <v>1</v>
      </c>
      <c r="G2090">
        <v>0.01</v>
      </c>
      <c r="H2090">
        <v>0</v>
      </c>
      <c r="I2090">
        <v>99</v>
      </c>
      <c r="J2090">
        <v>442</v>
      </c>
      <c r="K2090">
        <v>31.2</v>
      </c>
      <c r="L2090">
        <v>2</v>
      </c>
      <c r="M2090">
        <v>99</v>
      </c>
      <c r="N2090">
        <v>7.37</v>
      </c>
      <c r="O2090">
        <v>99</v>
      </c>
      <c r="P2090">
        <v>0.1</v>
      </c>
      <c r="S2090">
        <v>1.5</v>
      </c>
      <c r="T2090">
        <v>1</v>
      </c>
      <c r="W2090" t="b">
        <f>Data_Completeness(LifeExpectancyData[[#This Row],[Life expectancy]:[Schooling]])</f>
        <v>0</v>
      </c>
    </row>
    <row r="2091" spans="1:23" x14ac:dyDescent="0.25">
      <c r="A2091" t="s">
        <v>873</v>
      </c>
      <c r="B2091">
        <v>2013</v>
      </c>
      <c r="C2091" t="s">
        <v>735</v>
      </c>
      <c r="D2091">
        <v>81.7</v>
      </c>
      <c r="E2091">
        <v>68</v>
      </c>
      <c r="F2091">
        <v>1</v>
      </c>
      <c r="G2091">
        <v>9.33</v>
      </c>
      <c r="H2091">
        <v>0</v>
      </c>
      <c r="I2091">
        <v>99</v>
      </c>
      <c r="J2091">
        <v>107</v>
      </c>
      <c r="K2091">
        <v>3.8</v>
      </c>
      <c r="L2091">
        <v>2</v>
      </c>
      <c r="M2091">
        <v>99</v>
      </c>
      <c r="N2091">
        <v>7.2</v>
      </c>
      <c r="O2091">
        <v>99</v>
      </c>
      <c r="P2091">
        <v>0.1</v>
      </c>
      <c r="S2091">
        <v>1.5</v>
      </c>
      <c r="T2091">
        <v>1</v>
      </c>
      <c r="W2091" t="b">
        <f>Data_Completeness(LifeExpectancyData[[#This Row],[Life expectancy]:[Schooling]])</f>
        <v>0</v>
      </c>
    </row>
    <row r="2092" spans="1:23" x14ac:dyDescent="0.25">
      <c r="A2092" t="s">
        <v>873</v>
      </c>
      <c r="B2092">
        <v>2012</v>
      </c>
      <c r="C2092" t="s">
        <v>735</v>
      </c>
      <c r="D2092">
        <v>81.2</v>
      </c>
      <c r="E2092">
        <v>69</v>
      </c>
      <c r="F2092">
        <v>1</v>
      </c>
      <c r="G2092">
        <v>9.56</v>
      </c>
      <c r="H2092">
        <v>0</v>
      </c>
      <c r="I2092">
        <v>99</v>
      </c>
      <c r="J2092">
        <v>2</v>
      </c>
      <c r="K2092">
        <v>3.4</v>
      </c>
      <c r="L2092">
        <v>2</v>
      </c>
      <c r="M2092">
        <v>99</v>
      </c>
      <c r="N2092">
        <v>7.1</v>
      </c>
      <c r="O2092">
        <v>99</v>
      </c>
      <c r="P2092">
        <v>0.1</v>
      </c>
      <c r="S2092">
        <v>1.5</v>
      </c>
      <c r="T2092">
        <v>1</v>
      </c>
      <c r="W2092" t="b">
        <f>Data_Completeness(LifeExpectancyData[[#This Row],[Life expectancy]:[Schooling]])</f>
        <v>0</v>
      </c>
    </row>
    <row r="2093" spans="1:23" x14ac:dyDescent="0.25">
      <c r="A2093" t="s">
        <v>873</v>
      </c>
      <c r="B2093">
        <v>2011</v>
      </c>
      <c r="C2093" t="s">
        <v>735</v>
      </c>
      <c r="D2093">
        <v>81.099999999999994</v>
      </c>
      <c r="E2093">
        <v>72</v>
      </c>
      <c r="F2093">
        <v>2</v>
      </c>
      <c r="G2093">
        <v>9.34</v>
      </c>
      <c r="H2093">
        <v>0</v>
      </c>
      <c r="I2093">
        <v>99</v>
      </c>
      <c r="J2093">
        <v>42</v>
      </c>
      <c r="K2093">
        <v>3</v>
      </c>
      <c r="L2093">
        <v>2</v>
      </c>
      <c r="M2093">
        <v>98</v>
      </c>
      <c r="N2093">
        <v>6.83</v>
      </c>
      <c r="O2093">
        <v>99</v>
      </c>
      <c r="P2093">
        <v>0.1</v>
      </c>
      <c r="S2093">
        <v>1.5</v>
      </c>
      <c r="T2093">
        <v>1</v>
      </c>
      <c r="W2093" t="b">
        <f>Data_Completeness(LifeExpectancyData[[#This Row],[Life expectancy]:[Schooling]])</f>
        <v>0</v>
      </c>
    </row>
    <row r="2094" spans="1:23" x14ac:dyDescent="0.25">
      <c r="A2094" t="s">
        <v>873</v>
      </c>
      <c r="B2094">
        <v>2010</v>
      </c>
      <c r="C2094" t="s">
        <v>735</v>
      </c>
      <c r="D2094">
        <v>87</v>
      </c>
      <c r="E2094">
        <v>74</v>
      </c>
      <c r="F2094">
        <v>2</v>
      </c>
      <c r="G2094">
        <v>9.23</v>
      </c>
      <c r="H2094">
        <v>0</v>
      </c>
      <c r="I2094">
        <v>94</v>
      </c>
      <c r="J2094">
        <v>114</v>
      </c>
      <c r="K2094">
        <v>29.5</v>
      </c>
      <c r="L2094">
        <v>2</v>
      </c>
      <c r="M2094">
        <v>95</v>
      </c>
      <c r="N2094">
        <v>6.79</v>
      </c>
      <c r="O2094">
        <v>94</v>
      </c>
      <c r="P2094">
        <v>0.1</v>
      </c>
      <c r="S2094">
        <v>1.5</v>
      </c>
      <c r="T2094">
        <v>1</v>
      </c>
      <c r="W2094" t="b">
        <f>Data_Completeness(LifeExpectancyData[[#This Row],[Life expectancy]:[Schooling]])</f>
        <v>0</v>
      </c>
    </row>
    <row r="2095" spans="1:23" x14ac:dyDescent="0.25">
      <c r="A2095" t="s">
        <v>873</v>
      </c>
      <c r="B2095">
        <v>2009</v>
      </c>
      <c r="C2095" t="s">
        <v>735</v>
      </c>
      <c r="D2095">
        <v>86</v>
      </c>
      <c r="E2095">
        <v>75</v>
      </c>
      <c r="F2095">
        <v>2</v>
      </c>
      <c r="G2095">
        <v>8.9700000000000006</v>
      </c>
      <c r="H2095">
        <v>0</v>
      </c>
      <c r="I2095">
        <v>94</v>
      </c>
      <c r="J2095">
        <v>17</v>
      </c>
      <c r="K2095">
        <v>29.1</v>
      </c>
      <c r="L2095">
        <v>2</v>
      </c>
      <c r="M2095">
        <v>95</v>
      </c>
      <c r="N2095">
        <v>6.66</v>
      </c>
      <c r="O2095">
        <v>94</v>
      </c>
      <c r="P2095">
        <v>0.1</v>
      </c>
      <c r="S2095">
        <v>1.5</v>
      </c>
      <c r="T2095">
        <v>1</v>
      </c>
      <c r="W2095" t="b">
        <f>Data_Completeness(LifeExpectancyData[[#This Row],[Life expectancy]:[Schooling]])</f>
        <v>0</v>
      </c>
    </row>
    <row r="2096" spans="1:23" x14ac:dyDescent="0.25">
      <c r="A2096" t="s">
        <v>873</v>
      </c>
      <c r="B2096">
        <v>2008</v>
      </c>
      <c r="C2096" t="s">
        <v>735</v>
      </c>
      <c r="D2096">
        <v>83</v>
      </c>
      <c r="E2096">
        <v>75</v>
      </c>
      <c r="F2096">
        <v>2</v>
      </c>
      <c r="G2096">
        <v>9.31</v>
      </c>
      <c r="H2096">
        <v>0</v>
      </c>
      <c r="I2096">
        <v>94</v>
      </c>
      <c r="J2096">
        <v>2</v>
      </c>
      <c r="K2096">
        <v>28.6</v>
      </c>
      <c r="L2096">
        <v>2</v>
      </c>
      <c r="M2096">
        <v>92</v>
      </c>
      <c r="N2096">
        <v>6.16</v>
      </c>
      <c r="O2096">
        <v>94</v>
      </c>
      <c r="P2096">
        <v>0.1</v>
      </c>
      <c r="S2096">
        <v>1.5</v>
      </c>
      <c r="T2096">
        <v>1</v>
      </c>
      <c r="W2096" t="b">
        <f>Data_Completeness(LifeExpectancyData[[#This Row],[Life expectancy]:[Schooling]])</f>
        <v>0</v>
      </c>
    </row>
    <row r="2097" spans="1:23" x14ac:dyDescent="0.25">
      <c r="A2097" t="s">
        <v>873</v>
      </c>
      <c r="B2097">
        <v>2007</v>
      </c>
      <c r="C2097" t="s">
        <v>735</v>
      </c>
      <c r="D2097">
        <v>79.8</v>
      </c>
      <c r="E2097">
        <v>77</v>
      </c>
      <c r="F2097">
        <v>2</v>
      </c>
      <c r="G2097">
        <v>9.0500000000000007</v>
      </c>
      <c r="H2097">
        <v>0</v>
      </c>
      <c r="I2097">
        <v>91</v>
      </c>
      <c r="J2097">
        <v>194</v>
      </c>
      <c r="K2097">
        <v>28.2</v>
      </c>
      <c r="L2097">
        <v>2</v>
      </c>
      <c r="M2097">
        <v>91</v>
      </c>
      <c r="N2097">
        <v>5.99</v>
      </c>
      <c r="O2097">
        <v>91</v>
      </c>
      <c r="P2097">
        <v>0.1</v>
      </c>
      <c r="S2097">
        <v>1.5</v>
      </c>
      <c r="T2097">
        <v>1</v>
      </c>
      <c r="W2097" t="b">
        <f>Data_Completeness(LifeExpectancyData[[#This Row],[Life expectancy]:[Schooling]])</f>
        <v>0</v>
      </c>
    </row>
    <row r="2098" spans="1:23" x14ac:dyDescent="0.25">
      <c r="A2098" t="s">
        <v>873</v>
      </c>
      <c r="B2098">
        <v>2006</v>
      </c>
      <c r="C2098" t="s">
        <v>735</v>
      </c>
      <c r="D2098">
        <v>79.400000000000006</v>
      </c>
      <c r="E2098">
        <v>79</v>
      </c>
      <c r="F2098">
        <v>2</v>
      </c>
      <c r="G2098">
        <v>8.83</v>
      </c>
      <c r="H2098">
        <v>0</v>
      </c>
      <c r="I2098">
        <v>99</v>
      </c>
      <c r="J2098">
        <v>28</v>
      </c>
      <c r="K2098">
        <v>27.7</v>
      </c>
      <c r="L2098">
        <v>2</v>
      </c>
      <c r="M2098">
        <v>98</v>
      </c>
      <c r="N2098">
        <v>5.76</v>
      </c>
      <c r="O2098">
        <v>98</v>
      </c>
      <c r="P2098">
        <v>0.1</v>
      </c>
      <c r="S2098">
        <v>1.5</v>
      </c>
      <c r="T2098">
        <v>1</v>
      </c>
      <c r="W2098" t="b">
        <f>Data_Completeness(LifeExpectancyData[[#This Row],[Life expectancy]:[Schooling]])</f>
        <v>0</v>
      </c>
    </row>
    <row r="2099" spans="1:23" x14ac:dyDescent="0.25">
      <c r="A2099" t="s">
        <v>873</v>
      </c>
      <c r="B2099">
        <v>2005</v>
      </c>
      <c r="C2099" t="s">
        <v>735</v>
      </c>
      <c r="D2099">
        <v>78.7</v>
      </c>
      <c r="E2099">
        <v>84</v>
      </c>
      <c r="F2099">
        <v>2</v>
      </c>
      <c r="G2099">
        <v>9.0299999999999994</v>
      </c>
      <c r="H2099">
        <v>0</v>
      </c>
      <c r="I2099">
        <v>99</v>
      </c>
      <c r="J2099">
        <v>7</v>
      </c>
      <c r="K2099">
        <v>27.2</v>
      </c>
      <c r="L2099">
        <v>3</v>
      </c>
      <c r="M2099">
        <v>96</v>
      </c>
      <c r="N2099">
        <v>5.33</v>
      </c>
      <c r="O2099">
        <v>96</v>
      </c>
      <c r="P2099">
        <v>0.1</v>
      </c>
      <c r="S2099">
        <v>1.6</v>
      </c>
      <c r="T2099">
        <v>1</v>
      </c>
      <c r="W2099" t="b">
        <f>Data_Completeness(LifeExpectancyData[[#This Row],[Life expectancy]:[Schooling]])</f>
        <v>0</v>
      </c>
    </row>
    <row r="2100" spans="1:23" x14ac:dyDescent="0.25">
      <c r="A2100" t="s">
        <v>873</v>
      </c>
      <c r="B2100">
        <v>2004</v>
      </c>
      <c r="C2100" t="s">
        <v>735</v>
      </c>
      <c r="D2100">
        <v>78.2</v>
      </c>
      <c r="E2100">
        <v>89</v>
      </c>
      <c r="F2100">
        <v>3</v>
      </c>
      <c r="G2100">
        <v>9.18</v>
      </c>
      <c r="H2100">
        <v>0</v>
      </c>
      <c r="I2100">
        <v>92</v>
      </c>
      <c r="J2100">
        <v>11</v>
      </c>
      <c r="K2100">
        <v>26.7</v>
      </c>
      <c r="L2100">
        <v>3</v>
      </c>
      <c r="M2100">
        <v>9</v>
      </c>
      <c r="N2100">
        <v>4.96</v>
      </c>
      <c r="O2100">
        <v>88</v>
      </c>
      <c r="P2100">
        <v>0.1</v>
      </c>
      <c r="S2100">
        <v>1.6</v>
      </c>
      <c r="T2100">
        <v>1</v>
      </c>
      <c r="W2100" t="b">
        <f>Data_Completeness(LifeExpectancyData[[#This Row],[Life expectancy]:[Schooling]])</f>
        <v>0</v>
      </c>
    </row>
    <row r="2101" spans="1:23" x14ac:dyDescent="0.25">
      <c r="A2101" t="s">
        <v>873</v>
      </c>
      <c r="B2101">
        <v>2003</v>
      </c>
      <c r="C2101" t="s">
        <v>735</v>
      </c>
      <c r="D2101">
        <v>77.599999999999994</v>
      </c>
      <c r="E2101">
        <v>95</v>
      </c>
      <c r="F2101">
        <v>3</v>
      </c>
      <c r="G2101">
        <v>9.66</v>
      </c>
      <c r="H2101">
        <v>0</v>
      </c>
      <c r="I2101">
        <v>91</v>
      </c>
      <c r="J2101">
        <v>33</v>
      </c>
      <c r="K2101">
        <v>26.2</v>
      </c>
      <c r="L2101">
        <v>3</v>
      </c>
      <c r="M2101">
        <v>94</v>
      </c>
      <c r="N2101">
        <v>4.93</v>
      </c>
      <c r="O2101">
        <v>97</v>
      </c>
      <c r="P2101">
        <v>0.1</v>
      </c>
      <c r="S2101">
        <v>1.6</v>
      </c>
      <c r="T2101">
        <v>1</v>
      </c>
      <c r="W2101" t="b">
        <f>Data_Completeness(LifeExpectancyData[[#This Row],[Life expectancy]:[Schooling]])</f>
        <v>0</v>
      </c>
    </row>
    <row r="2102" spans="1:23" x14ac:dyDescent="0.25">
      <c r="A2102" t="s">
        <v>873</v>
      </c>
      <c r="B2102">
        <v>2002</v>
      </c>
      <c r="C2102" t="s">
        <v>735</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b">
        <f>Data_Completeness(LifeExpectancyData[[#This Row],[Life expectancy]:[Schooling]])</f>
        <v>0</v>
      </c>
    </row>
    <row r="2103" spans="1:23" x14ac:dyDescent="0.25">
      <c r="A2103" t="s">
        <v>873</v>
      </c>
      <c r="B2103">
        <v>2001</v>
      </c>
      <c r="C2103" t="s">
        <v>735</v>
      </c>
      <c r="D2103">
        <v>76.7</v>
      </c>
      <c r="E2103">
        <v>17</v>
      </c>
      <c r="F2103">
        <v>3</v>
      </c>
      <c r="G2103">
        <v>11.45</v>
      </c>
      <c r="H2103">
        <v>0</v>
      </c>
      <c r="I2103">
        <v>89</v>
      </c>
      <c r="J2103">
        <v>23060</v>
      </c>
      <c r="K2103">
        <v>25.2</v>
      </c>
      <c r="L2103">
        <v>4</v>
      </c>
      <c r="M2103">
        <v>99</v>
      </c>
      <c r="N2103">
        <v>4.76</v>
      </c>
      <c r="O2103">
        <v>97</v>
      </c>
      <c r="P2103">
        <v>0.1</v>
      </c>
      <c r="S2103">
        <v>1.6</v>
      </c>
      <c r="T2103">
        <v>1.1000000000000001</v>
      </c>
      <c r="W2103" t="b">
        <f>Data_Completeness(LifeExpectancyData[[#This Row],[Life expectancy]:[Schooling]])</f>
        <v>0</v>
      </c>
    </row>
    <row r="2104" spans="1:23" x14ac:dyDescent="0.25">
      <c r="A2104" t="s">
        <v>873</v>
      </c>
      <c r="B2104">
        <v>2000</v>
      </c>
      <c r="C2104" t="s">
        <v>735</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b">
        <f>Data_Completeness(LifeExpectancyData[[#This Row],[Life expectancy]:[Schooling]])</f>
        <v>0</v>
      </c>
    </row>
    <row r="2105" spans="1:23" x14ac:dyDescent="0.25">
      <c r="A2105" t="s">
        <v>874</v>
      </c>
      <c r="B2105">
        <v>2015</v>
      </c>
      <c r="C2105" t="s">
        <v>735</v>
      </c>
      <c r="D2105">
        <v>72.099999999999994</v>
      </c>
      <c r="E2105">
        <v>157</v>
      </c>
      <c r="F2105">
        <v>1</v>
      </c>
      <c r="H2105">
        <v>0</v>
      </c>
      <c r="I2105">
        <v>88</v>
      </c>
      <c r="J2105">
        <v>0</v>
      </c>
      <c r="K2105">
        <v>53.4</v>
      </c>
      <c r="L2105">
        <v>1</v>
      </c>
      <c r="M2105">
        <v>88</v>
      </c>
      <c r="O2105">
        <v>87</v>
      </c>
      <c r="P2105">
        <v>0.1</v>
      </c>
      <c r="S2105">
        <v>2.7</v>
      </c>
      <c r="T2105">
        <v>2.8</v>
      </c>
      <c r="W2105" t="b">
        <f>Data_Completeness(LifeExpectancyData[[#This Row],[Life expectancy]:[Schooling]])</f>
        <v>0</v>
      </c>
    </row>
    <row r="2106" spans="1:23" x14ac:dyDescent="0.25">
      <c r="A2106" t="s">
        <v>874</v>
      </c>
      <c r="B2106">
        <v>2014</v>
      </c>
      <c r="C2106" t="s">
        <v>735</v>
      </c>
      <c r="D2106">
        <v>71.8</v>
      </c>
      <c r="E2106">
        <v>162</v>
      </c>
      <c r="F2106">
        <v>1</v>
      </c>
      <c r="G2106">
        <v>9.99</v>
      </c>
      <c r="H2106">
        <v>0</v>
      </c>
      <c r="I2106">
        <v>92</v>
      </c>
      <c r="J2106">
        <v>2</v>
      </c>
      <c r="K2106">
        <v>52.7</v>
      </c>
      <c r="L2106">
        <v>1</v>
      </c>
      <c r="M2106">
        <v>92</v>
      </c>
      <c r="N2106">
        <v>1.32</v>
      </c>
      <c r="O2106">
        <v>9</v>
      </c>
      <c r="P2106">
        <v>0.1</v>
      </c>
      <c r="S2106">
        <v>2.7</v>
      </c>
      <c r="T2106">
        <v>2.8</v>
      </c>
      <c r="W2106" t="b">
        <f>Data_Completeness(LifeExpectancyData[[#This Row],[Life expectancy]:[Schooling]])</f>
        <v>0</v>
      </c>
    </row>
    <row r="2107" spans="1:23" x14ac:dyDescent="0.25">
      <c r="A2107" t="s">
        <v>874</v>
      </c>
      <c r="B2107">
        <v>2013</v>
      </c>
      <c r="C2107" t="s">
        <v>735</v>
      </c>
      <c r="D2107">
        <v>71.7</v>
      </c>
      <c r="E2107">
        <v>163</v>
      </c>
      <c r="F2107">
        <v>1</v>
      </c>
      <c r="G2107">
        <v>10.49</v>
      </c>
      <c r="H2107">
        <v>0</v>
      </c>
      <c r="I2107">
        <v>91</v>
      </c>
      <c r="J2107">
        <v>27</v>
      </c>
      <c r="K2107">
        <v>52.1</v>
      </c>
      <c r="L2107">
        <v>1</v>
      </c>
      <c r="M2107">
        <v>92</v>
      </c>
      <c r="N2107">
        <v>1.5</v>
      </c>
      <c r="O2107">
        <v>9</v>
      </c>
      <c r="P2107">
        <v>0.1</v>
      </c>
      <c r="S2107">
        <v>2.7</v>
      </c>
      <c r="T2107">
        <v>2.9</v>
      </c>
      <c r="W2107" t="b">
        <f>Data_Completeness(LifeExpectancyData[[#This Row],[Life expectancy]:[Schooling]])</f>
        <v>0</v>
      </c>
    </row>
    <row r="2108" spans="1:23" x14ac:dyDescent="0.25">
      <c r="A2108" t="s">
        <v>874</v>
      </c>
      <c r="B2108">
        <v>2012</v>
      </c>
      <c r="C2108" t="s">
        <v>735</v>
      </c>
      <c r="D2108">
        <v>79</v>
      </c>
      <c r="E2108">
        <v>175</v>
      </c>
      <c r="F2108">
        <v>1</v>
      </c>
      <c r="G2108">
        <v>10.68</v>
      </c>
      <c r="H2108">
        <v>0</v>
      </c>
      <c r="I2108">
        <v>94</v>
      </c>
      <c r="J2108">
        <v>11</v>
      </c>
      <c r="K2108">
        <v>51.5</v>
      </c>
      <c r="L2108">
        <v>1</v>
      </c>
      <c r="M2108">
        <v>92</v>
      </c>
      <c r="N2108">
        <v>11.87</v>
      </c>
      <c r="O2108">
        <v>92</v>
      </c>
      <c r="P2108">
        <v>0.1</v>
      </c>
      <c r="S2108">
        <v>2.7</v>
      </c>
      <c r="T2108">
        <v>2.9</v>
      </c>
      <c r="W2108" t="b">
        <f>Data_Completeness(LifeExpectancyData[[#This Row],[Life expectancy]:[Schooling]])</f>
        <v>0</v>
      </c>
    </row>
    <row r="2109" spans="1:23" x14ac:dyDescent="0.25">
      <c r="A2109" t="s">
        <v>874</v>
      </c>
      <c r="B2109">
        <v>2011</v>
      </c>
      <c r="C2109" t="s">
        <v>735</v>
      </c>
      <c r="D2109">
        <v>77</v>
      </c>
      <c r="E2109">
        <v>177</v>
      </c>
      <c r="F2109">
        <v>1</v>
      </c>
      <c r="G2109">
        <v>9.4499999999999993</v>
      </c>
      <c r="H2109">
        <v>0</v>
      </c>
      <c r="I2109">
        <v>96</v>
      </c>
      <c r="J2109">
        <v>0</v>
      </c>
      <c r="K2109">
        <v>5.9</v>
      </c>
      <c r="L2109">
        <v>1</v>
      </c>
      <c r="M2109">
        <v>96</v>
      </c>
      <c r="N2109">
        <v>1.61</v>
      </c>
      <c r="O2109">
        <v>93</v>
      </c>
      <c r="P2109">
        <v>0.1</v>
      </c>
      <c r="S2109">
        <v>2.8</v>
      </c>
      <c r="T2109">
        <v>3</v>
      </c>
      <c r="W2109" t="b">
        <f>Data_Completeness(LifeExpectancyData[[#This Row],[Life expectancy]:[Schooling]])</f>
        <v>0</v>
      </c>
    </row>
    <row r="2110" spans="1:23" x14ac:dyDescent="0.25">
      <c r="A2110" t="s">
        <v>874</v>
      </c>
      <c r="B2110">
        <v>2010</v>
      </c>
      <c r="C2110" t="s">
        <v>735</v>
      </c>
      <c r="D2110">
        <v>68.8</v>
      </c>
      <c r="E2110">
        <v>219</v>
      </c>
      <c r="F2110">
        <v>1</v>
      </c>
      <c r="G2110">
        <v>8.25</v>
      </c>
      <c r="H2110">
        <v>0</v>
      </c>
      <c r="I2110">
        <v>98</v>
      </c>
      <c r="J2110">
        <v>0</v>
      </c>
      <c r="K2110">
        <v>5.4</v>
      </c>
      <c r="L2110">
        <v>1</v>
      </c>
      <c r="M2110">
        <v>97</v>
      </c>
      <c r="N2110">
        <v>12.8</v>
      </c>
      <c r="O2110">
        <v>9</v>
      </c>
      <c r="P2110">
        <v>0.1</v>
      </c>
      <c r="S2110">
        <v>2.8</v>
      </c>
      <c r="T2110">
        <v>3</v>
      </c>
      <c r="W2110" t="b">
        <f>Data_Completeness(LifeExpectancyData[[#This Row],[Life expectancy]:[Schooling]])</f>
        <v>0</v>
      </c>
    </row>
    <row r="2111" spans="1:23" x14ac:dyDescent="0.25">
      <c r="A2111" t="s">
        <v>874</v>
      </c>
      <c r="B2111">
        <v>2009</v>
      </c>
      <c r="C2111" t="s">
        <v>735</v>
      </c>
      <c r="D2111">
        <v>69</v>
      </c>
      <c r="E2111">
        <v>218</v>
      </c>
      <c r="F2111">
        <v>1</v>
      </c>
      <c r="G2111">
        <v>8.4499999999999993</v>
      </c>
      <c r="H2111">
        <v>0</v>
      </c>
      <c r="I2111">
        <v>89</v>
      </c>
      <c r="J2111">
        <v>0</v>
      </c>
      <c r="K2111">
        <v>49.9</v>
      </c>
      <c r="L2111">
        <v>1</v>
      </c>
      <c r="M2111">
        <v>87</v>
      </c>
      <c r="N2111">
        <v>12.49</v>
      </c>
      <c r="O2111">
        <v>85</v>
      </c>
      <c r="P2111">
        <v>0.1</v>
      </c>
      <c r="S2111">
        <v>2.9</v>
      </c>
      <c r="T2111">
        <v>3.1</v>
      </c>
      <c r="W2111" t="b">
        <f>Data_Completeness(LifeExpectancyData[[#This Row],[Life expectancy]:[Schooling]])</f>
        <v>0</v>
      </c>
    </row>
    <row r="2112" spans="1:23" x14ac:dyDescent="0.25">
      <c r="A2112" t="s">
        <v>874</v>
      </c>
      <c r="B2112">
        <v>2008</v>
      </c>
      <c r="C2112" t="s">
        <v>735</v>
      </c>
      <c r="D2112">
        <v>68.900000000000006</v>
      </c>
      <c r="E2112">
        <v>228</v>
      </c>
      <c r="F2112">
        <v>1</v>
      </c>
      <c r="G2112">
        <v>9.07</v>
      </c>
      <c r="H2112">
        <v>0</v>
      </c>
      <c r="I2112">
        <v>97</v>
      </c>
      <c r="J2112">
        <v>0</v>
      </c>
      <c r="K2112">
        <v>49.5</v>
      </c>
      <c r="L2112">
        <v>1</v>
      </c>
      <c r="M2112">
        <v>96</v>
      </c>
      <c r="N2112">
        <v>11.41</v>
      </c>
      <c r="O2112">
        <v>9</v>
      </c>
      <c r="P2112">
        <v>0.1</v>
      </c>
      <c r="S2112">
        <v>2.9</v>
      </c>
      <c r="T2112">
        <v>3.1</v>
      </c>
      <c r="W2112" t="b">
        <f>Data_Completeness(LifeExpectancyData[[#This Row],[Life expectancy]:[Schooling]])</f>
        <v>0</v>
      </c>
    </row>
    <row r="2113" spans="1:23" x14ac:dyDescent="0.25">
      <c r="A2113" t="s">
        <v>874</v>
      </c>
      <c r="B2113">
        <v>2007</v>
      </c>
      <c r="C2113" t="s">
        <v>735</v>
      </c>
      <c r="D2113">
        <v>68.3</v>
      </c>
      <c r="E2113">
        <v>237</v>
      </c>
      <c r="F2113">
        <v>1</v>
      </c>
      <c r="G2113">
        <v>9.66</v>
      </c>
      <c r="H2113">
        <v>0</v>
      </c>
      <c r="I2113">
        <v>95</v>
      </c>
      <c r="J2113">
        <v>10</v>
      </c>
      <c r="K2113">
        <v>49.1</v>
      </c>
      <c r="L2113">
        <v>1</v>
      </c>
      <c r="M2113">
        <v>93</v>
      </c>
      <c r="N2113">
        <v>1.88</v>
      </c>
      <c r="O2113">
        <v>92</v>
      </c>
      <c r="P2113">
        <v>0.1</v>
      </c>
      <c r="S2113">
        <v>3</v>
      </c>
      <c r="T2113">
        <v>3.2</v>
      </c>
      <c r="W2113" t="b">
        <f>Data_Completeness(LifeExpectancyData[[#This Row],[Life expectancy]:[Schooling]])</f>
        <v>0</v>
      </c>
    </row>
    <row r="2114" spans="1:23" x14ac:dyDescent="0.25">
      <c r="A2114" t="s">
        <v>874</v>
      </c>
      <c r="B2114">
        <v>2006</v>
      </c>
      <c r="C2114" t="s">
        <v>735</v>
      </c>
      <c r="D2114">
        <v>68</v>
      </c>
      <c r="E2114">
        <v>242</v>
      </c>
      <c r="F2114">
        <v>1</v>
      </c>
      <c r="G2114">
        <v>8.36</v>
      </c>
      <c r="H2114">
        <v>0</v>
      </c>
      <c r="I2114">
        <v>98</v>
      </c>
      <c r="J2114">
        <v>34</v>
      </c>
      <c r="K2114">
        <v>48.7</v>
      </c>
      <c r="L2114">
        <v>1</v>
      </c>
      <c r="M2114">
        <v>98</v>
      </c>
      <c r="N2114">
        <v>1.63</v>
      </c>
      <c r="O2114">
        <v>97</v>
      </c>
      <c r="P2114">
        <v>0.1</v>
      </c>
      <c r="S2114">
        <v>3.1</v>
      </c>
      <c r="T2114">
        <v>3.3</v>
      </c>
      <c r="W2114" t="b">
        <f>Data_Completeness(LifeExpectancyData[[#This Row],[Life expectancy]:[Schooling]])</f>
        <v>0</v>
      </c>
    </row>
    <row r="2115" spans="1:23" x14ac:dyDescent="0.25">
      <c r="A2115" t="s">
        <v>874</v>
      </c>
      <c r="B2115">
        <v>2005</v>
      </c>
      <c r="C2115" t="s">
        <v>735</v>
      </c>
      <c r="D2115">
        <v>67.3</v>
      </c>
      <c r="E2115">
        <v>248</v>
      </c>
      <c r="F2115">
        <v>1</v>
      </c>
      <c r="G2115">
        <v>10.78</v>
      </c>
      <c r="H2115">
        <v>0</v>
      </c>
      <c r="I2115">
        <v>99</v>
      </c>
      <c r="J2115">
        <v>6</v>
      </c>
      <c r="K2115">
        <v>48.3</v>
      </c>
      <c r="L2115">
        <v>1</v>
      </c>
      <c r="M2115">
        <v>99</v>
      </c>
      <c r="N2115">
        <v>9.15</v>
      </c>
      <c r="O2115">
        <v>98</v>
      </c>
      <c r="P2115">
        <v>0.1</v>
      </c>
      <c r="S2115">
        <v>3.1</v>
      </c>
      <c r="T2115">
        <v>3.3</v>
      </c>
      <c r="W2115" t="b">
        <f>Data_Completeness(LifeExpectancyData[[#This Row],[Life expectancy]:[Schooling]])</f>
        <v>0</v>
      </c>
    </row>
    <row r="2116" spans="1:23" x14ac:dyDescent="0.25">
      <c r="A2116" t="s">
        <v>874</v>
      </c>
      <c r="B2116">
        <v>2004</v>
      </c>
      <c r="C2116" t="s">
        <v>735</v>
      </c>
      <c r="D2116">
        <v>68</v>
      </c>
      <c r="E2116">
        <v>225</v>
      </c>
      <c r="F2116">
        <v>1</v>
      </c>
      <c r="G2116">
        <v>12.27</v>
      </c>
      <c r="H2116">
        <v>0</v>
      </c>
      <c r="I2116">
        <v>99</v>
      </c>
      <c r="J2116">
        <v>4</v>
      </c>
      <c r="K2116">
        <v>47.9</v>
      </c>
      <c r="L2116">
        <v>1</v>
      </c>
      <c r="M2116">
        <v>98</v>
      </c>
      <c r="N2116">
        <v>8.49</v>
      </c>
      <c r="O2116">
        <v>98</v>
      </c>
      <c r="P2116">
        <v>0.1</v>
      </c>
      <c r="S2116">
        <v>3.2</v>
      </c>
      <c r="T2116">
        <v>3.4</v>
      </c>
      <c r="W2116" t="b">
        <f>Data_Completeness(LifeExpectancyData[[#This Row],[Life expectancy]:[Schooling]])</f>
        <v>0</v>
      </c>
    </row>
    <row r="2117" spans="1:23" x14ac:dyDescent="0.25">
      <c r="A2117" t="s">
        <v>874</v>
      </c>
      <c r="B2117">
        <v>2003</v>
      </c>
      <c r="C2117" t="s">
        <v>735</v>
      </c>
      <c r="D2117">
        <v>67.599999999999994</v>
      </c>
      <c r="E2117">
        <v>226</v>
      </c>
      <c r="F2117">
        <v>1</v>
      </c>
      <c r="G2117">
        <v>8.15</v>
      </c>
      <c r="H2117">
        <v>0</v>
      </c>
      <c r="I2117">
        <v>99</v>
      </c>
      <c r="J2117">
        <v>87</v>
      </c>
      <c r="K2117">
        <v>47.6</v>
      </c>
      <c r="L2117">
        <v>1</v>
      </c>
      <c r="M2117">
        <v>98</v>
      </c>
      <c r="N2117">
        <v>8.24</v>
      </c>
      <c r="O2117">
        <v>98</v>
      </c>
      <c r="P2117">
        <v>0.1</v>
      </c>
      <c r="S2117">
        <v>3.3</v>
      </c>
      <c r="T2117">
        <v>3.5</v>
      </c>
      <c r="W2117" t="b">
        <f>Data_Completeness(LifeExpectancyData[[#This Row],[Life expectancy]:[Schooling]])</f>
        <v>0</v>
      </c>
    </row>
    <row r="2118" spans="1:23" x14ac:dyDescent="0.25">
      <c r="A2118" t="s">
        <v>874</v>
      </c>
      <c r="B2118">
        <v>2002</v>
      </c>
      <c r="C2118" t="s">
        <v>735</v>
      </c>
      <c r="D2118">
        <v>67.5</v>
      </c>
      <c r="E2118">
        <v>225</v>
      </c>
      <c r="F2118">
        <v>1</v>
      </c>
      <c r="G2118">
        <v>6.71</v>
      </c>
      <c r="H2118">
        <v>0</v>
      </c>
      <c r="I2118">
        <v>99</v>
      </c>
      <c r="J2118">
        <v>4929</v>
      </c>
      <c r="K2118">
        <v>47.2</v>
      </c>
      <c r="L2118">
        <v>1</v>
      </c>
      <c r="M2118">
        <v>98</v>
      </c>
      <c r="N2118">
        <v>8.31</v>
      </c>
      <c r="O2118">
        <v>97</v>
      </c>
      <c r="P2118">
        <v>0.1</v>
      </c>
      <c r="S2118">
        <v>3.4</v>
      </c>
      <c r="T2118">
        <v>3.6</v>
      </c>
      <c r="W2118" t="b">
        <f>Data_Completeness(LifeExpectancyData[[#This Row],[Life expectancy]:[Schooling]])</f>
        <v>0</v>
      </c>
    </row>
    <row r="2119" spans="1:23" x14ac:dyDescent="0.25">
      <c r="A2119" t="s">
        <v>874</v>
      </c>
      <c r="B2119">
        <v>2001</v>
      </c>
      <c r="C2119" t="s">
        <v>735</v>
      </c>
      <c r="D2119">
        <v>67.599999999999994</v>
      </c>
      <c r="E2119">
        <v>228</v>
      </c>
      <c r="F2119">
        <v>1</v>
      </c>
      <c r="G2119">
        <v>10.98</v>
      </c>
      <c r="H2119">
        <v>0</v>
      </c>
      <c r="I2119">
        <v>94</v>
      </c>
      <c r="J2119">
        <v>457</v>
      </c>
      <c r="K2119">
        <v>46.8</v>
      </c>
      <c r="L2119">
        <v>1</v>
      </c>
      <c r="M2119">
        <v>98</v>
      </c>
      <c r="N2119">
        <v>7</v>
      </c>
      <c r="O2119">
        <v>97</v>
      </c>
      <c r="P2119">
        <v>0.1</v>
      </c>
      <c r="S2119">
        <v>3.5</v>
      </c>
      <c r="T2119">
        <v>3.6</v>
      </c>
      <c r="W2119" t="b">
        <f>Data_Completeness(LifeExpectancyData[[#This Row],[Life expectancy]:[Schooling]])</f>
        <v>0</v>
      </c>
    </row>
    <row r="2120" spans="1:23" x14ac:dyDescent="0.25">
      <c r="A2120" t="s">
        <v>874</v>
      </c>
      <c r="B2120">
        <v>2000</v>
      </c>
      <c r="C2120" t="s">
        <v>735</v>
      </c>
      <c r="D2120">
        <v>67.099999999999994</v>
      </c>
      <c r="E2120">
        <v>235</v>
      </c>
      <c r="F2120">
        <v>1</v>
      </c>
      <c r="G2120">
        <v>9.89</v>
      </c>
      <c r="H2120">
        <v>0</v>
      </c>
      <c r="I2120">
        <v>92</v>
      </c>
      <c r="J2120">
        <v>687</v>
      </c>
      <c r="K2120">
        <v>46.5</v>
      </c>
      <c r="L2120">
        <v>2</v>
      </c>
      <c r="M2120">
        <v>97</v>
      </c>
      <c r="N2120">
        <v>6.65</v>
      </c>
      <c r="O2120">
        <v>95</v>
      </c>
      <c r="P2120">
        <v>0.1</v>
      </c>
      <c r="S2120">
        <v>3.6</v>
      </c>
      <c r="T2120">
        <v>3.7</v>
      </c>
      <c r="W2120" t="b">
        <f>Data_Completeness(LifeExpectancyData[[#This Row],[Life expectancy]:[Schooling]])</f>
        <v>0</v>
      </c>
    </row>
    <row r="2121" spans="1:23" x14ac:dyDescent="0.25">
      <c r="A2121" t="s">
        <v>875</v>
      </c>
      <c r="B2121">
        <v>2015</v>
      </c>
      <c r="C2121" t="s">
        <v>743</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b">
        <f>Data_Completeness(LifeExpectancyData[[#This Row],[Life expectancy]:[Schooling]])</f>
        <v>0</v>
      </c>
    </row>
    <row r="2122" spans="1:23" x14ac:dyDescent="0.25">
      <c r="A2122" t="s">
        <v>875</v>
      </c>
      <c r="B2122">
        <v>2014</v>
      </c>
      <c r="C2122" t="s">
        <v>743</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b">
        <f>Data_Completeness(LifeExpectancyData[[#This Row],[Life expectancy]:[Schooling]])</f>
        <v>1</v>
      </c>
    </row>
    <row r="2123" spans="1:23" x14ac:dyDescent="0.25">
      <c r="A2123" t="s">
        <v>875</v>
      </c>
      <c r="B2123">
        <v>2013</v>
      </c>
      <c r="C2123" t="s">
        <v>743</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b">
        <f>Data_Completeness(LifeExpectancyData[[#This Row],[Life expectancy]:[Schooling]])</f>
        <v>1</v>
      </c>
    </row>
    <row r="2124" spans="1:23" x14ac:dyDescent="0.25">
      <c r="A2124" t="s">
        <v>875</v>
      </c>
      <c r="B2124">
        <v>2012</v>
      </c>
      <c r="C2124" t="s">
        <v>743</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b">
        <f>Data_Completeness(LifeExpectancyData[[#This Row],[Life expectancy]:[Schooling]])</f>
        <v>1</v>
      </c>
    </row>
    <row r="2125" spans="1:23" x14ac:dyDescent="0.25">
      <c r="A2125" t="s">
        <v>875</v>
      </c>
      <c r="B2125">
        <v>2011</v>
      </c>
      <c r="C2125" t="s">
        <v>743</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b">
        <f>Data_Completeness(LifeExpectancyData[[#This Row],[Life expectancy]:[Schooling]])</f>
        <v>1</v>
      </c>
    </row>
    <row r="2126" spans="1:23" x14ac:dyDescent="0.25">
      <c r="A2126" t="s">
        <v>875</v>
      </c>
      <c r="B2126">
        <v>2010</v>
      </c>
      <c r="C2126" t="s">
        <v>743</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b">
        <f>Data_Completeness(LifeExpectancyData[[#This Row],[Life expectancy]:[Schooling]])</f>
        <v>1</v>
      </c>
    </row>
    <row r="2127" spans="1:23" x14ac:dyDescent="0.25">
      <c r="A2127" t="s">
        <v>875</v>
      </c>
      <c r="B2127">
        <v>2009</v>
      </c>
      <c r="C2127" t="s">
        <v>743</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b">
        <f>Data_Completeness(LifeExpectancyData[[#This Row],[Life expectancy]:[Schooling]])</f>
        <v>1</v>
      </c>
    </row>
    <row r="2128" spans="1:23" x14ac:dyDescent="0.25">
      <c r="A2128" t="s">
        <v>875</v>
      </c>
      <c r="B2128">
        <v>2008</v>
      </c>
      <c r="C2128" t="s">
        <v>743</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b">
        <f>Data_Completeness(LifeExpectancyData[[#This Row],[Life expectancy]:[Schooling]])</f>
        <v>1</v>
      </c>
    </row>
    <row r="2129" spans="1:23" x14ac:dyDescent="0.25">
      <c r="A2129" t="s">
        <v>875</v>
      </c>
      <c r="B2129">
        <v>2007</v>
      </c>
      <c r="C2129" t="s">
        <v>743</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b">
        <f>Data_Completeness(LifeExpectancyData[[#This Row],[Life expectancy]:[Schooling]])</f>
        <v>1</v>
      </c>
    </row>
    <row r="2130" spans="1:23" x14ac:dyDescent="0.25">
      <c r="A2130" t="s">
        <v>875</v>
      </c>
      <c r="B2130">
        <v>2006</v>
      </c>
      <c r="C2130" t="s">
        <v>743</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b">
        <f>Data_Completeness(LifeExpectancyData[[#This Row],[Life expectancy]:[Schooling]])</f>
        <v>1</v>
      </c>
    </row>
    <row r="2131" spans="1:23" x14ac:dyDescent="0.25">
      <c r="A2131" t="s">
        <v>875</v>
      </c>
      <c r="B2131">
        <v>2005</v>
      </c>
      <c r="C2131" t="s">
        <v>743</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b">
        <f>Data_Completeness(LifeExpectancyData[[#This Row],[Life expectancy]:[Schooling]])</f>
        <v>1</v>
      </c>
    </row>
    <row r="2132" spans="1:23" x14ac:dyDescent="0.25">
      <c r="A2132" t="s">
        <v>875</v>
      </c>
      <c r="B2132">
        <v>2004</v>
      </c>
      <c r="C2132" t="s">
        <v>743</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b">
        <f>Data_Completeness(LifeExpectancyData[[#This Row],[Life expectancy]:[Schooling]])</f>
        <v>1</v>
      </c>
    </row>
    <row r="2133" spans="1:23" x14ac:dyDescent="0.25">
      <c r="A2133" t="s">
        <v>875</v>
      </c>
      <c r="B2133">
        <v>2003</v>
      </c>
      <c r="C2133" t="s">
        <v>743</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b">
        <f>Data_Completeness(LifeExpectancyData[[#This Row],[Life expectancy]:[Schooling]])</f>
        <v>1</v>
      </c>
    </row>
    <row r="2134" spans="1:23" x14ac:dyDescent="0.25">
      <c r="A2134" t="s">
        <v>875</v>
      </c>
      <c r="B2134">
        <v>2002</v>
      </c>
      <c r="C2134" t="s">
        <v>743</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b">
        <f>Data_Completeness(LifeExpectancyData[[#This Row],[Life expectancy]:[Schooling]])</f>
        <v>1</v>
      </c>
    </row>
    <row r="2135" spans="1:23" x14ac:dyDescent="0.25">
      <c r="A2135" t="s">
        <v>875</v>
      </c>
      <c r="B2135">
        <v>2001</v>
      </c>
      <c r="C2135" t="s">
        <v>743</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b">
        <f>Data_Completeness(LifeExpectancyData[[#This Row],[Life expectancy]:[Schooling]])</f>
        <v>1</v>
      </c>
    </row>
    <row r="2136" spans="1:23" x14ac:dyDescent="0.25">
      <c r="A2136" t="s">
        <v>875</v>
      </c>
      <c r="B2136">
        <v>2000</v>
      </c>
      <c r="C2136" t="s">
        <v>743</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b">
        <f>Data_Completeness(LifeExpectancyData[[#This Row],[Life expectancy]:[Schooling]])</f>
        <v>1</v>
      </c>
    </row>
    <row r="2137" spans="1:23" x14ac:dyDescent="0.25">
      <c r="A2137" t="s">
        <v>876</v>
      </c>
      <c r="B2137">
        <v>2015</v>
      </c>
      <c r="C2137" t="s">
        <v>735</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b">
        <f>Data_Completeness(LifeExpectancyData[[#This Row],[Life expectancy]:[Schooling]])</f>
        <v>0</v>
      </c>
    </row>
    <row r="2138" spans="1:23" x14ac:dyDescent="0.25">
      <c r="A2138" t="s">
        <v>876</v>
      </c>
      <c r="B2138">
        <v>2014</v>
      </c>
      <c r="C2138" t="s">
        <v>735</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b">
        <f>Data_Completeness(LifeExpectancyData[[#This Row],[Life expectancy]:[Schooling]])</f>
        <v>1</v>
      </c>
    </row>
    <row r="2139" spans="1:23" x14ac:dyDescent="0.25">
      <c r="A2139" t="s">
        <v>876</v>
      </c>
      <c r="B2139">
        <v>2013</v>
      </c>
      <c r="C2139" t="s">
        <v>735</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b">
        <f>Data_Completeness(LifeExpectancyData[[#This Row],[Life expectancy]:[Schooling]])</f>
        <v>1</v>
      </c>
    </row>
    <row r="2140" spans="1:23" x14ac:dyDescent="0.25">
      <c r="A2140" t="s">
        <v>876</v>
      </c>
      <c r="B2140">
        <v>2012</v>
      </c>
      <c r="C2140" t="s">
        <v>735</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b">
        <f>Data_Completeness(LifeExpectancyData[[#This Row],[Life expectancy]:[Schooling]])</f>
        <v>1</v>
      </c>
    </row>
    <row r="2141" spans="1:23" x14ac:dyDescent="0.25">
      <c r="A2141" t="s">
        <v>876</v>
      </c>
      <c r="B2141">
        <v>2011</v>
      </c>
      <c r="C2141" t="s">
        <v>735</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b">
        <f>Data_Completeness(LifeExpectancyData[[#This Row],[Life expectancy]:[Schooling]])</f>
        <v>1</v>
      </c>
    </row>
    <row r="2142" spans="1:23" x14ac:dyDescent="0.25">
      <c r="A2142" t="s">
        <v>876</v>
      </c>
      <c r="B2142">
        <v>2010</v>
      </c>
      <c r="C2142" t="s">
        <v>735</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b">
        <f>Data_Completeness(LifeExpectancyData[[#This Row],[Life expectancy]:[Schooling]])</f>
        <v>1</v>
      </c>
    </row>
    <row r="2143" spans="1:23" x14ac:dyDescent="0.25">
      <c r="A2143" t="s">
        <v>876</v>
      </c>
      <c r="B2143">
        <v>2009</v>
      </c>
      <c r="C2143" t="s">
        <v>735</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b">
        <f>Data_Completeness(LifeExpectancyData[[#This Row],[Life expectancy]:[Schooling]])</f>
        <v>1</v>
      </c>
    </row>
    <row r="2144" spans="1:23" x14ac:dyDescent="0.25">
      <c r="A2144" t="s">
        <v>876</v>
      </c>
      <c r="B2144">
        <v>2008</v>
      </c>
      <c r="C2144" t="s">
        <v>735</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b">
        <f>Data_Completeness(LifeExpectancyData[[#This Row],[Life expectancy]:[Schooling]])</f>
        <v>1</v>
      </c>
    </row>
    <row r="2145" spans="1:23" x14ac:dyDescent="0.25">
      <c r="A2145" t="s">
        <v>876</v>
      </c>
      <c r="B2145">
        <v>2007</v>
      </c>
      <c r="C2145" t="s">
        <v>735</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b">
        <f>Data_Completeness(LifeExpectancyData[[#This Row],[Life expectancy]:[Schooling]])</f>
        <v>1</v>
      </c>
    </row>
    <row r="2146" spans="1:23" x14ac:dyDescent="0.25">
      <c r="A2146" t="s">
        <v>876</v>
      </c>
      <c r="B2146">
        <v>2006</v>
      </c>
      <c r="C2146" t="s">
        <v>735</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b">
        <f>Data_Completeness(LifeExpectancyData[[#This Row],[Life expectancy]:[Schooling]])</f>
        <v>1</v>
      </c>
    </row>
    <row r="2147" spans="1:23" x14ac:dyDescent="0.25">
      <c r="A2147" t="s">
        <v>876</v>
      </c>
      <c r="B2147">
        <v>2005</v>
      </c>
      <c r="C2147" t="s">
        <v>735</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b">
        <f>Data_Completeness(LifeExpectancyData[[#This Row],[Life expectancy]:[Schooling]])</f>
        <v>1</v>
      </c>
    </row>
    <row r="2148" spans="1:23" x14ac:dyDescent="0.25">
      <c r="A2148" t="s">
        <v>876</v>
      </c>
      <c r="B2148">
        <v>2004</v>
      </c>
      <c r="C2148" t="s">
        <v>735</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b">
        <f>Data_Completeness(LifeExpectancyData[[#This Row],[Life expectancy]:[Schooling]])</f>
        <v>1</v>
      </c>
    </row>
    <row r="2149" spans="1:23" x14ac:dyDescent="0.25">
      <c r="A2149" t="s">
        <v>876</v>
      </c>
      <c r="B2149">
        <v>2003</v>
      </c>
      <c r="C2149" t="s">
        <v>735</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b">
        <f>Data_Completeness(LifeExpectancyData[[#This Row],[Life expectancy]:[Schooling]])</f>
        <v>1</v>
      </c>
    </row>
    <row r="2150" spans="1:23" x14ac:dyDescent="0.25">
      <c r="A2150" t="s">
        <v>876</v>
      </c>
      <c r="B2150">
        <v>2002</v>
      </c>
      <c r="C2150" t="s">
        <v>735</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b">
        <f>Data_Completeness(LifeExpectancyData[[#This Row],[Life expectancy]:[Schooling]])</f>
        <v>1</v>
      </c>
    </row>
    <row r="2151" spans="1:23" x14ac:dyDescent="0.25">
      <c r="A2151" t="s">
        <v>876</v>
      </c>
      <c r="B2151">
        <v>2001</v>
      </c>
      <c r="C2151" t="s">
        <v>735</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b">
        <f>Data_Completeness(LifeExpectancyData[[#This Row],[Life expectancy]:[Schooling]])</f>
        <v>1</v>
      </c>
    </row>
    <row r="2152" spans="1:23" x14ac:dyDescent="0.25">
      <c r="A2152" t="s">
        <v>876</v>
      </c>
      <c r="B2152">
        <v>2000</v>
      </c>
      <c r="C2152" t="s">
        <v>735</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b">
        <f>Data_Completeness(LifeExpectancyData[[#This Row],[Life expectancy]:[Schooling]])</f>
        <v>0</v>
      </c>
    </row>
    <row r="2153" spans="1:23" x14ac:dyDescent="0.25">
      <c r="A2153" t="s">
        <v>877</v>
      </c>
      <c r="B2153">
        <v>2015</v>
      </c>
      <c r="C2153" t="s">
        <v>735</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b">
        <f>Data_Completeness(LifeExpectancyData[[#This Row],[Life expectancy]:[Schooling]])</f>
        <v>0</v>
      </c>
    </row>
    <row r="2154" spans="1:23" x14ac:dyDescent="0.25">
      <c r="A2154" t="s">
        <v>877</v>
      </c>
      <c r="B2154">
        <v>2014</v>
      </c>
      <c r="C2154" t="s">
        <v>735</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b">
        <f>Data_Completeness(LifeExpectancyData[[#This Row],[Life expectancy]:[Schooling]])</f>
        <v>1</v>
      </c>
    </row>
    <row r="2155" spans="1:23" x14ac:dyDescent="0.25">
      <c r="A2155" t="s">
        <v>877</v>
      </c>
      <c r="B2155">
        <v>2013</v>
      </c>
      <c r="C2155" t="s">
        <v>735</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b">
        <f>Data_Completeness(LifeExpectancyData[[#This Row],[Life expectancy]:[Schooling]])</f>
        <v>1</v>
      </c>
    </row>
    <row r="2156" spans="1:23" x14ac:dyDescent="0.25">
      <c r="A2156" t="s">
        <v>877</v>
      </c>
      <c r="B2156">
        <v>2012</v>
      </c>
      <c r="C2156" t="s">
        <v>735</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b">
        <f>Data_Completeness(LifeExpectancyData[[#This Row],[Life expectancy]:[Schooling]])</f>
        <v>1</v>
      </c>
    </row>
    <row r="2157" spans="1:23" x14ac:dyDescent="0.25">
      <c r="A2157" t="s">
        <v>877</v>
      </c>
      <c r="B2157">
        <v>2011</v>
      </c>
      <c r="C2157" t="s">
        <v>735</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b">
        <f>Data_Completeness(LifeExpectancyData[[#This Row],[Life expectancy]:[Schooling]])</f>
        <v>1</v>
      </c>
    </row>
    <row r="2158" spans="1:23" x14ac:dyDescent="0.25">
      <c r="A2158" t="s">
        <v>877</v>
      </c>
      <c r="B2158">
        <v>2010</v>
      </c>
      <c r="C2158" t="s">
        <v>735</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b">
        <f>Data_Completeness(LifeExpectancyData[[#This Row],[Life expectancy]:[Schooling]])</f>
        <v>1</v>
      </c>
    </row>
    <row r="2159" spans="1:23" x14ac:dyDescent="0.25">
      <c r="A2159" t="s">
        <v>877</v>
      </c>
      <c r="B2159">
        <v>2009</v>
      </c>
      <c r="C2159" t="s">
        <v>735</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b">
        <f>Data_Completeness(LifeExpectancyData[[#This Row],[Life expectancy]:[Schooling]])</f>
        <v>1</v>
      </c>
    </row>
    <row r="2160" spans="1:23" x14ac:dyDescent="0.25">
      <c r="A2160" t="s">
        <v>877</v>
      </c>
      <c r="B2160">
        <v>2008</v>
      </c>
      <c r="C2160" t="s">
        <v>735</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b">
        <f>Data_Completeness(LifeExpectancyData[[#This Row],[Life expectancy]:[Schooling]])</f>
        <v>1</v>
      </c>
    </row>
    <row r="2161" spans="1:23" x14ac:dyDescent="0.25">
      <c r="A2161" t="s">
        <v>877</v>
      </c>
      <c r="B2161">
        <v>2007</v>
      </c>
      <c r="C2161" t="s">
        <v>735</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b">
        <f>Data_Completeness(LifeExpectancyData[[#This Row],[Life expectancy]:[Schooling]])</f>
        <v>1</v>
      </c>
    </row>
    <row r="2162" spans="1:23" x14ac:dyDescent="0.25">
      <c r="A2162" t="s">
        <v>877</v>
      </c>
      <c r="B2162">
        <v>2006</v>
      </c>
      <c r="C2162" t="s">
        <v>735</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b">
        <f>Data_Completeness(LifeExpectancyData[[#This Row],[Life expectancy]:[Schooling]])</f>
        <v>1</v>
      </c>
    </row>
    <row r="2163" spans="1:23" x14ac:dyDescent="0.25">
      <c r="A2163" t="s">
        <v>877</v>
      </c>
      <c r="B2163">
        <v>2005</v>
      </c>
      <c r="C2163" t="s">
        <v>735</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b">
        <f>Data_Completeness(LifeExpectancyData[[#This Row],[Life expectancy]:[Schooling]])</f>
        <v>1</v>
      </c>
    </row>
    <row r="2164" spans="1:23" x14ac:dyDescent="0.25">
      <c r="A2164" t="s">
        <v>877</v>
      </c>
      <c r="B2164">
        <v>2004</v>
      </c>
      <c r="C2164" t="s">
        <v>735</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b">
        <f>Data_Completeness(LifeExpectancyData[[#This Row],[Life expectancy]:[Schooling]])</f>
        <v>1</v>
      </c>
    </row>
    <row r="2165" spans="1:23" x14ac:dyDescent="0.25">
      <c r="A2165" t="s">
        <v>877</v>
      </c>
      <c r="B2165">
        <v>2003</v>
      </c>
      <c r="C2165" t="s">
        <v>735</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b">
        <f>Data_Completeness(LifeExpectancyData[[#This Row],[Life expectancy]:[Schooling]])</f>
        <v>1</v>
      </c>
    </row>
    <row r="2166" spans="1:23" x14ac:dyDescent="0.25">
      <c r="A2166" t="s">
        <v>877</v>
      </c>
      <c r="B2166">
        <v>2002</v>
      </c>
      <c r="C2166" t="s">
        <v>735</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b">
        <f>Data_Completeness(LifeExpectancyData[[#This Row],[Life expectancy]:[Schooling]])</f>
        <v>1</v>
      </c>
    </row>
    <row r="2167" spans="1:23" x14ac:dyDescent="0.25">
      <c r="A2167" t="s">
        <v>877</v>
      </c>
      <c r="B2167">
        <v>2001</v>
      </c>
      <c r="C2167" t="s">
        <v>735</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b">
        <f>Data_Completeness(LifeExpectancyData[[#This Row],[Life expectancy]:[Schooling]])</f>
        <v>0</v>
      </c>
    </row>
    <row r="2168" spans="1:23" x14ac:dyDescent="0.25">
      <c r="A2168" t="s">
        <v>877</v>
      </c>
      <c r="B2168">
        <v>2000</v>
      </c>
      <c r="C2168" t="s">
        <v>735</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b">
        <f>Data_Completeness(LifeExpectancyData[[#This Row],[Life expectancy]:[Schooling]])</f>
        <v>0</v>
      </c>
    </row>
    <row r="2169" spans="1:23" x14ac:dyDescent="0.25">
      <c r="A2169" t="s">
        <v>878</v>
      </c>
      <c r="B2169">
        <v>2013</v>
      </c>
      <c r="C2169" t="s">
        <v>735</v>
      </c>
      <c r="F2169">
        <v>0</v>
      </c>
      <c r="G2169">
        <v>8.5399999999999991</v>
      </c>
      <c r="H2169">
        <v>0</v>
      </c>
      <c r="I2169">
        <v>97</v>
      </c>
      <c r="J2169">
        <v>0</v>
      </c>
      <c r="K2169">
        <v>5.2</v>
      </c>
      <c r="L2169">
        <v>0</v>
      </c>
      <c r="M2169">
        <v>96</v>
      </c>
      <c r="N2169">
        <v>6.14</v>
      </c>
      <c r="O2169">
        <v>96</v>
      </c>
      <c r="P2169">
        <v>0.1</v>
      </c>
      <c r="S2169">
        <v>3.7</v>
      </c>
      <c r="T2169">
        <v>3.6</v>
      </c>
      <c r="U2169">
        <v>0.749</v>
      </c>
      <c r="V2169">
        <v>13.4</v>
      </c>
      <c r="W2169" t="b">
        <f>Data_Completeness(LifeExpectancyData[[#This Row],[Life expectancy]:[Schooling]])</f>
        <v>0</v>
      </c>
    </row>
    <row r="2170" spans="1:23" x14ac:dyDescent="0.25">
      <c r="A2170" t="s">
        <v>879</v>
      </c>
      <c r="B2170">
        <v>2015</v>
      </c>
      <c r="C2170" t="s">
        <v>735</v>
      </c>
      <c r="D2170">
        <v>75.2</v>
      </c>
      <c r="E2170">
        <v>138</v>
      </c>
      <c r="F2170">
        <v>0</v>
      </c>
      <c r="H2170">
        <v>0</v>
      </c>
      <c r="I2170">
        <v>99</v>
      </c>
      <c r="J2170">
        <v>0</v>
      </c>
      <c r="K2170">
        <v>47.5</v>
      </c>
      <c r="L2170">
        <v>0</v>
      </c>
      <c r="M2170">
        <v>99</v>
      </c>
      <c r="O2170">
        <v>99</v>
      </c>
      <c r="P2170">
        <v>0.1</v>
      </c>
      <c r="S2170">
        <v>4.3</v>
      </c>
      <c r="T2170">
        <v>4.3</v>
      </c>
      <c r="U2170">
        <v>0.73499999999999999</v>
      </c>
      <c r="V2170">
        <v>13.1</v>
      </c>
      <c r="W2170" t="b">
        <f>Data_Completeness(LifeExpectancyData[[#This Row],[Life expectancy]:[Schooling]])</f>
        <v>0</v>
      </c>
    </row>
    <row r="2171" spans="1:23" x14ac:dyDescent="0.25">
      <c r="A2171" t="s">
        <v>879</v>
      </c>
      <c r="B2171">
        <v>2014</v>
      </c>
      <c r="C2171" t="s">
        <v>735</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b">
        <f>Data_Completeness(LifeExpectancyData[[#This Row],[Life expectancy]:[Schooling]])</f>
        <v>0</v>
      </c>
    </row>
    <row r="2172" spans="1:23" x14ac:dyDescent="0.25">
      <c r="A2172" t="s">
        <v>879</v>
      </c>
      <c r="B2172">
        <v>2013</v>
      </c>
      <c r="C2172" t="s">
        <v>735</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b">
        <f>Data_Completeness(LifeExpectancyData[[#This Row],[Life expectancy]:[Schooling]])</f>
        <v>0</v>
      </c>
    </row>
    <row r="2173" spans="1:23" x14ac:dyDescent="0.25">
      <c r="A2173" t="s">
        <v>879</v>
      </c>
      <c r="B2173">
        <v>2012</v>
      </c>
      <c r="C2173" t="s">
        <v>735</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b">
        <f>Data_Completeness(LifeExpectancyData[[#This Row],[Life expectancy]:[Schooling]])</f>
        <v>0</v>
      </c>
    </row>
    <row r="2174" spans="1:23" x14ac:dyDescent="0.25">
      <c r="A2174" t="s">
        <v>879</v>
      </c>
      <c r="B2174">
        <v>2011</v>
      </c>
      <c r="C2174" t="s">
        <v>735</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b">
        <f>Data_Completeness(LifeExpectancyData[[#This Row],[Life expectancy]:[Schooling]])</f>
        <v>0</v>
      </c>
    </row>
    <row r="2175" spans="1:23" x14ac:dyDescent="0.25">
      <c r="A2175" t="s">
        <v>879</v>
      </c>
      <c r="B2175">
        <v>2010</v>
      </c>
      <c r="C2175" t="s">
        <v>735</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b">
        <f>Data_Completeness(LifeExpectancyData[[#This Row],[Life expectancy]:[Schooling]])</f>
        <v>0</v>
      </c>
    </row>
    <row r="2176" spans="1:23" x14ac:dyDescent="0.25">
      <c r="A2176" t="s">
        <v>879</v>
      </c>
      <c r="B2176">
        <v>2009</v>
      </c>
      <c r="C2176" t="s">
        <v>735</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b">
        <f>Data_Completeness(LifeExpectancyData[[#This Row],[Life expectancy]:[Schooling]])</f>
        <v>0</v>
      </c>
    </row>
    <row r="2177" spans="1:23" x14ac:dyDescent="0.25">
      <c r="A2177" t="s">
        <v>879</v>
      </c>
      <c r="B2177">
        <v>2008</v>
      </c>
      <c r="C2177" t="s">
        <v>735</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b">
        <f>Data_Completeness(LifeExpectancyData[[#This Row],[Life expectancy]:[Schooling]])</f>
        <v>0</v>
      </c>
    </row>
    <row r="2178" spans="1:23" x14ac:dyDescent="0.25">
      <c r="A2178" t="s">
        <v>879</v>
      </c>
      <c r="B2178">
        <v>2007</v>
      </c>
      <c r="C2178" t="s">
        <v>735</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b">
        <f>Data_Completeness(LifeExpectancyData[[#This Row],[Life expectancy]:[Schooling]])</f>
        <v>0</v>
      </c>
    </row>
    <row r="2179" spans="1:23" x14ac:dyDescent="0.25">
      <c r="A2179" t="s">
        <v>879</v>
      </c>
      <c r="B2179">
        <v>2006</v>
      </c>
      <c r="C2179" t="s">
        <v>735</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b">
        <f>Data_Completeness(LifeExpectancyData[[#This Row],[Life expectancy]:[Schooling]])</f>
        <v>0</v>
      </c>
    </row>
    <row r="2180" spans="1:23" x14ac:dyDescent="0.25">
      <c r="A2180" t="s">
        <v>879</v>
      </c>
      <c r="B2180">
        <v>2005</v>
      </c>
      <c r="C2180" t="s">
        <v>735</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b">
        <f>Data_Completeness(LifeExpectancyData[[#This Row],[Life expectancy]:[Schooling]])</f>
        <v>0</v>
      </c>
    </row>
    <row r="2181" spans="1:23" x14ac:dyDescent="0.25">
      <c r="A2181" t="s">
        <v>879</v>
      </c>
      <c r="B2181">
        <v>2004</v>
      </c>
      <c r="C2181" t="s">
        <v>735</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b">
        <f>Data_Completeness(LifeExpectancyData[[#This Row],[Life expectancy]:[Schooling]])</f>
        <v>0</v>
      </c>
    </row>
    <row r="2182" spans="1:23" x14ac:dyDescent="0.25">
      <c r="A2182" t="s">
        <v>879</v>
      </c>
      <c r="B2182">
        <v>2003</v>
      </c>
      <c r="C2182" t="s">
        <v>735</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b">
        <f>Data_Completeness(LifeExpectancyData[[#This Row],[Life expectancy]:[Schooling]])</f>
        <v>0</v>
      </c>
    </row>
    <row r="2183" spans="1:23" x14ac:dyDescent="0.25">
      <c r="A2183" t="s">
        <v>879</v>
      </c>
      <c r="B2183">
        <v>2002</v>
      </c>
      <c r="C2183" t="s">
        <v>735</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b">
        <f>Data_Completeness(LifeExpectancyData[[#This Row],[Life expectancy]:[Schooling]])</f>
        <v>0</v>
      </c>
    </row>
    <row r="2184" spans="1:23" x14ac:dyDescent="0.25">
      <c r="A2184" t="s">
        <v>879</v>
      </c>
      <c r="B2184">
        <v>2001</v>
      </c>
      <c r="C2184" t="s">
        <v>735</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b">
        <f>Data_Completeness(LifeExpectancyData[[#This Row],[Life expectancy]:[Schooling]])</f>
        <v>0</v>
      </c>
    </row>
    <row r="2185" spans="1:23" x14ac:dyDescent="0.25">
      <c r="A2185" t="s">
        <v>879</v>
      </c>
      <c r="B2185">
        <v>2000</v>
      </c>
      <c r="C2185" t="s">
        <v>735</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b">
        <f>Data_Completeness(LifeExpectancyData[[#This Row],[Life expectancy]:[Schooling]])</f>
        <v>0</v>
      </c>
    </row>
    <row r="2186" spans="1:23" x14ac:dyDescent="0.25">
      <c r="A2186" t="s">
        <v>880</v>
      </c>
      <c r="B2186">
        <v>2015</v>
      </c>
      <c r="C2186" t="s">
        <v>735</v>
      </c>
      <c r="D2186">
        <v>73.2</v>
      </c>
      <c r="E2186">
        <v>156</v>
      </c>
      <c r="F2186">
        <v>0</v>
      </c>
      <c r="H2186">
        <v>0</v>
      </c>
      <c r="I2186">
        <v>98</v>
      </c>
      <c r="J2186">
        <v>0</v>
      </c>
      <c r="K2186">
        <v>54.1</v>
      </c>
      <c r="L2186">
        <v>0</v>
      </c>
      <c r="M2186">
        <v>97</v>
      </c>
      <c r="O2186">
        <v>98</v>
      </c>
      <c r="P2186">
        <v>0.1</v>
      </c>
      <c r="S2186">
        <v>3.5</v>
      </c>
      <c r="T2186">
        <v>3.4</v>
      </c>
      <c r="U2186">
        <v>0.72</v>
      </c>
      <c r="V2186">
        <v>13.3</v>
      </c>
      <c r="W2186" t="b">
        <f>Data_Completeness(LifeExpectancyData[[#This Row],[Life expectancy]:[Schooling]])</f>
        <v>0</v>
      </c>
    </row>
    <row r="2187" spans="1:23" x14ac:dyDescent="0.25">
      <c r="A2187" t="s">
        <v>880</v>
      </c>
      <c r="B2187">
        <v>2014</v>
      </c>
      <c r="C2187" t="s">
        <v>735</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b">
        <f>Data_Completeness(LifeExpectancyData[[#This Row],[Life expectancy]:[Schooling]])</f>
        <v>0</v>
      </c>
    </row>
    <row r="2188" spans="1:23" x14ac:dyDescent="0.25">
      <c r="A2188" t="s">
        <v>880</v>
      </c>
      <c r="B2188">
        <v>2013</v>
      </c>
      <c r="C2188" t="s">
        <v>735</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b">
        <f>Data_Completeness(LifeExpectancyData[[#This Row],[Life expectancy]:[Schooling]])</f>
        <v>0</v>
      </c>
    </row>
    <row r="2189" spans="1:23" x14ac:dyDescent="0.25">
      <c r="A2189" t="s">
        <v>880</v>
      </c>
      <c r="B2189">
        <v>2012</v>
      </c>
      <c r="C2189" t="s">
        <v>735</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b">
        <f>Data_Completeness(LifeExpectancyData[[#This Row],[Life expectancy]:[Schooling]])</f>
        <v>0</v>
      </c>
    </row>
    <row r="2190" spans="1:23" x14ac:dyDescent="0.25">
      <c r="A2190" t="s">
        <v>880</v>
      </c>
      <c r="B2190">
        <v>2011</v>
      </c>
      <c r="C2190" t="s">
        <v>735</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b">
        <f>Data_Completeness(LifeExpectancyData[[#This Row],[Life expectancy]:[Schooling]])</f>
        <v>0</v>
      </c>
    </row>
    <row r="2191" spans="1:23" x14ac:dyDescent="0.25">
      <c r="A2191" t="s">
        <v>880</v>
      </c>
      <c r="B2191">
        <v>2010</v>
      </c>
      <c r="C2191" t="s">
        <v>735</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b">
        <f>Data_Completeness(LifeExpectancyData[[#This Row],[Life expectancy]:[Schooling]])</f>
        <v>0</v>
      </c>
    </row>
    <row r="2192" spans="1:23" x14ac:dyDescent="0.25">
      <c r="A2192" t="s">
        <v>880</v>
      </c>
      <c r="B2192">
        <v>2009</v>
      </c>
      <c r="C2192" t="s">
        <v>735</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b">
        <f>Data_Completeness(LifeExpectancyData[[#This Row],[Life expectancy]:[Schooling]])</f>
        <v>0</v>
      </c>
    </row>
    <row r="2193" spans="1:23" x14ac:dyDescent="0.25">
      <c r="A2193" t="s">
        <v>880</v>
      </c>
      <c r="B2193">
        <v>2008</v>
      </c>
      <c r="C2193" t="s">
        <v>735</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b">
        <f>Data_Completeness(LifeExpectancyData[[#This Row],[Life expectancy]:[Schooling]])</f>
        <v>0</v>
      </c>
    </row>
    <row r="2194" spans="1:23" x14ac:dyDescent="0.25">
      <c r="A2194" t="s">
        <v>880</v>
      </c>
      <c r="B2194">
        <v>2007</v>
      </c>
      <c r="C2194" t="s">
        <v>735</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b">
        <f>Data_Completeness(LifeExpectancyData[[#This Row],[Life expectancy]:[Schooling]])</f>
        <v>0</v>
      </c>
    </row>
    <row r="2195" spans="1:23" x14ac:dyDescent="0.25">
      <c r="A2195" t="s">
        <v>880</v>
      </c>
      <c r="B2195">
        <v>2006</v>
      </c>
      <c r="C2195" t="s">
        <v>735</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b">
        <f>Data_Completeness(LifeExpectancyData[[#This Row],[Life expectancy]:[Schooling]])</f>
        <v>0</v>
      </c>
    </row>
    <row r="2196" spans="1:23" x14ac:dyDescent="0.25">
      <c r="A2196" t="s">
        <v>880</v>
      </c>
      <c r="B2196">
        <v>2005</v>
      </c>
      <c r="C2196" t="s">
        <v>735</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b">
        <f>Data_Completeness(LifeExpectancyData[[#This Row],[Life expectancy]:[Schooling]])</f>
        <v>0</v>
      </c>
    </row>
    <row r="2197" spans="1:23" x14ac:dyDescent="0.25">
      <c r="A2197" t="s">
        <v>880</v>
      </c>
      <c r="B2197">
        <v>2004</v>
      </c>
      <c r="C2197" t="s">
        <v>735</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b">
        <f>Data_Completeness(LifeExpectancyData[[#This Row],[Life expectancy]:[Schooling]])</f>
        <v>0</v>
      </c>
    </row>
    <row r="2198" spans="1:23" x14ac:dyDescent="0.25">
      <c r="A2198" t="s">
        <v>880</v>
      </c>
      <c r="B2198">
        <v>2003</v>
      </c>
      <c r="C2198" t="s">
        <v>735</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b">
        <f>Data_Completeness(LifeExpectancyData[[#This Row],[Life expectancy]:[Schooling]])</f>
        <v>0</v>
      </c>
    </row>
    <row r="2199" spans="1:23" x14ac:dyDescent="0.25">
      <c r="A2199" t="s">
        <v>880</v>
      </c>
      <c r="B2199">
        <v>2002</v>
      </c>
      <c r="C2199" t="s">
        <v>735</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b">
        <f>Data_Completeness(LifeExpectancyData[[#This Row],[Life expectancy]:[Schooling]])</f>
        <v>0</v>
      </c>
    </row>
    <row r="2200" spans="1:23" x14ac:dyDescent="0.25">
      <c r="A2200" t="s">
        <v>880</v>
      </c>
      <c r="B2200">
        <v>2001</v>
      </c>
      <c r="C2200" t="s">
        <v>735</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b">
        <f>Data_Completeness(LifeExpectancyData[[#This Row],[Life expectancy]:[Schooling]])</f>
        <v>0</v>
      </c>
    </row>
    <row r="2201" spans="1:23" x14ac:dyDescent="0.25">
      <c r="A2201" t="s">
        <v>880</v>
      </c>
      <c r="B2201">
        <v>2000</v>
      </c>
      <c r="C2201" t="s">
        <v>735</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b">
        <f>Data_Completeness(LifeExpectancyData[[#This Row],[Life expectancy]:[Schooling]])</f>
        <v>0</v>
      </c>
    </row>
    <row r="2202" spans="1:23" x14ac:dyDescent="0.25">
      <c r="A2202" t="s">
        <v>881</v>
      </c>
      <c r="B2202">
        <v>2015</v>
      </c>
      <c r="C2202" t="s">
        <v>735</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b">
        <f>Data_Completeness(LifeExpectancyData[[#This Row],[Life expectancy]:[Schooling]])</f>
        <v>0</v>
      </c>
    </row>
    <row r="2203" spans="1:23" x14ac:dyDescent="0.25">
      <c r="A2203" t="s">
        <v>881</v>
      </c>
      <c r="B2203">
        <v>2014</v>
      </c>
      <c r="C2203" t="s">
        <v>735</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b">
        <f>Data_Completeness(LifeExpectancyData[[#This Row],[Life expectancy]:[Schooling]])</f>
        <v>1</v>
      </c>
    </row>
    <row r="2204" spans="1:23" x14ac:dyDescent="0.25">
      <c r="A2204" t="s">
        <v>881</v>
      </c>
      <c r="B2204">
        <v>2013</v>
      </c>
      <c r="C2204" t="s">
        <v>735</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b">
        <f>Data_Completeness(LifeExpectancyData[[#This Row],[Life expectancy]:[Schooling]])</f>
        <v>1</v>
      </c>
    </row>
    <row r="2205" spans="1:23" x14ac:dyDescent="0.25">
      <c r="A2205" t="s">
        <v>881</v>
      </c>
      <c r="B2205">
        <v>2012</v>
      </c>
      <c r="C2205" t="s">
        <v>735</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b">
        <f>Data_Completeness(LifeExpectancyData[[#This Row],[Life expectancy]:[Schooling]])</f>
        <v>1</v>
      </c>
    </row>
    <row r="2206" spans="1:23" x14ac:dyDescent="0.25">
      <c r="A2206" t="s">
        <v>881</v>
      </c>
      <c r="B2206">
        <v>2011</v>
      </c>
      <c r="C2206" t="s">
        <v>735</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b">
        <f>Data_Completeness(LifeExpectancyData[[#This Row],[Life expectancy]:[Schooling]])</f>
        <v>1</v>
      </c>
    </row>
    <row r="2207" spans="1:23" x14ac:dyDescent="0.25">
      <c r="A2207" t="s">
        <v>881</v>
      </c>
      <c r="B2207">
        <v>2010</v>
      </c>
      <c r="C2207" t="s">
        <v>735</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b">
        <f>Data_Completeness(LifeExpectancyData[[#This Row],[Life expectancy]:[Schooling]])</f>
        <v>1</v>
      </c>
    </row>
    <row r="2208" spans="1:23" x14ac:dyDescent="0.25">
      <c r="A2208" t="s">
        <v>881</v>
      </c>
      <c r="B2208">
        <v>2009</v>
      </c>
      <c r="C2208" t="s">
        <v>735</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b">
        <f>Data_Completeness(LifeExpectancyData[[#This Row],[Life expectancy]:[Schooling]])</f>
        <v>1</v>
      </c>
    </row>
    <row r="2209" spans="1:23" x14ac:dyDescent="0.25">
      <c r="A2209" t="s">
        <v>881</v>
      </c>
      <c r="B2209">
        <v>2008</v>
      </c>
      <c r="C2209" t="s">
        <v>735</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b">
        <f>Data_Completeness(LifeExpectancyData[[#This Row],[Life expectancy]:[Schooling]])</f>
        <v>1</v>
      </c>
    </row>
    <row r="2210" spans="1:23" x14ac:dyDescent="0.25">
      <c r="A2210" t="s">
        <v>881</v>
      </c>
      <c r="B2210">
        <v>2007</v>
      </c>
      <c r="C2210" t="s">
        <v>735</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b">
        <f>Data_Completeness(LifeExpectancyData[[#This Row],[Life expectancy]:[Schooling]])</f>
        <v>1</v>
      </c>
    </row>
    <row r="2211" spans="1:23" x14ac:dyDescent="0.25">
      <c r="A2211" t="s">
        <v>881</v>
      </c>
      <c r="B2211">
        <v>2006</v>
      </c>
      <c r="C2211" t="s">
        <v>735</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b">
        <f>Data_Completeness(LifeExpectancyData[[#This Row],[Life expectancy]:[Schooling]])</f>
        <v>1</v>
      </c>
    </row>
    <row r="2212" spans="1:23" x14ac:dyDescent="0.25">
      <c r="A2212" t="s">
        <v>881</v>
      </c>
      <c r="B2212">
        <v>2005</v>
      </c>
      <c r="C2212" t="s">
        <v>735</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b">
        <f>Data_Completeness(LifeExpectancyData[[#This Row],[Life expectancy]:[Schooling]])</f>
        <v>1</v>
      </c>
    </row>
    <row r="2213" spans="1:23" x14ac:dyDescent="0.25">
      <c r="A2213" t="s">
        <v>881</v>
      </c>
      <c r="B2213">
        <v>2004</v>
      </c>
      <c r="C2213" t="s">
        <v>735</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b">
        <f>Data_Completeness(LifeExpectancyData[[#This Row],[Life expectancy]:[Schooling]])</f>
        <v>1</v>
      </c>
    </row>
    <row r="2214" spans="1:23" x14ac:dyDescent="0.25">
      <c r="A2214" t="s">
        <v>881</v>
      </c>
      <c r="B2214">
        <v>2003</v>
      </c>
      <c r="C2214" t="s">
        <v>735</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b">
        <f>Data_Completeness(LifeExpectancyData[[#This Row],[Life expectancy]:[Schooling]])</f>
        <v>1</v>
      </c>
    </row>
    <row r="2215" spans="1:23" x14ac:dyDescent="0.25">
      <c r="A2215" t="s">
        <v>881</v>
      </c>
      <c r="B2215">
        <v>2002</v>
      </c>
      <c r="C2215" t="s">
        <v>735</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b">
        <f>Data_Completeness(LifeExpectancyData[[#This Row],[Life expectancy]:[Schooling]])</f>
        <v>1</v>
      </c>
    </row>
    <row r="2216" spans="1:23" x14ac:dyDescent="0.25">
      <c r="A2216" t="s">
        <v>881</v>
      </c>
      <c r="B2216">
        <v>2001</v>
      </c>
      <c r="C2216" t="s">
        <v>735</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b">
        <f>Data_Completeness(LifeExpectancyData[[#This Row],[Life expectancy]:[Schooling]])</f>
        <v>1</v>
      </c>
    </row>
    <row r="2217" spans="1:23" x14ac:dyDescent="0.25">
      <c r="A2217" t="s">
        <v>881</v>
      </c>
      <c r="B2217">
        <v>2000</v>
      </c>
      <c r="C2217" t="s">
        <v>735</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b">
        <f>Data_Completeness(LifeExpectancyData[[#This Row],[Life expectancy]:[Schooling]])</f>
        <v>1</v>
      </c>
    </row>
    <row r="2218" spans="1:23" x14ac:dyDescent="0.25">
      <c r="A2218" t="s">
        <v>882</v>
      </c>
      <c r="B2218">
        <v>2013</v>
      </c>
      <c r="C2218" t="s">
        <v>735</v>
      </c>
      <c r="F2218">
        <v>0</v>
      </c>
      <c r="G2218">
        <v>0.01</v>
      </c>
      <c r="H2218">
        <v>0</v>
      </c>
      <c r="I2218">
        <v>69</v>
      </c>
      <c r="J2218">
        <v>0</v>
      </c>
      <c r="L2218">
        <v>0</v>
      </c>
      <c r="M2218">
        <v>69</v>
      </c>
      <c r="N2218">
        <v>6.5</v>
      </c>
      <c r="O2218">
        <v>69</v>
      </c>
      <c r="P2218">
        <v>0.1</v>
      </c>
      <c r="V2218">
        <v>15.1</v>
      </c>
      <c r="W2218" t="b">
        <f>Data_Completeness(LifeExpectancyData[[#This Row],[Life expectancy]:[Schooling]])</f>
        <v>0</v>
      </c>
    </row>
    <row r="2219" spans="1:23" x14ac:dyDescent="0.25">
      <c r="A2219" t="s">
        <v>883</v>
      </c>
      <c r="B2219">
        <v>2015</v>
      </c>
      <c r="C2219" t="s">
        <v>735</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b">
        <f>Data_Completeness(LifeExpectancyData[[#This Row],[Life expectancy]:[Schooling]])</f>
        <v>0</v>
      </c>
    </row>
    <row r="2220" spans="1:23" x14ac:dyDescent="0.25">
      <c r="A2220" t="s">
        <v>883</v>
      </c>
      <c r="B2220">
        <v>2014</v>
      </c>
      <c r="C2220" t="s">
        <v>735</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b">
        <f>Data_Completeness(LifeExpectancyData[[#This Row],[Life expectancy]:[Schooling]])</f>
        <v>1</v>
      </c>
    </row>
    <row r="2221" spans="1:23" x14ac:dyDescent="0.25">
      <c r="A2221" t="s">
        <v>883</v>
      </c>
      <c r="B2221">
        <v>2013</v>
      </c>
      <c r="C2221" t="s">
        <v>735</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b">
        <f>Data_Completeness(LifeExpectancyData[[#This Row],[Life expectancy]:[Schooling]])</f>
        <v>1</v>
      </c>
    </row>
    <row r="2222" spans="1:23" x14ac:dyDescent="0.25">
      <c r="A2222" t="s">
        <v>883</v>
      </c>
      <c r="B2222">
        <v>2012</v>
      </c>
      <c r="C2222" t="s">
        <v>735</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b">
        <f>Data_Completeness(LifeExpectancyData[[#This Row],[Life expectancy]:[Schooling]])</f>
        <v>1</v>
      </c>
    </row>
    <row r="2223" spans="1:23" x14ac:dyDescent="0.25">
      <c r="A2223" t="s">
        <v>883</v>
      </c>
      <c r="B2223">
        <v>2011</v>
      </c>
      <c r="C2223" t="s">
        <v>735</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b">
        <f>Data_Completeness(LifeExpectancyData[[#This Row],[Life expectancy]:[Schooling]])</f>
        <v>1</v>
      </c>
    </row>
    <row r="2224" spans="1:23" x14ac:dyDescent="0.25">
      <c r="A2224" t="s">
        <v>883</v>
      </c>
      <c r="B2224">
        <v>2010</v>
      </c>
      <c r="C2224" t="s">
        <v>735</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b">
        <f>Data_Completeness(LifeExpectancyData[[#This Row],[Life expectancy]:[Schooling]])</f>
        <v>1</v>
      </c>
    </row>
    <row r="2225" spans="1:23" x14ac:dyDescent="0.25">
      <c r="A2225" t="s">
        <v>883</v>
      </c>
      <c r="B2225">
        <v>2009</v>
      </c>
      <c r="C2225" t="s">
        <v>735</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b">
        <f>Data_Completeness(LifeExpectancyData[[#This Row],[Life expectancy]:[Schooling]])</f>
        <v>1</v>
      </c>
    </row>
    <row r="2226" spans="1:23" x14ac:dyDescent="0.25">
      <c r="A2226" t="s">
        <v>883</v>
      </c>
      <c r="B2226">
        <v>2008</v>
      </c>
      <c r="C2226" t="s">
        <v>735</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b">
        <f>Data_Completeness(LifeExpectancyData[[#This Row],[Life expectancy]:[Schooling]])</f>
        <v>1</v>
      </c>
    </row>
    <row r="2227" spans="1:23" x14ac:dyDescent="0.25">
      <c r="A2227" t="s">
        <v>883</v>
      </c>
      <c r="B2227">
        <v>2007</v>
      </c>
      <c r="C2227" t="s">
        <v>735</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b">
        <f>Data_Completeness(LifeExpectancyData[[#This Row],[Life expectancy]:[Schooling]])</f>
        <v>1</v>
      </c>
    </row>
    <row r="2228" spans="1:23" x14ac:dyDescent="0.25">
      <c r="A2228" t="s">
        <v>883</v>
      </c>
      <c r="B2228">
        <v>2006</v>
      </c>
      <c r="C2228" t="s">
        <v>735</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b">
        <f>Data_Completeness(LifeExpectancyData[[#This Row],[Life expectancy]:[Schooling]])</f>
        <v>1</v>
      </c>
    </row>
    <row r="2229" spans="1:23" x14ac:dyDescent="0.25">
      <c r="A2229" t="s">
        <v>883</v>
      </c>
      <c r="B2229">
        <v>2005</v>
      </c>
      <c r="C2229" t="s">
        <v>735</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b">
        <f>Data_Completeness(LifeExpectancyData[[#This Row],[Life expectancy]:[Schooling]])</f>
        <v>1</v>
      </c>
    </row>
    <row r="2230" spans="1:23" x14ac:dyDescent="0.25">
      <c r="A2230" t="s">
        <v>883</v>
      </c>
      <c r="B2230">
        <v>2004</v>
      </c>
      <c r="C2230" t="s">
        <v>735</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b">
        <f>Data_Completeness(LifeExpectancyData[[#This Row],[Life expectancy]:[Schooling]])</f>
        <v>1</v>
      </c>
    </row>
    <row r="2231" spans="1:23" x14ac:dyDescent="0.25">
      <c r="A2231" t="s">
        <v>883</v>
      </c>
      <c r="B2231">
        <v>2003</v>
      </c>
      <c r="C2231" t="s">
        <v>735</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b">
        <f>Data_Completeness(LifeExpectancyData[[#This Row],[Life expectancy]:[Schooling]])</f>
        <v>1</v>
      </c>
    </row>
    <row r="2232" spans="1:23" x14ac:dyDescent="0.25">
      <c r="A2232" t="s">
        <v>883</v>
      </c>
      <c r="B2232">
        <v>2002</v>
      </c>
      <c r="C2232" t="s">
        <v>735</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b">
        <f>Data_Completeness(LifeExpectancyData[[#This Row],[Life expectancy]:[Schooling]])</f>
        <v>0</v>
      </c>
    </row>
    <row r="2233" spans="1:23" x14ac:dyDescent="0.25">
      <c r="A2233" t="s">
        <v>883</v>
      </c>
      <c r="B2233">
        <v>2001</v>
      </c>
      <c r="C2233" t="s">
        <v>735</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b">
        <f>Data_Completeness(LifeExpectancyData[[#This Row],[Life expectancy]:[Schooling]])</f>
        <v>0</v>
      </c>
    </row>
    <row r="2234" spans="1:23" x14ac:dyDescent="0.25">
      <c r="A2234" t="s">
        <v>883</v>
      </c>
      <c r="B2234">
        <v>2000</v>
      </c>
      <c r="C2234" t="s">
        <v>735</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b">
        <f>Data_Completeness(LifeExpectancyData[[#This Row],[Life expectancy]:[Schooling]])</f>
        <v>0</v>
      </c>
    </row>
    <row r="2235" spans="1:23" x14ac:dyDescent="0.25">
      <c r="A2235" t="s">
        <v>884</v>
      </c>
      <c r="B2235">
        <v>2015</v>
      </c>
      <c r="C2235" t="s">
        <v>735</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b">
        <f>Data_Completeness(LifeExpectancyData[[#This Row],[Life expectancy]:[Schooling]])</f>
        <v>0</v>
      </c>
    </row>
    <row r="2236" spans="1:23" x14ac:dyDescent="0.25">
      <c r="A2236" t="s">
        <v>884</v>
      </c>
      <c r="B2236">
        <v>2014</v>
      </c>
      <c r="C2236" t="s">
        <v>735</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b">
        <f>Data_Completeness(LifeExpectancyData[[#This Row],[Life expectancy]:[Schooling]])</f>
        <v>0</v>
      </c>
    </row>
    <row r="2237" spans="1:23" x14ac:dyDescent="0.25">
      <c r="A2237" t="s">
        <v>884</v>
      </c>
      <c r="B2237">
        <v>2013</v>
      </c>
      <c r="C2237" t="s">
        <v>735</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b">
        <f>Data_Completeness(LifeExpectancyData[[#This Row],[Life expectancy]:[Schooling]])</f>
        <v>0</v>
      </c>
    </row>
    <row r="2238" spans="1:23" x14ac:dyDescent="0.25">
      <c r="A2238" t="s">
        <v>884</v>
      </c>
      <c r="B2238">
        <v>2012</v>
      </c>
      <c r="C2238" t="s">
        <v>735</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b">
        <f>Data_Completeness(LifeExpectancyData[[#This Row],[Life expectancy]:[Schooling]])</f>
        <v>0</v>
      </c>
    </row>
    <row r="2239" spans="1:23" x14ac:dyDescent="0.25">
      <c r="A2239" t="s">
        <v>884</v>
      </c>
      <c r="B2239">
        <v>2011</v>
      </c>
      <c r="C2239" t="s">
        <v>735</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b">
        <f>Data_Completeness(LifeExpectancyData[[#This Row],[Life expectancy]:[Schooling]])</f>
        <v>0</v>
      </c>
    </row>
    <row r="2240" spans="1:23" x14ac:dyDescent="0.25">
      <c r="A2240" t="s">
        <v>884</v>
      </c>
      <c r="B2240">
        <v>2010</v>
      </c>
      <c r="C2240" t="s">
        <v>735</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b">
        <f>Data_Completeness(LifeExpectancyData[[#This Row],[Life expectancy]:[Schooling]])</f>
        <v>0</v>
      </c>
    </row>
    <row r="2241" spans="1:23" x14ac:dyDescent="0.25">
      <c r="A2241" t="s">
        <v>884</v>
      </c>
      <c r="B2241">
        <v>2009</v>
      </c>
      <c r="C2241" t="s">
        <v>735</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b">
        <f>Data_Completeness(LifeExpectancyData[[#This Row],[Life expectancy]:[Schooling]])</f>
        <v>0</v>
      </c>
    </row>
    <row r="2242" spans="1:23" x14ac:dyDescent="0.25">
      <c r="A2242" t="s">
        <v>884</v>
      </c>
      <c r="B2242">
        <v>2008</v>
      </c>
      <c r="C2242" t="s">
        <v>735</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b">
        <f>Data_Completeness(LifeExpectancyData[[#This Row],[Life expectancy]:[Schooling]])</f>
        <v>0</v>
      </c>
    </row>
    <row r="2243" spans="1:23" x14ac:dyDescent="0.25">
      <c r="A2243" t="s">
        <v>884</v>
      </c>
      <c r="B2243">
        <v>2007</v>
      </c>
      <c r="C2243" t="s">
        <v>735</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b">
        <f>Data_Completeness(LifeExpectancyData[[#This Row],[Life expectancy]:[Schooling]])</f>
        <v>0</v>
      </c>
    </row>
    <row r="2244" spans="1:23" x14ac:dyDescent="0.25">
      <c r="A2244" t="s">
        <v>884</v>
      </c>
      <c r="B2244">
        <v>2006</v>
      </c>
      <c r="C2244" t="s">
        <v>735</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b">
        <f>Data_Completeness(LifeExpectancyData[[#This Row],[Life expectancy]:[Schooling]])</f>
        <v>0</v>
      </c>
    </row>
    <row r="2245" spans="1:23" x14ac:dyDescent="0.25">
      <c r="A2245" t="s">
        <v>884</v>
      </c>
      <c r="B2245">
        <v>2005</v>
      </c>
      <c r="C2245" t="s">
        <v>735</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b">
        <f>Data_Completeness(LifeExpectancyData[[#This Row],[Life expectancy]:[Schooling]])</f>
        <v>0</v>
      </c>
    </row>
    <row r="2246" spans="1:23" x14ac:dyDescent="0.25">
      <c r="A2246" t="s">
        <v>884</v>
      </c>
      <c r="B2246">
        <v>2004</v>
      </c>
      <c r="C2246" t="s">
        <v>735</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b">
        <f>Data_Completeness(LifeExpectancyData[[#This Row],[Life expectancy]:[Schooling]])</f>
        <v>0</v>
      </c>
    </row>
    <row r="2247" spans="1:23" x14ac:dyDescent="0.25">
      <c r="A2247" t="s">
        <v>884</v>
      </c>
      <c r="B2247">
        <v>2003</v>
      </c>
      <c r="C2247" t="s">
        <v>735</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b">
        <f>Data_Completeness(LifeExpectancyData[[#This Row],[Life expectancy]:[Schooling]])</f>
        <v>0</v>
      </c>
    </row>
    <row r="2248" spans="1:23" x14ac:dyDescent="0.25">
      <c r="A2248" t="s">
        <v>884</v>
      </c>
      <c r="B2248">
        <v>2002</v>
      </c>
      <c r="C2248" t="s">
        <v>735</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b">
        <f>Data_Completeness(LifeExpectancyData[[#This Row],[Life expectancy]:[Schooling]])</f>
        <v>0</v>
      </c>
    </row>
    <row r="2249" spans="1:23" x14ac:dyDescent="0.25">
      <c r="A2249" t="s">
        <v>884</v>
      </c>
      <c r="B2249">
        <v>2001</v>
      </c>
      <c r="C2249" t="s">
        <v>735</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b">
        <f>Data_Completeness(LifeExpectancyData[[#This Row],[Life expectancy]:[Schooling]])</f>
        <v>0</v>
      </c>
    </row>
    <row r="2250" spans="1:23" x14ac:dyDescent="0.25">
      <c r="A2250" t="s">
        <v>884</v>
      </c>
      <c r="B2250">
        <v>2000</v>
      </c>
      <c r="C2250" t="s">
        <v>735</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b">
        <f>Data_Completeness(LifeExpectancyData[[#This Row],[Life expectancy]:[Schooling]])</f>
        <v>0</v>
      </c>
    </row>
    <row r="2251" spans="1:23" x14ac:dyDescent="0.25">
      <c r="A2251" t="s">
        <v>885</v>
      </c>
      <c r="B2251">
        <v>2015</v>
      </c>
      <c r="C2251" t="s">
        <v>735</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b">
        <f>Data_Completeness(LifeExpectancyData[[#This Row],[Life expectancy]:[Schooling]])</f>
        <v>0</v>
      </c>
    </row>
    <row r="2252" spans="1:23" x14ac:dyDescent="0.25">
      <c r="A2252" t="s">
        <v>885</v>
      </c>
      <c r="B2252">
        <v>2014</v>
      </c>
      <c r="C2252" t="s">
        <v>735</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b">
        <f>Data_Completeness(LifeExpectancyData[[#This Row],[Life expectancy]:[Schooling]])</f>
        <v>1</v>
      </c>
    </row>
    <row r="2253" spans="1:23" x14ac:dyDescent="0.25">
      <c r="A2253" t="s">
        <v>885</v>
      </c>
      <c r="B2253">
        <v>2013</v>
      </c>
      <c r="C2253" t="s">
        <v>735</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b">
        <f>Data_Completeness(LifeExpectancyData[[#This Row],[Life expectancy]:[Schooling]])</f>
        <v>1</v>
      </c>
    </row>
    <row r="2254" spans="1:23" x14ac:dyDescent="0.25">
      <c r="A2254" t="s">
        <v>885</v>
      </c>
      <c r="B2254">
        <v>2012</v>
      </c>
      <c r="C2254" t="s">
        <v>735</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b">
        <f>Data_Completeness(LifeExpectancyData[[#This Row],[Life expectancy]:[Schooling]])</f>
        <v>1</v>
      </c>
    </row>
    <row r="2255" spans="1:23" x14ac:dyDescent="0.25">
      <c r="A2255" t="s">
        <v>885</v>
      </c>
      <c r="B2255">
        <v>2011</v>
      </c>
      <c r="C2255" t="s">
        <v>735</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b">
        <f>Data_Completeness(LifeExpectancyData[[#This Row],[Life expectancy]:[Schooling]])</f>
        <v>1</v>
      </c>
    </row>
    <row r="2256" spans="1:23" x14ac:dyDescent="0.25">
      <c r="A2256" t="s">
        <v>885</v>
      </c>
      <c r="B2256">
        <v>2010</v>
      </c>
      <c r="C2256" t="s">
        <v>735</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b">
        <f>Data_Completeness(LifeExpectancyData[[#This Row],[Life expectancy]:[Schooling]])</f>
        <v>1</v>
      </c>
    </row>
    <row r="2257" spans="1:23" x14ac:dyDescent="0.25">
      <c r="A2257" t="s">
        <v>885</v>
      </c>
      <c r="B2257">
        <v>2009</v>
      </c>
      <c r="C2257" t="s">
        <v>735</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b">
        <f>Data_Completeness(LifeExpectancyData[[#This Row],[Life expectancy]:[Schooling]])</f>
        <v>1</v>
      </c>
    </row>
    <row r="2258" spans="1:23" x14ac:dyDescent="0.25">
      <c r="A2258" t="s">
        <v>885</v>
      </c>
      <c r="B2258">
        <v>2008</v>
      </c>
      <c r="C2258" t="s">
        <v>735</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b">
        <f>Data_Completeness(LifeExpectancyData[[#This Row],[Life expectancy]:[Schooling]])</f>
        <v>1</v>
      </c>
    </row>
    <row r="2259" spans="1:23" x14ac:dyDescent="0.25">
      <c r="A2259" t="s">
        <v>885</v>
      </c>
      <c r="B2259">
        <v>2007</v>
      </c>
      <c r="C2259" t="s">
        <v>735</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b">
        <f>Data_Completeness(LifeExpectancyData[[#This Row],[Life expectancy]:[Schooling]])</f>
        <v>1</v>
      </c>
    </row>
    <row r="2260" spans="1:23" x14ac:dyDescent="0.25">
      <c r="A2260" t="s">
        <v>885</v>
      </c>
      <c r="B2260">
        <v>2006</v>
      </c>
      <c r="C2260" t="s">
        <v>735</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b">
        <f>Data_Completeness(LifeExpectancyData[[#This Row],[Life expectancy]:[Schooling]])</f>
        <v>1</v>
      </c>
    </row>
    <row r="2261" spans="1:23" x14ac:dyDescent="0.25">
      <c r="A2261" t="s">
        <v>885</v>
      </c>
      <c r="B2261">
        <v>2005</v>
      </c>
      <c r="C2261" t="s">
        <v>735</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b">
        <f>Data_Completeness(LifeExpectancyData[[#This Row],[Life expectancy]:[Schooling]])</f>
        <v>1</v>
      </c>
    </row>
    <row r="2262" spans="1:23" x14ac:dyDescent="0.25">
      <c r="A2262" t="s">
        <v>885</v>
      </c>
      <c r="B2262">
        <v>2004</v>
      </c>
      <c r="C2262" t="s">
        <v>735</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b">
        <f>Data_Completeness(LifeExpectancyData[[#This Row],[Life expectancy]:[Schooling]])</f>
        <v>1</v>
      </c>
    </row>
    <row r="2263" spans="1:23" x14ac:dyDescent="0.25">
      <c r="A2263" t="s">
        <v>885</v>
      </c>
      <c r="B2263">
        <v>2003</v>
      </c>
      <c r="C2263" t="s">
        <v>735</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b">
        <f>Data_Completeness(LifeExpectancyData[[#This Row],[Life expectancy]:[Schooling]])</f>
        <v>0</v>
      </c>
    </row>
    <row r="2264" spans="1:23" x14ac:dyDescent="0.25">
      <c r="A2264" t="s">
        <v>885</v>
      </c>
      <c r="B2264">
        <v>2002</v>
      </c>
      <c r="C2264" t="s">
        <v>735</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b">
        <f>Data_Completeness(LifeExpectancyData[[#This Row],[Life expectancy]:[Schooling]])</f>
        <v>0</v>
      </c>
    </row>
    <row r="2265" spans="1:23" x14ac:dyDescent="0.25">
      <c r="A2265" t="s">
        <v>885</v>
      </c>
      <c r="B2265">
        <v>2001</v>
      </c>
      <c r="C2265" t="s">
        <v>735</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b">
        <f>Data_Completeness(LifeExpectancyData[[#This Row],[Life expectancy]:[Schooling]])</f>
        <v>0</v>
      </c>
    </row>
    <row r="2266" spans="1:23" x14ac:dyDescent="0.25">
      <c r="A2266" t="s">
        <v>885</v>
      </c>
      <c r="B2266">
        <v>2000</v>
      </c>
      <c r="C2266" t="s">
        <v>735</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b">
        <f>Data_Completeness(LifeExpectancyData[[#This Row],[Life expectancy]:[Schooling]])</f>
        <v>0</v>
      </c>
    </row>
    <row r="2267" spans="1:23" x14ac:dyDescent="0.25">
      <c r="A2267" t="s">
        <v>886</v>
      </c>
      <c r="B2267">
        <v>2015</v>
      </c>
      <c r="C2267" t="s">
        <v>735</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b">
        <f>Data_Completeness(LifeExpectancyData[[#This Row],[Life expectancy]:[Schooling]])</f>
        <v>0</v>
      </c>
    </row>
    <row r="2268" spans="1:23" x14ac:dyDescent="0.25">
      <c r="A2268" t="s">
        <v>886</v>
      </c>
      <c r="B2268">
        <v>2014</v>
      </c>
      <c r="C2268" t="s">
        <v>735</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b">
        <f>Data_Completeness(LifeExpectancyData[[#This Row],[Life expectancy]:[Schooling]])</f>
        <v>1</v>
      </c>
    </row>
    <row r="2269" spans="1:23" x14ac:dyDescent="0.25">
      <c r="A2269" t="s">
        <v>886</v>
      </c>
      <c r="B2269">
        <v>2013</v>
      </c>
      <c r="C2269" t="s">
        <v>735</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b">
        <f>Data_Completeness(LifeExpectancyData[[#This Row],[Life expectancy]:[Schooling]])</f>
        <v>1</v>
      </c>
    </row>
    <row r="2270" spans="1:23" x14ac:dyDescent="0.25">
      <c r="A2270" t="s">
        <v>886</v>
      </c>
      <c r="B2270">
        <v>2012</v>
      </c>
      <c r="C2270" t="s">
        <v>735</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b">
        <f>Data_Completeness(LifeExpectancyData[[#This Row],[Life expectancy]:[Schooling]])</f>
        <v>1</v>
      </c>
    </row>
    <row r="2271" spans="1:23" x14ac:dyDescent="0.25">
      <c r="A2271" t="s">
        <v>886</v>
      </c>
      <c r="B2271">
        <v>2011</v>
      </c>
      <c r="C2271" t="s">
        <v>735</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b">
        <f>Data_Completeness(LifeExpectancyData[[#This Row],[Life expectancy]:[Schooling]])</f>
        <v>1</v>
      </c>
    </row>
    <row r="2272" spans="1:23" x14ac:dyDescent="0.25">
      <c r="A2272" t="s">
        <v>886</v>
      </c>
      <c r="B2272">
        <v>2010</v>
      </c>
      <c r="C2272" t="s">
        <v>735</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b">
        <f>Data_Completeness(LifeExpectancyData[[#This Row],[Life expectancy]:[Schooling]])</f>
        <v>1</v>
      </c>
    </row>
    <row r="2273" spans="1:23" x14ac:dyDescent="0.25">
      <c r="A2273" t="s">
        <v>886</v>
      </c>
      <c r="B2273">
        <v>2009</v>
      </c>
      <c r="C2273" t="s">
        <v>735</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b">
        <f>Data_Completeness(LifeExpectancyData[[#This Row],[Life expectancy]:[Schooling]])</f>
        <v>1</v>
      </c>
    </row>
    <row r="2274" spans="1:23" x14ac:dyDescent="0.25">
      <c r="A2274" t="s">
        <v>886</v>
      </c>
      <c r="B2274">
        <v>2008</v>
      </c>
      <c r="C2274" t="s">
        <v>735</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b">
        <f>Data_Completeness(LifeExpectancyData[[#This Row],[Life expectancy]:[Schooling]])</f>
        <v>1</v>
      </c>
    </row>
    <row r="2275" spans="1:23" x14ac:dyDescent="0.25">
      <c r="A2275" t="s">
        <v>886</v>
      </c>
      <c r="B2275">
        <v>2007</v>
      </c>
      <c r="C2275" t="s">
        <v>735</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b">
        <f>Data_Completeness(LifeExpectancyData[[#This Row],[Life expectancy]:[Schooling]])</f>
        <v>1</v>
      </c>
    </row>
    <row r="2276" spans="1:23" x14ac:dyDescent="0.25">
      <c r="A2276" t="s">
        <v>886</v>
      </c>
      <c r="B2276">
        <v>2006</v>
      </c>
      <c r="C2276" t="s">
        <v>735</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b">
        <f>Data_Completeness(LifeExpectancyData[[#This Row],[Life expectancy]:[Schooling]])</f>
        <v>1</v>
      </c>
    </row>
    <row r="2277" spans="1:23" x14ac:dyDescent="0.25">
      <c r="A2277" t="s">
        <v>886</v>
      </c>
      <c r="B2277">
        <v>2005</v>
      </c>
      <c r="C2277" t="s">
        <v>735</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b">
        <f>Data_Completeness(LifeExpectancyData[[#This Row],[Life expectancy]:[Schooling]])</f>
        <v>1</v>
      </c>
    </row>
    <row r="2278" spans="1:23" x14ac:dyDescent="0.25">
      <c r="A2278" t="s">
        <v>886</v>
      </c>
      <c r="B2278">
        <v>2004</v>
      </c>
      <c r="C2278" t="s">
        <v>735</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b">
        <f>Data_Completeness(LifeExpectancyData[[#This Row],[Life expectancy]:[Schooling]])</f>
        <v>1</v>
      </c>
    </row>
    <row r="2279" spans="1:23" x14ac:dyDescent="0.25">
      <c r="A2279" t="s">
        <v>886</v>
      </c>
      <c r="B2279">
        <v>2003</v>
      </c>
      <c r="C2279" t="s">
        <v>735</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b">
        <f>Data_Completeness(LifeExpectancyData[[#This Row],[Life expectancy]:[Schooling]])</f>
        <v>0</v>
      </c>
    </row>
    <row r="2280" spans="1:23" x14ac:dyDescent="0.25">
      <c r="A2280" t="s">
        <v>886</v>
      </c>
      <c r="B2280">
        <v>2002</v>
      </c>
      <c r="C2280" t="s">
        <v>735</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b">
        <f>Data_Completeness(LifeExpectancyData[[#This Row],[Life expectancy]:[Schooling]])</f>
        <v>0</v>
      </c>
    </row>
    <row r="2281" spans="1:23" x14ac:dyDescent="0.25">
      <c r="A2281" t="s">
        <v>886</v>
      </c>
      <c r="B2281">
        <v>2001</v>
      </c>
      <c r="C2281" t="s">
        <v>735</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b">
        <f>Data_Completeness(LifeExpectancyData[[#This Row],[Life expectancy]:[Schooling]])</f>
        <v>0</v>
      </c>
    </row>
    <row r="2282" spans="1:23" x14ac:dyDescent="0.25">
      <c r="A2282" t="s">
        <v>886</v>
      </c>
      <c r="B2282">
        <v>2000</v>
      </c>
      <c r="C2282" t="s">
        <v>735</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b">
        <f>Data_Completeness(LifeExpectancyData[[#This Row],[Life expectancy]:[Schooling]])</f>
        <v>0</v>
      </c>
    </row>
    <row r="2283" spans="1:23" x14ac:dyDescent="0.25">
      <c r="A2283" t="s">
        <v>887</v>
      </c>
      <c r="B2283">
        <v>2015</v>
      </c>
      <c r="C2283" t="s">
        <v>735</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b">
        <f>Data_Completeness(LifeExpectancyData[[#This Row],[Life expectancy]:[Schooling]])</f>
        <v>0</v>
      </c>
    </row>
    <row r="2284" spans="1:23" x14ac:dyDescent="0.25">
      <c r="A2284" t="s">
        <v>887</v>
      </c>
      <c r="B2284">
        <v>2014</v>
      </c>
      <c r="C2284" t="s">
        <v>735</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b">
        <f>Data_Completeness(LifeExpectancyData[[#This Row],[Life expectancy]:[Schooling]])</f>
        <v>1</v>
      </c>
    </row>
    <row r="2285" spans="1:23" x14ac:dyDescent="0.25">
      <c r="A2285" t="s">
        <v>887</v>
      </c>
      <c r="B2285">
        <v>2013</v>
      </c>
      <c r="C2285" t="s">
        <v>735</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b">
        <f>Data_Completeness(LifeExpectancyData[[#This Row],[Life expectancy]:[Schooling]])</f>
        <v>1</v>
      </c>
    </row>
    <row r="2286" spans="1:23" x14ac:dyDescent="0.25">
      <c r="A2286" t="s">
        <v>887</v>
      </c>
      <c r="B2286">
        <v>2012</v>
      </c>
      <c r="C2286" t="s">
        <v>735</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b">
        <f>Data_Completeness(LifeExpectancyData[[#This Row],[Life expectancy]:[Schooling]])</f>
        <v>1</v>
      </c>
    </row>
    <row r="2287" spans="1:23" x14ac:dyDescent="0.25">
      <c r="A2287" t="s">
        <v>887</v>
      </c>
      <c r="B2287">
        <v>2011</v>
      </c>
      <c r="C2287" t="s">
        <v>735</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b">
        <f>Data_Completeness(LifeExpectancyData[[#This Row],[Life expectancy]:[Schooling]])</f>
        <v>1</v>
      </c>
    </row>
    <row r="2288" spans="1:23" x14ac:dyDescent="0.25">
      <c r="A2288" t="s">
        <v>887</v>
      </c>
      <c r="B2288">
        <v>2010</v>
      </c>
      <c r="C2288" t="s">
        <v>735</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b">
        <f>Data_Completeness(LifeExpectancyData[[#This Row],[Life expectancy]:[Schooling]])</f>
        <v>1</v>
      </c>
    </row>
    <row r="2289" spans="1:23" x14ac:dyDescent="0.25">
      <c r="A2289" t="s">
        <v>887</v>
      </c>
      <c r="B2289">
        <v>2009</v>
      </c>
      <c r="C2289" t="s">
        <v>735</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b">
        <f>Data_Completeness(LifeExpectancyData[[#This Row],[Life expectancy]:[Schooling]])</f>
        <v>1</v>
      </c>
    </row>
    <row r="2290" spans="1:23" x14ac:dyDescent="0.25">
      <c r="A2290" t="s">
        <v>887</v>
      </c>
      <c r="B2290">
        <v>2008</v>
      </c>
      <c r="C2290" t="s">
        <v>735</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b">
        <f>Data_Completeness(LifeExpectancyData[[#This Row],[Life expectancy]:[Schooling]])</f>
        <v>1</v>
      </c>
    </row>
    <row r="2291" spans="1:23" x14ac:dyDescent="0.25">
      <c r="A2291" t="s">
        <v>887</v>
      </c>
      <c r="B2291">
        <v>2007</v>
      </c>
      <c r="C2291" t="s">
        <v>735</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b">
        <f>Data_Completeness(LifeExpectancyData[[#This Row],[Life expectancy]:[Schooling]])</f>
        <v>1</v>
      </c>
    </row>
    <row r="2292" spans="1:23" x14ac:dyDescent="0.25">
      <c r="A2292" t="s">
        <v>887</v>
      </c>
      <c r="B2292">
        <v>2006</v>
      </c>
      <c r="C2292" t="s">
        <v>735</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b">
        <f>Data_Completeness(LifeExpectancyData[[#This Row],[Life expectancy]:[Schooling]])</f>
        <v>1</v>
      </c>
    </row>
    <row r="2293" spans="1:23" x14ac:dyDescent="0.25">
      <c r="A2293" t="s">
        <v>887</v>
      </c>
      <c r="B2293">
        <v>2005</v>
      </c>
      <c r="C2293" t="s">
        <v>735</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b">
        <f>Data_Completeness(LifeExpectancyData[[#This Row],[Life expectancy]:[Schooling]])</f>
        <v>1</v>
      </c>
    </row>
    <row r="2294" spans="1:23" x14ac:dyDescent="0.25">
      <c r="A2294" t="s">
        <v>887</v>
      </c>
      <c r="B2294">
        <v>2004</v>
      </c>
      <c r="C2294" t="s">
        <v>735</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b">
        <f>Data_Completeness(LifeExpectancyData[[#This Row],[Life expectancy]:[Schooling]])</f>
        <v>1</v>
      </c>
    </row>
    <row r="2295" spans="1:23" x14ac:dyDescent="0.25">
      <c r="A2295" t="s">
        <v>887</v>
      </c>
      <c r="B2295">
        <v>2003</v>
      </c>
      <c r="C2295" t="s">
        <v>735</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b">
        <f>Data_Completeness(LifeExpectancyData[[#This Row],[Life expectancy]:[Schooling]])</f>
        <v>1</v>
      </c>
    </row>
    <row r="2296" spans="1:23" x14ac:dyDescent="0.25">
      <c r="A2296" t="s">
        <v>887</v>
      </c>
      <c r="B2296">
        <v>2002</v>
      </c>
      <c r="C2296" t="s">
        <v>735</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b">
        <f>Data_Completeness(LifeExpectancyData[[#This Row],[Life expectancy]:[Schooling]])</f>
        <v>1</v>
      </c>
    </row>
    <row r="2297" spans="1:23" x14ac:dyDescent="0.25">
      <c r="A2297" t="s">
        <v>887</v>
      </c>
      <c r="B2297">
        <v>2001</v>
      </c>
      <c r="C2297" t="s">
        <v>735</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b">
        <f>Data_Completeness(LifeExpectancyData[[#This Row],[Life expectancy]:[Schooling]])</f>
        <v>1</v>
      </c>
    </row>
    <row r="2298" spans="1:23" x14ac:dyDescent="0.25">
      <c r="A2298" t="s">
        <v>887</v>
      </c>
      <c r="B2298">
        <v>2000</v>
      </c>
      <c r="C2298" t="s">
        <v>735</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b">
        <f>Data_Completeness(LifeExpectancyData[[#This Row],[Life expectancy]:[Schooling]])</f>
        <v>1</v>
      </c>
    </row>
    <row r="2299" spans="1:23" x14ac:dyDescent="0.25">
      <c r="A2299" t="s">
        <v>888</v>
      </c>
      <c r="B2299">
        <v>2015</v>
      </c>
      <c r="C2299" t="s">
        <v>735</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b">
        <f>Data_Completeness(LifeExpectancyData[[#This Row],[Life expectancy]:[Schooling]])</f>
        <v>0</v>
      </c>
    </row>
    <row r="2300" spans="1:23" x14ac:dyDescent="0.25">
      <c r="A2300" t="s">
        <v>888</v>
      </c>
      <c r="B2300">
        <v>2014</v>
      </c>
      <c r="C2300" t="s">
        <v>735</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b">
        <f>Data_Completeness(LifeExpectancyData[[#This Row],[Life expectancy]:[Schooling]])</f>
        <v>1</v>
      </c>
    </row>
    <row r="2301" spans="1:23" x14ac:dyDescent="0.25">
      <c r="A2301" t="s">
        <v>888</v>
      </c>
      <c r="B2301">
        <v>2013</v>
      </c>
      <c r="C2301" t="s">
        <v>735</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b">
        <f>Data_Completeness(LifeExpectancyData[[#This Row],[Life expectancy]:[Schooling]])</f>
        <v>1</v>
      </c>
    </row>
    <row r="2302" spans="1:23" x14ac:dyDescent="0.25">
      <c r="A2302" t="s">
        <v>888</v>
      </c>
      <c r="B2302">
        <v>2012</v>
      </c>
      <c r="C2302" t="s">
        <v>735</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b">
        <f>Data_Completeness(LifeExpectancyData[[#This Row],[Life expectancy]:[Schooling]])</f>
        <v>1</v>
      </c>
    </row>
    <row r="2303" spans="1:23" x14ac:dyDescent="0.25">
      <c r="A2303" t="s">
        <v>888</v>
      </c>
      <c r="B2303">
        <v>2011</v>
      </c>
      <c r="C2303" t="s">
        <v>735</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b">
        <f>Data_Completeness(LifeExpectancyData[[#This Row],[Life expectancy]:[Schooling]])</f>
        <v>1</v>
      </c>
    </row>
    <row r="2304" spans="1:23" x14ac:dyDescent="0.25">
      <c r="A2304" t="s">
        <v>888</v>
      </c>
      <c r="B2304">
        <v>2010</v>
      </c>
      <c r="C2304" t="s">
        <v>735</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b">
        <f>Data_Completeness(LifeExpectancyData[[#This Row],[Life expectancy]:[Schooling]])</f>
        <v>1</v>
      </c>
    </row>
    <row r="2305" spans="1:23" x14ac:dyDescent="0.25">
      <c r="A2305" t="s">
        <v>888</v>
      </c>
      <c r="B2305">
        <v>2009</v>
      </c>
      <c r="C2305" t="s">
        <v>735</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b">
        <f>Data_Completeness(LifeExpectancyData[[#This Row],[Life expectancy]:[Schooling]])</f>
        <v>1</v>
      </c>
    </row>
    <row r="2306" spans="1:23" x14ac:dyDescent="0.25">
      <c r="A2306" t="s">
        <v>888</v>
      </c>
      <c r="B2306">
        <v>2008</v>
      </c>
      <c r="C2306" t="s">
        <v>735</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b">
        <f>Data_Completeness(LifeExpectancyData[[#This Row],[Life expectancy]:[Schooling]])</f>
        <v>1</v>
      </c>
    </row>
    <row r="2307" spans="1:23" x14ac:dyDescent="0.25">
      <c r="A2307" t="s">
        <v>888</v>
      </c>
      <c r="B2307">
        <v>2007</v>
      </c>
      <c r="C2307" t="s">
        <v>735</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b">
        <f>Data_Completeness(LifeExpectancyData[[#This Row],[Life expectancy]:[Schooling]])</f>
        <v>1</v>
      </c>
    </row>
    <row r="2308" spans="1:23" x14ac:dyDescent="0.25">
      <c r="A2308" t="s">
        <v>888</v>
      </c>
      <c r="B2308">
        <v>2006</v>
      </c>
      <c r="C2308" t="s">
        <v>735</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b">
        <f>Data_Completeness(LifeExpectancyData[[#This Row],[Life expectancy]:[Schooling]])</f>
        <v>0</v>
      </c>
    </row>
    <row r="2309" spans="1:23" x14ac:dyDescent="0.25">
      <c r="A2309" t="s">
        <v>888</v>
      </c>
      <c r="B2309">
        <v>2005</v>
      </c>
      <c r="C2309" t="s">
        <v>735</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b">
        <f>Data_Completeness(LifeExpectancyData[[#This Row],[Life expectancy]:[Schooling]])</f>
        <v>0</v>
      </c>
    </row>
    <row r="2310" spans="1:23" x14ac:dyDescent="0.25">
      <c r="A2310" t="s">
        <v>888</v>
      </c>
      <c r="B2310">
        <v>2004</v>
      </c>
      <c r="C2310" t="s">
        <v>735</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b">
        <f>Data_Completeness(LifeExpectancyData[[#This Row],[Life expectancy]:[Schooling]])</f>
        <v>0</v>
      </c>
    </row>
    <row r="2311" spans="1:23" x14ac:dyDescent="0.25">
      <c r="A2311" t="s">
        <v>888</v>
      </c>
      <c r="B2311">
        <v>2003</v>
      </c>
      <c r="C2311" t="s">
        <v>735</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b">
        <f>Data_Completeness(LifeExpectancyData[[#This Row],[Life expectancy]:[Schooling]])</f>
        <v>0</v>
      </c>
    </row>
    <row r="2312" spans="1:23" x14ac:dyDescent="0.25">
      <c r="A2312" t="s">
        <v>888</v>
      </c>
      <c r="B2312">
        <v>2002</v>
      </c>
      <c r="C2312" t="s">
        <v>735</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b">
        <f>Data_Completeness(LifeExpectancyData[[#This Row],[Life expectancy]:[Schooling]])</f>
        <v>0</v>
      </c>
    </row>
    <row r="2313" spans="1:23" x14ac:dyDescent="0.25">
      <c r="A2313" t="s">
        <v>888</v>
      </c>
      <c r="B2313">
        <v>2001</v>
      </c>
      <c r="C2313" t="s">
        <v>735</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b">
        <f>Data_Completeness(LifeExpectancyData[[#This Row],[Life expectancy]:[Schooling]])</f>
        <v>0</v>
      </c>
    </row>
    <row r="2314" spans="1:23" x14ac:dyDescent="0.25">
      <c r="A2314" t="s">
        <v>888</v>
      </c>
      <c r="B2314">
        <v>2000</v>
      </c>
      <c r="C2314" t="s">
        <v>735</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b">
        <f>Data_Completeness(LifeExpectancyData[[#This Row],[Life expectancy]:[Schooling]])</f>
        <v>0</v>
      </c>
    </row>
    <row r="2315" spans="1:23" x14ac:dyDescent="0.25">
      <c r="A2315" t="s">
        <v>889</v>
      </c>
      <c r="B2315">
        <v>2015</v>
      </c>
      <c r="C2315" t="s">
        <v>743</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b">
        <f>Data_Completeness(LifeExpectancyData[[#This Row],[Life expectancy]:[Schooling]])</f>
        <v>0</v>
      </c>
    </row>
    <row r="2316" spans="1:23" x14ac:dyDescent="0.25">
      <c r="A2316" t="s">
        <v>889</v>
      </c>
      <c r="B2316">
        <v>2014</v>
      </c>
      <c r="C2316" t="s">
        <v>743</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b">
        <f>Data_Completeness(LifeExpectancyData[[#This Row],[Life expectancy]:[Schooling]])</f>
        <v>0</v>
      </c>
    </row>
    <row r="2317" spans="1:23" x14ac:dyDescent="0.25">
      <c r="A2317" t="s">
        <v>889</v>
      </c>
      <c r="B2317">
        <v>2013</v>
      </c>
      <c r="C2317" t="s">
        <v>743</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b">
        <f>Data_Completeness(LifeExpectancyData[[#This Row],[Life expectancy]:[Schooling]])</f>
        <v>0</v>
      </c>
    </row>
    <row r="2318" spans="1:23" x14ac:dyDescent="0.25">
      <c r="A2318" t="s">
        <v>889</v>
      </c>
      <c r="B2318">
        <v>2012</v>
      </c>
      <c r="C2318" t="s">
        <v>743</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b">
        <f>Data_Completeness(LifeExpectancyData[[#This Row],[Life expectancy]:[Schooling]])</f>
        <v>0</v>
      </c>
    </row>
    <row r="2319" spans="1:23" x14ac:dyDescent="0.25">
      <c r="A2319" t="s">
        <v>889</v>
      </c>
      <c r="B2319">
        <v>2011</v>
      </c>
      <c r="C2319" t="s">
        <v>743</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b">
        <f>Data_Completeness(LifeExpectancyData[[#This Row],[Life expectancy]:[Schooling]])</f>
        <v>0</v>
      </c>
    </row>
    <row r="2320" spans="1:23" x14ac:dyDescent="0.25">
      <c r="A2320" t="s">
        <v>889</v>
      </c>
      <c r="B2320">
        <v>2010</v>
      </c>
      <c r="C2320" t="s">
        <v>743</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b">
        <f>Data_Completeness(LifeExpectancyData[[#This Row],[Life expectancy]:[Schooling]])</f>
        <v>0</v>
      </c>
    </row>
    <row r="2321" spans="1:23" x14ac:dyDescent="0.25">
      <c r="A2321" t="s">
        <v>889</v>
      </c>
      <c r="B2321">
        <v>2009</v>
      </c>
      <c r="C2321" t="s">
        <v>743</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b">
        <f>Data_Completeness(LifeExpectancyData[[#This Row],[Life expectancy]:[Schooling]])</f>
        <v>0</v>
      </c>
    </row>
    <row r="2322" spans="1:23" x14ac:dyDescent="0.25">
      <c r="A2322" t="s">
        <v>889</v>
      </c>
      <c r="B2322">
        <v>2008</v>
      </c>
      <c r="C2322" t="s">
        <v>743</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b">
        <f>Data_Completeness(LifeExpectancyData[[#This Row],[Life expectancy]:[Schooling]])</f>
        <v>0</v>
      </c>
    </row>
    <row r="2323" spans="1:23" x14ac:dyDescent="0.25">
      <c r="A2323" t="s">
        <v>889</v>
      </c>
      <c r="B2323">
        <v>2007</v>
      </c>
      <c r="C2323" t="s">
        <v>743</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b">
        <f>Data_Completeness(LifeExpectancyData[[#This Row],[Life expectancy]:[Schooling]])</f>
        <v>0</v>
      </c>
    </row>
    <row r="2324" spans="1:23" x14ac:dyDescent="0.25">
      <c r="A2324" t="s">
        <v>889</v>
      </c>
      <c r="B2324">
        <v>2006</v>
      </c>
      <c r="C2324" t="s">
        <v>743</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b">
        <f>Data_Completeness(LifeExpectancyData[[#This Row],[Life expectancy]:[Schooling]])</f>
        <v>0</v>
      </c>
    </row>
    <row r="2325" spans="1:23" x14ac:dyDescent="0.25">
      <c r="A2325" t="s">
        <v>889</v>
      </c>
      <c r="B2325">
        <v>2005</v>
      </c>
      <c r="C2325" t="s">
        <v>743</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b">
        <f>Data_Completeness(LifeExpectancyData[[#This Row],[Life expectancy]:[Schooling]])</f>
        <v>0</v>
      </c>
    </row>
    <row r="2326" spans="1:23" x14ac:dyDescent="0.25">
      <c r="A2326" t="s">
        <v>889</v>
      </c>
      <c r="B2326">
        <v>2004</v>
      </c>
      <c r="C2326" t="s">
        <v>743</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b">
        <f>Data_Completeness(LifeExpectancyData[[#This Row],[Life expectancy]:[Schooling]])</f>
        <v>0</v>
      </c>
    </row>
    <row r="2327" spans="1:23" x14ac:dyDescent="0.25">
      <c r="A2327" t="s">
        <v>889</v>
      </c>
      <c r="B2327">
        <v>2003</v>
      </c>
      <c r="C2327" t="s">
        <v>743</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b">
        <f>Data_Completeness(LifeExpectancyData[[#This Row],[Life expectancy]:[Schooling]])</f>
        <v>0</v>
      </c>
    </row>
    <row r="2328" spans="1:23" x14ac:dyDescent="0.25">
      <c r="A2328" t="s">
        <v>889</v>
      </c>
      <c r="B2328">
        <v>2002</v>
      </c>
      <c r="C2328" t="s">
        <v>743</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b">
        <f>Data_Completeness(LifeExpectancyData[[#This Row],[Life expectancy]:[Schooling]])</f>
        <v>0</v>
      </c>
    </row>
    <row r="2329" spans="1:23" x14ac:dyDescent="0.25">
      <c r="A2329" t="s">
        <v>889</v>
      </c>
      <c r="B2329">
        <v>2001</v>
      </c>
      <c r="C2329" t="s">
        <v>743</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b">
        <f>Data_Completeness(LifeExpectancyData[[#This Row],[Life expectancy]:[Schooling]])</f>
        <v>0</v>
      </c>
    </row>
    <row r="2330" spans="1:23" x14ac:dyDescent="0.25">
      <c r="A2330" t="s">
        <v>889</v>
      </c>
      <c r="B2330">
        <v>2000</v>
      </c>
      <c r="C2330" t="s">
        <v>743</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b">
        <f>Data_Completeness(LifeExpectancyData[[#This Row],[Life expectancy]:[Schooling]])</f>
        <v>0</v>
      </c>
    </row>
    <row r="2331" spans="1:23" x14ac:dyDescent="0.25">
      <c r="A2331" t="s">
        <v>890</v>
      </c>
      <c r="B2331">
        <v>2015</v>
      </c>
      <c r="C2331" t="s">
        <v>743</v>
      </c>
      <c r="D2331">
        <v>76.7</v>
      </c>
      <c r="E2331">
        <v>19</v>
      </c>
      <c r="F2331">
        <v>0</v>
      </c>
      <c r="H2331">
        <v>0</v>
      </c>
      <c r="I2331">
        <v>96</v>
      </c>
      <c r="J2331">
        <v>1</v>
      </c>
      <c r="K2331">
        <v>59.1</v>
      </c>
      <c r="L2331">
        <v>0</v>
      </c>
      <c r="M2331">
        <v>96</v>
      </c>
      <c r="O2331">
        <v>96</v>
      </c>
      <c r="P2331">
        <v>0.1</v>
      </c>
      <c r="S2331">
        <v>1.2</v>
      </c>
      <c r="T2331">
        <v>1.2</v>
      </c>
      <c r="U2331">
        <v>0.84199999999999997</v>
      </c>
      <c r="V2331">
        <v>15</v>
      </c>
      <c r="W2331" t="b">
        <f>Data_Completeness(LifeExpectancyData[[#This Row],[Life expectancy]:[Schooling]])</f>
        <v>0</v>
      </c>
    </row>
    <row r="2332" spans="1:23" x14ac:dyDescent="0.25">
      <c r="A2332" t="s">
        <v>890</v>
      </c>
      <c r="B2332">
        <v>2014</v>
      </c>
      <c r="C2332" t="s">
        <v>743</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b">
        <f>Data_Completeness(LifeExpectancyData[[#This Row],[Life expectancy]:[Schooling]])</f>
        <v>0</v>
      </c>
    </row>
    <row r="2333" spans="1:23" x14ac:dyDescent="0.25">
      <c r="A2333" t="s">
        <v>890</v>
      </c>
      <c r="B2333">
        <v>2013</v>
      </c>
      <c r="C2333" t="s">
        <v>743</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b">
        <f>Data_Completeness(LifeExpectancyData[[#This Row],[Life expectancy]:[Schooling]])</f>
        <v>0</v>
      </c>
    </row>
    <row r="2334" spans="1:23" x14ac:dyDescent="0.25">
      <c r="A2334" t="s">
        <v>890</v>
      </c>
      <c r="B2334">
        <v>2012</v>
      </c>
      <c r="C2334" t="s">
        <v>743</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b">
        <f>Data_Completeness(LifeExpectancyData[[#This Row],[Life expectancy]:[Schooling]])</f>
        <v>0</v>
      </c>
    </row>
    <row r="2335" spans="1:23" x14ac:dyDescent="0.25">
      <c r="A2335" t="s">
        <v>890</v>
      </c>
      <c r="B2335">
        <v>2011</v>
      </c>
      <c r="C2335" t="s">
        <v>743</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b">
        <f>Data_Completeness(LifeExpectancyData[[#This Row],[Life expectancy]:[Schooling]])</f>
        <v>0</v>
      </c>
    </row>
    <row r="2336" spans="1:23" x14ac:dyDescent="0.25">
      <c r="A2336" t="s">
        <v>890</v>
      </c>
      <c r="B2336">
        <v>2010</v>
      </c>
      <c r="C2336" t="s">
        <v>743</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b">
        <f>Data_Completeness(LifeExpectancyData[[#This Row],[Life expectancy]:[Schooling]])</f>
        <v>0</v>
      </c>
    </row>
    <row r="2337" spans="1:23" x14ac:dyDescent="0.25">
      <c r="A2337" t="s">
        <v>890</v>
      </c>
      <c r="B2337">
        <v>2009</v>
      </c>
      <c r="C2337" t="s">
        <v>743</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b">
        <f>Data_Completeness(LifeExpectancyData[[#This Row],[Life expectancy]:[Schooling]])</f>
        <v>0</v>
      </c>
    </row>
    <row r="2338" spans="1:23" x14ac:dyDescent="0.25">
      <c r="A2338" t="s">
        <v>890</v>
      </c>
      <c r="B2338">
        <v>2008</v>
      </c>
      <c r="C2338" t="s">
        <v>743</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b">
        <f>Data_Completeness(LifeExpectancyData[[#This Row],[Life expectancy]:[Schooling]])</f>
        <v>0</v>
      </c>
    </row>
    <row r="2339" spans="1:23" x14ac:dyDescent="0.25">
      <c r="A2339" t="s">
        <v>890</v>
      </c>
      <c r="B2339">
        <v>2007</v>
      </c>
      <c r="C2339" t="s">
        <v>743</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b">
        <f>Data_Completeness(LifeExpectancyData[[#This Row],[Life expectancy]:[Schooling]])</f>
        <v>0</v>
      </c>
    </row>
    <row r="2340" spans="1:23" x14ac:dyDescent="0.25">
      <c r="A2340" t="s">
        <v>890</v>
      </c>
      <c r="B2340">
        <v>2006</v>
      </c>
      <c r="C2340" t="s">
        <v>743</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b">
        <f>Data_Completeness(LifeExpectancyData[[#This Row],[Life expectancy]:[Schooling]])</f>
        <v>0</v>
      </c>
    </row>
    <row r="2341" spans="1:23" x14ac:dyDescent="0.25">
      <c r="A2341" t="s">
        <v>890</v>
      </c>
      <c r="B2341">
        <v>2005</v>
      </c>
      <c r="C2341" t="s">
        <v>743</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b">
        <f>Data_Completeness(LifeExpectancyData[[#This Row],[Life expectancy]:[Schooling]])</f>
        <v>0</v>
      </c>
    </row>
    <row r="2342" spans="1:23" x14ac:dyDescent="0.25">
      <c r="A2342" t="s">
        <v>890</v>
      </c>
      <c r="B2342">
        <v>2004</v>
      </c>
      <c r="C2342" t="s">
        <v>743</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b">
        <f>Data_Completeness(LifeExpectancyData[[#This Row],[Life expectancy]:[Schooling]])</f>
        <v>0</v>
      </c>
    </row>
    <row r="2343" spans="1:23" x14ac:dyDescent="0.25">
      <c r="A2343" t="s">
        <v>890</v>
      </c>
      <c r="B2343">
        <v>2003</v>
      </c>
      <c r="C2343" t="s">
        <v>743</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b">
        <f>Data_Completeness(LifeExpectancyData[[#This Row],[Life expectancy]:[Schooling]])</f>
        <v>0</v>
      </c>
    </row>
    <row r="2344" spans="1:23" x14ac:dyDescent="0.25">
      <c r="A2344" t="s">
        <v>890</v>
      </c>
      <c r="B2344">
        <v>2002</v>
      </c>
      <c r="C2344" t="s">
        <v>743</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b">
        <f>Data_Completeness(LifeExpectancyData[[#This Row],[Life expectancy]:[Schooling]])</f>
        <v>0</v>
      </c>
    </row>
    <row r="2345" spans="1:23" x14ac:dyDescent="0.25">
      <c r="A2345" t="s">
        <v>890</v>
      </c>
      <c r="B2345">
        <v>2001</v>
      </c>
      <c r="C2345" t="s">
        <v>743</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b">
        <f>Data_Completeness(LifeExpectancyData[[#This Row],[Life expectancy]:[Schooling]])</f>
        <v>0</v>
      </c>
    </row>
    <row r="2346" spans="1:23" x14ac:dyDescent="0.25">
      <c r="A2346" t="s">
        <v>890</v>
      </c>
      <c r="B2346">
        <v>2000</v>
      </c>
      <c r="C2346" t="s">
        <v>743</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b">
        <f>Data_Completeness(LifeExpectancyData[[#This Row],[Life expectancy]:[Schooling]])</f>
        <v>0</v>
      </c>
    </row>
    <row r="2347" spans="1:23" x14ac:dyDescent="0.25">
      <c r="A2347" t="s">
        <v>891</v>
      </c>
      <c r="B2347">
        <v>2015</v>
      </c>
      <c r="C2347" t="s">
        <v>743</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b">
        <f>Data_Completeness(LifeExpectancyData[[#This Row],[Life expectancy]:[Schooling]])</f>
        <v>0</v>
      </c>
    </row>
    <row r="2348" spans="1:23" x14ac:dyDescent="0.25">
      <c r="A2348" t="s">
        <v>891</v>
      </c>
      <c r="B2348">
        <v>2014</v>
      </c>
      <c r="C2348" t="s">
        <v>743</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b">
        <f>Data_Completeness(LifeExpectancyData[[#This Row],[Life expectancy]:[Schooling]])</f>
        <v>0</v>
      </c>
    </row>
    <row r="2349" spans="1:23" x14ac:dyDescent="0.25">
      <c r="A2349" t="s">
        <v>891</v>
      </c>
      <c r="B2349">
        <v>2013</v>
      </c>
      <c r="C2349" t="s">
        <v>743</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b">
        <f>Data_Completeness(LifeExpectancyData[[#This Row],[Life expectancy]:[Schooling]])</f>
        <v>0</v>
      </c>
    </row>
    <row r="2350" spans="1:23" x14ac:dyDescent="0.25">
      <c r="A2350" t="s">
        <v>891</v>
      </c>
      <c r="B2350">
        <v>2012</v>
      </c>
      <c r="C2350" t="s">
        <v>743</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b">
        <f>Data_Completeness(LifeExpectancyData[[#This Row],[Life expectancy]:[Schooling]])</f>
        <v>0</v>
      </c>
    </row>
    <row r="2351" spans="1:23" x14ac:dyDescent="0.25">
      <c r="A2351" t="s">
        <v>891</v>
      </c>
      <c r="B2351">
        <v>2011</v>
      </c>
      <c r="C2351" t="s">
        <v>743</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b">
        <f>Data_Completeness(LifeExpectancyData[[#This Row],[Life expectancy]:[Schooling]])</f>
        <v>0</v>
      </c>
    </row>
    <row r="2352" spans="1:23" x14ac:dyDescent="0.25">
      <c r="A2352" t="s">
        <v>891</v>
      </c>
      <c r="B2352">
        <v>2010</v>
      </c>
      <c r="C2352" t="s">
        <v>743</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b">
        <f>Data_Completeness(LifeExpectancyData[[#This Row],[Life expectancy]:[Schooling]])</f>
        <v>0</v>
      </c>
    </row>
    <row r="2353" spans="1:23" x14ac:dyDescent="0.25">
      <c r="A2353" t="s">
        <v>891</v>
      </c>
      <c r="B2353">
        <v>2009</v>
      </c>
      <c r="C2353" t="s">
        <v>743</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b">
        <f>Data_Completeness(LifeExpectancyData[[#This Row],[Life expectancy]:[Schooling]])</f>
        <v>0</v>
      </c>
    </row>
    <row r="2354" spans="1:23" x14ac:dyDescent="0.25">
      <c r="A2354" t="s">
        <v>891</v>
      </c>
      <c r="B2354">
        <v>2008</v>
      </c>
      <c r="C2354" t="s">
        <v>743</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b">
        <f>Data_Completeness(LifeExpectancyData[[#This Row],[Life expectancy]:[Schooling]])</f>
        <v>0</v>
      </c>
    </row>
    <row r="2355" spans="1:23" x14ac:dyDescent="0.25">
      <c r="A2355" t="s">
        <v>891</v>
      </c>
      <c r="B2355">
        <v>2007</v>
      </c>
      <c r="C2355" t="s">
        <v>743</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b">
        <f>Data_Completeness(LifeExpectancyData[[#This Row],[Life expectancy]:[Schooling]])</f>
        <v>0</v>
      </c>
    </row>
    <row r="2356" spans="1:23" x14ac:dyDescent="0.25">
      <c r="A2356" t="s">
        <v>891</v>
      </c>
      <c r="B2356">
        <v>2006</v>
      </c>
      <c r="C2356" t="s">
        <v>743</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b">
        <f>Data_Completeness(LifeExpectancyData[[#This Row],[Life expectancy]:[Schooling]])</f>
        <v>0</v>
      </c>
    </row>
    <row r="2357" spans="1:23" x14ac:dyDescent="0.25">
      <c r="A2357" t="s">
        <v>891</v>
      </c>
      <c r="B2357">
        <v>2005</v>
      </c>
      <c r="C2357" t="s">
        <v>743</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b">
        <f>Data_Completeness(LifeExpectancyData[[#This Row],[Life expectancy]:[Schooling]])</f>
        <v>0</v>
      </c>
    </row>
    <row r="2358" spans="1:23" x14ac:dyDescent="0.25">
      <c r="A2358" t="s">
        <v>891</v>
      </c>
      <c r="B2358">
        <v>2004</v>
      </c>
      <c r="C2358" t="s">
        <v>743</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b">
        <f>Data_Completeness(LifeExpectancyData[[#This Row],[Life expectancy]:[Schooling]])</f>
        <v>0</v>
      </c>
    </row>
    <row r="2359" spans="1:23" x14ac:dyDescent="0.25">
      <c r="A2359" t="s">
        <v>891</v>
      </c>
      <c r="B2359">
        <v>2003</v>
      </c>
      <c r="C2359" t="s">
        <v>743</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b">
        <f>Data_Completeness(LifeExpectancyData[[#This Row],[Life expectancy]:[Schooling]])</f>
        <v>0</v>
      </c>
    </row>
    <row r="2360" spans="1:23" x14ac:dyDescent="0.25">
      <c r="A2360" t="s">
        <v>891</v>
      </c>
      <c r="B2360">
        <v>2002</v>
      </c>
      <c r="C2360" t="s">
        <v>743</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b">
        <f>Data_Completeness(LifeExpectancyData[[#This Row],[Life expectancy]:[Schooling]])</f>
        <v>0</v>
      </c>
    </row>
    <row r="2361" spans="1:23" x14ac:dyDescent="0.25">
      <c r="A2361" t="s">
        <v>891</v>
      </c>
      <c r="B2361">
        <v>2001</v>
      </c>
      <c r="C2361" t="s">
        <v>743</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b">
        <f>Data_Completeness(LifeExpectancyData[[#This Row],[Life expectancy]:[Schooling]])</f>
        <v>0</v>
      </c>
    </row>
    <row r="2362" spans="1:23" x14ac:dyDescent="0.25">
      <c r="A2362" t="s">
        <v>891</v>
      </c>
      <c r="B2362">
        <v>2000</v>
      </c>
      <c r="C2362" t="s">
        <v>743</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b">
        <f>Data_Completeness(LifeExpectancyData[[#This Row],[Life expectancy]:[Schooling]])</f>
        <v>0</v>
      </c>
    </row>
    <row r="2363" spans="1:23" x14ac:dyDescent="0.25">
      <c r="A2363" t="s">
        <v>892</v>
      </c>
      <c r="B2363">
        <v>2015</v>
      </c>
      <c r="C2363" t="s">
        <v>735</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b">
        <f>Data_Completeness(LifeExpectancyData[[#This Row],[Life expectancy]:[Schooling]])</f>
        <v>0</v>
      </c>
    </row>
    <row r="2364" spans="1:23" x14ac:dyDescent="0.25">
      <c r="A2364" t="s">
        <v>892</v>
      </c>
      <c r="B2364">
        <v>2014</v>
      </c>
      <c r="C2364" t="s">
        <v>735</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b">
        <f>Data_Completeness(LifeExpectancyData[[#This Row],[Life expectancy]:[Schooling]])</f>
        <v>1</v>
      </c>
    </row>
    <row r="2365" spans="1:23" x14ac:dyDescent="0.25">
      <c r="A2365" t="s">
        <v>892</v>
      </c>
      <c r="B2365">
        <v>2013</v>
      </c>
      <c r="C2365" t="s">
        <v>735</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b">
        <f>Data_Completeness(LifeExpectancyData[[#This Row],[Life expectancy]:[Schooling]])</f>
        <v>1</v>
      </c>
    </row>
    <row r="2366" spans="1:23" x14ac:dyDescent="0.25">
      <c r="A2366" t="s">
        <v>892</v>
      </c>
      <c r="B2366">
        <v>2012</v>
      </c>
      <c r="C2366" t="s">
        <v>735</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b">
        <f>Data_Completeness(LifeExpectancyData[[#This Row],[Life expectancy]:[Schooling]])</f>
        <v>1</v>
      </c>
    </row>
    <row r="2367" spans="1:23" x14ac:dyDescent="0.25">
      <c r="A2367" t="s">
        <v>892</v>
      </c>
      <c r="B2367">
        <v>2011</v>
      </c>
      <c r="C2367" t="s">
        <v>735</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b">
        <f>Data_Completeness(LifeExpectancyData[[#This Row],[Life expectancy]:[Schooling]])</f>
        <v>1</v>
      </c>
    </row>
    <row r="2368" spans="1:23" x14ac:dyDescent="0.25">
      <c r="A2368" t="s">
        <v>892</v>
      </c>
      <c r="B2368">
        <v>2010</v>
      </c>
      <c r="C2368" t="s">
        <v>735</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b">
        <f>Data_Completeness(LifeExpectancyData[[#This Row],[Life expectancy]:[Schooling]])</f>
        <v>1</v>
      </c>
    </row>
    <row r="2369" spans="1:23" x14ac:dyDescent="0.25">
      <c r="A2369" t="s">
        <v>892</v>
      </c>
      <c r="B2369">
        <v>2009</v>
      </c>
      <c r="C2369" t="s">
        <v>735</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b">
        <f>Data_Completeness(LifeExpectancyData[[#This Row],[Life expectancy]:[Schooling]])</f>
        <v>1</v>
      </c>
    </row>
    <row r="2370" spans="1:23" x14ac:dyDescent="0.25">
      <c r="A2370" t="s">
        <v>892</v>
      </c>
      <c r="B2370">
        <v>2008</v>
      </c>
      <c r="C2370" t="s">
        <v>735</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b">
        <f>Data_Completeness(LifeExpectancyData[[#This Row],[Life expectancy]:[Schooling]])</f>
        <v>1</v>
      </c>
    </row>
    <row r="2371" spans="1:23" x14ac:dyDescent="0.25">
      <c r="A2371" t="s">
        <v>892</v>
      </c>
      <c r="B2371">
        <v>2007</v>
      </c>
      <c r="C2371" t="s">
        <v>735</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b">
        <f>Data_Completeness(LifeExpectancyData[[#This Row],[Life expectancy]:[Schooling]])</f>
        <v>1</v>
      </c>
    </row>
    <row r="2372" spans="1:23" x14ac:dyDescent="0.25">
      <c r="A2372" t="s">
        <v>892</v>
      </c>
      <c r="B2372">
        <v>2006</v>
      </c>
      <c r="C2372" t="s">
        <v>735</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b">
        <f>Data_Completeness(LifeExpectancyData[[#This Row],[Life expectancy]:[Schooling]])</f>
        <v>1</v>
      </c>
    </row>
    <row r="2373" spans="1:23" x14ac:dyDescent="0.25">
      <c r="A2373" t="s">
        <v>892</v>
      </c>
      <c r="B2373">
        <v>2005</v>
      </c>
      <c r="C2373" t="s">
        <v>735</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b">
        <f>Data_Completeness(LifeExpectancyData[[#This Row],[Life expectancy]:[Schooling]])</f>
        <v>1</v>
      </c>
    </row>
    <row r="2374" spans="1:23" x14ac:dyDescent="0.25">
      <c r="A2374" t="s">
        <v>892</v>
      </c>
      <c r="B2374">
        <v>2004</v>
      </c>
      <c r="C2374" t="s">
        <v>735</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b">
        <f>Data_Completeness(LifeExpectancyData[[#This Row],[Life expectancy]:[Schooling]])</f>
        <v>1</v>
      </c>
    </row>
    <row r="2375" spans="1:23" x14ac:dyDescent="0.25">
      <c r="A2375" t="s">
        <v>892</v>
      </c>
      <c r="B2375">
        <v>2003</v>
      </c>
      <c r="C2375" t="s">
        <v>735</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b">
        <f>Data_Completeness(LifeExpectancyData[[#This Row],[Life expectancy]:[Schooling]])</f>
        <v>1</v>
      </c>
    </row>
    <row r="2376" spans="1:23" x14ac:dyDescent="0.25">
      <c r="A2376" t="s">
        <v>892</v>
      </c>
      <c r="B2376">
        <v>2002</v>
      </c>
      <c r="C2376" t="s">
        <v>735</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b">
        <f>Data_Completeness(LifeExpectancyData[[#This Row],[Life expectancy]:[Schooling]])</f>
        <v>1</v>
      </c>
    </row>
    <row r="2377" spans="1:23" x14ac:dyDescent="0.25">
      <c r="A2377" t="s">
        <v>892</v>
      </c>
      <c r="B2377">
        <v>2001</v>
      </c>
      <c r="C2377" t="s">
        <v>735</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b">
        <f>Data_Completeness(LifeExpectancyData[[#This Row],[Life expectancy]:[Schooling]])</f>
        <v>1</v>
      </c>
    </row>
    <row r="2378" spans="1:23" x14ac:dyDescent="0.25">
      <c r="A2378" t="s">
        <v>892</v>
      </c>
      <c r="B2378">
        <v>2000</v>
      </c>
      <c r="C2378" t="s">
        <v>735</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b">
        <f>Data_Completeness(LifeExpectancyData[[#This Row],[Life expectancy]:[Schooling]])</f>
        <v>1</v>
      </c>
    </row>
    <row r="2379" spans="1:23" x14ac:dyDescent="0.25">
      <c r="A2379" t="s">
        <v>893</v>
      </c>
      <c r="B2379">
        <v>2015</v>
      </c>
      <c r="C2379" t="s">
        <v>735</v>
      </c>
      <c r="D2379">
        <v>55</v>
      </c>
      <c r="E2379">
        <v>312</v>
      </c>
      <c r="F2379">
        <v>50</v>
      </c>
      <c r="H2379">
        <v>0</v>
      </c>
      <c r="I2379">
        <v>42</v>
      </c>
      <c r="J2379">
        <v>7497</v>
      </c>
      <c r="K2379">
        <v>24.3</v>
      </c>
      <c r="L2379">
        <v>80</v>
      </c>
      <c r="M2379">
        <v>47</v>
      </c>
      <c r="O2379">
        <v>42</v>
      </c>
      <c r="P2379">
        <v>0.7</v>
      </c>
      <c r="Q2379">
        <v>426.98536999999999</v>
      </c>
      <c r="S2379">
        <v>6.6</v>
      </c>
      <c r="T2379">
        <v>6.4</v>
      </c>
      <c r="W2379" t="b">
        <f>Data_Completeness(LifeExpectancyData[[#This Row],[Life expectancy]:[Schooling]])</f>
        <v>0</v>
      </c>
    </row>
    <row r="2380" spans="1:23" x14ac:dyDescent="0.25">
      <c r="A2380" t="s">
        <v>893</v>
      </c>
      <c r="B2380">
        <v>2014</v>
      </c>
      <c r="C2380" t="s">
        <v>735</v>
      </c>
      <c r="D2380">
        <v>54.3</v>
      </c>
      <c r="E2380">
        <v>321</v>
      </c>
      <c r="F2380">
        <v>51</v>
      </c>
      <c r="G2380">
        <v>0.01</v>
      </c>
      <c r="H2380">
        <v>0</v>
      </c>
      <c r="I2380">
        <v>42</v>
      </c>
      <c r="J2380">
        <v>10229</v>
      </c>
      <c r="K2380">
        <v>23.8</v>
      </c>
      <c r="L2380">
        <v>80</v>
      </c>
      <c r="M2380">
        <v>47</v>
      </c>
      <c r="O2380">
        <v>42</v>
      </c>
      <c r="P2380">
        <v>0.8</v>
      </c>
      <c r="Q2380">
        <v>417.89143000000001</v>
      </c>
      <c r="S2380">
        <v>6.7</v>
      </c>
      <c r="T2380">
        <v>6.5</v>
      </c>
      <c r="W2380" t="b">
        <f>Data_Completeness(LifeExpectancyData[[#This Row],[Life expectancy]:[Schooling]])</f>
        <v>0</v>
      </c>
    </row>
    <row r="2381" spans="1:23" x14ac:dyDescent="0.25">
      <c r="A2381" t="s">
        <v>893</v>
      </c>
      <c r="B2381">
        <v>2013</v>
      </c>
      <c r="C2381" t="s">
        <v>735</v>
      </c>
      <c r="D2381">
        <v>54.2</v>
      </c>
      <c r="E2381">
        <v>318</v>
      </c>
      <c r="F2381">
        <v>51</v>
      </c>
      <c r="G2381">
        <v>0.01</v>
      </c>
      <c r="H2381">
        <v>0</v>
      </c>
      <c r="I2381">
        <v>42</v>
      </c>
      <c r="J2381">
        <v>3173</v>
      </c>
      <c r="K2381">
        <v>23.3</v>
      </c>
      <c r="L2381">
        <v>81</v>
      </c>
      <c r="M2381">
        <v>47</v>
      </c>
      <c r="O2381">
        <v>42</v>
      </c>
      <c r="P2381">
        <v>0.8</v>
      </c>
      <c r="Q2381">
        <v>47.5432354</v>
      </c>
      <c r="S2381">
        <v>6.8</v>
      </c>
      <c r="T2381">
        <v>6.6</v>
      </c>
      <c r="W2381" t="b">
        <f>Data_Completeness(LifeExpectancyData[[#This Row],[Life expectancy]:[Schooling]])</f>
        <v>0</v>
      </c>
    </row>
    <row r="2382" spans="1:23" x14ac:dyDescent="0.25">
      <c r="A2382" t="s">
        <v>893</v>
      </c>
      <c r="B2382">
        <v>2012</v>
      </c>
      <c r="C2382" t="s">
        <v>735</v>
      </c>
      <c r="D2382">
        <v>53.1</v>
      </c>
      <c r="E2382">
        <v>336</v>
      </c>
      <c r="F2382">
        <v>51</v>
      </c>
      <c r="G2382">
        <v>0.01</v>
      </c>
      <c r="H2382">
        <v>0</v>
      </c>
      <c r="J2382">
        <v>9983</v>
      </c>
      <c r="K2382">
        <v>22.9</v>
      </c>
      <c r="L2382">
        <v>82</v>
      </c>
      <c r="M2382">
        <v>47</v>
      </c>
      <c r="O2382">
        <v>42</v>
      </c>
      <c r="P2382">
        <v>0.8</v>
      </c>
      <c r="S2382">
        <v>6.8</v>
      </c>
      <c r="T2382">
        <v>6.7</v>
      </c>
      <c r="W2382" t="b">
        <f>Data_Completeness(LifeExpectancyData[[#This Row],[Life expectancy]:[Schooling]])</f>
        <v>0</v>
      </c>
    </row>
    <row r="2383" spans="1:23" x14ac:dyDescent="0.25">
      <c r="A2383" t="s">
        <v>893</v>
      </c>
      <c r="B2383">
        <v>2011</v>
      </c>
      <c r="C2383" t="s">
        <v>735</v>
      </c>
      <c r="D2383">
        <v>53.1</v>
      </c>
      <c r="E2383">
        <v>329</v>
      </c>
      <c r="F2383">
        <v>51</v>
      </c>
      <c r="G2383">
        <v>0.01</v>
      </c>
      <c r="H2383">
        <v>0</v>
      </c>
      <c r="J2383">
        <v>17298</v>
      </c>
      <c r="K2383">
        <v>22.4</v>
      </c>
      <c r="L2383">
        <v>82</v>
      </c>
      <c r="M2383">
        <v>49</v>
      </c>
      <c r="O2383">
        <v>41</v>
      </c>
      <c r="P2383">
        <v>0.8</v>
      </c>
      <c r="S2383">
        <v>6.9</v>
      </c>
      <c r="T2383">
        <v>6.7</v>
      </c>
      <c r="W2383" t="b">
        <f>Data_Completeness(LifeExpectancyData[[#This Row],[Life expectancy]:[Schooling]])</f>
        <v>0</v>
      </c>
    </row>
    <row r="2384" spans="1:23" x14ac:dyDescent="0.25">
      <c r="A2384" t="s">
        <v>893</v>
      </c>
      <c r="B2384">
        <v>2010</v>
      </c>
      <c r="C2384" t="s">
        <v>735</v>
      </c>
      <c r="D2384">
        <v>52.4</v>
      </c>
      <c r="E2384">
        <v>336</v>
      </c>
      <c r="F2384">
        <v>52</v>
      </c>
      <c r="G2384">
        <v>0.01</v>
      </c>
      <c r="H2384">
        <v>0</v>
      </c>
      <c r="J2384">
        <v>115</v>
      </c>
      <c r="K2384">
        <v>22</v>
      </c>
      <c r="L2384">
        <v>83</v>
      </c>
      <c r="M2384">
        <v>49</v>
      </c>
      <c r="O2384">
        <v>45</v>
      </c>
      <c r="P2384">
        <v>0.8</v>
      </c>
      <c r="S2384">
        <v>7</v>
      </c>
      <c r="T2384">
        <v>6.8</v>
      </c>
      <c r="W2384" t="b">
        <f>Data_Completeness(LifeExpectancyData[[#This Row],[Life expectancy]:[Schooling]])</f>
        <v>0</v>
      </c>
    </row>
    <row r="2385" spans="1:23" x14ac:dyDescent="0.25">
      <c r="A2385" t="s">
        <v>893</v>
      </c>
      <c r="B2385">
        <v>2009</v>
      </c>
      <c r="C2385" t="s">
        <v>735</v>
      </c>
      <c r="D2385">
        <v>52.2</v>
      </c>
      <c r="E2385">
        <v>335</v>
      </c>
      <c r="F2385">
        <v>52</v>
      </c>
      <c r="G2385">
        <v>0.01</v>
      </c>
      <c r="H2385">
        <v>0</v>
      </c>
      <c r="J2385">
        <v>13</v>
      </c>
      <c r="K2385">
        <v>21.5</v>
      </c>
      <c r="L2385">
        <v>84</v>
      </c>
      <c r="M2385">
        <v>41</v>
      </c>
      <c r="O2385">
        <v>42</v>
      </c>
      <c r="P2385">
        <v>0.8</v>
      </c>
      <c r="S2385">
        <v>7.1</v>
      </c>
      <c r="T2385">
        <v>6.9</v>
      </c>
      <c r="W2385" t="b">
        <f>Data_Completeness(LifeExpectancyData[[#This Row],[Life expectancy]:[Schooling]])</f>
        <v>0</v>
      </c>
    </row>
    <row r="2386" spans="1:23" x14ac:dyDescent="0.25">
      <c r="A2386" t="s">
        <v>893</v>
      </c>
      <c r="B2386">
        <v>2008</v>
      </c>
      <c r="C2386" t="s">
        <v>735</v>
      </c>
      <c r="D2386">
        <v>51.9</v>
      </c>
      <c r="E2386">
        <v>336</v>
      </c>
      <c r="F2386">
        <v>52</v>
      </c>
      <c r="G2386">
        <v>0.01</v>
      </c>
      <c r="H2386">
        <v>0</v>
      </c>
      <c r="J2386">
        <v>1081</v>
      </c>
      <c r="K2386">
        <v>21.1</v>
      </c>
      <c r="L2386">
        <v>84</v>
      </c>
      <c r="M2386">
        <v>4</v>
      </c>
      <c r="O2386">
        <v>31</v>
      </c>
      <c r="P2386">
        <v>0.9</v>
      </c>
      <c r="S2386">
        <v>7.2</v>
      </c>
      <c r="T2386">
        <v>7</v>
      </c>
      <c r="W2386" t="b">
        <f>Data_Completeness(LifeExpectancyData[[#This Row],[Life expectancy]:[Schooling]])</f>
        <v>0</v>
      </c>
    </row>
    <row r="2387" spans="1:23" x14ac:dyDescent="0.25">
      <c r="A2387" t="s">
        <v>893</v>
      </c>
      <c r="B2387">
        <v>2007</v>
      </c>
      <c r="C2387" t="s">
        <v>735</v>
      </c>
      <c r="D2387">
        <v>51.5</v>
      </c>
      <c r="E2387">
        <v>34</v>
      </c>
      <c r="F2387">
        <v>52</v>
      </c>
      <c r="G2387">
        <v>0.01</v>
      </c>
      <c r="H2387">
        <v>0</v>
      </c>
      <c r="J2387">
        <v>1149</v>
      </c>
      <c r="K2387">
        <v>2.7</v>
      </c>
      <c r="L2387">
        <v>84</v>
      </c>
      <c r="M2387">
        <v>4</v>
      </c>
      <c r="O2387">
        <v>4</v>
      </c>
      <c r="P2387">
        <v>0.9</v>
      </c>
      <c r="S2387">
        <v>7.3</v>
      </c>
      <c r="T2387">
        <v>7.1</v>
      </c>
      <c r="W2387" t="b">
        <f>Data_Completeness(LifeExpectancyData[[#This Row],[Life expectancy]:[Schooling]])</f>
        <v>0</v>
      </c>
    </row>
    <row r="2388" spans="1:23" x14ac:dyDescent="0.25">
      <c r="A2388" t="s">
        <v>893</v>
      </c>
      <c r="B2388">
        <v>2006</v>
      </c>
      <c r="C2388" t="s">
        <v>735</v>
      </c>
      <c r="D2388">
        <v>51.5</v>
      </c>
      <c r="E2388">
        <v>337</v>
      </c>
      <c r="F2388">
        <v>51</v>
      </c>
      <c r="G2388">
        <v>0.01</v>
      </c>
      <c r="H2388">
        <v>0</v>
      </c>
      <c r="J2388">
        <v>7</v>
      </c>
      <c r="K2388">
        <v>2.2000000000000002</v>
      </c>
      <c r="L2388">
        <v>83</v>
      </c>
      <c r="M2388">
        <v>26</v>
      </c>
      <c r="O2388">
        <v>26</v>
      </c>
      <c r="P2388">
        <v>0.9</v>
      </c>
      <c r="S2388">
        <v>7.4</v>
      </c>
      <c r="T2388">
        <v>7.2</v>
      </c>
      <c r="W2388" t="b">
        <f>Data_Completeness(LifeExpectancyData[[#This Row],[Life expectancy]:[Schooling]])</f>
        <v>0</v>
      </c>
    </row>
    <row r="2389" spans="1:23" x14ac:dyDescent="0.25">
      <c r="A2389" t="s">
        <v>893</v>
      </c>
      <c r="B2389">
        <v>2005</v>
      </c>
      <c r="C2389" t="s">
        <v>735</v>
      </c>
      <c r="D2389">
        <v>51.6</v>
      </c>
      <c r="E2389">
        <v>334</v>
      </c>
      <c r="F2389">
        <v>50</v>
      </c>
      <c r="G2389">
        <v>0.01</v>
      </c>
      <c r="H2389">
        <v>0</v>
      </c>
      <c r="J2389">
        <v>0</v>
      </c>
      <c r="K2389">
        <v>19.8</v>
      </c>
      <c r="L2389">
        <v>82</v>
      </c>
      <c r="M2389">
        <v>35</v>
      </c>
      <c r="O2389">
        <v>35</v>
      </c>
      <c r="P2389">
        <v>0.9</v>
      </c>
      <c r="S2389">
        <v>7.5</v>
      </c>
      <c r="T2389">
        <v>7.3</v>
      </c>
      <c r="W2389" t="b">
        <f>Data_Completeness(LifeExpectancyData[[#This Row],[Life expectancy]:[Schooling]])</f>
        <v>0</v>
      </c>
    </row>
    <row r="2390" spans="1:23" x14ac:dyDescent="0.25">
      <c r="A2390" t="s">
        <v>893</v>
      </c>
      <c r="B2390">
        <v>2004</v>
      </c>
      <c r="C2390" t="s">
        <v>735</v>
      </c>
      <c r="D2390">
        <v>51.2</v>
      </c>
      <c r="E2390">
        <v>341</v>
      </c>
      <c r="F2390">
        <v>49</v>
      </c>
      <c r="G2390">
        <v>0.01</v>
      </c>
      <c r="H2390">
        <v>0</v>
      </c>
      <c r="J2390">
        <v>12008</v>
      </c>
      <c r="K2390">
        <v>19.399999999999999</v>
      </c>
      <c r="L2390">
        <v>80</v>
      </c>
      <c r="M2390">
        <v>3</v>
      </c>
      <c r="O2390">
        <v>3</v>
      </c>
      <c r="P2390">
        <v>0.9</v>
      </c>
      <c r="S2390">
        <v>7.6</v>
      </c>
      <c r="T2390">
        <v>7.4</v>
      </c>
      <c r="W2390" t="b">
        <f>Data_Completeness(LifeExpectancyData[[#This Row],[Life expectancy]:[Schooling]])</f>
        <v>0</v>
      </c>
    </row>
    <row r="2391" spans="1:23" x14ac:dyDescent="0.25">
      <c r="A2391" t="s">
        <v>893</v>
      </c>
      <c r="B2391">
        <v>2003</v>
      </c>
      <c r="C2391" t="s">
        <v>735</v>
      </c>
      <c r="D2391">
        <v>51.1</v>
      </c>
      <c r="E2391">
        <v>344</v>
      </c>
      <c r="F2391">
        <v>48</v>
      </c>
      <c r="G2391">
        <v>0.01</v>
      </c>
      <c r="H2391">
        <v>0</v>
      </c>
      <c r="J2391">
        <v>8257</v>
      </c>
      <c r="K2391">
        <v>19</v>
      </c>
      <c r="L2391">
        <v>78</v>
      </c>
      <c r="M2391">
        <v>4</v>
      </c>
      <c r="O2391">
        <v>4</v>
      </c>
      <c r="P2391">
        <v>0.9</v>
      </c>
      <c r="S2391">
        <v>7.7</v>
      </c>
      <c r="T2391">
        <v>7.5</v>
      </c>
      <c r="W2391" t="b">
        <f>Data_Completeness(LifeExpectancyData[[#This Row],[Life expectancy]:[Schooling]])</f>
        <v>0</v>
      </c>
    </row>
    <row r="2392" spans="1:23" x14ac:dyDescent="0.25">
      <c r="A2392" t="s">
        <v>893</v>
      </c>
      <c r="B2392">
        <v>2002</v>
      </c>
      <c r="C2392" t="s">
        <v>735</v>
      </c>
      <c r="D2392">
        <v>58</v>
      </c>
      <c r="E2392">
        <v>348</v>
      </c>
      <c r="F2392">
        <v>47</v>
      </c>
      <c r="G2392">
        <v>0.01</v>
      </c>
      <c r="H2392">
        <v>0</v>
      </c>
      <c r="J2392">
        <v>9559</v>
      </c>
      <c r="K2392">
        <v>18.600000000000001</v>
      </c>
      <c r="L2392">
        <v>77</v>
      </c>
      <c r="M2392">
        <v>4</v>
      </c>
      <c r="O2392">
        <v>4</v>
      </c>
      <c r="P2392">
        <v>0.9</v>
      </c>
      <c r="S2392">
        <v>7.8</v>
      </c>
      <c r="T2392">
        <v>7.6</v>
      </c>
      <c r="W2392" t="b">
        <f>Data_Completeness(LifeExpectancyData[[#This Row],[Life expectancy]:[Schooling]])</f>
        <v>0</v>
      </c>
    </row>
    <row r="2393" spans="1:23" x14ac:dyDescent="0.25">
      <c r="A2393" t="s">
        <v>893</v>
      </c>
      <c r="B2393">
        <v>2001</v>
      </c>
      <c r="C2393" t="s">
        <v>735</v>
      </c>
      <c r="D2393">
        <v>57</v>
      </c>
      <c r="E2393">
        <v>352</v>
      </c>
      <c r="F2393">
        <v>46</v>
      </c>
      <c r="G2393">
        <v>0.01</v>
      </c>
      <c r="H2393">
        <v>0</v>
      </c>
      <c r="J2393">
        <v>3571</v>
      </c>
      <c r="K2393">
        <v>18.2</v>
      </c>
      <c r="L2393">
        <v>75</v>
      </c>
      <c r="M2393">
        <v>33</v>
      </c>
      <c r="O2393">
        <v>33</v>
      </c>
      <c r="P2393">
        <v>0.8</v>
      </c>
      <c r="S2393">
        <v>7.9</v>
      </c>
      <c r="T2393">
        <v>7.7</v>
      </c>
      <c r="W2393" t="b">
        <f>Data_Completeness(LifeExpectancyData[[#This Row],[Life expectancy]:[Schooling]])</f>
        <v>0</v>
      </c>
    </row>
    <row r="2394" spans="1:23" x14ac:dyDescent="0.25">
      <c r="A2394" t="s">
        <v>893</v>
      </c>
      <c r="B2394">
        <v>2000</v>
      </c>
      <c r="C2394" t="s">
        <v>735</v>
      </c>
      <c r="D2394">
        <v>55</v>
      </c>
      <c r="E2394">
        <v>355</v>
      </c>
      <c r="F2394">
        <v>45</v>
      </c>
      <c r="G2394">
        <v>0.01</v>
      </c>
      <c r="H2394">
        <v>0</v>
      </c>
      <c r="J2394">
        <v>3965</v>
      </c>
      <c r="K2394">
        <v>17.8</v>
      </c>
      <c r="L2394">
        <v>74</v>
      </c>
      <c r="M2394">
        <v>37</v>
      </c>
      <c r="O2394">
        <v>33</v>
      </c>
      <c r="P2394">
        <v>0.8</v>
      </c>
      <c r="S2394">
        <v>8</v>
      </c>
      <c r="T2394">
        <v>7.9</v>
      </c>
      <c r="W2394" t="b">
        <f>Data_Completeness(LifeExpectancyData[[#This Row],[Life expectancy]:[Schooling]])</f>
        <v>0</v>
      </c>
    </row>
    <row r="2395" spans="1:23" x14ac:dyDescent="0.25">
      <c r="A2395" t="s">
        <v>894</v>
      </c>
      <c r="B2395">
        <v>2015</v>
      </c>
      <c r="C2395" t="s">
        <v>735</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b">
        <f>Data_Completeness(LifeExpectancyData[[#This Row],[Life expectancy]:[Schooling]])</f>
        <v>0</v>
      </c>
    </row>
    <row r="2396" spans="1:23" x14ac:dyDescent="0.25">
      <c r="A2396" t="s">
        <v>894</v>
      </c>
      <c r="B2396">
        <v>2014</v>
      </c>
      <c r="C2396" t="s">
        <v>735</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b">
        <f>Data_Completeness(LifeExpectancyData[[#This Row],[Life expectancy]:[Schooling]])</f>
        <v>1</v>
      </c>
    </row>
    <row r="2397" spans="1:23" x14ac:dyDescent="0.25">
      <c r="A2397" t="s">
        <v>894</v>
      </c>
      <c r="B2397">
        <v>2013</v>
      </c>
      <c r="C2397" t="s">
        <v>735</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b">
        <f>Data_Completeness(LifeExpectancyData[[#This Row],[Life expectancy]:[Schooling]])</f>
        <v>1</v>
      </c>
    </row>
    <row r="2398" spans="1:23" x14ac:dyDescent="0.25">
      <c r="A2398" t="s">
        <v>894</v>
      </c>
      <c r="B2398">
        <v>2012</v>
      </c>
      <c r="C2398" t="s">
        <v>735</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b">
        <f>Data_Completeness(LifeExpectancyData[[#This Row],[Life expectancy]:[Schooling]])</f>
        <v>1</v>
      </c>
    </row>
    <row r="2399" spans="1:23" x14ac:dyDescent="0.25">
      <c r="A2399" t="s">
        <v>894</v>
      </c>
      <c r="B2399">
        <v>2011</v>
      </c>
      <c r="C2399" t="s">
        <v>735</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b">
        <f>Data_Completeness(LifeExpectancyData[[#This Row],[Life expectancy]:[Schooling]])</f>
        <v>1</v>
      </c>
    </row>
    <row r="2400" spans="1:23" x14ac:dyDescent="0.25">
      <c r="A2400" t="s">
        <v>894</v>
      </c>
      <c r="B2400">
        <v>2010</v>
      </c>
      <c r="C2400" t="s">
        <v>735</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b">
        <f>Data_Completeness(LifeExpectancyData[[#This Row],[Life expectancy]:[Schooling]])</f>
        <v>1</v>
      </c>
    </row>
    <row r="2401" spans="1:23" x14ac:dyDescent="0.25">
      <c r="A2401" t="s">
        <v>894</v>
      </c>
      <c r="B2401">
        <v>2009</v>
      </c>
      <c r="C2401" t="s">
        <v>735</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b">
        <f>Data_Completeness(LifeExpectancyData[[#This Row],[Life expectancy]:[Schooling]])</f>
        <v>1</v>
      </c>
    </row>
    <row r="2402" spans="1:23" x14ac:dyDescent="0.25">
      <c r="A2402" t="s">
        <v>894</v>
      </c>
      <c r="B2402">
        <v>2008</v>
      </c>
      <c r="C2402" t="s">
        <v>735</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b">
        <f>Data_Completeness(LifeExpectancyData[[#This Row],[Life expectancy]:[Schooling]])</f>
        <v>1</v>
      </c>
    </row>
    <row r="2403" spans="1:23" x14ac:dyDescent="0.25">
      <c r="A2403" t="s">
        <v>894</v>
      </c>
      <c r="B2403">
        <v>2007</v>
      </c>
      <c r="C2403" t="s">
        <v>735</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b">
        <f>Data_Completeness(LifeExpectancyData[[#This Row],[Life expectancy]:[Schooling]])</f>
        <v>1</v>
      </c>
    </row>
    <row r="2404" spans="1:23" x14ac:dyDescent="0.25">
      <c r="A2404" t="s">
        <v>894</v>
      </c>
      <c r="B2404">
        <v>2006</v>
      </c>
      <c r="C2404" t="s">
        <v>735</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b">
        <f>Data_Completeness(LifeExpectancyData[[#This Row],[Life expectancy]:[Schooling]])</f>
        <v>1</v>
      </c>
    </row>
    <row r="2405" spans="1:23" x14ac:dyDescent="0.25">
      <c r="A2405" t="s">
        <v>894</v>
      </c>
      <c r="B2405">
        <v>2005</v>
      </c>
      <c r="C2405" t="s">
        <v>735</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b">
        <f>Data_Completeness(LifeExpectancyData[[#This Row],[Life expectancy]:[Schooling]])</f>
        <v>1</v>
      </c>
    </row>
    <row r="2406" spans="1:23" x14ac:dyDescent="0.25">
      <c r="A2406" t="s">
        <v>894</v>
      </c>
      <c r="B2406">
        <v>2004</v>
      </c>
      <c r="C2406" t="s">
        <v>735</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b">
        <f>Data_Completeness(LifeExpectancyData[[#This Row],[Life expectancy]:[Schooling]])</f>
        <v>1</v>
      </c>
    </row>
    <row r="2407" spans="1:23" x14ac:dyDescent="0.25">
      <c r="A2407" t="s">
        <v>894</v>
      </c>
      <c r="B2407">
        <v>2003</v>
      </c>
      <c r="C2407" t="s">
        <v>735</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b">
        <f>Data_Completeness(LifeExpectancyData[[#This Row],[Life expectancy]:[Schooling]])</f>
        <v>1</v>
      </c>
    </row>
    <row r="2408" spans="1:23" x14ac:dyDescent="0.25">
      <c r="A2408" t="s">
        <v>894</v>
      </c>
      <c r="B2408">
        <v>2002</v>
      </c>
      <c r="C2408" t="s">
        <v>735</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b">
        <f>Data_Completeness(LifeExpectancyData[[#This Row],[Life expectancy]:[Schooling]])</f>
        <v>1</v>
      </c>
    </row>
    <row r="2409" spans="1:23" x14ac:dyDescent="0.25">
      <c r="A2409" t="s">
        <v>894</v>
      </c>
      <c r="B2409">
        <v>2001</v>
      </c>
      <c r="C2409" t="s">
        <v>735</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b">
        <f>Data_Completeness(LifeExpectancyData[[#This Row],[Life expectancy]:[Schooling]])</f>
        <v>1</v>
      </c>
    </row>
    <row r="2410" spans="1:23" x14ac:dyDescent="0.25">
      <c r="A2410" t="s">
        <v>894</v>
      </c>
      <c r="B2410">
        <v>2000</v>
      </c>
      <c r="C2410" t="s">
        <v>735</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b">
        <f>Data_Completeness(LifeExpectancyData[[#This Row],[Life expectancy]:[Schooling]])</f>
        <v>1</v>
      </c>
    </row>
    <row r="2411" spans="1:23" x14ac:dyDescent="0.25">
      <c r="A2411" t="s">
        <v>895</v>
      </c>
      <c r="B2411">
        <v>2015</v>
      </c>
      <c r="C2411" t="s">
        <v>735</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b">
        <f>Data_Completeness(LifeExpectancyData[[#This Row],[Life expectancy]:[Schooling]])</f>
        <v>0</v>
      </c>
    </row>
    <row r="2412" spans="1:23" x14ac:dyDescent="0.25">
      <c r="A2412" t="s">
        <v>895</v>
      </c>
      <c r="B2412">
        <v>2014</v>
      </c>
      <c r="C2412" t="s">
        <v>735</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b">
        <f>Data_Completeness(LifeExpectancyData[[#This Row],[Life expectancy]:[Schooling]])</f>
        <v>0</v>
      </c>
    </row>
    <row r="2413" spans="1:23" x14ac:dyDescent="0.25">
      <c r="A2413" t="s">
        <v>895</v>
      </c>
      <c r="B2413">
        <v>2013</v>
      </c>
      <c r="C2413" t="s">
        <v>735</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b">
        <f>Data_Completeness(LifeExpectancyData[[#This Row],[Life expectancy]:[Schooling]])</f>
        <v>0</v>
      </c>
    </row>
    <row r="2414" spans="1:23" x14ac:dyDescent="0.25">
      <c r="A2414" t="s">
        <v>895</v>
      </c>
      <c r="B2414">
        <v>2012</v>
      </c>
      <c r="C2414" t="s">
        <v>735</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b">
        <f>Data_Completeness(LifeExpectancyData[[#This Row],[Life expectancy]:[Schooling]])</f>
        <v>0</v>
      </c>
    </row>
    <row r="2415" spans="1:23" x14ac:dyDescent="0.25">
      <c r="A2415" t="s">
        <v>895</v>
      </c>
      <c r="B2415">
        <v>2011</v>
      </c>
      <c r="C2415" t="s">
        <v>735</v>
      </c>
      <c r="D2415">
        <v>55.4</v>
      </c>
      <c r="E2415">
        <v>355</v>
      </c>
      <c r="F2415">
        <v>27</v>
      </c>
      <c r="H2415">
        <v>0</v>
      </c>
      <c r="J2415">
        <v>1256</v>
      </c>
      <c r="L2415">
        <v>41</v>
      </c>
      <c r="M2415">
        <v>66</v>
      </c>
      <c r="O2415">
        <v>61</v>
      </c>
      <c r="P2415">
        <v>3.9</v>
      </c>
      <c r="Q2415">
        <v>176.97130000000001</v>
      </c>
      <c r="R2415">
        <v>1448857</v>
      </c>
      <c r="U2415">
        <v>0.42899999999999999</v>
      </c>
      <c r="V2415">
        <v>4.9000000000000004</v>
      </c>
      <c r="W2415" t="b">
        <f>Data_Completeness(LifeExpectancyData[[#This Row],[Life expectancy]:[Schooling]])</f>
        <v>0</v>
      </c>
    </row>
    <row r="2416" spans="1:23" x14ac:dyDescent="0.25">
      <c r="A2416" t="s">
        <v>895</v>
      </c>
      <c r="B2416">
        <v>2010</v>
      </c>
      <c r="C2416" t="s">
        <v>735</v>
      </c>
      <c r="D2416">
        <v>55</v>
      </c>
      <c r="E2416">
        <v>359</v>
      </c>
      <c r="F2416">
        <v>27</v>
      </c>
      <c r="H2416">
        <v>0</v>
      </c>
      <c r="J2416">
        <v>0</v>
      </c>
      <c r="L2416">
        <v>41</v>
      </c>
      <c r="P2416">
        <v>4</v>
      </c>
      <c r="Q2416">
        <v>1562.2393460000001</v>
      </c>
      <c r="R2416">
        <v>167192</v>
      </c>
      <c r="U2416">
        <v>0</v>
      </c>
      <c r="V2416">
        <v>0</v>
      </c>
      <c r="W2416" t="b">
        <f>Data_Completeness(LifeExpectancyData[[#This Row],[Life expectancy]:[Schooling]])</f>
        <v>0</v>
      </c>
    </row>
    <row r="2417" spans="1:23" x14ac:dyDescent="0.25">
      <c r="A2417" t="s">
        <v>895</v>
      </c>
      <c r="B2417">
        <v>2009</v>
      </c>
      <c r="C2417" t="s">
        <v>735</v>
      </c>
      <c r="D2417">
        <v>54.3</v>
      </c>
      <c r="E2417">
        <v>369</v>
      </c>
      <c r="F2417">
        <v>27</v>
      </c>
      <c r="H2417">
        <v>0</v>
      </c>
      <c r="J2417">
        <v>0</v>
      </c>
      <c r="L2417">
        <v>42</v>
      </c>
      <c r="P2417">
        <v>4.2</v>
      </c>
      <c r="Q2417">
        <v>1264.78998</v>
      </c>
      <c r="R2417">
        <v>967667</v>
      </c>
      <c r="U2417">
        <v>0</v>
      </c>
      <c r="V2417">
        <v>0</v>
      </c>
      <c r="W2417" t="b">
        <f>Data_Completeness(LifeExpectancyData[[#This Row],[Life expectancy]:[Schooling]])</f>
        <v>0</v>
      </c>
    </row>
    <row r="2418" spans="1:23" x14ac:dyDescent="0.25">
      <c r="A2418" t="s">
        <v>895</v>
      </c>
      <c r="B2418">
        <v>2008</v>
      </c>
      <c r="C2418" t="s">
        <v>735</v>
      </c>
      <c r="D2418">
        <v>53.6</v>
      </c>
      <c r="E2418">
        <v>377</v>
      </c>
      <c r="F2418">
        <v>27</v>
      </c>
      <c r="H2418">
        <v>0</v>
      </c>
      <c r="J2418">
        <v>0</v>
      </c>
      <c r="L2418">
        <v>42</v>
      </c>
      <c r="P2418">
        <v>4.2</v>
      </c>
      <c r="Q2418">
        <v>1678.7118620000001</v>
      </c>
      <c r="R2418">
        <v>9263136</v>
      </c>
      <c r="U2418">
        <v>0</v>
      </c>
      <c r="V2418">
        <v>0</v>
      </c>
      <c r="W2418" t="b">
        <f>Data_Completeness(LifeExpectancyData[[#This Row],[Life expectancy]:[Schooling]])</f>
        <v>0</v>
      </c>
    </row>
    <row r="2419" spans="1:23" x14ac:dyDescent="0.25">
      <c r="A2419" t="s">
        <v>895</v>
      </c>
      <c r="B2419">
        <v>2007</v>
      </c>
      <c r="C2419" t="s">
        <v>735</v>
      </c>
      <c r="D2419">
        <v>53.1</v>
      </c>
      <c r="E2419">
        <v>381</v>
      </c>
      <c r="F2419">
        <v>27</v>
      </c>
      <c r="H2419">
        <v>0</v>
      </c>
      <c r="J2419">
        <v>0</v>
      </c>
      <c r="L2419">
        <v>43</v>
      </c>
      <c r="P2419">
        <v>4.2</v>
      </c>
      <c r="R2419">
        <v>88568</v>
      </c>
      <c r="U2419">
        <v>0</v>
      </c>
      <c r="V2419">
        <v>0</v>
      </c>
      <c r="W2419" t="b">
        <f>Data_Completeness(LifeExpectancyData[[#This Row],[Life expectancy]:[Schooling]])</f>
        <v>0</v>
      </c>
    </row>
    <row r="2420" spans="1:23" x14ac:dyDescent="0.25">
      <c r="A2420" t="s">
        <v>895</v>
      </c>
      <c r="B2420">
        <v>2006</v>
      </c>
      <c r="C2420" t="s">
        <v>735</v>
      </c>
      <c r="D2420">
        <v>52.5</v>
      </c>
      <c r="E2420">
        <v>383</v>
      </c>
      <c r="F2420">
        <v>28</v>
      </c>
      <c r="H2420">
        <v>0</v>
      </c>
      <c r="J2420">
        <v>0</v>
      </c>
      <c r="L2420">
        <v>43</v>
      </c>
      <c r="P2420">
        <v>4.0999999999999996</v>
      </c>
      <c r="R2420">
        <v>8468152</v>
      </c>
      <c r="U2420">
        <v>0</v>
      </c>
      <c r="V2420">
        <v>0</v>
      </c>
      <c r="W2420" t="b">
        <f>Data_Completeness(LifeExpectancyData[[#This Row],[Life expectancy]:[Schooling]])</f>
        <v>0</v>
      </c>
    </row>
    <row r="2421" spans="1:23" x14ac:dyDescent="0.25">
      <c r="A2421" t="s">
        <v>895</v>
      </c>
      <c r="B2421">
        <v>2005</v>
      </c>
      <c r="C2421" t="s">
        <v>735</v>
      </c>
      <c r="D2421">
        <v>51.9</v>
      </c>
      <c r="E2421">
        <v>383</v>
      </c>
      <c r="F2421">
        <v>28</v>
      </c>
      <c r="H2421">
        <v>0</v>
      </c>
      <c r="J2421">
        <v>0</v>
      </c>
      <c r="L2421">
        <v>44</v>
      </c>
      <c r="P2421">
        <v>3.9</v>
      </c>
      <c r="R2421">
        <v>818877</v>
      </c>
      <c r="U2421">
        <v>0</v>
      </c>
      <c r="V2421">
        <v>0</v>
      </c>
      <c r="W2421" t="b">
        <f>Data_Completeness(LifeExpectancyData[[#This Row],[Life expectancy]:[Schooling]])</f>
        <v>0</v>
      </c>
    </row>
    <row r="2422" spans="1:23" x14ac:dyDescent="0.25">
      <c r="A2422" t="s">
        <v>895</v>
      </c>
      <c r="B2422">
        <v>2004</v>
      </c>
      <c r="C2422" t="s">
        <v>735</v>
      </c>
      <c r="D2422">
        <v>51.4</v>
      </c>
      <c r="E2422">
        <v>383</v>
      </c>
      <c r="F2422">
        <v>29</v>
      </c>
      <c r="H2422">
        <v>0</v>
      </c>
      <c r="J2422">
        <v>0</v>
      </c>
      <c r="L2422">
        <v>45</v>
      </c>
      <c r="P2422">
        <v>3.8</v>
      </c>
      <c r="R2422">
        <v>7787655</v>
      </c>
      <c r="U2422">
        <v>0</v>
      </c>
      <c r="V2422">
        <v>0</v>
      </c>
      <c r="W2422" t="b">
        <f>Data_Completeness(LifeExpectancyData[[#This Row],[Life expectancy]:[Schooling]])</f>
        <v>0</v>
      </c>
    </row>
    <row r="2423" spans="1:23" x14ac:dyDescent="0.25">
      <c r="A2423" t="s">
        <v>895</v>
      </c>
      <c r="B2423">
        <v>2003</v>
      </c>
      <c r="C2423" t="s">
        <v>735</v>
      </c>
      <c r="D2423">
        <v>58</v>
      </c>
      <c r="E2423">
        <v>383</v>
      </c>
      <c r="F2423">
        <v>29</v>
      </c>
      <c r="H2423">
        <v>0</v>
      </c>
      <c r="J2423">
        <v>0</v>
      </c>
      <c r="L2423">
        <v>46</v>
      </c>
      <c r="P2423">
        <v>3.5</v>
      </c>
      <c r="R2423">
        <v>751642</v>
      </c>
      <c r="U2423">
        <v>0</v>
      </c>
      <c r="V2423">
        <v>0</v>
      </c>
      <c r="W2423" t="b">
        <f>Data_Completeness(LifeExpectancyData[[#This Row],[Life expectancy]:[Schooling]])</f>
        <v>0</v>
      </c>
    </row>
    <row r="2424" spans="1:23" x14ac:dyDescent="0.25">
      <c r="A2424" t="s">
        <v>895</v>
      </c>
      <c r="B2424">
        <v>2002</v>
      </c>
      <c r="C2424" t="s">
        <v>735</v>
      </c>
      <c r="D2424">
        <v>52</v>
      </c>
      <c r="E2424">
        <v>382</v>
      </c>
      <c r="F2424">
        <v>30</v>
      </c>
      <c r="H2424">
        <v>0</v>
      </c>
      <c r="J2424">
        <v>0</v>
      </c>
      <c r="L2424">
        <v>48</v>
      </c>
      <c r="P2424">
        <v>3.3</v>
      </c>
      <c r="R2424">
        <v>7237276</v>
      </c>
      <c r="U2424">
        <v>0</v>
      </c>
      <c r="V2424">
        <v>0</v>
      </c>
      <c r="W2424" t="b">
        <f>Data_Completeness(LifeExpectancyData[[#This Row],[Life expectancy]:[Schooling]])</f>
        <v>0</v>
      </c>
    </row>
    <row r="2425" spans="1:23" x14ac:dyDescent="0.25">
      <c r="A2425" t="s">
        <v>895</v>
      </c>
      <c r="B2425">
        <v>2001</v>
      </c>
      <c r="C2425" t="s">
        <v>735</v>
      </c>
      <c r="D2425">
        <v>49.6</v>
      </c>
      <c r="E2425">
        <v>381</v>
      </c>
      <c r="F2425">
        <v>30</v>
      </c>
      <c r="H2425">
        <v>0</v>
      </c>
      <c r="J2425">
        <v>0</v>
      </c>
      <c r="L2425">
        <v>49</v>
      </c>
      <c r="P2425">
        <v>3</v>
      </c>
      <c r="R2425">
        <v>6974442</v>
      </c>
      <c r="U2425">
        <v>0</v>
      </c>
      <c r="V2425">
        <v>0</v>
      </c>
      <c r="W2425" t="b">
        <f>Data_Completeness(LifeExpectancyData[[#This Row],[Life expectancy]:[Schooling]])</f>
        <v>0</v>
      </c>
    </row>
    <row r="2426" spans="1:23" x14ac:dyDescent="0.25">
      <c r="A2426" t="s">
        <v>895</v>
      </c>
      <c r="B2426">
        <v>2000</v>
      </c>
      <c r="C2426" t="s">
        <v>735</v>
      </c>
      <c r="D2426">
        <v>48.9</v>
      </c>
      <c r="E2426">
        <v>38</v>
      </c>
      <c r="F2426">
        <v>31</v>
      </c>
      <c r="H2426">
        <v>0</v>
      </c>
      <c r="J2426">
        <v>0</v>
      </c>
      <c r="L2426">
        <v>50</v>
      </c>
      <c r="P2426">
        <v>2.7</v>
      </c>
      <c r="R2426">
        <v>67656</v>
      </c>
      <c r="U2426">
        <v>0</v>
      </c>
      <c r="V2426">
        <v>0</v>
      </c>
      <c r="W2426" t="b">
        <f>Data_Completeness(LifeExpectancyData[[#This Row],[Life expectancy]:[Schooling]])</f>
        <v>0</v>
      </c>
    </row>
    <row r="2427" spans="1:23" x14ac:dyDescent="0.25">
      <c r="A2427" t="s">
        <v>896</v>
      </c>
      <c r="B2427">
        <v>2015</v>
      </c>
      <c r="C2427" t="s">
        <v>743</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b">
        <f>Data_Completeness(LifeExpectancyData[[#This Row],[Life expectancy]:[Schooling]])</f>
        <v>0</v>
      </c>
    </row>
    <row r="2428" spans="1:23" x14ac:dyDescent="0.25">
      <c r="A2428" t="s">
        <v>896</v>
      </c>
      <c r="B2428">
        <v>2014</v>
      </c>
      <c r="C2428" t="s">
        <v>743</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b">
        <f>Data_Completeness(LifeExpectancyData[[#This Row],[Life expectancy]:[Schooling]])</f>
        <v>1</v>
      </c>
    </row>
    <row r="2429" spans="1:23" x14ac:dyDescent="0.25">
      <c r="A2429" t="s">
        <v>896</v>
      </c>
      <c r="B2429">
        <v>2013</v>
      </c>
      <c r="C2429" t="s">
        <v>743</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b">
        <f>Data_Completeness(LifeExpectancyData[[#This Row],[Life expectancy]:[Schooling]])</f>
        <v>1</v>
      </c>
    </row>
    <row r="2430" spans="1:23" x14ac:dyDescent="0.25">
      <c r="A2430" t="s">
        <v>896</v>
      </c>
      <c r="B2430">
        <v>2012</v>
      </c>
      <c r="C2430" t="s">
        <v>743</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b">
        <f>Data_Completeness(LifeExpectancyData[[#This Row],[Life expectancy]:[Schooling]])</f>
        <v>1</v>
      </c>
    </row>
    <row r="2431" spans="1:23" x14ac:dyDescent="0.25">
      <c r="A2431" t="s">
        <v>896</v>
      </c>
      <c r="B2431">
        <v>2011</v>
      </c>
      <c r="C2431" t="s">
        <v>743</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b">
        <f>Data_Completeness(LifeExpectancyData[[#This Row],[Life expectancy]:[Schooling]])</f>
        <v>1</v>
      </c>
    </row>
    <row r="2432" spans="1:23" x14ac:dyDescent="0.25">
      <c r="A2432" t="s">
        <v>896</v>
      </c>
      <c r="B2432">
        <v>2010</v>
      </c>
      <c r="C2432" t="s">
        <v>743</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b">
        <f>Data_Completeness(LifeExpectancyData[[#This Row],[Life expectancy]:[Schooling]])</f>
        <v>1</v>
      </c>
    </row>
    <row r="2433" spans="1:23" x14ac:dyDescent="0.25">
      <c r="A2433" t="s">
        <v>896</v>
      </c>
      <c r="B2433">
        <v>2009</v>
      </c>
      <c r="C2433" t="s">
        <v>743</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b">
        <f>Data_Completeness(LifeExpectancyData[[#This Row],[Life expectancy]:[Schooling]])</f>
        <v>1</v>
      </c>
    </row>
    <row r="2434" spans="1:23" x14ac:dyDescent="0.25">
      <c r="A2434" t="s">
        <v>896</v>
      </c>
      <c r="B2434">
        <v>2008</v>
      </c>
      <c r="C2434" t="s">
        <v>743</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b">
        <f>Data_Completeness(LifeExpectancyData[[#This Row],[Life expectancy]:[Schooling]])</f>
        <v>1</v>
      </c>
    </row>
    <row r="2435" spans="1:23" x14ac:dyDescent="0.25">
      <c r="A2435" t="s">
        <v>896</v>
      </c>
      <c r="B2435">
        <v>2007</v>
      </c>
      <c r="C2435" t="s">
        <v>743</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b">
        <f>Data_Completeness(LifeExpectancyData[[#This Row],[Life expectancy]:[Schooling]])</f>
        <v>1</v>
      </c>
    </row>
    <row r="2436" spans="1:23" x14ac:dyDescent="0.25">
      <c r="A2436" t="s">
        <v>896</v>
      </c>
      <c r="B2436">
        <v>2006</v>
      </c>
      <c r="C2436" t="s">
        <v>743</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b">
        <f>Data_Completeness(LifeExpectancyData[[#This Row],[Life expectancy]:[Schooling]])</f>
        <v>1</v>
      </c>
    </row>
    <row r="2437" spans="1:23" x14ac:dyDescent="0.25">
      <c r="A2437" t="s">
        <v>896</v>
      </c>
      <c r="B2437">
        <v>2005</v>
      </c>
      <c r="C2437" t="s">
        <v>743</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b">
        <f>Data_Completeness(LifeExpectancyData[[#This Row],[Life expectancy]:[Schooling]])</f>
        <v>1</v>
      </c>
    </row>
    <row r="2438" spans="1:23" x14ac:dyDescent="0.25">
      <c r="A2438" t="s">
        <v>896</v>
      </c>
      <c r="B2438">
        <v>2004</v>
      </c>
      <c r="C2438" t="s">
        <v>743</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b">
        <f>Data_Completeness(LifeExpectancyData[[#This Row],[Life expectancy]:[Schooling]])</f>
        <v>1</v>
      </c>
    </row>
    <row r="2439" spans="1:23" x14ac:dyDescent="0.25">
      <c r="A2439" t="s">
        <v>896</v>
      </c>
      <c r="B2439">
        <v>2003</v>
      </c>
      <c r="C2439" t="s">
        <v>743</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b">
        <f>Data_Completeness(LifeExpectancyData[[#This Row],[Life expectancy]:[Schooling]])</f>
        <v>1</v>
      </c>
    </row>
    <row r="2440" spans="1:23" x14ac:dyDescent="0.25">
      <c r="A2440" t="s">
        <v>896</v>
      </c>
      <c r="B2440">
        <v>2002</v>
      </c>
      <c r="C2440" t="s">
        <v>743</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b">
        <f>Data_Completeness(LifeExpectancyData[[#This Row],[Life expectancy]:[Schooling]])</f>
        <v>1</v>
      </c>
    </row>
    <row r="2441" spans="1:23" x14ac:dyDescent="0.25">
      <c r="A2441" t="s">
        <v>896</v>
      </c>
      <c r="B2441">
        <v>2001</v>
      </c>
      <c r="C2441" t="s">
        <v>743</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b">
        <f>Data_Completeness(LifeExpectancyData[[#This Row],[Life expectancy]:[Schooling]])</f>
        <v>1</v>
      </c>
    </row>
    <row r="2442" spans="1:23" x14ac:dyDescent="0.25">
      <c r="A2442" t="s">
        <v>896</v>
      </c>
      <c r="B2442">
        <v>2000</v>
      </c>
      <c r="C2442" t="s">
        <v>743</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b">
        <f>Data_Completeness(LifeExpectancyData[[#This Row],[Life expectancy]:[Schooling]])</f>
        <v>1</v>
      </c>
    </row>
    <row r="2443" spans="1:23" x14ac:dyDescent="0.25">
      <c r="A2443" t="s">
        <v>897</v>
      </c>
      <c r="B2443">
        <v>2015</v>
      </c>
      <c r="C2443" t="s">
        <v>735</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b">
        <f>Data_Completeness(LifeExpectancyData[[#This Row],[Life expectancy]:[Schooling]])</f>
        <v>0</v>
      </c>
    </row>
    <row r="2444" spans="1:23" x14ac:dyDescent="0.25">
      <c r="A2444" t="s">
        <v>897</v>
      </c>
      <c r="B2444">
        <v>2014</v>
      </c>
      <c r="C2444" t="s">
        <v>735</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b">
        <f>Data_Completeness(LifeExpectancyData[[#This Row],[Life expectancy]:[Schooling]])</f>
        <v>1</v>
      </c>
    </row>
    <row r="2445" spans="1:23" x14ac:dyDescent="0.25">
      <c r="A2445" t="s">
        <v>897</v>
      </c>
      <c r="B2445">
        <v>2013</v>
      </c>
      <c r="C2445" t="s">
        <v>735</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b">
        <f>Data_Completeness(LifeExpectancyData[[#This Row],[Life expectancy]:[Schooling]])</f>
        <v>1</v>
      </c>
    </row>
    <row r="2446" spans="1:23" x14ac:dyDescent="0.25">
      <c r="A2446" t="s">
        <v>897</v>
      </c>
      <c r="B2446">
        <v>2012</v>
      </c>
      <c r="C2446" t="s">
        <v>735</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b">
        <f>Data_Completeness(LifeExpectancyData[[#This Row],[Life expectancy]:[Schooling]])</f>
        <v>1</v>
      </c>
    </row>
    <row r="2447" spans="1:23" x14ac:dyDescent="0.25">
      <c r="A2447" t="s">
        <v>897</v>
      </c>
      <c r="B2447">
        <v>2011</v>
      </c>
      <c r="C2447" t="s">
        <v>735</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b">
        <f>Data_Completeness(LifeExpectancyData[[#This Row],[Life expectancy]:[Schooling]])</f>
        <v>1</v>
      </c>
    </row>
    <row r="2448" spans="1:23" x14ac:dyDescent="0.25">
      <c r="A2448" t="s">
        <v>897</v>
      </c>
      <c r="B2448">
        <v>2010</v>
      </c>
      <c r="C2448" t="s">
        <v>735</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b">
        <f>Data_Completeness(LifeExpectancyData[[#This Row],[Life expectancy]:[Schooling]])</f>
        <v>1</v>
      </c>
    </row>
    <row r="2449" spans="1:23" x14ac:dyDescent="0.25">
      <c r="A2449" t="s">
        <v>897</v>
      </c>
      <c r="B2449">
        <v>2009</v>
      </c>
      <c r="C2449" t="s">
        <v>735</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b">
        <f>Data_Completeness(LifeExpectancyData[[#This Row],[Life expectancy]:[Schooling]])</f>
        <v>1</v>
      </c>
    </row>
    <row r="2450" spans="1:23" x14ac:dyDescent="0.25">
      <c r="A2450" t="s">
        <v>897</v>
      </c>
      <c r="B2450">
        <v>2008</v>
      </c>
      <c r="C2450" t="s">
        <v>735</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b">
        <f>Data_Completeness(LifeExpectancyData[[#This Row],[Life expectancy]:[Schooling]])</f>
        <v>1</v>
      </c>
    </row>
    <row r="2451" spans="1:23" x14ac:dyDescent="0.25">
      <c r="A2451" t="s">
        <v>897</v>
      </c>
      <c r="B2451">
        <v>2007</v>
      </c>
      <c r="C2451" t="s">
        <v>735</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b">
        <f>Data_Completeness(LifeExpectancyData[[#This Row],[Life expectancy]:[Schooling]])</f>
        <v>1</v>
      </c>
    </row>
    <row r="2452" spans="1:23" x14ac:dyDescent="0.25">
      <c r="A2452" t="s">
        <v>897</v>
      </c>
      <c r="B2452">
        <v>2006</v>
      </c>
      <c r="C2452" t="s">
        <v>735</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b">
        <f>Data_Completeness(LifeExpectancyData[[#This Row],[Life expectancy]:[Schooling]])</f>
        <v>1</v>
      </c>
    </row>
    <row r="2453" spans="1:23" x14ac:dyDescent="0.25">
      <c r="A2453" t="s">
        <v>897</v>
      </c>
      <c r="B2453">
        <v>2005</v>
      </c>
      <c r="C2453" t="s">
        <v>735</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b">
        <f>Data_Completeness(LifeExpectancyData[[#This Row],[Life expectancy]:[Schooling]])</f>
        <v>1</v>
      </c>
    </row>
    <row r="2454" spans="1:23" x14ac:dyDescent="0.25">
      <c r="A2454" t="s">
        <v>897</v>
      </c>
      <c r="B2454">
        <v>2004</v>
      </c>
      <c r="C2454" t="s">
        <v>735</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b">
        <f>Data_Completeness(LifeExpectancyData[[#This Row],[Life expectancy]:[Schooling]])</f>
        <v>1</v>
      </c>
    </row>
    <row r="2455" spans="1:23" x14ac:dyDescent="0.25">
      <c r="A2455" t="s">
        <v>897</v>
      </c>
      <c r="B2455">
        <v>2003</v>
      </c>
      <c r="C2455" t="s">
        <v>735</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b">
        <f>Data_Completeness(LifeExpectancyData[[#This Row],[Life expectancy]:[Schooling]])</f>
        <v>1</v>
      </c>
    </row>
    <row r="2456" spans="1:23" x14ac:dyDescent="0.25">
      <c r="A2456" t="s">
        <v>897</v>
      </c>
      <c r="B2456">
        <v>2002</v>
      </c>
      <c r="C2456" t="s">
        <v>735</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b">
        <f>Data_Completeness(LifeExpectancyData[[#This Row],[Life expectancy]:[Schooling]])</f>
        <v>0</v>
      </c>
    </row>
    <row r="2457" spans="1:23" x14ac:dyDescent="0.25">
      <c r="A2457" t="s">
        <v>897</v>
      </c>
      <c r="B2457">
        <v>2001</v>
      </c>
      <c r="C2457" t="s">
        <v>735</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b">
        <f>Data_Completeness(LifeExpectancyData[[#This Row],[Life expectancy]:[Schooling]])</f>
        <v>0</v>
      </c>
    </row>
    <row r="2458" spans="1:23" x14ac:dyDescent="0.25">
      <c r="A2458" t="s">
        <v>897</v>
      </c>
      <c r="B2458">
        <v>2000</v>
      </c>
      <c r="C2458" t="s">
        <v>735</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b">
        <f>Data_Completeness(LifeExpectancyData[[#This Row],[Life expectancy]:[Schooling]])</f>
        <v>0</v>
      </c>
    </row>
    <row r="2459" spans="1:23" x14ac:dyDescent="0.25">
      <c r="A2459" t="s">
        <v>898</v>
      </c>
      <c r="B2459">
        <v>2015</v>
      </c>
      <c r="C2459" t="s">
        <v>735</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b">
        <f>Data_Completeness(LifeExpectancyData[[#This Row],[Life expectancy]:[Schooling]])</f>
        <v>0</v>
      </c>
    </row>
    <row r="2460" spans="1:23" x14ac:dyDescent="0.25">
      <c r="A2460" t="s">
        <v>898</v>
      </c>
      <c r="B2460">
        <v>2014</v>
      </c>
      <c r="C2460" t="s">
        <v>735</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b">
        <f>Data_Completeness(LifeExpectancyData[[#This Row],[Life expectancy]:[Schooling]])</f>
        <v>0</v>
      </c>
    </row>
    <row r="2461" spans="1:23" x14ac:dyDescent="0.25">
      <c r="A2461" t="s">
        <v>898</v>
      </c>
      <c r="B2461">
        <v>2013</v>
      </c>
      <c r="C2461" t="s">
        <v>735</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b">
        <f>Data_Completeness(LifeExpectancyData[[#This Row],[Life expectancy]:[Schooling]])</f>
        <v>0</v>
      </c>
    </row>
    <row r="2462" spans="1:23" x14ac:dyDescent="0.25">
      <c r="A2462" t="s">
        <v>898</v>
      </c>
      <c r="B2462">
        <v>2012</v>
      </c>
      <c r="C2462" t="s">
        <v>735</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b">
        <f>Data_Completeness(LifeExpectancyData[[#This Row],[Life expectancy]:[Schooling]])</f>
        <v>0</v>
      </c>
    </row>
    <row r="2463" spans="1:23" x14ac:dyDescent="0.25">
      <c r="A2463" t="s">
        <v>898</v>
      </c>
      <c r="B2463">
        <v>2011</v>
      </c>
      <c r="C2463" t="s">
        <v>735</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b">
        <f>Data_Completeness(LifeExpectancyData[[#This Row],[Life expectancy]:[Schooling]])</f>
        <v>0</v>
      </c>
    </row>
    <row r="2464" spans="1:23" x14ac:dyDescent="0.25">
      <c r="A2464" t="s">
        <v>898</v>
      </c>
      <c r="B2464">
        <v>2010</v>
      </c>
      <c r="C2464" t="s">
        <v>735</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b">
        <f>Data_Completeness(LifeExpectancyData[[#This Row],[Life expectancy]:[Schooling]])</f>
        <v>0</v>
      </c>
    </row>
    <row r="2465" spans="1:23" x14ac:dyDescent="0.25">
      <c r="A2465" t="s">
        <v>898</v>
      </c>
      <c r="B2465">
        <v>2009</v>
      </c>
      <c r="C2465" t="s">
        <v>735</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b">
        <f>Data_Completeness(LifeExpectancyData[[#This Row],[Life expectancy]:[Schooling]])</f>
        <v>0</v>
      </c>
    </row>
    <row r="2466" spans="1:23" x14ac:dyDescent="0.25">
      <c r="A2466" t="s">
        <v>898</v>
      </c>
      <c r="B2466">
        <v>2008</v>
      </c>
      <c r="C2466" t="s">
        <v>735</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b">
        <f>Data_Completeness(LifeExpectancyData[[#This Row],[Life expectancy]:[Schooling]])</f>
        <v>0</v>
      </c>
    </row>
    <row r="2467" spans="1:23" x14ac:dyDescent="0.25">
      <c r="A2467" t="s">
        <v>898</v>
      </c>
      <c r="B2467">
        <v>2007</v>
      </c>
      <c r="C2467" t="s">
        <v>735</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b">
        <f>Data_Completeness(LifeExpectancyData[[#This Row],[Life expectancy]:[Schooling]])</f>
        <v>0</v>
      </c>
    </row>
    <row r="2468" spans="1:23" x14ac:dyDescent="0.25">
      <c r="A2468" t="s">
        <v>898</v>
      </c>
      <c r="B2468">
        <v>2006</v>
      </c>
      <c r="C2468" t="s">
        <v>735</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b">
        <f>Data_Completeness(LifeExpectancyData[[#This Row],[Life expectancy]:[Schooling]])</f>
        <v>0</v>
      </c>
    </row>
    <row r="2469" spans="1:23" x14ac:dyDescent="0.25">
      <c r="A2469" t="s">
        <v>898</v>
      </c>
      <c r="B2469">
        <v>2005</v>
      </c>
      <c r="C2469" t="s">
        <v>735</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b">
        <f>Data_Completeness(LifeExpectancyData[[#This Row],[Life expectancy]:[Schooling]])</f>
        <v>0</v>
      </c>
    </row>
    <row r="2470" spans="1:23" x14ac:dyDescent="0.25">
      <c r="A2470" t="s">
        <v>898</v>
      </c>
      <c r="B2470">
        <v>2004</v>
      </c>
      <c r="C2470" t="s">
        <v>735</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b">
        <f>Data_Completeness(LifeExpectancyData[[#This Row],[Life expectancy]:[Schooling]])</f>
        <v>0</v>
      </c>
    </row>
    <row r="2471" spans="1:23" x14ac:dyDescent="0.25">
      <c r="A2471" t="s">
        <v>898</v>
      </c>
      <c r="B2471">
        <v>2003</v>
      </c>
      <c r="C2471" t="s">
        <v>735</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b">
        <f>Data_Completeness(LifeExpectancyData[[#This Row],[Life expectancy]:[Schooling]])</f>
        <v>0</v>
      </c>
    </row>
    <row r="2472" spans="1:23" x14ac:dyDescent="0.25">
      <c r="A2472" t="s">
        <v>898</v>
      </c>
      <c r="B2472">
        <v>2002</v>
      </c>
      <c r="C2472" t="s">
        <v>735</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b">
        <f>Data_Completeness(LifeExpectancyData[[#This Row],[Life expectancy]:[Schooling]])</f>
        <v>0</v>
      </c>
    </row>
    <row r="2473" spans="1:23" x14ac:dyDescent="0.25">
      <c r="A2473" t="s">
        <v>898</v>
      </c>
      <c r="B2473">
        <v>2001</v>
      </c>
      <c r="C2473" t="s">
        <v>735</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b">
        <f>Data_Completeness(LifeExpectancyData[[#This Row],[Life expectancy]:[Schooling]])</f>
        <v>0</v>
      </c>
    </row>
    <row r="2474" spans="1:23" x14ac:dyDescent="0.25">
      <c r="A2474" t="s">
        <v>898</v>
      </c>
      <c r="B2474">
        <v>2000</v>
      </c>
      <c r="C2474" t="s">
        <v>735</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b">
        <f>Data_Completeness(LifeExpectancyData[[#This Row],[Life expectancy]:[Schooling]])</f>
        <v>0</v>
      </c>
    </row>
    <row r="2475" spans="1:23" x14ac:dyDescent="0.25">
      <c r="A2475" t="s">
        <v>899</v>
      </c>
      <c r="B2475">
        <v>2015</v>
      </c>
      <c r="C2475" t="s">
        <v>735</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b">
        <f>Data_Completeness(LifeExpectancyData[[#This Row],[Life expectancy]:[Schooling]])</f>
        <v>0</v>
      </c>
    </row>
    <row r="2476" spans="1:23" x14ac:dyDescent="0.25">
      <c r="A2476" t="s">
        <v>899</v>
      </c>
      <c r="B2476">
        <v>2014</v>
      </c>
      <c r="C2476" t="s">
        <v>735</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b">
        <f>Data_Completeness(LifeExpectancyData[[#This Row],[Life expectancy]:[Schooling]])</f>
        <v>1</v>
      </c>
    </row>
    <row r="2477" spans="1:23" x14ac:dyDescent="0.25">
      <c r="A2477" t="s">
        <v>899</v>
      </c>
      <c r="B2477">
        <v>2013</v>
      </c>
      <c r="C2477" t="s">
        <v>735</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b">
        <f>Data_Completeness(LifeExpectancyData[[#This Row],[Life expectancy]:[Schooling]])</f>
        <v>1</v>
      </c>
    </row>
    <row r="2478" spans="1:23" x14ac:dyDescent="0.25">
      <c r="A2478" t="s">
        <v>899</v>
      </c>
      <c r="B2478">
        <v>2012</v>
      </c>
      <c r="C2478" t="s">
        <v>735</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b">
        <f>Data_Completeness(LifeExpectancyData[[#This Row],[Life expectancy]:[Schooling]])</f>
        <v>1</v>
      </c>
    </row>
    <row r="2479" spans="1:23" x14ac:dyDescent="0.25">
      <c r="A2479" t="s">
        <v>899</v>
      </c>
      <c r="B2479">
        <v>2011</v>
      </c>
      <c r="C2479" t="s">
        <v>735</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b">
        <f>Data_Completeness(LifeExpectancyData[[#This Row],[Life expectancy]:[Schooling]])</f>
        <v>1</v>
      </c>
    </row>
    <row r="2480" spans="1:23" x14ac:dyDescent="0.25">
      <c r="A2480" t="s">
        <v>899</v>
      </c>
      <c r="B2480">
        <v>2010</v>
      </c>
      <c r="C2480" t="s">
        <v>735</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b">
        <f>Data_Completeness(LifeExpectancyData[[#This Row],[Life expectancy]:[Schooling]])</f>
        <v>1</v>
      </c>
    </row>
    <row r="2481" spans="1:23" x14ac:dyDescent="0.25">
      <c r="A2481" t="s">
        <v>899</v>
      </c>
      <c r="B2481">
        <v>2009</v>
      </c>
      <c r="C2481" t="s">
        <v>735</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b">
        <f>Data_Completeness(LifeExpectancyData[[#This Row],[Life expectancy]:[Schooling]])</f>
        <v>1</v>
      </c>
    </row>
    <row r="2482" spans="1:23" x14ac:dyDescent="0.25">
      <c r="A2482" t="s">
        <v>899</v>
      </c>
      <c r="B2482">
        <v>2008</v>
      </c>
      <c r="C2482" t="s">
        <v>735</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b">
        <f>Data_Completeness(LifeExpectancyData[[#This Row],[Life expectancy]:[Schooling]])</f>
        <v>1</v>
      </c>
    </row>
    <row r="2483" spans="1:23" x14ac:dyDescent="0.25">
      <c r="A2483" t="s">
        <v>899</v>
      </c>
      <c r="B2483">
        <v>2007</v>
      </c>
      <c r="C2483" t="s">
        <v>735</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b">
        <f>Data_Completeness(LifeExpectancyData[[#This Row],[Life expectancy]:[Schooling]])</f>
        <v>1</v>
      </c>
    </row>
    <row r="2484" spans="1:23" x14ac:dyDescent="0.25">
      <c r="A2484" t="s">
        <v>899</v>
      </c>
      <c r="B2484">
        <v>2006</v>
      </c>
      <c r="C2484" t="s">
        <v>735</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b">
        <f>Data_Completeness(LifeExpectancyData[[#This Row],[Life expectancy]:[Schooling]])</f>
        <v>1</v>
      </c>
    </row>
    <row r="2485" spans="1:23" x14ac:dyDescent="0.25">
      <c r="A2485" t="s">
        <v>899</v>
      </c>
      <c r="B2485">
        <v>2005</v>
      </c>
      <c r="C2485" t="s">
        <v>735</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b">
        <f>Data_Completeness(LifeExpectancyData[[#This Row],[Life expectancy]:[Schooling]])</f>
        <v>1</v>
      </c>
    </row>
    <row r="2486" spans="1:23" x14ac:dyDescent="0.25">
      <c r="A2486" t="s">
        <v>899</v>
      </c>
      <c r="B2486">
        <v>2004</v>
      </c>
      <c r="C2486" t="s">
        <v>735</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b">
        <f>Data_Completeness(LifeExpectancyData[[#This Row],[Life expectancy]:[Schooling]])</f>
        <v>0</v>
      </c>
    </row>
    <row r="2487" spans="1:23" x14ac:dyDescent="0.25">
      <c r="A2487" t="s">
        <v>899</v>
      </c>
      <c r="B2487">
        <v>2003</v>
      </c>
      <c r="C2487" t="s">
        <v>735</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b">
        <f>Data_Completeness(LifeExpectancyData[[#This Row],[Life expectancy]:[Schooling]])</f>
        <v>0</v>
      </c>
    </row>
    <row r="2488" spans="1:23" x14ac:dyDescent="0.25">
      <c r="A2488" t="s">
        <v>899</v>
      </c>
      <c r="B2488">
        <v>2002</v>
      </c>
      <c r="C2488" t="s">
        <v>735</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b">
        <f>Data_Completeness(LifeExpectancyData[[#This Row],[Life expectancy]:[Schooling]])</f>
        <v>0</v>
      </c>
    </row>
    <row r="2489" spans="1:23" x14ac:dyDescent="0.25">
      <c r="A2489" t="s">
        <v>899</v>
      </c>
      <c r="B2489">
        <v>2001</v>
      </c>
      <c r="C2489" t="s">
        <v>735</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b">
        <f>Data_Completeness(LifeExpectancyData[[#This Row],[Life expectancy]:[Schooling]])</f>
        <v>0</v>
      </c>
    </row>
    <row r="2490" spans="1:23" x14ac:dyDescent="0.25">
      <c r="A2490" t="s">
        <v>899</v>
      </c>
      <c r="B2490">
        <v>2000</v>
      </c>
      <c r="C2490" t="s">
        <v>735</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b">
        <f>Data_Completeness(LifeExpectancyData[[#This Row],[Life expectancy]:[Schooling]])</f>
        <v>0</v>
      </c>
    </row>
    <row r="2491" spans="1:23" x14ac:dyDescent="0.25">
      <c r="A2491" t="s">
        <v>900</v>
      </c>
      <c r="B2491">
        <v>2015</v>
      </c>
      <c r="C2491" t="s">
        <v>735</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b">
        <f>Data_Completeness(LifeExpectancyData[[#This Row],[Life expectancy]:[Schooling]])</f>
        <v>0</v>
      </c>
    </row>
    <row r="2492" spans="1:23" x14ac:dyDescent="0.25">
      <c r="A2492" t="s">
        <v>900</v>
      </c>
      <c r="B2492">
        <v>2014</v>
      </c>
      <c r="C2492" t="s">
        <v>735</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b">
        <f>Data_Completeness(LifeExpectancyData[[#This Row],[Life expectancy]:[Schooling]])</f>
        <v>1</v>
      </c>
    </row>
    <row r="2493" spans="1:23" x14ac:dyDescent="0.25">
      <c r="A2493" t="s">
        <v>900</v>
      </c>
      <c r="B2493">
        <v>2013</v>
      </c>
      <c r="C2493" t="s">
        <v>735</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b">
        <f>Data_Completeness(LifeExpectancyData[[#This Row],[Life expectancy]:[Schooling]])</f>
        <v>1</v>
      </c>
    </row>
    <row r="2494" spans="1:23" x14ac:dyDescent="0.25">
      <c r="A2494" t="s">
        <v>900</v>
      </c>
      <c r="B2494">
        <v>2012</v>
      </c>
      <c r="C2494" t="s">
        <v>735</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b">
        <f>Data_Completeness(LifeExpectancyData[[#This Row],[Life expectancy]:[Schooling]])</f>
        <v>1</v>
      </c>
    </row>
    <row r="2495" spans="1:23" x14ac:dyDescent="0.25">
      <c r="A2495" t="s">
        <v>900</v>
      </c>
      <c r="B2495">
        <v>2011</v>
      </c>
      <c r="C2495" t="s">
        <v>735</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b">
        <f>Data_Completeness(LifeExpectancyData[[#This Row],[Life expectancy]:[Schooling]])</f>
        <v>1</v>
      </c>
    </row>
    <row r="2496" spans="1:23" x14ac:dyDescent="0.25">
      <c r="A2496" t="s">
        <v>900</v>
      </c>
      <c r="B2496">
        <v>2010</v>
      </c>
      <c r="C2496" t="s">
        <v>735</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b">
        <f>Data_Completeness(LifeExpectancyData[[#This Row],[Life expectancy]:[Schooling]])</f>
        <v>1</v>
      </c>
    </row>
    <row r="2497" spans="1:23" x14ac:dyDescent="0.25">
      <c r="A2497" t="s">
        <v>900</v>
      </c>
      <c r="B2497">
        <v>2009</v>
      </c>
      <c r="C2497" t="s">
        <v>735</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b">
        <f>Data_Completeness(LifeExpectancyData[[#This Row],[Life expectancy]:[Schooling]])</f>
        <v>1</v>
      </c>
    </row>
    <row r="2498" spans="1:23" x14ac:dyDescent="0.25">
      <c r="A2498" t="s">
        <v>900</v>
      </c>
      <c r="B2498">
        <v>2008</v>
      </c>
      <c r="C2498" t="s">
        <v>735</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b">
        <f>Data_Completeness(LifeExpectancyData[[#This Row],[Life expectancy]:[Schooling]])</f>
        <v>1</v>
      </c>
    </row>
    <row r="2499" spans="1:23" x14ac:dyDescent="0.25">
      <c r="A2499" t="s">
        <v>900</v>
      </c>
      <c r="B2499">
        <v>2007</v>
      </c>
      <c r="C2499" t="s">
        <v>735</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b">
        <f>Data_Completeness(LifeExpectancyData[[#This Row],[Life expectancy]:[Schooling]])</f>
        <v>1</v>
      </c>
    </row>
    <row r="2500" spans="1:23" x14ac:dyDescent="0.25">
      <c r="A2500" t="s">
        <v>900</v>
      </c>
      <c r="B2500">
        <v>2006</v>
      </c>
      <c r="C2500" t="s">
        <v>735</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b">
        <f>Data_Completeness(LifeExpectancyData[[#This Row],[Life expectancy]:[Schooling]])</f>
        <v>1</v>
      </c>
    </row>
    <row r="2501" spans="1:23" x14ac:dyDescent="0.25">
      <c r="A2501" t="s">
        <v>900</v>
      </c>
      <c r="B2501">
        <v>2005</v>
      </c>
      <c r="C2501" t="s">
        <v>735</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b">
        <f>Data_Completeness(LifeExpectancyData[[#This Row],[Life expectancy]:[Schooling]])</f>
        <v>1</v>
      </c>
    </row>
    <row r="2502" spans="1:23" x14ac:dyDescent="0.25">
      <c r="A2502" t="s">
        <v>900</v>
      </c>
      <c r="B2502">
        <v>2004</v>
      </c>
      <c r="C2502" t="s">
        <v>735</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b">
        <f>Data_Completeness(LifeExpectancyData[[#This Row],[Life expectancy]:[Schooling]])</f>
        <v>1</v>
      </c>
    </row>
    <row r="2503" spans="1:23" x14ac:dyDescent="0.25">
      <c r="A2503" t="s">
        <v>900</v>
      </c>
      <c r="B2503">
        <v>2003</v>
      </c>
      <c r="C2503" t="s">
        <v>735</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b">
        <f>Data_Completeness(LifeExpectancyData[[#This Row],[Life expectancy]:[Schooling]])</f>
        <v>1</v>
      </c>
    </row>
    <row r="2504" spans="1:23" x14ac:dyDescent="0.25">
      <c r="A2504" t="s">
        <v>900</v>
      </c>
      <c r="B2504">
        <v>2002</v>
      </c>
      <c r="C2504" t="s">
        <v>735</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b">
        <f>Data_Completeness(LifeExpectancyData[[#This Row],[Life expectancy]:[Schooling]])</f>
        <v>1</v>
      </c>
    </row>
    <row r="2505" spans="1:23" x14ac:dyDescent="0.25">
      <c r="A2505" t="s">
        <v>900</v>
      </c>
      <c r="B2505">
        <v>2001</v>
      </c>
      <c r="C2505" t="s">
        <v>735</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b">
        <f>Data_Completeness(LifeExpectancyData[[#This Row],[Life expectancy]:[Schooling]])</f>
        <v>1</v>
      </c>
    </row>
    <row r="2506" spans="1:23" x14ac:dyDescent="0.25">
      <c r="A2506" t="s">
        <v>900</v>
      </c>
      <c r="B2506">
        <v>2000</v>
      </c>
      <c r="C2506" t="s">
        <v>735</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b">
        <f>Data_Completeness(LifeExpectancyData[[#This Row],[Life expectancy]:[Schooling]])</f>
        <v>1</v>
      </c>
    </row>
    <row r="2507" spans="1:23" x14ac:dyDescent="0.25">
      <c r="A2507" t="s">
        <v>901</v>
      </c>
      <c r="B2507">
        <v>2015</v>
      </c>
      <c r="C2507" t="s">
        <v>743</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b">
        <f>Data_Completeness(LifeExpectancyData[[#This Row],[Life expectancy]:[Schooling]])</f>
        <v>0</v>
      </c>
    </row>
    <row r="2508" spans="1:23" x14ac:dyDescent="0.25">
      <c r="A2508" t="s">
        <v>901</v>
      </c>
      <c r="B2508">
        <v>2014</v>
      </c>
      <c r="C2508" t="s">
        <v>743</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b">
        <f>Data_Completeness(LifeExpectancyData[[#This Row],[Life expectancy]:[Schooling]])</f>
        <v>1</v>
      </c>
    </row>
    <row r="2509" spans="1:23" x14ac:dyDescent="0.25">
      <c r="A2509" t="s">
        <v>901</v>
      </c>
      <c r="B2509">
        <v>2013</v>
      </c>
      <c r="C2509" t="s">
        <v>743</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b">
        <f>Data_Completeness(LifeExpectancyData[[#This Row],[Life expectancy]:[Schooling]])</f>
        <v>1</v>
      </c>
    </row>
    <row r="2510" spans="1:23" x14ac:dyDescent="0.25">
      <c r="A2510" t="s">
        <v>901</v>
      </c>
      <c r="B2510">
        <v>2012</v>
      </c>
      <c r="C2510" t="s">
        <v>743</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b">
        <f>Data_Completeness(LifeExpectancyData[[#This Row],[Life expectancy]:[Schooling]])</f>
        <v>1</v>
      </c>
    </row>
    <row r="2511" spans="1:23" x14ac:dyDescent="0.25">
      <c r="A2511" t="s">
        <v>901</v>
      </c>
      <c r="B2511">
        <v>2011</v>
      </c>
      <c r="C2511" t="s">
        <v>743</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b">
        <f>Data_Completeness(LifeExpectancyData[[#This Row],[Life expectancy]:[Schooling]])</f>
        <v>1</v>
      </c>
    </row>
    <row r="2512" spans="1:23" x14ac:dyDescent="0.25">
      <c r="A2512" t="s">
        <v>901</v>
      </c>
      <c r="B2512">
        <v>2010</v>
      </c>
      <c r="C2512" t="s">
        <v>743</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b">
        <f>Data_Completeness(LifeExpectancyData[[#This Row],[Life expectancy]:[Schooling]])</f>
        <v>0</v>
      </c>
    </row>
    <row r="2513" spans="1:23" x14ac:dyDescent="0.25">
      <c r="A2513" t="s">
        <v>901</v>
      </c>
      <c r="B2513">
        <v>2009</v>
      </c>
      <c r="C2513" t="s">
        <v>743</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b">
        <f>Data_Completeness(LifeExpectancyData[[#This Row],[Life expectancy]:[Schooling]])</f>
        <v>0</v>
      </c>
    </row>
    <row r="2514" spans="1:23" x14ac:dyDescent="0.25">
      <c r="A2514" t="s">
        <v>901</v>
      </c>
      <c r="B2514">
        <v>2008</v>
      </c>
      <c r="C2514" t="s">
        <v>743</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b">
        <f>Data_Completeness(LifeExpectancyData[[#This Row],[Life expectancy]:[Schooling]])</f>
        <v>0</v>
      </c>
    </row>
    <row r="2515" spans="1:23" x14ac:dyDescent="0.25">
      <c r="A2515" t="s">
        <v>901</v>
      </c>
      <c r="B2515">
        <v>2007</v>
      </c>
      <c r="C2515" t="s">
        <v>743</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b">
        <f>Data_Completeness(LifeExpectancyData[[#This Row],[Life expectancy]:[Schooling]])</f>
        <v>0</v>
      </c>
    </row>
    <row r="2516" spans="1:23" x14ac:dyDescent="0.25">
      <c r="A2516" t="s">
        <v>901</v>
      </c>
      <c r="B2516">
        <v>2006</v>
      </c>
      <c r="C2516" t="s">
        <v>743</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b">
        <f>Data_Completeness(LifeExpectancyData[[#This Row],[Life expectancy]:[Schooling]])</f>
        <v>0</v>
      </c>
    </row>
    <row r="2517" spans="1:23" x14ac:dyDescent="0.25">
      <c r="A2517" t="s">
        <v>901</v>
      </c>
      <c r="B2517">
        <v>2005</v>
      </c>
      <c r="C2517" t="s">
        <v>743</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b">
        <f>Data_Completeness(LifeExpectancyData[[#This Row],[Life expectancy]:[Schooling]])</f>
        <v>0</v>
      </c>
    </row>
    <row r="2518" spans="1:23" x14ac:dyDescent="0.25">
      <c r="A2518" t="s">
        <v>901</v>
      </c>
      <c r="B2518">
        <v>2004</v>
      </c>
      <c r="C2518" t="s">
        <v>743</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b">
        <f>Data_Completeness(LifeExpectancyData[[#This Row],[Life expectancy]:[Schooling]])</f>
        <v>0</v>
      </c>
    </row>
    <row r="2519" spans="1:23" x14ac:dyDescent="0.25">
      <c r="A2519" t="s">
        <v>901</v>
      </c>
      <c r="B2519">
        <v>2003</v>
      </c>
      <c r="C2519" t="s">
        <v>743</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b">
        <f>Data_Completeness(LifeExpectancyData[[#This Row],[Life expectancy]:[Schooling]])</f>
        <v>0</v>
      </c>
    </row>
    <row r="2520" spans="1:23" x14ac:dyDescent="0.25">
      <c r="A2520" t="s">
        <v>901</v>
      </c>
      <c r="B2520">
        <v>2002</v>
      </c>
      <c r="C2520" t="s">
        <v>743</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b">
        <f>Data_Completeness(LifeExpectancyData[[#This Row],[Life expectancy]:[Schooling]])</f>
        <v>0</v>
      </c>
    </row>
    <row r="2521" spans="1:23" x14ac:dyDescent="0.25">
      <c r="A2521" t="s">
        <v>901</v>
      </c>
      <c r="B2521">
        <v>2001</v>
      </c>
      <c r="C2521" t="s">
        <v>743</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b">
        <f>Data_Completeness(LifeExpectancyData[[#This Row],[Life expectancy]:[Schooling]])</f>
        <v>0</v>
      </c>
    </row>
    <row r="2522" spans="1:23" x14ac:dyDescent="0.25">
      <c r="A2522" t="s">
        <v>901</v>
      </c>
      <c r="B2522">
        <v>2000</v>
      </c>
      <c r="C2522" t="s">
        <v>743</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b">
        <f>Data_Completeness(LifeExpectancyData[[#This Row],[Life expectancy]:[Schooling]])</f>
        <v>0</v>
      </c>
    </row>
    <row r="2523" spans="1:23" x14ac:dyDescent="0.25">
      <c r="A2523" t="s">
        <v>902</v>
      </c>
      <c r="B2523">
        <v>2015</v>
      </c>
      <c r="C2523" t="s">
        <v>743</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b">
        <f>Data_Completeness(LifeExpectancyData[[#This Row],[Life expectancy]:[Schooling]])</f>
        <v>0</v>
      </c>
    </row>
    <row r="2524" spans="1:23" x14ac:dyDescent="0.25">
      <c r="A2524" t="s">
        <v>902</v>
      </c>
      <c r="B2524">
        <v>2014</v>
      </c>
      <c r="C2524" t="s">
        <v>743</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b">
        <f>Data_Completeness(LifeExpectancyData[[#This Row],[Life expectancy]:[Schooling]])</f>
        <v>0</v>
      </c>
    </row>
    <row r="2525" spans="1:23" x14ac:dyDescent="0.25">
      <c r="A2525" t="s">
        <v>902</v>
      </c>
      <c r="B2525">
        <v>2013</v>
      </c>
      <c r="C2525" t="s">
        <v>743</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b">
        <f>Data_Completeness(LifeExpectancyData[[#This Row],[Life expectancy]:[Schooling]])</f>
        <v>0</v>
      </c>
    </row>
    <row r="2526" spans="1:23" x14ac:dyDescent="0.25">
      <c r="A2526" t="s">
        <v>902</v>
      </c>
      <c r="B2526">
        <v>2012</v>
      </c>
      <c r="C2526" t="s">
        <v>743</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b">
        <f>Data_Completeness(LifeExpectancyData[[#This Row],[Life expectancy]:[Schooling]])</f>
        <v>0</v>
      </c>
    </row>
    <row r="2527" spans="1:23" x14ac:dyDescent="0.25">
      <c r="A2527" t="s">
        <v>902</v>
      </c>
      <c r="B2527">
        <v>2011</v>
      </c>
      <c r="C2527" t="s">
        <v>743</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b">
        <f>Data_Completeness(LifeExpectancyData[[#This Row],[Life expectancy]:[Schooling]])</f>
        <v>0</v>
      </c>
    </row>
    <row r="2528" spans="1:23" x14ac:dyDescent="0.25">
      <c r="A2528" t="s">
        <v>902</v>
      </c>
      <c r="B2528">
        <v>2010</v>
      </c>
      <c r="C2528" t="s">
        <v>743</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b">
        <f>Data_Completeness(LifeExpectancyData[[#This Row],[Life expectancy]:[Schooling]])</f>
        <v>0</v>
      </c>
    </row>
    <row r="2529" spans="1:23" x14ac:dyDescent="0.25">
      <c r="A2529" t="s">
        <v>902</v>
      </c>
      <c r="B2529">
        <v>2009</v>
      </c>
      <c r="C2529" t="s">
        <v>743</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b">
        <f>Data_Completeness(LifeExpectancyData[[#This Row],[Life expectancy]:[Schooling]])</f>
        <v>0</v>
      </c>
    </row>
    <row r="2530" spans="1:23" x14ac:dyDescent="0.25">
      <c r="A2530" t="s">
        <v>902</v>
      </c>
      <c r="B2530">
        <v>2008</v>
      </c>
      <c r="C2530" t="s">
        <v>743</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b">
        <f>Data_Completeness(LifeExpectancyData[[#This Row],[Life expectancy]:[Schooling]])</f>
        <v>0</v>
      </c>
    </row>
    <row r="2531" spans="1:23" x14ac:dyDescent="0.25">
      <c r="A2531" t="s">
        <v>902</v>
      </c>
      <c r="B2531">
        <v>2007</v>
      </c>
      <c r="C2531" t="s">
        <v>743</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b">
        <f>Data_Completeness(LifeExpectancyData[[#This Row],[Life expectancy]:[Schooling]])</f>
        <v>0</v>
      </c>
    </row>
    <row r="2532" spans="1:23" x14ac:dyDescent="0.25">
      <c r="A2532" t="s">
        <v>902</v>
      </c>
      <c r="B2532">
        <v>2006</v>
      </c>
      <c r="C2532" t="s">
        <v>743</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b">
        <f>Data_Completeness(LifeExpectancyData[[#This Row],[Life expectancy]:[Schooling]])</f>
        <v>0</v>
      </c>
    </row>
    <row r="2533" spans="1:23" x14ac:dyDescent="0.25">
      <c r="A2533" t="s">
        <v>902</v>
      </c>
      <c r="B2533">
        <v>2005</v>
      </c>
      <c r="C2533" t="s">
        <v>743</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b">
        <f>Data_Completeness(LifeExpectancyData[[#This Row],[Life expectancy]:[Schooling]])</f>
        <v>0</v>
      </c>
    </row>
    <row r="2534" spans="1:23" x14ac:dyDescent="0.25">
      <c r="A2534" t="s">
        <v>902</v>
      </c>
      <c r="B2534">
        <v>2004</v>
      </c>
      <c r="C2534" t="s">
        <v>743</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b">
        <f>Data_Completeness(LifeExpectancyData[[#This Row],[Life expectancy]:[Schooling]])</f>
        <v>0</v>
      </c>
    </row>
    <row r="2535" spans="1:23" x14ac:dyDescent="0.25">
      <c r="A2535" t="s">
        <v>902</v>
      </c>
      <c r="B2535">
        <v>2003</v>
      </c>
      <c r="C2535" t="s">
        <v>743</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b">
        <f>Data_Completeness(LifeExpectancyData[[#This Row],[Life expectancy]:[Schooling]])</f>
        <v>0</v>
      </c>
    </row>
    <row r="2536" spans="1:23" x14ac:dyDescent="0.25">
      <c r="A2536" t="s">
        <v>902</v>
      </c>
      <c r="B2536">
        <v>2002</v>
      </c>
      <c r="C2536" t="s">
        <v>743</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b">
        <f>Data_Completeness(LifeExpectancyData[[#This Row],[Life expectancy]:[Schooling]])</f>
        <v>0</v>
      </c>
    </row>
    <row r="2537" spans="1:23" x14ac:dyDescent="0.25">
      <c r="A2537" t="s">
        <v>902</v>
      </c>
      <c r="B2537">
        <v>2001</v>
      </c>
      <c r="C2537" t="s">
        <v>743</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b">
        <f>Data_Completeness(LifeExpectancyData[[#This Row],[Life expectancy]:[Schooling]])</f>
        <v>0</v>
      </c>
    </row>
    <row r="2538" spans="1:23" x14ac:dyDescent="0.25">
      <c r="A2538" t="s">
        <v>902</v>
      </c>
      <c r="B2538">
        <v>2000</v>
      </c>
      <c r="C2538" t="s">
        <v>743</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b">
        <f>Data_Completeness(LifeExpectancyData[[#This Row],[Life expectancy]:[Schooling]])</f>
        <v>0</v>
      </c>
    </row>
    <row r="2539" spans="1:23" x14ac:dyDescent="0.25">
      <c r="A2539" t="s">
        <v>903</v>
      </c>
      <c r="B2539">
        <v>2015</v>
      </c>
      <c r="C2539" t="s">
        <v>735</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b">
        <f>Data_Completeness(LifeExpectancyData[[#This Row],[Life expectancy]:[Schooling]])</f>
        <v>0</v>
      </c>
    </row>
    <row r="2540" spans="1:23" x14ac:dyDescent="0.25">
      <c r="A2540" t="s">
        <v>903</v>
      </c>
      <c r="B2540">
        <v>2014</v>
      </c>
      <c r="C2540" t="s">
        <v>735</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b">
        <f>Data_Completeness(LifeExpectancyData[[#This Row],[Life expectancy]:[Schooling]])</f>
        <v>0</v>
      </c>
    </row>
    <row r="2541" spans="1:23" x14ac:dyDescent="0.25">
      <c r="A2541" t="s">
        <v>903</v>
      </c>
      <c r="B2541">
        <v>2013</v>
      </c>
      <c r="C2541" t="s">
        <v>735</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b">
        <f>Data_Completeness(LifeExpectancyData[[#This Row],[Life expectancy]:[Schooling]])</f>
        <v>0</v>
      </c>
    </row>
    <row r="2542" spans="1:23" x14ac:dyDescent="0.25">
      <c r="A2542" t="s">
        <v>903</v>
      </c>
      <c r="B2542">
        <v>2012</v>
      </c>
      <c r="C2542" t="s">
        <v>735</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b">
        <f>Data_Completeness(LifeExpectancyData[[#This Row],[Life expectancy]:[Schooling]])</f>
        <v>0</v>
      </c>
    </row>
    <row r="2543" spans="1:23" x14ac:dyDescent="0.25">
      <c r="A2543" t="s">
        <v>903</v>
      </c>
      <c r="B2543">
        <v>2011</v>
      </c>
      <c r="C2543" t="s">
        <v>735</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b">
        <f>Data_Completeness(LifeExpectancyData[[#This Row],[Life expectancy]:[Schooling]])</f>
        <v>0</v>
      </c>
    </row>
    <row r="2544" spans="1:23" x14ac:dyDescent="0.25">
      <c r="A2544" t="s">
        <v>903</v>
      </c>
      <c r="B2544">
        <v>2010</v>
      </c>
      <c r="C2544" t="s">
        <v>735</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b">
        <f>Data_Completeness(LifeExpectancyData[[#This Row],[Life expectancy]:[Schooling]])</f>
        <v>0</v>
      </c>
    </row>
    <row r="2545" spans="1:23" x14ac:dyDescent="0.25">
      <c r="A2545" t="s">
        <v>903</v>
      </c>
      <c r="B2545">
        <v>2009</v>
      </c>
      <c r="C2545" t="s">
        <v>735</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b">
        <f>Data_Completeness(LifeExpectancyData[[#This Row],[Life expectancy]:[Schooling]])</f>
        <v>0</v>
      </c>
    </row>
    <row r="2546" spans="1:23" x14ac:dyDescent="0.25">
      <c r="A2546" t="s">
        <v>903</v>
      </c>
      <c r="B2546">
        <v>2008</v>
      </c>
      <c r="C2546" t="s">
        <v>735</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b">
        <f>Data_Completeness(LifeExpectancyData[[#This Row],[Life expectancy]:[Schooling]])</f>
        <v>0</v>
      </c>
    </row>
    <row r="2547" spans="1:23" x14ac:dyDescent="0.25">
      <c r="A2547" t="s">
        <v>903</v>
      </c>
      <c r="B2547">
        <v>2007</v>
      </c>
      <c r="C2547" t="s">
        <v>735</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b">
        <f>Data_Completeness(LifeExpectancyData[[#This Row],[Life expectancy]:[Schooling]])</f>
        <v>1</v>
      </c>
    </row>
    <row r="2548" spans="1:23" x14ac:dyDescent="0.25">
      <c r="A2548" t="s">
        <v>903</v>
      </c>
      <c r="B2548">
        <v>2006</v>
      </c>
      <c r="C2548" t="s">
        <v>735</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b">
        <f>Data_Completeness(LifeExpectancyData[[#This Row],[Life expectancy]:[Schooling]])</f>
        <v>1</v>
      </c>
    </row>
    <row r="2549" spans="1:23" x14ac:dyDescent="0.25">
      <c r="A2549" t="s">
        <v>903</v>
      </c>
      <c r="B2549">
        <v>2005</v>
      </c>
      <c r="C2549" t="s">
        <v>735</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b">
        <f>Data_Completeness(LifeExpectancyData[[#This Row],[Life expectancy]:[Schooling]])</f>
        <v>1</v>
      </c>
    </row>
    <row r="2550" spans="1:23" x14ac:dyDescent="0.25">
      <c r="A2550" t="s">
        <v>903</v>
      </c>
      <c r="B2550">
        <v>2004</v>
      </c>
      <c r="C2550" t="s">
        <v>735</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b">
        <f>Data_Completeness(LifeExpectancyData[[#This Row],[Life expectancy]:[Schooling]])</f>
        <v>1</v>
      </c>
    </row>
    <row r="2551" spans="1:23" x14ac:dyDescent="0.25">
      <c r="A2551" t="s">
        <v>903</v>
      </c>
      <c r="B2551">
        <v>2003</v>
      </c>
      <c r="C2551" t="s">
        <v>735</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b">
        <f>Data_Completeness(LifeExpectancyData[[#This Row],[Life expectancy]:[Schooling]])</f>
        <v>1</v>
      </c>
    </row>
    <row r="2552" spans="1:23" x14ac:dyDescent="0.25">
      <c r="A2552" t="s">
        <v>903</v>
      </c>
      <c r="B2552">
        <v>2002</v>
      </c>
      <c r="C2552" t="s">
        <v>735</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b">
        <f>Data_Completeness(LifeExpectancyData[[#This Row],[Life expectancy]:[Schooling]])</f>
        <v>1</v>
      </c>
    </row>
    <row r="2553" spans="1:23" x14ac:dyDescent="0.25">
      <c r="A2553" t="s">
        <v>903</v>
      </c>
      <c r="B2553">
        <v>2001</v>
      </c>
      <c r="C2553" t="s">
        <v>735</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b">
        <f>Data_Completeness(LifeExpectancyData[[#This Row],[Life expectancy]:[Schooling]])</f>
        <v>1</v>
      </c>
    </row>
    <row r="2554" spans="1:23" x14ac:dyDescent="0.25">
      <c r="A2554" t="s">
        <v>903</v>
      </c>
      <c r="B2554">
        <v>2000</v>
      </c>
      <c r="C2554" t="s">
        <v>735</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b">
        <f>Data_Completeness(LifeExpectancyData[[#This Row],[Life expectancy]:[Schooling]])</f>
        <v>1</v>
      </c>
    </row>
    <row r="2555" spans="1:23" x14ac:dyDescent="0.25">
      <c r="A2555" t="s">
        <v>904</v>
      </c>
      <c r="B2555">
        <v>2015</v>
      </c>
      <c r="C2555" t="s">
        <v>735</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b">
        <f>Data_Completeness(LifeExpectancyData[[#This Row],[Life expectancy]:[Schooling]])</f>
        <v>0</v>
      </c>
    </row>
    <row r="2556" spans="1:23" x14ac:dyDescent="0.25">
      <c r="A2556" t="s">
        <v>904</v>
      </c>
      <c r="B2556">
        <v>2014</v>
      </c>
      <c r="C2556" t="s">
        <v>735</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b">
        <f>Data_Completeness(LifeExpectancyData[[#This Row],[Life expectancy]:[Schooling]])</f>
        <v>1</v>
      </c>
    </row>
    <row r="2557" spans="1:23" x14ac:dyDescent="0.25">
      <c r="A2557" t="s">
        <v>904</v>
      </c>
      <c r="B2557">
        <v>2013</v>
      </c>
      <c r="C2557" t="s">
        <v>735</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b">
        <f>Data_Completeness(LifeExpectancyData[[#This Row],[Life expectancy]:[Schooling]])</f>
        <v>1</v>
      </c>
    </row>
    <row r="2558" spans="1:23" x14ac:dyDescent="0.25">
      <c r="A2558" t="s">
        <v>904</v>
      </c>
      <c r="B2558">
        <v>2012</v>
      </c>
      <c r="C2558" t="s">
        <v>735</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b">
        <f>Data_Completeness(LifeExpectancyData[[#This Row],[Life expectancy]:[Schooling]])</f>
        <v>1</v>
      </c>
    </row>
    <row r="2559" spans="1:23" x14ac:dyDescent="0.25">
      <c r="A2559" t="s">
        <v>904</v>
      </c>
      <c r="B2559">
        <v>2011</v>
      </c>
      <c r="C2559" t="s">
        <v>735</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b">
        <f>Data_Completeness(LifeExpectancyData[[#This Row],[Life expectancy]:[Schooling]])</f>
        <v>1</v>
      </c>
    </row>
    <row r="2560" spans="1:23" x14ac:dyDescent="0.25">
      <c r="A2560" t="s">
        <v>904</v>
      </c>
      <c r="B2560">
        <v>2010</v>
      </c>
      <c r="C2560" t="s">
        <v>735</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b">
        <f>Data_Completeness(LifeExpectancyData[[#This Row],[Life expectancy]:[Schooling]])</f>
        <v>1</v>
      </c>
    </row>
    <row r="2561" spans="1:23" x14ac:dyDescent="0.25">
      <c r="A2561" t="s">
        <v>904</v>
      </c>
      <c r="B2561">
        <v>2009</v>
      </c>
      <c r="C2561" t="s">
        <v>735</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b">
        <f>Data_Completeness(LifeExpectancyData[[#This Row],[Life expectancy]:[Schooling]])</f>
        <v>1</v>
      </c>
    </row>
    <row r="2562" spans="1:23" x14ac:dyDescent="0.25">
      <c r="A2562" t="s">
        <v>904</v>
      </c>
      <c r="B2562">
        <v>2008</v>
      </c>
      <c r="C2562" t="s">
        <v>735</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b">
        <f>Data_Completeness(LifeExpectancyData[[#This Row],[Life expectancy]:[Schooling]])</f>
        <v>1</v>
      </c>
    </row>
    <row r="2563" spans="1:23" x14ac:dyDescent="0.25">
      <c r="A2563" t="s">
        <v>904</v>
      </c>
      <c r="B2563">
        <v>2007</v>
      </c>
      <c r="C2563" t="s">
        <v>735</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b">
        <f>Data_Completeness(LifeExpectancyData[[#This Row],[Life expectancy]:[Schooling]])</f>
        <v>1</v>
      </c>
    </row>
    <row r="2564" spans="1:23" x14ac:dyDescent="0.25">
      <c r="A2564" t="s">
        <v>904</v>
      </c>
      <c r="B2564">
        <v>2006</v>
      </c>
      <c r="C2564" t="s">
        <v>735</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b">
        <f>Data_Completeness(LifeExpectancyData[[#This Row],[Life expectancy]:[Schooling]])</f>
        <v>1</v>
      </c>
    </row>
    <row r="2565" spans="1:23" x14ac:dyDescent="0.25">
      <c r="A2565" t="s">
        <v>904</v>
      </c>
      <c r="B2565">
        <v>2005</v>
      </c>
      <c r="C2565" t="s">
        <v>735</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b">
        <f>Data_Completeness(LifeExpectancyData[[#This Row],[Life expectancy]:[Schooling]])</f>
        <v>1</v>
      </c>
    </row>
    <row r="2566" spans="1:23" x14ac:dyDescent="0.25">
      <c r="A2566" t="s">
        <v>904</v>
      </c>
      <c r="B2566">
        <v>2004</v>
      </c>
      <c r="C2566" t="s">
        <v>735</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b">
        <f>Data_Completeness(LifeExpectancyData[[#This Row],[Life expectancy]:[Schooling]])</f>
        <v>1</v>
      </c>
    </row>
    <row r="2567" spans="1:23" x14ac:dyDescent="0.25">
      <c r="A2567" t="s">
        <v>904</v>
      </c>
      <c r="B2567">
        <v>2003</v>
      </c>
      <c r="C2567" t="s">
        <v>735</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b">
        <f>Data_Completeness(LifeExpectancyData[[#This Row],[Life expectancy]:[Schooling]])</f>
        <v>1</v>
      </c>
    </row>
    <row r="2568" spans="1:23" x14ac:dyDescent="0.25">
      <c r="A2568" t="s">
        <v>904</v>
      </c>
      <c r="B2568">
        <v>2002</v>
      </c>
      <c r="C2568" t="s">
        <v>735</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b">
        <f>Data_Completeness(LifeExpectancyData[[#This Row],[Life expectancy]:[Schooling]])</f>
        <v>1</v>
      </c>
    </row>
    <row r="2569" spans="1:23" x14ac:dyDescent="0.25">
      <c r="A2569" t="s">
        <v>904</v>
      </c>
      <c r="B2569">
        <v>2001</v>
      </c>
      <c r="C2569" t="s">
        <v>735</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b">
        <f>Data_Completeness(LifeExpectancyData[[#This Row],[Life expectancy]:[Schooling]])</f>
        <v>0</v>
      </c>
    </row>
    <row r="2570" spans="1:23" x14ac:dyDescent="0.25">
      <c r="A2570" t="s">
        <v>904</v>
      </c>
      <c r="B2570">
        <v>2000</v>
      </c>
      <c r="C2570" t="s">
        <v>735</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b">
        <f>Data_Completeness(LifeExpectancyData[[#This Row],[Life expectancy]:[Schooling]])</f>
        <v>0</v>
      </c>
    </row>
    <row r="2571" spans="1:23" x14ac:dyDescent="0.25">
      <c r="A2571" t="s">
        <v>905</v>
      </c>
      <c r="B2571">
        <v>2015</v>
      </c>
      <c r="C2571" t="s">
        <v>735</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b">
        <f>Data_Completeness(LifeExpectancyData[[#This Row],[Life expectancy]:[Schooling]])</f>
        <v>0</v>
      </c>
    </row>
    <row r="2572" spans="1:23" x14ac:dyDescent="0.25">
      <c r="A2572" t="s">
        <v>905</v>
      </c>
      <c r="B2572">
        <v>2014</v>
      </c>
      <c r="C2572" t="s">
        <v>735</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b">
        <f>Data_Completeness(LifeExpectancyData[[#This Row],[Life expectancy]:[Schooling]])</f>
        <v>1</v>
      </c>
    </row>
    <row r="2573" spans="1:23" x14ac:dyDescent="0.25">
      <c r="A2573" t="s">
        <v>905</v>
      </c>
      <c r="B2573">
        <v>2013</v>
      </c>
      <c r="C2573" t="s">
        <v>735</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b">
        <f>Data_Completeness(LifeExpectancyData[[#This Row],[Life expectancy]:[Schooling]])</f>
        <v>1</v>
      </c>
    </row>
    <row r="2574" spans="1:23" x14ac:dyDescent="0.25">
      <c r="A2574" t="s">
        <v>905</v>
      </c>
      <c r="B2574">
        <v>2012</v>
      </c>
      <c r="C2574" t="s">
        <v>735</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b">
        <f>Data_Completeness(LifeExpectancyData[[#This Row],[Life expectancy]:[Schooling]])</f>
        <v>1</v>
      </c>
    </row>
    <row r="2575" spans="1:23" x14ac:dyDescent="0.25">
      <c r="A2575" t="s">
        <v>905</v>
      </c>
      <c r="B2575">
        <v>2011</v>
      </c>
      <c r="C2575" t="s">
        <v>735</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b">
        <f>Data_Completeness(LifeExpectancyData[[#This Row],[Life expectancy]:[Schooling]])</f>
        <v>1</v>
      </c>
    </row>
    <row r="2576" spans="1:23" x14ac:dyDescent="0.25">
      <c r="A2576" t="s">
        <v>905</v>
      </c>
      <c r="B2576">
        <v>2010</v>
      </c>
      <c r="C2576" t="s">
        <v>735</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b">
        <f>Data_Completeness(LifeExpectancyData[[#This Row],[Life expectancy]:[Schooling]])</f>
        <v>1</v>
      </c>
    </row>
    <row r="2577" spans="1:23" x14ac:dyDescent="0.25">
      <c r="A2577" t="s">
        <v>905</v>
      </c>
      <c r="B2577">
        <v>2009</v>
      </c>
      <c r="C2577" t="s">
        <v>735</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b">
        <f>Data_Completeness(LifeExpectancyData[[#This Row],[Life expectancy]:[Schooling]])</f>
        <v>1</v>
      </c>
    </row>
    <row r="2578" spans="1:23" x14ac:dyDescent="0.25">
      <c r="A2578" t="s">
        <v>905</v>
      </c>
      <c r="B2578">
        <v>2008</v>
      </c>
      <c r="C2578" t="s">
        <v>735</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b">
        <f>Data_Completeness(LifeExpectancyData[[#This Row],[Life expectancy]:[Schooling]])</f>
        <v>1</v>
      </c>
    </row>
    <row r="2579" spans="1:23" x14ac:dyDescent="0.25">
      <c r="A2579" t="s">
        <v>905</v>
      </c>
      <c r="B2579">
        <v>2007</v>
      </c>
      <c r="C2579" t="s">
        <v>735</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b">
        <f>Data_Completeness(LifeExpectancyData[[#This Row],[Life expectancy]:[Schooling]])</f>
        <v>1</v>
      </c>
    </row>
    <row r="2580" spans="1:23" x14ac:dyDescent="0.25">
      <c r="A2580" t="s">
        <v>905</v>
      </c>
      <c r="B2580">
        <v>2006</v>
      </c>
      <c r="C2580" t="s">
        <v>735</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b">
        <f>Data_Completeness(LifeExpectancyData[[#This Row],[Life expectancy]:[Schooling]])</f>
        <v>1</v>
      </c>
    </row>
    <row r="2581" spans="1:23" x14ac:dyDescent="0.25">
      <c r="A2581" t="s">
        <v>905</v>
      </c>
      <c r="B2581">
        <v>2005</v>
      </c>
      <c r="C2581" t="s">
        <v>735</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b">
        <f>Data_Completeness(LifeExpectancyData[[#This Row],[Life expectancy]:[Schooling]])</f>
        <v>1</v>
      </c>
    </row>
    <row r="2582" spans="1:23" x14ac:dyDescent="0.25">
      <c r="A2582" t="s">
        <v>905</v>
      </c>
      <c r="B2582">
        <v>2004</v>
      </c>
      <c r="C2582" t="s">
        <v>735</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b">
        <f>Data_Completeness(LifeExpectancyData[[#This Row],[Life expectancy]:[Schooling]])</f>
        <v>1</v>
      </c>
    </row>
    <row r="2583" spans="1:23" x14ac:dyDescent="0.25">
      <c r="A2583" t="s">
        <v>905</v>
      </c>
      <c r="B2583">
        <v>2003</v>
      </c>
      <c r="C2583" t="s">
        <v>735</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b">
        <f>Data_Completeness(LifeExpectancyData[[#This Row],[Life expectancy]:[Schooling]])</f>
        <v>1</v>
      </c>
    </row>
    <row r="2584" spans="1:23" x14ac:dyDescent="0.25">
      <c r="A2584" t="s">
        <v>905</v>
      </c>
      <c r="B2584">
        <v>2002</v>
      </c>
      <c r="C2584" t="s">
        <v>735</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b">
        <f>Data_Completeness(LifeExpectancyData[[#This Row],[Life expectancy]:[Schooling]])</f>
        <v>1</v>
      </c>
    </row>
    <row r="2585" spans="1:23" x14ac:dyDescent="0.25">
      <c r="A2585" t="s">
        <v>905</v>
      </c>
      <c r="B2585">
        <v>2001</v>
      </c>
      <c r="C2585" t="s">
        <v>735</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b">
        <f>Data_Completeness(LifeExpectancyData[[#This Row],[Life expectancy]:[Schooling]])</f>
        <v>1</v>
      </c>
    </row>
    <row r="2586" spans="1:23" x14ac:dyDescent="0.25">
      <c r="A2586" t="s">
        <v>905</v>
      </c>
      <c r="B2586">
        <v>2000</v>
      </c>
      <c r="C2586" t="s">
        <v>735</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b">
        <f>Data_Completeness(LifeExpectancyData[[#This Row],[Life expectancy]:[Schooling]])</f>
        <v>1</v>
      </c>
    </row>
    <row r="2587" spans="1:23" x14ac:dyDescent="0.25">
      <c r="A2587" t="s">
        <v>906</v>
      </c>
      <c r="B2587">
        <v>2015</v>
      </c>
      <c r="C2587" t="s">
        <v>735</v>
      </c>
      <c r="D2587">
        <v>75.7</v>
      </c>
      <c r="E2587">
        <v>12</v>
      </c>
      <c r="F2587">
        <v>0</v>
      </c>
      <c r="H2587">
        <v>0</v>
      </c>
      <c r="I2587">
        <v>92</v>
      </c>
      <c r="J2587">
        <v>1</v>
      </c>
      <c r="K2587">
        <v>6.3</v>
      </c>
      <c r="L2587">
        <v>0</v>
      </c>
      <c r="M2587">
        <v>92</v>
      </c>
      <c r="O2587">
        <v>91</v>
      </c>
      <c r="P2587">
        <v>0.1</v>
      </c>
      <c r="S2587">
        <v>2.1</v>
      </c>
      <c r="T2587">
        <v>2.1</v>
      </c>
      <c r="U2587">
        <v>0.746</v>
      </c>
      <c r="V2587">
        <v>12.9</v>
      </c>
      <c r="W2587" t="b">
        <f>Data_Completeness(LifeExpectancyData[[#This Row],[Life expectancy]:[Schooling]])</f>
        <v>0</v>
      </c>
    </row>
    <row r="2588" spans="1:23" x14ac:dyDescent="0.25">
      <c r="A2588" t="s">
        <v>906</v>
      </c>
      <c r="B2588">
        <v>2014</v>
      </c>
      <c r="C2588" t="s">
        <v>735</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b">
        <f>Data_Completeness(LifeExpectancyData[[#This Row],[Life expectancy]:[Schooling]])</f>
        <v>0</v>
      </c>
    </row>
    <row r="2589" spans="1:23" x14ac:dyDescent="0.25">
      <c r="A2589" t="s">
        <v>906</v>
      </c>
      <c r="B2589">
        <v>2013</v>
      </c>
      <c r="C2589" t="s">
        <v>735</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b">
        <f>Data_Completeness(LifeExpectancyData[[#This Row],[Life expectancy]:[Schooling]])</f>
        <v>0</v>
      </c>
    </row>
    <row r="2590" spans="1:23" x14ac:dyDescent="0.25">
      <c r="A2590" t="s">
        <v>906</v>
      </c>
      <c r="B2590">
        <v>2012</v>
      </c>
      <c r="C2590" t="s">
        <v>735</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b">
        <f>Data_Completeness(LifeExpectancyData[[#This Row],[Life expectancy]:[Schooling]])</f>
        <v>0</v>
      </c>
    </row>
    <row r="2591" spans="1:23" x14ac:dyDescent="0.25">
      <c r="A2591" t="s">
        <v>906</v>
      </c>
      <c r="B2591">
        <v>2011</v>
      </c>
      <c r="C2591" t="s">
        <v>735</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b">
        <f>Data_Completeness(LifeExpectancyData[[#This Row],[Life expectancy]:[Schooling]])</f>
        <v>0</v>
      </c>
    </row>
    <row r="2592" spans="1:23" x14ac:dyDescent="0.25">
      <c r="A2592" t="s">
        <v>906</v>
      </c>
      <c r="B2592">
        <v>2010</v>
      </c>
      <c r="C2592" t="s">
        <v>735</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b">
        <f>Data_Completeness(LifeExpectancyData[[#This Row],[Life expectancy]:[Schooling]])</f>
        <v>0</v>
      </c>
    </row>
    <row r="2593" spans="1:23" x14ac:dyDescent="0.25">
      <c r="A2593" t="s">
        <v>906</v>
      </c>
      <c r="B2593">
        <v>2009</v>
      </c>
      <c r="C2593" t="s">
        <v>735</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b">
        <f>Data_Completeness(LifeExpectancyData[[#This Row],[Life expectancy]:[Schooling]])</f>
        <v>0</v>
      </c>
    </row>
    <row r="2594" spans="1:23" x14ac:dyDescent="0.25">
      <c r="A2594" t="s">
        <v>906</v>
      </c>
      <c r="B2594">
        <v>2008</v>
      </c>
      <c r="C2594" t="s">
        <v>735</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b">
        <f>Data_Completeness(LifeExpectancyData[[#This Row],[Life expectancy]:[Schooling]])</f>
        <v>0</v>
      </c>
    </row>
    <row r="2595" spans="1:23" x14ac:dyDescent="0.25">
      <c r="A2595" t="s">
        <v>906</v>
      </c>
      <c r="B2595">
        <v>2007</v>
      </c>
      <c r="C2595" t="s">
        <v>735</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b">
        <f>Data_Completeness(LifeExpectancyData[[#This Row],[Life expectancy]:[Schooling]])</f>
        <v>0</v>
      </c>
    </row>
    <row r="2596" spans="1:23" x14ac:dyDescent="0.25">
      <c r="A2596" t="s">
        <v>906</v>
      </c>
      <c r="B2596">
        <v>2006</v>
      </c>
      <c r="C2596" t="s">
        <v>735</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b">
        <f>Data_Completeness(LifeExpectancyData[[#This Row],[Life expectancy]:[Schooling]])</f>
        <v>0</v>
      </c>
    </row>
    <row r="2597" spans="1:23" x14ac:dyDescent="0.25">
      <c r="A2597" t="s">
        <v>906</v>
      </c>
      <c r="B2597">
        <v>2005</v>
      </c>
      <c r="C2597" t="s">
        <v>735</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b">
        <f>Data_Completeness(LifeExpectancyData[[#This Row],[Life expectancy]:[Schooling]])</f>
        <v>0</v>
      </c>
    </row>
    <row r="2598" spans="1:23" x14ac:dyDescent="0.25">
      <c r="A2598" t="s">
        <v>906</v>
      </c>
      <c r="B2598">
        <v>2004</v>
      </c>
      <c r="C2598" t="s">
        <v>735</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b">
        <f>Data_Completeness(LifeExpectancyData[[#This Row],[Life expectancy]:[Schooling]])</f>
        <v>0</v>
      </c>
    </row>
    <row r="2599" spans="1:23" x14ac:dyDescent="0.25">
      <c r="A2599" t="s">
        <v>906</v>
      </c>
      <c r="B2599">
        <v>2003</v>
      </c>
      <c r="C2599" t="s">
        <v>735</v>
      </c>
      <c r="D2599">
        <v>73.2</v>
      </c>
      <c r="E2599">
        <v>126</v>
      </c>
      <c r="F2599">
        <v>0</v>
      </c>
      <c r="G2599">
        <v>2.4</v>
      </c>
      <c r="H2599">
        <v>0</v>
      </c>
      <c r="J2599">
        <v>18</v>
      </c>
      <c r="K2599">
        <v>54.1</v>
      </c>
      <c r="L2599">
        <v>0</v>
      </c>
      <c r="M2599">
        <v>96</v>
      </c>
      <c r="N2599">
        <v>9.17</v>
      </c>
      <c r="O2599">
        <v>96</v>
      </c>
      <c r="P2599">
        <v>0.1</v>
      </c>
      <c r="S2599">
        <v>2.7</v>
      </c>
      <c r="T2599">
        <v>2.7</v>
      </c>
      <c r="U2599">
        <v>0</v>
      </c>
      <c r="V2599">
        <v>11.9</v>
      </c>
      <c r="W2599" t="b">
        <f>Data_Completeness(LifeExpectancyData[[#This Row],[Life expectancy]:[Schooling]])</f>
        <v>0</v>
      </c>
    </row>
    <row r="2600" spans="1:23" x14ac:dyDescent="0.25">
      <c r="A2600" t="s">
        <v>906</v>
      </c>
      <c r="B2600">
        <v>2002</v>
      </c>
      <c r="C2600" t="s">
        <v>735</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b">
        <f>Data_Completeness(LifeExpectancyData[[#This Row],[Life expectancy]:[Schooling]])</f>
        <v>0</v>
      </c>
    </row>
    <row r="2601" spans="1:23" x14ac:dyDescent="0.25">
      <c r="A2601" t="s">
        <v>906</v>
      </c>
      <c r="B2601">
        <v>2001</v>
      </c>
      <c r="C2601" t="s">
        <v>735</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b">
        <f>Data_Completeness(LifeExpectancyData[[#This Row],[Life expectancy]:[Schooling]])</f>
        <v>0</v>
      </c>
    </row>
    <row r="2602" spans="1:23" x14ac:dyDescent="0.25">
      <c r="A2602" t="s">
        <v>906</v>
      </c>
      <c r="B2602">
        <v>2000</v>
      </c>
      <c r="C2602" t="s">
        <v>735</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b">
        <f>Data_Completeness(LifeExpectancyData[[#This Row],[Life expectancy]:[Schooling]])</f>
        <v>0</v>
      </c>
    </row>
    <row r="2603" spans="1:23" x14ac:dyDescent="0.25">
      <c r="A2603" t="s">
        <v>907</v>
      </c>
      <c r="B2603">
        <v>2015</v>
      </c>
      <c r="C2603" t="s">
        <v>735</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b">
        <f>Data_Completeness(LifeExpectancyData[[#This Row],[Life expectancy]:[Schooling]])</f>
        <v>0</v>
      </c>
    </row>
    <row r="2604" spans="1:23" x14ac:dyDescent="0.25">
      <c r="A2604" t="s">
        <v>907</v>
      </c>
      <c r="B2604">
        <v>2014</v>
      </c>
      <c r="C2604" t="s">
        <v>735</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b">
        <f>Data_Completeness(LifeExpectancyData[[#This Row],[Life expectancy]:[Schooling]])</f>
        <v>1</v>
      </c>
    </row>
    <row r="2605" spans="1:23" x14ac:dyDescent="0.25">
      <c r="A2605" t="s">
        <v>907</v>
      </c>
      <c r="B2605">
        <v>2013</v>
      </c>
      <c r="C2605" t="s">
        <v>735</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b">
        <f>Data_Completeness(LifeExpectancyData[[#This Row],[Life expectancy]:[Schooling]])</f>
        <v>1</v>
      </c>
    </row>
    <row r="2606" spans="1:23" x14ac:dyDescent="0.25">
      <c r="A2606" t="s">
        <v>907</v>
      </c>
      <c r="B2606">
        <v>2012</v>
      </c>
      <c r="C2606" t="s">
        <v>735</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b">
        <f>Data_Completeness(LifeExpectancyData[[#This Row],[Life expectancy]:[Schooling]])</f>
        <v>1</v>
      </c>
    </row>
    <row r="2607" spans="1:23" x14ac:dyDescent="0.25">
      <c r="A2607" t="s">
        <v>907</v>
      </c>
      <c r="B2607">
        <v>2011</v>
      </c>
      <c r="C2607" t="s">
        <v>735</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b">
        <f>Data_Completeness(LifeExpectancyData[[#This Row],[Life expectancy]:[Schooling]])</f>
        <v>1</v>
      </c>
    </row>
    <row r="2608" spans="1:23" x14ac:dyDescent="0.25">
      <c r="A2608" t="s">
        <v>907</v>
      </c>
      <c r="B2608">
        <v>2010</v>
      </c>
      <c r="C2608" t="s">
        <v>735</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b">
        <f>Data_Completeness(LifeExpectancyData[[#This Row],[Life expectancy]:[Schooling]])</f>
        <v>1</v>
      </c>
    </row>
    <row r="2609" spans="1:23" x14ac:dyDescent="0.25">
      <c r="A2609" t="s">
        <v>907</v>
      </c>
      <c r="B2609">
        <v>2009</v>
      </c>
      <c r="C2609" t="s">
        <v>735</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b">
        <f>Data_Completeness(LifeExpectancyData[[#This Row],[Life expectancy]:[Schooling]])</f>
        <v>1</v>
      </c>
    </row>
    <row r="2610" spans="1:23" x14ac:dyDescent="0.25">
      <c r="A2610" t="s">
        <v>907</v>
      </c>
      <c r="B2610">
        <v>2008</v>
      </c>
      <c r="C2610" t="s">
        <v>735</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b">
        <f>Data_Completeness(LifeExpectancyData[[#This Row],[Life expectancy]:[Schooling]])</f>
        <v>1</v>
      </c>
    </row>
    <row r="2611" spans="1:23" x14ac:dyDescent="0.25">
      <c r="A2611" t="s">
        <v>907</v>
      </c>
      <c r="B2611">
        <v>2007</v>
      </c>
      <c r="C2611" t="s">
        <v>735</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b">
        <f>Data_Completeness(LifeExpectancyData[[#This Row],[Life expectancy]:[Schooling]])</f>
        <v>0</v>
      </c>
    </row>
    <row r="2612" spans="1:23" x14ac:dyDescent="0.25">
      <c r="A2612" t="s">
        <v>907</v>
      </c>
      <c r="B2612">
        <v>2006</v>
      </c>
      <c r="C2612" t="s">
        <v>735</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b">
        <f>Data_Completeness(LifeExpectancyData[[#This Row],[Life expectancy]:[Schooling]])</f>
        <v>0</v>
      </c>
    </row>
    <row r="2613" spans="1:23" x14ac:dyDescent="0.25">
      <c r="A2613" t="s">
        <v>907</v>
      </c>
      <c r="B2613">
        <v>2005</v>
      </c>
      <c r="C2613" t="s">
        <v>735</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b">
        <f>Data_Completeness(LifeExpectancyData[[#This Row],[Life expectancy]:[Schooling]])</f>
        <v>0</v>
      </c>
    </row>
    <row r="2614" spans="1:23" x14ac:dyDescent="0.25">
      <c r="A2614" t="s">
        <v>907</v>
      </c>
      <c r="B2614">
        <v>2004</v>
      </c>
      <c r="C2614" t="s">
        <v>735</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b">
        <f>Data_Completeness(LifeExpectancyData[[#This Row],[Life expectancy]:[Schooling]])</f>
        <v>0</v>
      </c>
    </row>
    <row r="2615" spans="1:23" x14ac:dyDescent="0.25">
      <c r="A2615" t="s">
        <v>907</v>
      </c>
      <c r="B2615">
        <v>2003</v>
      </c>
      <c r="C2615" t="s">
        <v>735</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b">
        <f>Data_Completeness(LifeExpectancyData[[#This Row],[Life expectancy]:[Schooling]])</f>
        <v>0</v>
      </c>
    </row>
    <row r="2616" spans="1:23" x14ac:dyDescent="0.25">
      <c r="A2616" t="s">
        <v>907</v>
      </c>
      <c r="B2616">
        <v>2002</v>
      </c>
      <c r="C2616" t="s">
        <v>735</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b">
        <f>Data_Completeness(LifeExpectancyData[[#This Row],[Life expectancy]:[Schooling]])</f>
        <v>0</v>
      </c>
    </row>
    <row r="2617" spans="1:23" x14ac:dyDescent="0.25">
      <c r="A2617" t="s">
        <v>907</v>
      </c>
      <c r="B2617">
        <v>2001</v>
      </c>
      <c r="C2617" t="s">
        <v>735</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b">
        <f>Data_Completeness(LifeExpectancyData[[#This Row],[Life expectancy]:[Schooling]])</f>
        <v>0</v>
      </c>
    </row>
    <row r="2618" spans="1:23" x14ac:dyDescent="0.25">
      <c r="A2618" t="s">
        <v>907</v>
      </c>
      <c r="B2618">
        <v>2000</v>
      </c>
      <c r="C2618" t="s">
        <v>735</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b">
        <f>Data_Completeness(LifeExpectancyData[[#This Row],[Life expectancy]:[Schooling]])</f>
        <v>0</v>
      </c>
    </row>
    <row r="2619" spans="1:23" x14ac:dyDescent="0.25">
      <c r="A2619" t="s">
        <v>908</v>
      </c>
      <c r="B2619">
        <v>2015</v>
      </c>
      <c r="C2619" t="s">
        <v>735</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b">
        <f>Data_Completeness(LifeExpectancyData[[#This Row],[Life expectancy]:[Schooling]])</f>
        <v>0</v>
      </c>
    </row>
    <row r="2620" spans="1:23" x14ac:dyDescent="0.25">
      <c r="A2620" t="s">
        <v>908</v>
      </c>
      <c r="B2620">
        <v>2014</v>
      </c>
      <c r="C2620" t="s">
        <v>735</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b">
        <f>Data_Completeness(LifeExpectancyData[[#This Row],[Life expectancy]:[Schooling]])</f>
        <v>1</v>
      </c>
    </row>
    <row r="2621" spans="1:23" x14ac:dyDescent="0.25">
      <c r="A2621" t="s">
        <v>908</v>
      </c>
      <c r="B2621">
        <v>2013</v>
      </c>
      <c r="C2621" t="s">
        <v>735</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b">
        <f>Data_Completeness(LifeExpectancyData[[#This Row],[Life expectancy]:[Schooling]])</f>
        <v>1</v>
      </c>
    </row>
    <row r="2622" spans="1:23" x14ac:dyDescent="0.25">
      <c r="A2622" t="s">
        <v>908</v>
      </c>
      <c r="B2622">
        <v>2012</v>
      </c>
      <c r="C2622" t="s">
        <v>735</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b">
        <f>Data_Completeness(LifeExpectancyData[[#This Row],[Life expectancy]:[Schooling]])</f>
        <v>1</v>
      </c>
    </row>
    <row r="2623" spans="1:23" x14ac:dyDescent="0.25">
      <c r="A2623" t="s">
        <v>908</v>
      </c>
      <c r="B2623">
        <v>2011</v>
      </c>
      <c r="C2623" t="s">
        <v>735</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b">
        <f>Data_Completeness(LifeExpectancyData[[#This Row],[Life expectancy]:[Schooling]])</f>
        <v>1</v>
      </c>
    </row>
    <row r="2624" spans="1:23" x14ac:dyDescent="0.25">
      <c r="A2624" t="s">
        <v>908</v>
      </c>
      <c r="B2624">
        <v>2010</v>
      </c>
      <c r="C2624" t="s">
        <v>735</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b">
        <f>Data_Completeness(LifeExpectancyData[[#This Row],[Life expectancy]:[Schooling]])</f>
        <v>1</v>
      </c>
    </row>
    <row r="2625" spans="1:23" x14ac:dyDescent="0.25">
      <c r="A2625" t="s">
        <v>908</v>
      </c>
      <c r="B2625">
        <v>2009</v>
      </c>
      <c r="C2625" t="s">
        <v>735</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b">
        <f>Data_Completeness(LifeExpectancyData[[#This Row],[Life expectancy]:[Schooling]])</f>
        <v>1</v>
      </c>
    </row>
    <row r="2626" spans="1:23" x14ac:dyDescent="0.25">
      <c r="A2626" t="s">
        <v>908</v>
      </c>
      <c r="B2626">
        <v>2008</v>
      </c>
      <c r="C2626" t="s">
        <v>735</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b">
        <f>Data_Completeness(LifeExpectancyData[[#This Row],[Life expectancy]:[Schooling]])</f>
        <v>1</v>
      </c>
    </row>
    <row r="2627" spans="1:23" x14ac:dyDescent="0.25">
      <c r="A2627" t="s">
        <v>908</v>
      </c>
      <c r="B2627">
        <v>2007</v>
      </c>
      <c r="C2627" t="s">
        <v>735</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b">
        <f>Data_Completeness(LifeExpectancyData[[#This Row],[Life expectancy]:[Schooling]])</f>
        <v>0</v>
      </c>
    </row>
    <row r="2628" spans="1:23" x14ac:dyDescent="0.25">
      <c r="A2628" t="s">
        <v>908</v>
      </c>
      <c r="B2628">
        <v>2006</v>
      </c>
      <c r="C2628" t="s">
        <v>735</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b">
        <f>Data_Completeness(LifeExpectancyData[[#This Row],[Life expectancy]:[Schooling]])</f>
        <v>0</v>
      </c>
    </row>
    <row r="2629" spans="1:23" x14ac:dyDescent="0.25">
      <c r="A2629" t="s">
        <v>908</v>
      </c>
      <c r="B2629">
        <v>2005</v>
      </c>
      <c r="C2629" t="s">
        <v>735</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b">
        <f>Data_Completeness(LifeExpectancyData[[#This Row],[Life expectancy]:[Schooling]])</f>
        <v>0</v>
      </c>
    </row>
    <row r="2630" spans="1:23" x14ac:dyDescent="0.25">
      <c r="A2630" t="s">
        <v>908</v>
      </c>
      <c r="B2630">
        <v>2004</v>
      </c>
      <c r="C2630" t="s">
        <v>735</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b">
        <f>Data_Completeness(LifeExpectancyData[[#This Row],[Life expectancy]:[Schooling]])</f>
        <v>0</v>
      </c>
    </row>
    <row r="2631" spans="1:23" x14ac:dyDescent="0.25">
      <c r="A2631" t="s">
        <v>908</v>
      </c>
      <c r="B2631">
        <v>2003</v>
      </c>
      <c r="C2631" t="s">
        <v>735</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b">
        <f>Data_Completeness(LifeExpectancyData[[#This Row],[Life expectancy]:[Schooling]])</f>
        <v>0</v>
      </c>
    </row>
    <row r="2632" spans="1:23" x14ac:dyDescent="0.25">
      <c r="A2632" t="s">
        <v>908</v>
      </c>
      <c r="B2632">
        <v>2002</v>
      </c>
      <c r="C2632" t="s">
        <v>735</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b">
        <f>Data_Completeness(LifeExpectancyData[[#This Row],[Life expectancy]:[Schooling]])</f>
        <v>0</v>
      </c>
    </row>
    <row r="2633" spans="1:23" x14ac:dyDescent="0.25">
      <c r="A2633" t="s">
        <v>908</v>
      </c>
      <c r="B2633">
        <v>2001</v>
      </c>
      <c r="C2633" t="s">
        <v>735</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b">
        <f>Data_Completeness(LifeExpectancyData[[#This Row],[Life expectancy]:[Schooling]])</f>
        <v>0</v>
      </c>
    </row>
    <row r="2634" spans="1:23" x14ac:dyDescent="0.25">
      <c r="A2634" t="s">
        <v>908</v>
      </c>
      <c r="B2634">
        <v>2000</v>
      </c>
      <c r="C2634" t="s">
        <v>735</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b">
        <f>Data_Completeness(LifeExpectancyData[[#This Row],[Life expectancy]:[Schooling]])</f>
        <v>0</v>
      </c>
    </row>
    <row r="2635" spans="1:23" x14ac:dyDescent="0.25">
      <c r="A2635" t="s">
        <v>909</v>
      </c>
      <c r="B2635">
        <v>2015</v>
      </c>
      <c r="C2635" t="s">
        <v>735</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b">
        <f>Data_Completeness(LifeExpectancyData[[#This Row],[Life expectancy]:[Schooling]])</f>
        <v>0</v>
      </c>
    </row>
    <row r="2636" spans="1:23" x14ac:dyDescent="0.25">
      <c r="A2636" t="s">
        <v>909</v>
      </c>
      <c r="B2636">
        <v>2014</v>
      </c>
      <c r="C2636" t="s">
        <v>735</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b">
        <f>Data_Completeness(LifeExpectancyData[[#This Row],[Life expectancy]:[Schooling]])</f>
        <v>1</v>
      </c>
    </row>
    <row r="2637" spans="1:23" x14ac:dyDescent="0.25">
      <c r="A2637" t="s">
        <v>909</v>
      </c>
      <c r="B2637">
        <v>2013</v>
      </c>
      <c r="C2637" t="s">
        <v>735</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b">
        <f>Data_Completeness(LifeExpectancyData[[#This Row],[Life expectancy]:[Schooling]])</f>
        <v>1</v>
      </c>
    </row>
    <row r="2638" spans="1:23" x14ac:dyDescent="0.25">
      <c r="A2638" t="s">
        <v>909</v>
      </c>
      <c r="B2638">
        <v>2012</v>
      </c>
      <c r="C2638" t="s">
        <v>735</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b">
        <f>Data_Completeness(LifeExpectancyData[[#This Row],[Life expectancy]:[Schooling]])</f>
        <v>1</v>
      </c>
    </row>
    <row r="2639" spans="1:23" x14ac:dyDescent="0.25">
      <c r="A2639" t="s">
        <v>909</v>
      </c>
      <c r="B2639">
        <v>2011</v>
      </c>
      <c r="C2639" t="s">
        <v>735</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b">
        <f>Data_Completeness(LifeExpectancyData[[#This Row],[Life expectancy]:[Schooling]])</f>
        <v>1</v>
      </c>
    </row>
    <row r="2640" spans="1:23" x14ac:dyDescent="0.25">
      <c r="A2640" t="s">
        <v>909</v>
      </c>
      <c r="B2640">
        <v>2010</v>
      </c>
      <c r="C2640" t="s">
        <v>735</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b">
        <f>Data_Completeness(LifeExpectancyData[[#This Row],[Life expectancy]:[Schooling]])</f>
        <v>1</v>
      </c>
    </row>
    <row r="2641" spans="1:23" x14ac:dyDescent="0.25">
      <c r="A2641" t="s">
        <v>909</v>
      </c>
      <c r="B2641">
        <v>2009</v>
      </c>
      <c r="C2641" t="s">
        <v>735</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b">
        <f>Data_Completeness(LifeExpectancyData[[#This Row],[Life expectancy]:[Schooling]])</f>
        <v>1</v>
      </c>
    </row>
    <row r="2642" spans="1:23" x14ac:dyDescent="0.25">
      <c r="A2642" t="s">
        <v>909</v>
      </c>
      <c r="B2642">
        <v>2008</v>
      </c>
      <c r="C2642" t="s">
        <v>735</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b">
        <f>Data_Completeness(LifeExpectancyData[[#This Row],[Life expectancy]:[Schooling]])</f>
        <v>1</v>
      </c>
    </row>
    <row r="2643" spans="1:23" x14ac:dyDescent="0.25">
      <c r="A2643" t="s">
        <v>909</v>
      </c>
      <c r="B2643">
        <v>2007</v>
      </c>
      <c r="C2643" t="s">
        <v>735</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b">
        <f>Data_Completeness(LifeExpectancyData[[#This Row],[Life expectancy]:[Schooling]])</f>
        <v>1</v>
      </c>
    </row>
    <row r="2644" spans="1:23" x14ac:dyDescent="0.25">
      <c r="A2644" t="s">
        <v>909</v>
      </c>
      <c r="B2644">
        <v>2006</v>
      </c>
      <c r="C2644" t="s">
        <v>735</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b">
        <f>Data_Completeness(LifeExpectancyData[[#This Row],[Life expectancy]:[Schooling]])</f>
        <v>1</v>
      </c>
    </row>
    <row r="2645" spans="1:23" x14ac:dyDescent="0.25">
      <c r="A2645" t="s">
        <v>909</v>
      </c>
      <c r="B2645">
        <v>2005</v>
      </c>
      <c r="C2645" t="s">
        <v>735</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b">
        <f>Data_Completeness(LifeExpectancyData[[#This Row],[Life expectancy]:[Schooling]])</f>
        <v>1</v>
      </c>
    </row>
    <row r="2646" spans="1:23" x14ac:dyDescent="0.25">
      <c r="A2646" t="s">
        <v>909</v>
      </c>
      <c r="B2646">
        <v>2004</v>
      </c>
      <c r="C2646" t="s">
        <v>735</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b">
        <f>Data_Completeness(LifeExpectancyData[[#This Row],[Life expectancy]:[Schooling]])</f>
        <v>1</v>
      </c>
    </row>
    <row r="2647" spans="1:23" x14ac:dyDescent="0.25">
      <c r="A2647" t="s">
        <v>909</v>
      </c>
      <c r="B2647">
        <v>2003</v>
      </c>
      <c r="C2647" t="s">
        <v>735</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b">
        <f>Data_Completeness(LifeExpectancyData[[#This Row],[Life expectancy]:[Schooling]])</f>
        <v>1</v>
      </c>
    </row>
    <row r="2648" spans="1:23" x14ac:dyDescent="0.25">
      <c r="A2648" t="s">
        <v>909</v>
      </c>
      <c r="B2648">
        <v>2002</v>
      </c>
      <c r="C2648" t="s">
        <v>735</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b">
        <f>Data_Completeness(LifeExpectancyData[[#This Row],[Life expectancy]:[Schooling]])</f>
        <v>1</v>
      </c>
    </row>
    <row r="2649" spans="1:23" x14ac:dyDescent="0.25">
      <c r="A2649" t="s">
        <v>909</v>
      </c>
      <c r="B2649">
        <v>2001</v>
      </c>
      <c r="C2649" t="s">
        <v>735</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b">
        <f>Data_Completeness(LifeExpectancyData[[#This Row],[Life expectancy]:[Schooling]])</f>
        <v>1</v>
      </c>
    </row>
    <row r="2650" spans="1:23" x14ac:dyDescent="0.25">
      <c r="A2650" t="s">
        <v>909</v>
      </c>
      <c r="B2650">
        <v>2000</v>
      </c>
      <c r="C2650" t="s">
        <v>735</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b">
        <f>Data_Completeness(LifeExpectancyData[[#This Row],[Life expectancy]:[Schooling]])</f>
        <v>1</v>
      </c>
    </row>
    <row r="2651" spans="1:23" x14ac:dyDescent="0.25">
      <c r="A2651" t="s">
        <v>910</v>
      </c>
      <c r="B2651">
        <v>2015</v>
      </c>
      <c r="C2651" t="s">
        <v>735</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b">
        <f>Data_Completeness(LifeExpectancyData[[#This Row],[Life expectancy]:[Schooling]])</f>
        <v>0</v>
      </c>
    </row>
    <row r="2652" spans="1:23" x14ac:dyDescent="0.25">
      <c r="A2652" t="s">
        <v>910</v>
      </c>
      <c r="B2652">
        <v>2014</v>
      </c>
      <c r="C2652" t="s">
        <v>735</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b">
        <f>Data_Completeness(LifeExpectancyData[[#This Row],[Life expectancy]:[Schooling]])</f>
        <v>1</v>
      </c>
    </row>
    <row r="2653" spans="1:23" x14ac:dyDescent="0.25">
      <c r="A2653" t="s">
        <v>910</v>
      </c>
      <c r="B2653">
        <v>2013</v>
      </c>
      <c r="C2653" t="s">
        <v>735</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b">
        <f>Data_Completeness(LifeExpectancyData[[#This Row],[Life expectancy]:[Schooling]])</f>
        <v>1</v>
      </c>
    </row>
    <row r="2654" spans="1:23" x14ac:dyDescent="0.25">
      <c r="A2654" t="s">
        <v>910</v>
      </c>
      <c r="B2654">
        <v>2012</v>
      </c>
      <c r="C2654" t="s">
        <v>735</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b">
        <f>Data_Completeness(LifeExpectancyData[[#This Row],[Life expectancy]:[Schooling]])</f>
        <v>1</v>
      </c>
    </row>
    <row r="2655" spans="1:23" x14ac:dyDescent="0.25">
      <c r="A2655" t="s">
        <v>910</v>
      </c>
      <c r="B2655">
        <v>2011</v>
      </c>
      <c r="C2655" t="s">
        <v>735</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b">
        <f>Data_Completeness(LifeExpectancyData[[#This Row],[Life expectancy]:[Schooling]])</f>
        <v>1</v>
      </c>
    </row>
    <row r="2656" spans="1:23" x14ac:dyDescent="0.25">
      <c r="A2656" t="s">
        <v>910</v>
      </c>
      <c r="B2656">
        <v>2010</v>
      </c>
      <c r="C2656" t="s">
        <v>735</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b">
        <f>Data_Completeness(LifeExpectancyData[[#This Row],[Life expectancy]:[Schooling]])</f>
        <v>1</v>
      </c>
    </row>
    <row r="2657" spans="1:23" x14ac:dyDescent="0.25">
      <c r="A2657" t="s">
        <v>910</v>
      </c>
      <c r="B2657">
        <v>2009</v>
      </c>
      <c r="C2657" t="s">
        <v>735</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b">
        <f>Data_Completeness(LifeExpectancyData[[#This Row],[Life expectancy]:[Schooling]])</f>
        <v>1</v>
      </c>
    </row>
    <row r="2658" spans="1:23" x14ac:dyDescent="0.25">
      <c r="A2658" t="s">
        <v>910</v>
      </c>
      <c r="B2658">
        <v>2008</v>
      </c>
      <c r="C2658" t="s">
        <v>735</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b">
        <f>Data_Completeness(LifeExpectancyData[[#This Row],[Life expectancy]:[Schooling]])</f>
        <v>1</v>
      </c>
    </row>
    <row r="2659" spans="1:23" x14ac:dyDescent="0.25">
      <c r="A2659" t="s">
        <v>910</v>
      </c>
      <c r="B2659">
        <v>2007</v>
      </c>
      <c r="C2659" t="s">
        <v>735</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b">
        <f>Data_Completeness(LifeExpectancyData[[#This Row],[Life expectancy]:[Schooling]])</f>
        <v>1</v>
      </c>
    </row>
    <row r="2660" spans="1:23" x14ac:dyDescent="0.25">
      <c r="A2660" t="s">
        <v>910</v>
      </c>
      <c r="B2660">
        <v>2006</v>
      </c>
      <c r="C2660" t="s">
        <v>735</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b">
        <f>Data_Completeness(LifeExpectancyData[[#This Row],[Life expectancy]:[Schooling]])</f>
        <v>1</v>
      </c>
    </row>
    <row r="2661" spans="1:23" x14ac:dyDescent="0.25">
      <c r="A2661" t="s">
        <v>910</v>
      </c>
      <c r="B2661">
        <v>2005</v>
      </c>
      <c r="C2661" t="s">
        <v>735</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b">
        <f>Data_Completeness(LifeExpectancyData[[#This Row],[Life expectancy]:[Schooling]])</f>
        <v>1</v>
      </c>
    </row>
    <row r="2662" spans="1:23" x14ac:dyDescent="0.25">
      <c r="A2662" t="s">
        <v>910</v>
      </c>
      <c r="B2662">
        <v>2004</v>
      </c>
      <c r="C2662" t="s">
        <v>735</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b">
        <f>Data_Completeness(LifeExpectancyData[[#This Row],[Life expectancy]:[Schooling]])</f>
        <v>1</v>
      </c>
    </row>
    <row r="2663" spans="1:23" x14ac:dyDescent="0.25">
      <c r="A2663" t="s">
        <v>910</v>
      </c>
      <c r="B2663">
        <v>2003</v>
      </c>
      <c r="C2663" t="s">
        <v>735</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b">
        <f>Data_Completeness(LifeExpectancyData[[#This Row],[Life expectancy]:[Schooling]])</f>
        <v>1</v>
      </c>
    </row>
    <row r="2664" spans="1:23" x14ac:dyDescent="0.25">
      <c r="A2664" t="s">
        <v>910</v>
      </c>
      <c r="B2664">
        <v>2002</v>
      </c>
      <c r="C2664" t="s">
        <v>735</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b">
        <f>Data_Completeness(LifeExpectancyData[[#This Row],[Life expectancy]:[Schooling]])</f>
        <v>1</v>
      </c>
    </row>
    <row r="2665" spans="1:23" x14ac:dyDescent="0.25">
      <c r="A2665" t="s">
        <v>910</v>
      </c>
      <c r="B2665">
        <v>2001</v>
      </c>
      <c r="C2665" t="s">
        <v>735</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b">
        <f>Data_Completeness(LifeExpectancyData[[#This Row],[Life expectancy]:[Schooling]])</f>
        <v>0</v>
      </c>
    </row>
    <row r="2666" spans="1:23" x14ac:dyDescent="0.25">
      <c r="A2666" t="s">
        <v>910</v>
      </c>
      <c r="B2666">
        <v>2000</v>
      </c>
      <c r="C2666" t="s">
        <v>735</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b">
        <f>Data_Completeness(LifeExpectancyData[[#This Row],[Life expectancy]:[Schooling]])</f>
        <v>0</v>
      </c>
    </row>
    <row r="2667" spans="1:23" x14ac:dyDescent="0.25">
      <c r="A2667" t="s">
        <v>911</v>
      </c>
      <c r="B2667">
        <v>2015</v>
      </c>
      <c r="C2667" t="s">
        <v>735</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b">
        <f>Data_Completeness(LifeExpectancyData[[#This Row],[Life expectancy]:[Schooling]])</f>
        <v>0</v>
      </c>
    </row>
    <row r="2668" spans="1:23" x14ac:dyDescent="0.25">
      <c r="A2668" t="s">
        <v>911</v>
      </c>
      <c r="B2668">
        <v>2014</v>
      </c>
      <c r="C2668" t="s">
        <v>735</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b">
        <f>Data_Completeness(LifeExpectancyData[[#This Row],[Life expectancy]:[Schooling]])</f>
        <v>1</v>
      </c>
    </row>
    <row r="2669" spans="1:23" x14ac:dyDescent="0.25">
      <c r="A2669" t="s">
        <v>911</v>
      </c>
      <c r="B2669">
        <v>2013</v>
      </c>
      <c r="C2669" t="s">
        <v>735</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b">
        <f>Data_Completeness(LifeExpectancyData[[#This Row],[Life expectancy]:[Schooling]])</f>
        <v>1</v>
      </c>
    </row>
    <row r="2670" spans="1:23" x14ac:dyDescent="0.25">
      <c r="A2670" t="s">
        <v>911</v>
      </c>
      <c r="B2670">
        <v>2012</v>
      </c>
      <c r="C2670" t="s">
        <v>735</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b">
        <f>Data_Completeness(LifeExpectancyData[[#This Row],[Life expectancy]:[Schooling]])</f>
        <v>1</v>
      </c>
    </row>
    <row r="2671" spans="1:23" x14ac:dyDescent="0.25">
      <c r="A2671" t="s">
        <v>911</v>
      </c>
      <c r="B2671">
        <v>2011</v>
      </c>
      <c r="C2671" t="s">
        <v>735</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b">
        <f>Data_Completeness(LifeExpectancyData[[#This Row],[Life expectancy]:[Schooling]])</f>
        <v>1</v>
      </c>
    </row>
    <row r="2672" spans="1:23" x14ac:dyDescent="0.25">
      <c r="A2672" t="s">
        <v>911</v>
      </c>
      <c r="B2672">
        <v>2010</v>
      </c>
      <c r="C2672" t="s">
        <v>735</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b">
        <f>Data_Completeness(LifeExpectancyData[[#This Row],[Life expectancy]:[Schooling]])</f>
        <v>1</v>
      </c>
    </row>
    <row r="2673" spans="1:23" x14ac:dyDescent="0.25">
      <c r="A2673" t="s">
        <v>911</v>
      </c>
      <c r="B2673">
        <v>2009</v>
      </c>
      <c r="C2673" t="s">
        <v>735</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b">
        <f>Data_Completeness(LifeExpectancyData[[#This Row],[Life expectancy]:[Schooling]])</f>
        <v>1</v>
      </c>
    </row>
    <row r="2674" spans="1:23" x14ac:dyDescent="0.25">
      <c r="A2674" t="s">
        <v>911</v>
      </c>
      <c r="B2674">
        <v>2008</v>
      </c>
      <c r="C2674" t="s">
        <v>735</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b">
        <f>Data_Completeness(LifeExpectancyData[[#This Row],[Life expectancy]:[Schooling]])</f>
        <v>1</v>
      </c>
    </row>
    <row r="2675" spans="1:23" x14ac:dyDescent="0.25">
      <c r="A2675" t="s">
        <v>911</v>
      </c>
      <c r="B2675">
        <v>2007</v>
      </c>
      <c r="C2675" t="s">
        <v>735</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b">
        <f>Data_Completeness(LifeExpectancyData[[#This Row],[Life expectancy]:[Schooling]])</f>
        <v>1</v>
      </c>
    </row>
    <row r="2676" spans="1:23" x14ac:dyDescent="0.25">
      <c r="A2676" t="s">
        <v>911</v>
      </c>
      <c r="B2676">
        <v>2006</v>
      </c>
      <c r="C2676" t="s">
        <v>735</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b">
        <f>Data_Completeness(LifeExpectancyData[[#This Row],[Life expectancy]:[Schooling]])</f>
        <v>1</v>
      </c>
    </row>
    <row r="2677" spans="1:23" x14ac:dyDescent="0.25">
      <c r="A2677" t="s">
        <v>911</v>
      </c>
      <c r="B2677">
        <v>2005</v>
      </c>
      <c r="C2677" t="s">
        <v>735</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b">
        <f>Data_Completeness(LifeExpectancyData[[#This Row],[Life expectancy]:[Schooling]])</f>
        <v>1</v>
      </c>
    </row>
    <row r="2678" spans="1:23" x14ac:dyDescent="0.25">
      <c r="A2678" t="s">
        <v>911</v>
      </c>
      <c r="B2678">
        <v>2004</v>
      </c>
      <c r="C2678" t="s">
        <v>735</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b">
        <f>Data_Completeness(LifeExpectancyData[[#This Row],[Life expectancy]:[Schooling]])</f>
        <v>1</v>
      </c>
    </row>
    <row r="2679" spans="1:23" x14ac:dyDescent="0.25">
      <c r="A2679" t="s">
        <v>911</v>
      </c>
      <c r="B2679">
        <v>2003</v>
      </c>
      <c r="C2679" t="s">
        <v>735</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b">
        <f>Data_Completeness(LifeExpectancyData[[#This Row],[Life expectancy]:[Schooling]])</f>
        <v>1</v>
      </c>
    </row>
    <row r="2680" spans="1:23" x14ac:dyDescent="0.25">
      <c r="A2680" t="s">
        <v>911</v>
      </c>
      <c r="B2680">
        <v>2002</v>
      </c>
      <c r="C2680" t="s">
        <v>735</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b">
        <f>Data_Completeness(LifeExpectancyData[[#This Row],[Life expectancy]:[Schooling]])</f>
        <v>1</v>
      </c>
    </row>
    <row r="2681" spans="1:23" x14ac:dyDescent="0.25">
      <c r="A2681" t="s">
        <v>911</v>
      </c>
      <c r="B2681">
        <v>2001</v>
      </c>
      <c r="C2681" t="s">
        <v>735</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b">
        <f>Data_Completeness(LifeExpectancyData[[#This Row],[Life expectancy]:[Schooling]])</f>
        <v>1</v>
      </c>
    </row>
    <row r="2682" spans="1:23" x14ac:dyDescent="0.25">
      <c r="A2682" t="s">
        <v>911</v>
      </c>
      <c r="B2682">
        <v>2000</v>
      </c>
      <c r="C2682" t="s">
        <v>735</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b">
        <f>Data_Completeness(LifeExpectancyData[[#This Row],[Life expectancy]:[Schooling]])</f>
        <v>1</v>
      </c>
    </row>
    <row r="2683" spans="1:23" x14ac:dyDescent="0.25">
      <c r="A2683" t="s">
        <v>912</v>
      </c>
      <c r="B2683">
        <v>2015</v>
      </c>
      <c r="C2683" t="s">
        <v>735</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b">
        <f>Data_Completeness(LifeExpectancyData[[#This Row],[Life expectancy]:[Schooling]])</f>
        <v>0</v>
      </c>
    </row>
    <row r="2684" spans="1:23" x14ac:dyDescent="0.25">
      <c r="A2684" t="s">
        <v>912</v>
      </c>
      <c r="B2684">
        <v>2014</v>
      </c>
      <c r="C2684" t="s">
        <v>735</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b">
        <f>Data_Completeness(LifeExpectancyData[[#This Row],[Life expectancy]:[Schooling]])</f>
        <v>1</v>
      </c>
    </row>
    <row r="2685" spans="1:23" x14ac:dyDescent="0.25">
      <c r="A2685" t="s">
        <v>912</v>
      </c>
      <c r="B2685">
        <v>2013</v>
      </c>
      <c r="C2685" t="s">
        <v>735</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b">
        <f>Data_Completeness(LifeExpectancyData[[#This Row],[Life expectancy]:[Schooling]])</f>
        <v>1</v>
      </c>
    </row>
    <row r="2686" spans="1:23" x14ac:dyDescent="0.25">
      <c r="A2686" t="s">
        <v>912</v>
      </c>
      <c r="B2686">
        <v>2012</v>
      </c>
      <c r="C2686" t="s">
        <v>735</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b">
        <f>Data_Completeness(LifeExpectancyData[[#This Row],[Life expectancy]:[Schooling]])</f>
        <v>1</v>
      </c>
    </row>
    <row r="2687" spans="1:23" x14ac:dyDescent="0.25">
      <c r="A2687" t="s">
        <v>912</v>
      </c>
      <c r="B2687">
        <v>2011</v>
      </c>
      <c r="C2687" t="s">
        <v>735</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b">
        <f>Data_Completeness(LifeExpectancyData[[#This Row],[Life expectancy]:[Schooling]])</f>
        <v>1</v>
      </c>
    </row>
    <row r="2688" spans="1:23" x14ac:dyDescent="0.25">
      <c r="A2688" t="s">
        <v>912</v>
      </c>
      <c r="B2688">
        <v>2010</v>
      </c>
      <c r="C2688" t="s">
        <v>735</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b">
        <f>Data_Completeness(LifeExpectancyData[[#This Row],[Life expectancy]:[Schooling]])</f>
        <v>1</v>
      </c>
    </row>
    <row r="2689" spans="1:23" x14ac:dyDescent="0.25">
      <c r="A2689" t="s">
        <v>912</v>
      </c>
      <c r="B2689">
        <v>2009</v>
      </c>
      <c r="C2689" t="s">
        <v>735</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b">
        <f>Data_Completeness(LifeExpectancyData[[#This Row],[Life expectancy]:[Schooling]])</f>
        <v>1</v>
      </c>
    </row>
    <row r="2690" spans="1:23" x14ac:dyDescent="0.25">
      <c r="A2690" t="s">
        <v>912</v>
      </c>
      <c r="B2690">
        <v>2008</v>
      </c>
      <c r="C2690" t="s">
        <v>735</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b">
        <f>Data_Completeness(LifeExpectancyData[[#This Row],[Life expectancy]:[Schooling]])</f>
        <v>1</v>
      </c>
    </row>
    <row r="2691" spans="1:23" x14ac:dyDescent="0.25">
      <c r="A2691" t="s">
        <v>912</v>
      </c>
      <c r="B2691">
        <v>2007</v>
      </c>
      <c r="C2691" t="s">
        <v>735</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b">
        <f>Data_Completeness(LifeExpectancyData[[#This Row],[Life expectancy]:[Schooling]])</f>
        <v>1</v>
      </c>
    </row>
    <row r="2692" spans="1:23" x14ac:dyDescent="0.25">
      <c r="A2692" t="s">
        <v>912</v>
      </c>
      <c r="B2692">
        <v>2006</v>
      </c>
      <c r="C2692" t="s">
        <v>735</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b">
        <f>Data_Completeness(LifeExpectancyData[[#This Row],[Life expectancy]:[Schooling]])</f>
        <v>1</v>
      </c>
    </row>
    <row r="2693" spans="1:23" x14ac:dyDescent="0.25">
      <c r="A2693" t="s">
        <v>912</v>
      </c>
      <c r="B2693">
        <v>2005</v>
      </c>
      <c r="C2693" t="s">
        <v>735</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b">
        <f>Data_Completeness(LifeExpectancyData[[#This Row],[Life expectancy]:[Schooling]])</f>
        <v>1</v>
      </c>
    </row>
    <row r="2694" spans="1:23" x14ac:dyDescent="0.25">
      <c r="A2694" t="s">
        <v>912</v>
      </c>
      <c r="B2694">
        <v>2004</v>
      </c>
      <c r="C2694" t="s">
        <v>735</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b">
        <f>Data_Completeness(LifeExpectancyData[[#This Row],[Life expectancy]:[Schooling]])</f>
        <v>1</v>
      </c>
    </row>
    <row r="2695" spans="1:23" x14ac:dyDescent="0.25">
      <c r="A2695" t="s">
        <v>912</v>
      </c>
      <c r="B2695">
        <v>2003</v>
      </c>
      <c r="C2695" t="s">
        <v>735</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b">
        <f>Data_Completeness(LifeExpectancyData[[#This Row],[Life expectancy]:[Schooling]])</f>
        <v>1</v>
      </c>
    </row>
    <row r="2696" spans="1:23" x14ac:dyDescent="0.25">
      <c r="A2696" t="s">
        <v>912</v>
      </c>
      <c r="B2696">
        <v>2002</v>
      </c>
      <c r="C2696" t="s">
        <v>735</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b">
        <f>Data_Completeness(LifeExpectancyData[[#This Row],[Life expectancy]:[Schooling]])</f>
        <v>1</v>
      </c>
    </row>
    <row r="2697" spans="1:23" x14ac:dyDescent="0.25">
      <c r="A2697" t="s">
        <v>912</v>
      </c>
      <c r="B2697">
        <v>2001</v>
      </c>
      <c r="C2697" t="s">
        <v>735</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b">
        <f>Data_Completeness(LifeExpectancyData[[#This Row],[Life expectancy]:[Schooling]])</f>
        <v>1</v>
      </c>
    </row>
    <row r="2698" spans="1:23" x14ac:dyDescent="0.25">
      <c r="A2698" t="s">
        <v>912</v>
      </c>
      <c r="B2698">
        <v>2000</v>
      </c>
      <c r="C2698" t="s">
        <v>735</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b">
        <f>Data_Completeness(LifeExpectancyData[[#This Row],[Life expectancy]:[Schooling]])</f>
        <v>1</v>
      </c>
    </row>
    <row r="2699" spans="1:23" x14ac:dyDescent="0.25">
      <c r="A2699" t="s">
        <v>913</v>
      </c>
      <c r="B2699">
        <v>2015</v>
      </c>
      <c r="C2699" t="s">
        <v>735</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b">
        <f>Data_Completeness(LifeExpectancyData[[#This Row],[Life expectancy]:[Schooling]])</f>
        <v>0</v>
      </c>
    </row>
    <row r="2700" spans="1:23" x14ac:dyDescent="0.25">
      <c r="A2700" t="s">
        <v>913</v>
      </c>
      <c r="B2700">
        <v>2014</v>
      </c>
      <c r="C2700" t="s">
        <v>735</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b">
        <f>Data_Completeness(LifeExpectancyData[[#This Row],[Life expectancy]:[Schooling]])</f>
        <v>1</v>
      </c>
    </row>
    <row r="2701" spans="1:23" x14ac:dyDescent="0.25">
      <c r="A2701" t="s">
        <v>913</v>
      </c>
      <c r="B2701">
        <v>2013</v>
      </c>
      <c r="C2701" t="s">
        <v>735</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b">
        <f>Data_Completeness(LifeExpectancyData[[#This Row],[Life expectancy]:[Schooling]])</f>
        <v>1</v>
      </c>
    </row>
    <row r="2702" spans="1:23" x14ac:dyDescent="0.25">
      <c r="A2702" t="s">
        <v>913</v>
      </c>
      <c r="B2702">
        <v>2012</v>
      </c>
      <c r="C2702" t="s">
        <v>735</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b">
        <f>Data_Completeness(LifeExpectancyData[[#This Row],[Life expectancy]:[Schooling]])</f>
        <v>1</v>
      </c>
    </row>
    <row r="2703" spans="1:23" x14ac:dyDescent="0.25">
      <c r="A2703" t="s">
        <v>913</v>
      </c>
      <c r="B2703">
        <v>2011</v>
      </c>
      <c r="C2703" t="s">
        <v>735</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b">
        <f>Data_Completeness(LifeExpectancyData[[#This Row],[Life expectancy]:[Schooling]])</f>
        <v>1</v>
      </c>
    </row>
    <row r="2704" spans="1:23" x14ac:dyDescent="0.25">
      <c r="A2704" t="s">
        <v>913</v>
      </c>
      <c r="B2704">
        <v>2010</v>
      </c>
      <c r="C2704" t="s">
        <v>735</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b">
        <f>Data_Completeness(LifeExpectancyData[[#This Row],[Life expectancy]:[Schooling]])</f>
        <v>1</v>
      </c>
    </row>
    <row r="2705" spans="1:23" x14ac:dyDescent="0.25">
      <c r="A2705" t="s">
        <v>913</v>
      </c>
      <c r="B2705">
        <v>2009</v>
      </c>
      <c r="C2705" t="s">
        <v>735</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b">
        <f>Data_Completeness(LifeExpectancyData[[#This Row],[Life expectancy]:[Schooling]])</f>
        <v>1</v>
      </c>
    </row>
    <row r="2706" spans="1:23" x14ac:dyDescent="0.25">
      <c r="A2706" t="s">
        <v>913</v>
      </c>
      <c r="B2706">
        <v>2008</v>
      </c>
      <c r="C2706" t="s">
        <v>735</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b">
        <f>Data_Completeness(LifeExpectancyData[[#This Row],[Life expectancy]:[Schooling]])</f>
        <v>1</v>
      </c>
    </row>
    <row r="2707" spans="1:23" x14ac:dyDescent="0.25">
      <c r="A2707" t="s">
        <v>913</v>
      </c>
      <c r="B2707">
        <v>2007</v>
      </c>
      <c r="C2707" t="s">
        <v>735</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b">
        <f>Data_Completeness(LifeExpectancyData[[#This Row],[Life expectancy]:[Schooling]])</f>
        <v>1</v>
      </c>
    </row>
    <row r="2708" spans="1:23" x14ac:dyDescent="0.25">
      <c r="A2708" t="s">
        <v>913</v>
      </c>
      <c r="B2708">
        <v>2006</v>
      </c>
      <c r="C2708" t="s">
        <v>735</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b">
        <f>Data_Completeness(LifeExpectancyData[[#This Row],[Life expectancy]:[Schooling]])</f>
        <v>1</v>
      </c>
    </row>
    <row r="2709" spans="1:23" x14ac:dyDescent="0.25">
      <c r="A2709" t="s">
        <v>913</v>
      </c>
      <c r="B2709">
        <v>2005</v>
      </c>
      <c r="C2709" t="s">
        <v>735</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b">
        <f>Data_Completeness(LifeExpectancyData[[#This Row],[Life expectancy]:[Schooling]])</f>
        <v>1</v>
      </c>
    </row>
    <row r="2710" spans="1:23" x14ac:dyDescent="0.25">
      <c r="A2710" t="s">
        <v>913</v>
      </c>
      <c r="B2710">
        <v>2004</v>
      </c>
      <c r="C2710" t="s">
        <v>735</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b">
        <f>Data_Completeness(LifeExpectancyData[[#This Row],[Life expectancy]:[Schooling]])</f>
        <v>1</v>
      </c>
    </row>
    <row r="2711" spans="1:23" x14ac:dyDescent="0.25">
      <c r="A2711" t="s">
        <v>913</v>
      </c>
      <c r="B2711">
        <v>2003</v>
      </c>
      <c r="C2711" t="s">
        <v>735</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b">
        <f>Data_Completeness(LifeExpectancyData[[#This Row],[Life expectancy]:[Schooling]])</f>
        <v>1</v>
      </c>
    </row>
    <row r="2712" spans="1:23" x14ac:dyDescent="0.25">
      <c r="A2712" t="s">
        <v>913</v>
      </c>
      <c r="B2712">
        <v>2002</v>
      </c>
      <c r="C2712" t="s">
        <v>735</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b">
        <f>Data_Completeness(LifeExpectancyData[[#This Row],[Life expectancy]:[Schooling]])</f>
        <v>1</v>
      </c>
    </row>
    <row r="2713" spans="1:23" x14ac:dyDescent="0.25">
      <c r="A2713" t="s">
        <v>913</v>
      </c>
      <c r="B2713">
        <v>2001</v>
      </c>
      <c r="C2713" t="s">
        <v>735</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b">
        <f>Data_Completeness(LifeExpectancyData[[#This Row],[Life expectancy]:[Schooling]])</f>
        <v>0</v>
      </c>
    </row>
    <row r="2714" spans="1:23" x14ac:dyDescent="0.25">
      <c r="A2714" t="s">
        <v>913</v>
      </c>
      <c r="B2714">
        <v>2000</v>
      </c>
      <c r="C2714" t="s">
        <v>735</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b">
        <f>Data_Completeness(LifeExpectancyData[[#This Row],[Life expectancy]:[Schooling]])</f>
        <v>0</v>
      </c>
    </row>
    <row r="2715" spans="1:23" x14ac:dyDescent="0.25">
      <c r="A2715" t="s">
        <v>914</v>
      </c>
      <c r="B2715">
        <v>2013</v>
      </c>
      <c r="C2715" t="s">
        <v>735</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b">
        <f>Data_Completeness(LifeExpectancyData[[#This Row],[Life expectancy]:[Schooling]])</f>
        <v>0</v>
      </c>
    </row>
    <row r="2716" spans="1:23" x14ac:dyDescent="0.25">
      <c r="A2716" t="s">
        <v>915</v>
      </c>
      <c r="B2716">
        <v>2015</v>
      </c>
      <c r="C2716" t="s">
        <v>735</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b">
        <f>Data_Completeness(LifeExpectancyData[[#This Row],[Life expectancy]:[Schooling]])</f>
        <v>0</v>
      </c>
    </row>
    <row r="2717" spans="1:23" x14ac:dyDescent="0.25">
      <c r="A2717" t="s">
        <v>915</v>
      </c>
      <c r="B2717">
        <v>2014</v>
      </c>
      <c r="C2717" t="s">
        <v>735</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b">
        <f>Data_Completeness(LifeExpectancyData[[#This Row],[Life expectancy]:[Schooling]])</f>
        <v>1</v>
      </c>
    </row>
    <row r="2718" spans="1:23" x14ac:dyDescent="0.25">
      <c r="A2718" t="s">
        <v>915</v>
      </c>
      <c r="B2718">
        <v>2013</v>
      </c>
      <c r="C2718" t="s">
        <v>735</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b">
        <f>Data_Completeness(LifeExpectancyData[[#This Row],[Life expectancy]:[Schooling]])</f>
        <v>1</v>
      </c>
    </row>
    <row r="2719" spans="1:23" x14ac:dyDescent="0.25">
      <c r="A2719" t="s">
        <v>915</v>
      </c>
      <c r="B2719">
        <v>2012</v>
      </c>
      <c r="C2719" t="s">
        <v>735</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b">
        <f>Data_Completeness(LifeExpectancyData[[#This Row],[Life expectancy]:[Schooling]])</f>
        <v>1</v>
      </c>
    </row>
    <row r="2720" spans="1:23" x14ac:dyDescent="0.25">
      <c r="A2720" t="s">
        <v>915</v>
      </c>
      <c r="B2720">
        <v>2011</v>
      </c>
      <c r="C2720" t="s">
        <v>735</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b">
        <f>Data_Completeness(LifeExpectancyData[[#This Row],[Life expectancy]:[Schooling]])</f>
        <v>1</v>
      </c>
    </row>
    <row r="2721" spans="1:23" x14ac:dyDescent="0.25">
      <c r="A2721" t="s">
        <v>915</v>
      </c>
      <c r="B2721">
        <v>2010</v>
      </c>
      <c r="C2721" t="s">
        <v>735</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b">
        <f>Data_Completeness(LifeExpectancyData[[#This Row],[Life expectancy]:[Schooling]])</f>
        <v>1</v>
      </c>
    </row>
    <row r="2722" spans="1:23" x14ac:dyDescent="0.25">
      <c r="A2722" t="s">
        <v>915</v>
      </c>
      <c r="B2722">
        <v>2009</v>
      </c>
      <c r="C2722" t="s">
        <v>735</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b">
        <f>Data_Completeness(LifeExpectancyData[[#This Row],[Life expectancy]:[Schooling]])</f>
        <v>1</v>
      </c>
    </row>
    <row r="2723" spans="1:23" x14ac:dyDescent="0.25">
      <c r="A2723" t="s">
        <v>915</v>
      </c>
      <c r="B2723">
        <v>2008</v>
      </c>
      <c r="C2723" t="s">
        <v>735</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b">
        <f>Data_Completeness(LifeExpectancyData[[#This Row],[Life expectancy]:[Schooling]])</f>
        <v>1</v>
      </c>
    </row>
    <row r="2724" spans="1:23" x14ac:dyDescent="0.25">
      <c r="A2724" t="s">
        <v>915</v>
      </c>
      <c r="B2724">
        <v>2007</v>
      </c>
      <c r="C2724" t="s">
        <v>735</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b">
        <f>Data_Completeness(LifeExpectancyData[[#This Row],[Life expectancy]:[Schooling]])</f>
        <v>1</v>
      </c>
    </row>
    <row r="2725" spans="1:23" x14ac:dyDescent="0.25">
      <c r="A2725" t="s">
        <v>915</v>
      </c>
      <c r="B2725">
        <v>2006</v>
      </c>
      <c r="C2725" t="s">
        <v>735</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b">
        <f>Data_Completeness(LifeExpectancyData[[#This Row],[Life expectancy]:[Schooling]])</f>
        <v>1</v>
      </c>
    </row>
    <row r="2726" spans="1:23" x14ac:dyDescent="0.25">
      <c r="A2726" t="s">
        <v>915</v>
      </c>
      <c r="B2726">
        <v>2005</v>
      </c>
      <c r="C2726" t="s">
        <v>735</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b">
        <f>Data_Completeness(LifeExpectancyData[[#This Row],[Life expectancy]:[Schooling]])</f>
        <v>1</v>
      </c>
    </row>
    <row r="2727" spans="1:23" x14ac:dyDescent="0.25">
      <c r="A2727" t="s">
        <v>915</v>
      </c>
      <c r="B2727">
        <v>2004</v>
      </c>
      <c r="C2727" t="s">
        <v>735</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b">
        <f>Data_Completeness(LifeExpectancyData[[#This Row],[Life expectancy]:[Schooling]])</f>
        <v>1</v>
      </c>
    </row>
    <row r="2728" spans="1:23" x14ac:dyDescent="0.25">
      <c r="A2728" t="s">
        <v>915</v>
      </c>
      <c r="B2728">
        <v>2003</v>
      </c>
      <c r="C2728" t="s">
        <v>735</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b">
        <f>Data_Completeness(LifeExpectancyData[[#This Row],[Life expectancy]:[Schooling]])</f>
        <v>1</v>
      </c>
    </row>
    <row r="2729" spans="1:23" x14ac:dyDescent="0.25">
      <c r="A2729" t="s">
        <v>915</v>
      </c>
      <c r="B2729">
        <v>2002</v>
      </c>
      <c r="C2729" t="s">
        <v>735</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b">
        <f>Data_Completeness(LifeExpectancyData[[#This Row],[Life expectancy]:[Schooling]])</f>
        <v>1</v>
      </c>
    </row>
    <row r="2730" spans="1:23" x14ac:dyDescent="0.25">
      <c r="A2730" t="s">
        <v>915</v>
      </c>
      <c r="B2730">
        <v>2001</v>
      </c>
      <c r="C2730" t="s">
        <v>735</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b">
        <f>Data_Completeness(LifeExpectancyData[[#This Row],[Life expectancy]:[Schooling]])</f>
        <v>0</v>
      </c>
    </row>
    <row r="2731" spans="1:23" x14ac:dyDescent="0.25">
      <c r="A2731" t="s">
        <v>915</v>
      </c>
      <c r="B2731">
        <v>2000</v>
      </c>
      <c r="C2731" t="s">
        <v>735</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b">
        <f>Data_Completeness(LifeExpectancyData[[#This Row],[Life expectancy]:[Schooling]])</f>
        <v>0</v>
      </c>
    </row>
    <row r="2732" spans="1:23" x14ac:dyDescent="0.25">
      <c r="A2732" t="s">
        <v>916</v>
      </c>
      <c r="B2732">
        <v>2015</v>
      </c>
      <c r="C2732" t="s">
        <v>735</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b">
        <f>Data_Completeness(LifeExpectancyData[[#This Row],[Life expectancy]:[Schooling]])</f>
        <v>0</v>
      </c>
    </row>
    <row r="2733" spans="1:23" x14ac:dyDescent="0.25">
      <c r="A2733" t="s">
        <v>916</v>
      </c>
      <c r="B2733">
        <v>2014</v>
      </c>
      <c r="C2733" t="s">
        <v>735</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b">
        <f>Data_Completeness(LifeExpectancyData[[#This Row],[Life expectancy]:[Schooling]])</f>
        <v>1</v>
      </c>
    </row>
    <row r="2734" spans="1:23" x14ac:dyDescent="0.25">
      <c r="A2734" t="s">
        <v>916</v>
      </c>
      <c r="B2734">
        <v>2013</v>
      </c>
      <c r="C2734" t="s">
        <v>735</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b">
        <f>Data_Completeness(LifeExpectancyData[[#This Row],[Life expectancy]:[Schooling]])</f>
        <v>1</v>
      </c>
    </row>
    <row r="2735" spans="1:23" x14ac:dyDescent="0.25">
      <c r="A2735" t="s">
        <v>916</v>
      </c>
      <c r="B2735">
        <v>2012</v>
      </c>
      <c r="C2735" t="s">
        <v>735</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b">
        <f>Data_Completeness(LifeExpectancyData[[#This Row],[Life expectancy]:[Schooling]])</f>
        <v>1</v>
      </c>
    </row>
    <row r="2736" spans="1:23" x14ac:dyDescent="0.25">
      <c r="A2736" t="s">
        <v>916</v>
      </c>
      <c r="B2736">
        <v>2011</v>
      </c>
      <c r="C2736" t="s">
        <v>735</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b">
        <f>Data_Completeness(LifeExpectancyData[[#This Row],[Life expectancy]:[Schooling]])</f>
        <v>1</v>
      </c>
    </row>
    <row r="2737" spans="1:23" x14ac:dyDescent="0.25">
      <c r="A2737" t="s">
        <v>916</v>
      </c>
      <c r="B2737">
        <v>2010</v>
      </c>
      <c r="C2737" t="s">
        <v>735</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b">
        <f>Data_Completeness(LifeExpectancyData[[#This Row],[Life expectancy]:[Schooling]])</f>
        <v>1</v>
      </c>
    </row>
    <row r="2738" spans="1:23" x14ac:dyDescent="0.25">
      <c r="A2738" t="s">
        <v>916</v>
      </c>
      <c r="B2738">
        <v>2009</v>
      </c>
      <c r="C2738" t="s">
        <v>735</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b">
        <f>Data_Completeness(LifeExpectancyData[[#This Row],[Life expectancy]:[Schooling]])</f>
        <v>1</v>
      </c>
    </row>
    <row r="2739" spans="1:23" x14ac:dyDescent="0.25">
      <c r="A2739" t="s">
        <v>916</v>
      </c>
      <c r="B2739">
        <v>2008</v>
      </c>
      <c r="C2739" t="s">
        <v>735</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b">
        <f>Data_Completeness(LifeExpectancyData[[#This Row],[Life expectancy]:[Schooling]])</f>
        <v>1</v>
      </c>
    </row>
    <row r="2740" spans="1:23" x14ac:dyDescent="0.25">
      <c r="A2740" t="s">
        <v>916</v>
      </c>
      <c r="B2740">
        <v>2007</v>
      </c>
      <c r="C2740" t="s">
        <v>735</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b">
        <f>Data_Completeness(LifeExpectancyData[[#This Row],[Life expectancy]:[Schooling]])</f>
        <v>1</v>
      </c>
    </row>
    <row r="2741" spans="1:23" x14ac:dyDescent="0.25">
      <c r="A2741" t="s">
        <v>916</v>
      </c>
      <c r="B2741">
        <v>2006</v>
      </c>
      <c r="C2741" t="s">
        <v>735</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b">
        <f>Data_Completeness(LifeExpectancyData[[#This Row],[Life expectancy]:[Schooling]])</f>
        <v>1</v>
      </c>
    </row>
    <row r="2742" spans="1:23" x14ac:dyDescent="0.25">
      <c r="A2742" t="s">
        <v>916</v>
      </c>
      <c r="B2742">
        <v>2005</v>
      </c>
      <c r="C2742" t="s">
        <v>735</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b">
        <f>Data_Completeness(LifeExpectancyData[[#This Row],[Life expectancy]:[Schooling]])</f>
        <v>1</v>
      </c>
    </row>
    <row r="2743" spans="1:23" x14ac:dyDescent="0.25">
      <c r="A2743" t="s">
        <v>916</v>
      </c>
      <c r="B2743">
        <v>2004</v>
      </c>
      <c r="C2743" t="s">
        <v>735</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b">
        <f>Data_Completeness(LifeExpectancyData[[#This Row],[Life expectancy]:[Schooling]])</f>
        <v>1</v>
      </c>
    </row>
    <row r="2744" spans="1:23" x14ac:dyDescent="0.25">
      <c r="A2744" t="s">
        <v>916</v>
      </c>
      <c r="B2744">
        <v>2003</v>
      </c>
      <c r="C2744" t="s">
        <v>735</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b">
        <f>Data_Completeness(LifeExpectancyData[[#This Row],[Life expectancy]:[Schooling]])</f>
        <v>1</v>
      </c>
    </row>
    <row r="2745" spans="1:23" x14ac:dyDescent="0.25">
      <c r="A2745" t="s">
        <v>916</v>
      </c>
      <c r="B2745">
        <v>2002</v>
      </c>
      <c r="C2745" t="s">
        <v>735</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b">
        <f>Data_Completeness(LifeExpectancyData[[#This Row],[Life expectancy]:[Schooling]])</f>
        <v>1</v>
      </c>
    </row>
    <row r="2746" spans="1:23" x14ac:dyDescent="0.25">
      <c r="A2746" t="s">
        <v>916</v>
      </c>
      <c r="B2746">
        <v>2001</v>
      </c>
      <c r="C2746" t="s">
        <v>735</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b">
        <f>Data_Completeness(LifeExpectancyData[[#This Row],[Life expectancy]:[Schooling]])</f>
        <v>1</v>
      </c>
    </row>
    <row r="2747" spans="1:23" x14ac:dyDescent="0.25">
      <c r="A2747" t="s">
        <v>916</v>
      </c>
      <c r="B2747">
        <v>2000</v>
      </c>
      <c r="C2747" t="s">
        <v>735</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b">
        <f>Data_Completeness(LifeExpectancyData[[#This Row],[Life expectancy]:[Schooling]])</f>
        <v>1</v>
      </c>
    </row>
    <row r="2748" spans="1:23" x14ac:dyDescent="0.25">
      <c r="A2748" t="s">
        <v>917</v>
      </c>
      <c r="B2748">
        <v>2015</v>
      </c>
      <c r="C2748" t="s">
        <v>735</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b">
        <f>Data_Completeness(LifeExpectancyData[[#This Row],[Life expectancy]:[Schooling]])</f>
        <v>0</v>
      </c>
    </row>
    <row r="2749" spans="1:23" x14ac:dyDescent="0.25">
      <c r="A2749" t="s">
        <v>917</v>
      </c>
      <c r="B2749">
        <v>2014</v>
      </c>
      <c r="C2749" t="s">
        <v>735</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b">
        <f>Data_Completeness(LifeExpectancyData[[#This Row],[Life expectancy]:[Schooling]])</f>
        <v>0</v>
      </c>
    </row>
    <row r="2750" spans="1:23" x14ac:dyDescent="0.25">
      <c r="A2750" t="s">
        <v>917</v>
      </c>
      <c r="B2750">
        <v>2013</v>
      </c>
      <c r="C2750" t="s">
        <v>735</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b">
        <f>Data_Completeness(LifeExpectancyData[[#This Row],[Life expectancy]:[Schooling]])</f>
        <v>0</v>
      </c>
    </row>
    <row r="2751" spans="1:23" x14ac:dyDescent="0.25">
      <c r="A2751" t="s">
        <v>917</v>
      </c>
      <c r="B2751">
        <v>2012</v>
      </c>
      <c r="C2751" t="s">
        <v>735</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b">
        <f>Data_Completeness(LifeExpectancyData[[#This Row],[Life expectancy]:[Schooling]])</f>
        <v>0</v>
      </c>
    </row>
    <row r="2752" spans="1:23" x14ac:dyDescent="0.25">
      <c r="A2752" t="s">
        <v>917</v>
      </c>
      <c r="B2752">
        <v>2011</v>
      </c>
      <c r="C2752" t="s">
        <v>735</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b">
        <f>Data_Completeness(LifeExpectancyData[[#This Row],[Life expectancy]:[Schooling]])</f>
        <v>0</v>
      </c>
    </row>
    <row r="2753" spans="1:23" x14ac:dyDescent="0.25">
      <c r="A2753" t="s">
        <v>917</v>
      </c>
      <c r="B2753">
        <v>2010</v>
      </c>
      <c r="C2753" t="s">
        <v>735</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b">
        <f>Data_Completeness(LifeExpectancyData[[#This Row],[Life expectancy]:[Schooling]])</f>
        <v>0</v>
      </c>
    </row>
    <row r="2754" spans="1:23" x14ac:dyDescent="0.25">
      <c r="A2754" t="s">
        <v>917</v>
      </c>
      <c r="B2754">
        <v>2009</v>
      </c>
      <c r="C2754" t="s">
        <v>735</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b">
        <f>Data_Completeness(LifeExpectancyData[[#This Row],[Life expectancy]:[Schooling]])</f>
        <v>0</v>
      </c>
    </row>
    <row r="2755" spans="1:23" x14ac:dyDescent="0.25">
      <c r="A2755" t="s">
        <v>917</v>
      </c>
      <c r="B2755">
        <v>2008</v>
      </c>
      <c r="C2755" t="s">
        <v>735</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b">
        <f>Data_Completeness(LifeExpectancyData[[#This Row],[Life expectancy]:[Schooling]])</f>
        <v>0</v>
      </c>
    </row>
    <row r="2756" spans="1:23" x14ac:dyDescent="0.25">
      <c r="A2756" t="s">
        <v>917</v>
      </c>
      <c r="B2756">
        <v>2007</v>
      </c>
      <c r="C2756" t="s">
        <v>735</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b">
        <f>Data_Completeness(LifeExpectancyData[[#This Row],[Life expectancy]:[Schooling]])</f>
        <v>0</v>
      </c>
    </row>
    <row r="2757" spans="1:23" x14ac:dyDescent="0.25">
      <c r="A2757" t="s">
        <v>917</v>
      </c>
      <c r="B2757">
        <v>2006</v>
      </c>
      <c r="C2757" t="s">
        <v>735</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b">
        <f>Data_Completeness(LifeExpectancyData[[#This Row],[Life expectancy]:[Schooling]])</f>
        <v>0</v>
      </c>
    </row>
    <row r="2758" spans="1:23" x14ac:dyDescent="0.25">
      <c r="A2758" t="s">
        <v>917</v>
      </c>
      <c r="B2758">
        <v>2005</v>
      </c>
      <c r="C2758" t="s">
        <v>735</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b">
        <f>Data_Completeness(LifeExpectancyData[[#This Row],[Life expectancy]:[Schooling]])</f>
        <v>0</v>
      </c>
    </row>
    <row r="2759" spans="1:23" x14ac:dyDescent="0.25">
      <c r="A2759" t="s">
        <v>917</v>
      </c>
      <c r="B2759">
        <v>2004</v>
      </c>
      <c r="C2759" t="s">
        <v>735</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b">
        <f>Data_Completeness(LifeExpectancyData[[#This Row],[Life expectancy]:[Schooling]])</f>
        <v>0</v>
      </c>
    </row>
    <row r="2760" spans="1:23" x14ac:dyDescent="0.25">
      <c r="A2760" t="s">
        <v>917</v>
      </c>
      <c r="B2760">
        <v>2003</v>
      </c>
      <c r="C2760" t="s">
        <v>735</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b">
        <f>Data_Completeness(LifeExpectancyData[[#This Row],[Life expectancy]:[Schooling]])</f>
        <v>0</v>
      </c>
    </row>
    <row r="2761" spans="1:23" x14ac:dyDescent="0.25">
      <c r="A2761" t="s">
        <v>917</v>
      </c>
      <c r="B2761">
        <v>2002</v>
      </c>
      <c r="C2761" t="s">
        <v>735</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b">
        <f>Data_Completeness(LifeExpectancyData[[#This Row],[Life expectancy]:[Schooling]])</f>
        <v>0</v>
      </c>
    </row>
    <row r="2762" spans="1:23" x14ac:dyDescent="0.25">
      <c r="A2762" t="s">
        <v>917</v>
      </c>
      <c r="B2762">
        <v>2001</v>
      </c>
      <c r="C2762" t="s">
        <v>735</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b">
        <f>Data_Completeness(LifeExpectancyData[[#This Row],[Life expectancy]:[Schooling]])</f>
        <v>0</v>
      </c>
    </row>
    <row r="2763" spans="1:23" x14ac:dyDescent="0.25">
      <c r="A2763" t="s">
        <v>917</v>
      </c>
      <c r="B2763">
        <v>2000</v>
      </c>
      <c r="C2763" t="s">
        <v>735</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b">
        <f>Data_Completeness(LifeExpectancyData[[#This Row],[Life expectancy]:[Schooling]])</f>
        <v>0</v>
      </c>
    </row>
    <row r="2764" spans="1:23" x14ac:dyDescent="0.25">
      <c r="A2764" t="s">
        <v>918</v>
      </c>
      <c r="B2764">
        <v>2015</v>
      </c>
      <c r="C2764" t="s">
        <v>743</v>
      </c>
      <c r="D2764">
        <v>81.2</v>
      </c>
      <c r="E2764">
        <v>69</v>
      </c>
      <c r="F2764">
        <v>3</v>
      </c>
      <c r="G2764">
        <v>10.66</v>
      </c>
      <c r="H2764">
        <v>0</v>
      </c>
      <c r="J2764">
        <v>91</v>
      </c>
      <c r="K2764">
        <v>66.599999999999994</v>
      </c>
      <c r="L2764">
        <v>4</v>
      </c>
      <c r="M2764">
        <v>96</v>
      </c>
      <c r="O2764">
        <v>96</v>
      </c>
      <c r="P2764">
        <v>0.1</v>
      </c>
      <c r="S2764">
        <v>0.8</v>
      </c>
      <c r="T2764">
        <v>0.6</v>
      </c>
      <c r="W2764" t="b">
        <f>Data_Completeness(LifeExpectancyData[[#This Row],[Life expectancy]:[Schooling]])</f>
        <v>0</v>
      </c>
    </row>
    <row r="2765" spans="1:23" x14ac:dyDescent="0.25">
      <c r="A2765" t="s">
        <v>918</v>
      </c>
      <c r="B2765">
        <v>2014</v>
      </c>
      <c r="C2765" t="s">
        <v>743</v>
      </c>
      <c r="D2765">
        <v>81</v>
      </c>
      <c r="E2765">
        <v>71</v>
      </c>
      <c r="F2765">
        <v>3</v>
      </c>
      <c r="G2765">
        <v>10.37</v>
      </c>
      <c r="H2765">
        <v>0</v>
      </c>
      <c r="J2765">
        <v>133</v>
      </c>
      <c r="K2765">
        <v>66</v>
      </c>
      <c r="L2765">
        <v>4</v>
      </c>
      <c r="M2765">
        <v>95</v>
      </c>
      <c r="N2765">
        <v>9.1199999999999992</v>
      </c>
      <c r="O2765">
        <v>95</v>
      </c>
      <c r="P2765">
        <v>0.1</v>
      </c>
      <c r="S2765">
        <v>0.8</v>
      </c>
      <c r="T2765">
        <v>0.5</v>
      </c>
      <c r="W2765" t="b">
        <f>Data_Completeness(LifeExpectancyData[[#This Row],[Life expectancy]:[Schooling]])</f>
        <v>0</v>
      </c>
    </row>
    <row r="2766" spans="1:23" x14ac:dyDescent="0.25">
      <c r="A2766" t="s">
        <v>918</v>
      </c>
      <c r="B2766">
        <v>2013</v>
      </c>
      <c r="C2766" t="s">
        <v>743</v>
      </c>
      <c r="D2766">
        <v>87</v>
      </c>
      <c r="E2766">
        <v>72</v>
      </c>
      <c r="F2766">
        <v>3</v>
      </c>
      <c r="G2766">
        <v>10.32</v>
      </c>
      <c r="H2766">
        <v>0</v>
      </c>
      <c r="J2766">
        <v>1919</v>
      </c>
      <c r="K2766">
        <v>65.400000000000006</v>
      </c>
      <c r="L2766">
        <v>4</v>
      </c>
      <c r="M2766">
        <v>95</v>
      </c>
      <c r="N2766">
        <v>9.34</v>
      </c>
      <c r="O2766">
        <v>95</v>
      </c>
      <c r="P2766">
        <v>0.1</v>
      </c>
      <c r="S2766">
        <v>0.8</v>
      </c>
      <c r="T2766">
        <v>0.5</v>
      </c>
      <c r="W2766" t="b">
        <f>Data_Completeness(LifeExpectancyData[[#This Row],[Life expectancy]:[Schooling]])</f>
        <v>0</v>
      </c>
    </row>
    <row r="2767" spans="1:23" x14ac:dyDescent="0.25">
      <c r="A2767" t="s">
        <v>918</v>
      </c>
      <c r="B2767">
        <v>2012</v>
      </c>
      <c r="C2767" t="s">
        <v>743</v>
      </c>
      <c r="D2767">
        <v>86</v>
      </c>
      <c r="E2767">
        <v>72</v>
      </c>
      <c r="F2767">
        <v>3</v>
      </c>
      <c r="G2767">
        <v>10.42</v>
      </c>
      <c r="H2767">
        <v>0</v>
      </c>
      <c r="J2767">
        <v>2092</v>
      </c>
      <c r="K2767">
        <v>64.8</v>
      </c>
      <c r="L2767">
        <v>4</v>
      </c>
      <c r="M2767">
        <v>95</v>
      </c>
      <c r="N2767">
        <v>9.41</v>
      </c>
      <c r="O2767">
        <v>95</v>
      </c>
      <c r="P2767">
        <v>0.1</v>
      </c>
      <c r="S2767">
        <v>0.8</v>
      </c>
      <c r="T2767">
        <v>0.5</v>
      </c>
      <c r="W2767" t="b">
        <f>Data_Completeness(LifeExpectancyData[[#This Row],[Life expectancy]:[Schooling]])</f>
        <v>0</v>
      </c>
    </row>
    <row r="2768" spans="1:23" x14ac:dyDescent="0.25">
      <c r="A2768" t="s">
        <v>918</v>
      </c>
      <c r="B2768">
        <v>2011</v>
      </c>
      <c r="C2768" t="s">
        <v>743</v>
      </c>
      <c r="D2768">
        <v>86</v>
      </c>
      <c r="E2768">
        <v>74</v>
      </c>
      <c r="F2768">
        <v>3</v>
      </c>
      <c r="G2768">
        <v>10.68</v>
      </c>
      <c r="H2768">
        <v>0</v>
      </c>
      <c r="J2768">
        <v>1112</v>
      </c>
      <c r="K2768">
        <v>64.2</v>
      </c>
      <c r="L2768">
        <v>4</v>
      </c>
      <c r="M2768">
        <v>95</v>
      </c>
      <c r="N2768">
        <v>9.34</v>
      </c>
      <c r="O2768">
        <v>95</v>
      </c>
      <c r="P2768">
        <v>0.1</v>
      </c>
      <c r="S2768">
        <v>0.8</v>
      </c>
      <c r="T2768">
        <v>0.5</v>
      </c>
      <c r="W2768" t="b">
        <f>Data_Completeness(LifeExpectancyData[[#This Row],[Life expectancy]:[Schooling]])</f>
        <v>0</v>
      </c>
    </row>
    <row r="2769" spans="1:23" x14ac:dyDescent="0.25">
      <c r="A2769" t="s">
        <v>918</v>
      </c>
      <c r="B2769">
        <v>2010</v>
      </c>
      <c r="C2769" t="s">
        <v>743</v>
      </c>
      <c r="D2769">
        <v>82</v>
      </c>
      <c r="E2769">
        <v>77</v>
      </c>
      <c r="F2769">
        <v>3</v>
      </c>
      <c r="G2769">
        <v>10.88</v>
      </c>
      <c r="H2769">
        <v>0</v>
      </c>
      <c r="J2769">
        <v>443</v>
      </c>
      <c r="K2769">
        <v>63.6</v>
      </c>
      <c r="L2769">
        <v>4</v>
      </c>
      <c r="M2769">
        <v>94</v>
      </c>
      <c r="N2769">
        <v>9.51</v>
      </c>
      <c r="O2769">
        <v>94</v>
      </c>
      <c r="P2769">
        <v>0.1</v>
      </c>
      <c r="S2769">
        <v>0.8</v>
      </c>
      <c r="T2769">
        <v>0.5</v>
      </c>
      <c r="W2769" t="b">
        <f>Data_Completeness(LifeExpectancyData[[#This Row],[Life expectancy]:[Schooling]])</f>
        <v>0</v>
      </c>
    </row>
    <row r="2770" spans="1:23" x14ac:dyDescent="0.25">
      <c r="A2770" t="s">
        <v>918</v>
      </c>
      <c r="B2770">
        <v>2009</v>
      </c>
      <c r="C2770" t="s">
        <v>743</v>
      </c>
      <c r="D2770">
        <v>81</v>
      </c>
      <c r="E2770">
        <v>78</v>
      </c>
      <c r="F2770">
        <v>4</v>
      </c>
      <c r="G2770">
        <v>10.79</v>
      </c>
      <c r="H2770">
        <v>0</v>
      </c>
      <c r="J2770">
        <v>1212</v>
      </c>
      <c r="K2770">
        <v>63.1</v>
      </c>
      <c r="L2770">
        <v>4</v>
      </c>
      <c r="M2770">
        <v>93</v>
      </c>
      <c r="N2770">
        <v>9.81</v>
      </c>
      <c r="O2770">
        <v>93</v>
      </c>
      <c r="P2770">
        <v>0.1</v>
      </c>
      <c r="S2770">
        <v>0.8</v>
      </c>
      <c r="T2770">
        <v>0.5</v>
      </c>
      <c r="W2770" t="b">
        <f>Data_Completeness(LifeExpectancyData[[#This Row],[Life expectancy]:[Schooling]])</f>
        <v>0</v>
      </c>
    </row>
    <row r="2771" spans="1:23" x14ac:dyDescent="0.25">
      <c r="A2771" t="s">
        <v>918</v>
      </c>
      <c r="B2771">
        <v>2008</v>
      </c>
      <c r="C2771" t="s">
        <v>743</v>
      </c>
      <c r="D2771">
        <v>79.599999999999994</v>
      </c>
      <c r="E2771">
        <v>8</v>
      </c>
      <c r="F2771">
        <v>4</v>
      </c>
      <c r="G2771">
        <v>11.47</v>
      </c>
      <c r="H2771">
        <v>0</v>
      </c>
      <c r="J2771">
        <v>1445</v>
      </c>
      <c r="K2771">
        <v>62.5</v>
      </c>
      <c r="L2771">
        <v>4</v>
      </c>
      <c r="M2771">
        <v>92</v>
      </c>
      <c r="N2771">
        <v>8.85</v>
      </c>
      <c r="O2771">
        <v>92</v>
      </c>
      <c r="P2771">
        <v>0.1</v>
      </c>
      <c r="S2771">
        <v>0.8</v>
      </c>
      <c r="T2771">
        <v>0.5</v>
      </c>
      <c r="W2771" t="b">
        <f>Data_Completeness(LifeExpectancyData[[#This Row],[Life expectancy]:[Schooling]])</f>
        <v>0</v>
      </c>
    </row>
    <row r="2772" spans="1:23" x14ac:dyDescent="0.25">
      <c r="A2772" t="s">
        <v>918</v>
      </c>
      <c r="B2772">
        <v>2007</v>
      </c>
      <c r="C2772" t="s">
        <v>743</v>
      </c>
      <c r="D2772">
        <v>79.5</v>
      </c>
      <c r="E2772">
        <v>8</v>
      </c>
      <c r="F2772">
        <v>4</v>
      </c>
      <c r="G2772">
        <v>11.84</v>
      </c>
      <c r="H2772">
        <v>0</v>
      </c>
      <c r="J2772">
        <v>1022</v>
      </c>
      <c r="K2772">
        <v>61.9</v>
      </c>
      <c r="L2772">
        <v>4</v>
      </c>
      <c r="M2772">
        <v>92</v>
      </c>
      <c r="N2772">
        <v>8.42</v>
      </c>
      <c r="O2772">
        <v>92</v>
      </c>
      <c r="P2772">
        <v>0.1</v>
      </c>
      <c r="S2772">
        <v>0.7</v>
      </c>
      <c r="T2772">
        <v>0.5</v>
      </c>
      <c r="W2772" t="b">
        <f>Data_Completeness(LifeExpectancyData[[#This Row],[Life expectancy]:[Schooling]])</f>
        <v>0</v>
      </c>
    </row>
    <row r="2773" spans="1:23" x14ac:dyDescent="0.25">
      <c r="A2773" t="s">
        <v>918</v>
      </c>
      <c r="B2773">
        <v>2006</v>
      </c>
      <c r="C2773" t="s">
        <v>743</v>
      </c>
      <c r="D2773">
        <v>79.3</v>
      </c>
      <c r="E2773">
        <v>82</v>
      </c>
      <c r="F2773">
        <v>4</v>
      </c>
      <c r="G2773">
        <v>11.61</v>
      </c>
      <c r="H2773">
        <v>0</v>
      </c>
      <c r="J2773">
        <v>764</v>
      </c>
      <c r="K2773">
        <v>61.3</v>
      </c>
      <c r="L2773">
        <v>4</v>
      </c>
      <c r="M2773">
        <v>92</v>
      </c>
      <c r="N2773">
        <v>8.36</v>
      </c>
      <c r="O2773">
        <v>92</v>
      </c>
      <c r="P2773">
        <v>0.1</v>
      </c>
      <c r="S2773">
        <v>0.7</v>
      </c>
      <c r="T2773">
        <v>0.5</v>
      </c>
      <c r="W2773" t="b">
        <f>Data_Completeness(LifeExpectancyData[[#This Row],[Life expectancy]:[Schooling]])</f>
        <v>0</v>
      </c>
    </row>
    <row r="2774" spans="1:23" x14ac:dyDescent="0.25">
      <c r="A2774" t="s">
        <v>918</v>
      </c>
      <c r="B2774">
        <v>2005</v>
      </c>
      <c r="C2774" t="s">
        <v>743</v>
      </c>
      <c r="D2774">
        <v>79</v>
      </c>
      <c r="E2774">
        <v>82</v>
      </c>
      <c r="F2774">
        <v>4</v>
      </c>
      <c r="G2774">
        <v>12.05</v>
      </c>
      <c r="H2774">
        <v>0</v>
      </c>
      <c r="J2774">
        <v>79</v>
      </c>
      <c r="K2774">
        <v>6.7</v>
      </c>
      <c r="L2774">
        <v>4</v>
      </c>
      <c r="M2774">
        <v>91</v>
      </c>
      <c r="N2774">
        <v>8.24</v>
      </c>
      <c r="O2774">
        <v>91</v>
      </c>
      <c r="P2774">
        <v>0.1</v>
      </c>
      <c r="S2774">
        <v>0.7</v>
      </c>
      <c r="T2774">
        <v>0.5</v>
      </c>
      <c r="W2774" t="b">
        <f>Data_Completeness(LifeExpectancyData[[#This Row],[Life expectancy]:[Schooling]])</f>
        <v>0</v>
      </c>
    </row>
    <row r="2775" spans="1:23" x14ac:dyDescent="0.25">
      <c r="A2775" t="s">
        <v>918</v>
      </c>
      <c r="B2775">
        <v>2004</v>
      </c>
      <c r="C2775" t="s">
        <v>743</v>
      </c>
      <c r="D2775">
        <v>78.8</v>
      </c>
      <c r="E2775">
        <v>83</v>
      </c>
      <c r="F2775">
        <v>4</v>
      </c>
      <c r="G2775">
        <v>12.22</v>
      </c>
      <c r="H2775">
        <v>0</v>
      </c>
      <c r="J2775">
        <v>189</v>
      </c>
      <c r="K2775">
        <v>6.1</v>
      </c>
      <c r="L2775">
        <v>4</v>
      </c>
      <c r="M2775">
        <v>92</v>
      </c>
      <c r="N2775">
        <v>7.98</v>
      </c>
      <c r="O2775">
        <v>92</v>
      </c>
      <c r="P2775">
        <v>0.1</v>
      </c>
      <c r="S2775">
        <v>0.7</v>
      </c>
      <c r="T2775">
        <v>0.5</v>
      </c>
      <c r="W2775" t="b">
        <f>Data_Completeness(LifeExpectancyData[[#This Row],[Life expectancy]:[Schooling]])</f>
        <v>0</v>
      </c>
    </row>
    <row r="2776" spans="1:23" x14ac:dyDescent="0.25">
      <c r="A2776" t="s">
        <v>918</v>
      </c>
      <c r="B2776">
        <v>2003</v>
      </c>
      <c r="C2776" t="s">
        <v>743</v>
      </c>
      <c r="D2776">
        <v>78.3</v>
      </c>
      <c r="E2776">
        <v>86</v>
      </c>
      <c r="F2776">
        <v>4</v>
      </c>
      <c r="G2776">
        <v>11.85</v>
      </c>
      <c r="H2776">
        <v>0</v>
      </c>
      <c r="J2776">
        <v>460</v>
      </c>
      <c r="K2776">
        <v>59.5</v>
      </c>
      <c r="L2776">
        <v>4</v>
      </c>
      <c r="M2776">
        <v>91</v>
      </c>
      <c r="N2776">
        <v>7.81</v>
      </c>
      <c r="O2776">
        <v>91</v>
      </c>
      <c r="P2776">
        <v>0.1</v>
      </c>
      <c r="S2776">
        <v>0.7</v>
      </c>
      <c r="T2776">
        <v>0.5</v>
      </c>
      <c r="W2776" t="b">
        <f>Data_Completeness(LifeExpectancyData[[#This Row],[Life expectancy]:[Schooling]])</f>
        <v>0</v>
      </c>
    </row>
    <row r="2777" spans="1:23" x14ac:dyDescent="0.25">
      <c r="A2777" t="s">
        <v>918</v>
      </c>
      <c r="B2777">
        <v>2002</v>
      </c>
      <c r="C2777" t="s">
        <v>743</v>
      </c>
      <c r="D2777">
        <v>78.2</v>
      </c>
      <c r="E2777">
        <v>87</v>
      </c>
      <c r="F2777">
        <v>4</v>
      </c>
      <c r="G2777">
        <v>11.44</v>
      </c>
      <c r="H2777">
        <v>0</v>
      </c>
      <c r="J2777">
        <v>314</v>
      </c>
      <c r="K2777">
        <v>58.8</v>
      </c>
      <c r="L2777">
        <v>4</v>
      </c>
      <c r="M2777">
        <v>91</v>
      </c>
      <c r="N2777">
        <v>7.57</v>
      </c>
      <c r="O2777">
        <v>91</v>
      </c>
      <c r="P2777">
        <v>0.1</v>
      </c>
      <c r="S2777">
        <v>0.7</v>
      </c>
      <c r="T2777">
        <v>0.5</v>
      </c>
      <c r="W2777" t="b">
        <f>Data_Completeness(LifeExpectancyData[[#This Row],[Life expectancy]:[Schooling]])</f>
        <v>0</v>
      </c>
    </row>
    <row r="2778" spans="1:23" x14ac:dyDescent="0.25">
      <c r="A2778" t="s">
        <v>918</v>
      </c>
      <c r="B2778">
        <v>2001</v>
      </c>
      <c r="C2778" t="s">
        <v>743</v>
      </c>
      <c r="D2778">
        <v>78</v>
      </c>
      <c r="E2778">
        <v>88</v>
      </c>
      <c r="F2778">
        <v>4</v>
      </c>
      <c r="G2778">
        <v>10.91</v>
      </c>
      <c r="H2778">
        <v>0</v>
      </c>
      <c r="J2778">
        <v>73</v>
      </c>
      <c r="K2778">
        <v>58.2</v>
      </c>
      <c r="L2778">
        <v>4</v>
      </c>
      <c r="M2778">
        <v>91</v>
      </c>
      <c r="N2778">
        <v>7.31</v>
      </c>
      <c r="O2778">
        <v>91</v>
      </c>
      <c r="P2778">
        <v>0.1</v>
      </c>
      <c r="S2778">
        <v>0.7</v>
      </c>
      <c r="T2778">
        <v>0.5</v>
      </c>
      <c r="W2778" t="b">
        <f>Data_Completeness(LifeExpectancyData[[#This Row],[Life expectancy]:[Schooling]])</f>
        <v>0</v>
      </c>
    </row>
    <row r="2779" spans="1:23" x14ac:dyDescent="0.25">
      <c r="A2779" t="s">
        <v>918</v>
      </c>
      <c r="B2779">
        <v>2000</v>
      </c>
      <c r="C2779" t="s">
        <v>743</v>
      </c>
      <c r="D2779">
        <v>77.8</v>
      </c>
      <c r="E2779">
        <v>89</v>
      </c>
      <c r="F2779">
        <v>4</v>
      </c>
      <c r="G2779">
        <v>10.59</v>
      </c>
      <c r="H2779">
        <v>0</v>
      </c>
      <c r="J2779">
        <v>104</v>
      </c>
      <c r="K2779">
        <v>57.5</v>
      </c>
      <c r="L2779">
        <v>5</v>
      </c>
      <c r="M2779">
        <v>91</v>
      </c>
      <c r="N2779">
        <v>6.94</v>
      </c>
      <c r="O2779">
        <v>91</v>
      </c>
      <c r="P2779">
        <v>0.1</v>
      </c>
      <c r="S2779">
        <v>0.7</v>
      </c>
      <c r="T2779">
        <v>0.5</v>
      </c>
      <c r="W2779" t="b">
        <f>Data_Completeness(LifeExpectancyData[[#This Row],[Life expectancy]:[Schooling]])</f>
        <v>0</v>
      </c>
    </row>
    <row r="2780" spans="1:23" x14ac:dyDescent="0.25">
      <c r="A2780" t="s">
        <v>919</v>
      </c>
      <c r="B2780">
        <v>2015</v>
      </c>
      <c r="C2780" t="s">
        <v>735</v>
      </c>
      <c r="D2780">
        <v>61.8</v>
      </c>
      <c r="E2780">
        <v>279</v>
      </c>
      <c r="F2780">
        <v>85</v>
      </c>
      <c r="H2780">
        <v>0</v>
      </c>
      <c r="I2780">
        <v>98</v>
      </c>
      <c r="J2780">
        <v>30</v>
      </c>
      <c r="K2780">
        <v>23.8</v>
      </c>
      <c r="L2780">
        <v>119</v>
      </c>
      <c r="M2780">
        <v>96</v>
      </c>
      <c r="O2780">
        <v>98</v>
      </c>
      <c r="P2780">
        <v>1.4</v>
      </c>
      <c r="S2780">
        <v>6.7</v>
      </c>
      <c r="T2780">
        <v>6.5</v>
      </c>
      <c r="W2780" t="b">
        <f>Data_Completeness(LifeExpectancyData[[#This Row],[Life expectancy]:[Schooling]])</f>
        <v>0</v>
      </c>
    </row>
    <row r="2781" spans="1:23" x14ac:dyDescent="0.25">
      <c r="A2781" t="s">
        <v>919</v>
      </c>
      <c r="B2781">
        <v>2014</v>
      </c>
      <c r="C2781" t="s">
        <v>735</v>
      </c>
      <c r="D2781">
        <v>67</v>
      </c>
      <c r="E2781">
        <v>34</v>
      </c>
      <c r="F2781">
        <v>86</v>
      </c>
      <c r="G2781">
        <v>0.01</v>
      </c>
      <c r="H2781">
        <v>0</v>
      </c>
      <c r="I2781">
        <v>97</v>
      </c>
      <c r="J2781">
        <v>88</v>
      </c>
      <c r="K2781">
        <v>23.2</v>
      </c>
      <c r="L2781">
        <v>121</v>
      </c>
      <c r="M2781">
        <v>97</v>
      </c>
      <c r="N2781">
        <v>5.58</v>
      </c>
      <c r="O2781">
        <v>97</v>
      </c>
      <c r="P2781">
        <v>1.4</v>
      </c>
      <c r="S2781">
        <v>6.8</v>
      </c>
      <c r="T2781">
        <v>6.6</v>
      </c>
      <c r="W2781" t="b">
        <f>Data_Completeness(LifeExpectancyData[[#This Row],[Life expectancy]:[Schooling]])</f>
        <v>0</v>
      </c>
    </row>
    <row r="2782" spans="1:23" x14ac:dyDescent="0.25">
      <c r="A2782" t="s">
        <v>919</v>
      </c>
      <c r="B2782">
        <v>2013</v>
      </c>
      <c r="C2782" t="s">
        <v>735</v>
      </c>
      <c r="D2782">
        <v>59.7</v>
      </c>
      <c r="E2782">
        <v>323</v>
      </c>
      <c r="F2782">
        <v>86</v>
      </c>
      <c r="G2782">
        <v>4.2</v>
      </c>
      <c r="H2782">
        <v>0</v>
      </c>
      <c r="I2782">
        <v>91</v>
      </c>
      <c r="J2782">
        <v>185</v>
      </c>
      <c r="K2782">
        <v>22.5</v>
      </c>
      <c r="L2782">
        <v>124</v>
      </c>
      <c r="M2782">
        <v>91</v>
      </c>
      <c r="N2782">
        <v>5.57</v>
      </c>
      <c r="O2782">
        <v>91</v>
      </c>
      <c r="P2782">
        <v>2.1</v>
      </c>
      <c r="S2782">
        <v>6.8</v>
      </c>
      <c r="T2782">
        <v>6.7</v>
      </c>
      <c r="W2782" t="b">
        <f>Data_Completeness(LifeExpectancyData[[#This Row],[Life expectancy]:[Schooling]])</f>
        <v>0</v>
      </c>
    </row>
    <row r="2783" spans="1:23" x14ac:dyDescent="0.25">
      <c r="A2783" t="s">
        <v>919</v>
      </c>
      <c r="B2783">
        <v>2012</v>
      </c>
      <c r="C2783" t="s">
        <v>735</v>
      </c>
      <c r="D2783">
        <v>58.6</v>
      </c>
      <c r="E2783">
        <v>348</v>
      </c>
      <c r="F2783">
        <v>87</v>
      </c>
      <c r="G2783">
        <v>3.98</v>
      </c>
      <c r="H2783">
        <v>0</v>
      </c>
      <c r="I2783">
        <v>92</v>
      </c>
      <c r="J2783">
        <v>1668</v>
      </c>
      <c r="K2783">
        <v>21.9</v>
      </c>
      <c r="L2783">
        <v>126</v>
      </c>
      <c r="M2783">
        <v>9</v>
      </c>
      <c r="N2783">
        <v>5.72</v>
      </c>
      <c r="O2783">
        <v>92</v>
      </c>
      <c r="P2783">
        <v>2.4</v>
      </c>
      <c r="S2783">
        <v>6.9</v>
      </c>
      <c r="T2783">
        <v>6.8</v>
      </c>
      <c r="W2783" t="b">
        <f>Data_Completeness(LifeExpectancyData[[#This Row],[Life expectancy]:[Schooling]])</f>
        <v>0</v>
      </c>
    </row>
    <row r="2784" spans="1:23" x14ac:dyDescent="0.25">
      <c r="A2784" t="s">
        <v>919</v>
      </c>
      <c r="B2784">
        <v>2011</v>
      </c>
      <c r="C2784" t="s">
        <v>735</v>
      </c>
      <c r="D2784">
        <v>58.3</v>
      </c>
      <c r="E2784">
        <v>348</v>
      </c>
      <c r="F2784">
        <v>88</v>
      </c>
      <c r="G2784">
        <v>4.04</v>
      </c>
      <c r="H2784">
        <v>0</v>
      </c>
      <c r="I2784">
        <v>9</v>
      </c>
      <c r="J2784">
        <v>1622</v>
      </c>
      <c r="K2784">
        <v>21.3</v>
      </c>
      <c r="L2784">
        <v>128</v>
      </c>
      <c r="M2784">
        <v>88</v>
      </c>
      <c r="N2784">
        <v>5.72</v>
      </c>
      <c r="O2784">
        <v>9</v>
      </c>
      <c r="P2784">
        <v>3.1</v>
      </c>
      <c r="S2784">
        <v>7</v>
      </c>
      <c r="T2784">
        <v>6.9</v>
      </c>
      <c r="W2784" t="b">
        <f>Data_Completeness(LifeExpectancyData[[#This Row],[Life expectancy]:[Schooling]])</f>
        <v>0</v>
      </c>
    </row>
    <row r="2785" spans="1:23" x14ac:dyDescent="0.25">
      <c r="A2785" t="s">
        <v>919</v>
      </c>
      <c r="B2785">
        <v>2010</v>
      </c>
      <c r="C2785" t="s">
        <v>735</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b">
        <f>Data_Completeness(LifeExpectancyData[[#This Row],[Life expectancy]:[Schooling]])</f>
        <v>0</v>
      </c>
    </row>
    <row r="2786" spans="1:23" x14ac:dyDescent="0.25">
      <c r="A2786" t="s">
        <v>919</v>
      </c>
      <c r="B2786">
        <v>2009</v>
      </c>
      <c r="C2786" t="s">
        <v>735</v>
      </c>
      <c r="D2786">
        <v>56.9</v>
      </c>
      <c r="E2786">
        <v>368</v>
      </c>
      <c r="F2786">
        <v>91</v>
      </c>
      <c r="G2786">
        <v>3.97</v>
      </c>
      <c r="H2786">
        <v>0</v>
      </c>
      <c r="I2786">
        <v>85</v>
      </c>
      <c r="J2786">
        <v>1574</v>
      </c>
      <c r="K2786">
        <v>2.2000000000000002</v>
      </c>
      <c r="L2786">
        <v>135</v>
      </c>
      <c r="M2786">
        <v>88</v>
      </c>
      <c r="N2786">
        <v>3.97</v>
      </c>
      <c r="O2786">
        <v>85</v>
      </c>
      <c r="P2786">
        <v>6.4</v>
      </c>
      <c r="S2786">
        <v>7.2</v>
      </c>
      <c r="T2786">
        <v>7.2</v>
      </c>
      <c r="W2786" t="b">
        <f>Data_Completeness(LifeExpectancyData[[#This Row],[Life expectancy]:[Schooling]])</f>
        <v>0</v>
      </c>
    </row>
    <row r="2787" spans="1:23" x14ac:dyDescent="0.25">
      <c r="A2787" t="s">
        <v>919</v>
      </c>
      <c r="B2787">
        <v>2008</v>
      </c>
      <c r="C2787" t="s">
        <v>735</v>
      </c>
      <c r="D2787">
        <v>56.2</v>
      </c>
      <c r="E2787">
        <v>376</v>
      </c>
      <c r="F2787">
        <v>92</v>
      </c>
      <c r="G2787">
        <v>3.44</v>
      </c>
      <c r="H2787">
        <v>0</v>
      </c>
      <c r="I2787">
        <v>86</v>
      </c>
      <c r="J2787">
        <v>3413</v>
      </c>
      <c r="K2787">
        <v>19.600000000000001</v>
      </c>
      <c r="L2787">
        <v>138</v>
      </c>
      <c r="M2787">
        <v>89</v>
      </c>
      <c r="N2787">
        <v>4.21</v>
      </c>
      <c r="O2787">
        <v>86</v>
      </c>
      <c r="P2787">
        <v>7.4</v>
      </c>
      <c r="S2787">
        <v>7.3</v>
      </c>
      <c r="T2787">
        <v>7.3</v>
      </c>
      <c r="W2787" t="b">
        <f>Data_Completeness(LifeExpectancyData[[#This Row],[Life expectancy]:[Schooling]])</f>
        <v>0</v>
      </c>
    </row>
    <row r="2788" spans="1:23" x14ac:dyDescent="0.25">
      <c r="A2788" t="s">
        <v>919</v>
      </c>
      <c r="B2788">
        <v>2007</v>
      </c>
      <c r="C2788" t="s">
        <v>735</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b">
        <f>Data_Completeness(LifeExpectancyData[[#This Row],[Life expectancy]:[Schooling]])</f>
        <v>0</v>
      </c>
    </row>
    <row r="2789" spans="1:23" x14ac:dyDescent="0.25">
      <c r="A2789" t="s">
        <v>919</v>
      </c>
      <c r="B2789">
        <v>2006</v>
      </c>
      <c r="C2789" t="s">
        <v>735</v>
      </c>
      <c r="D2789">
        <v>53.1</v>
      </c>
      <c r="E2789">
        <v>437</v>
      </c>
      <c r="F2789">
        <v>96</v>
      </c>
      <c r="G2789">
        <v>4.07</v>
      </c>
      <c r="H2789">
        <v>0</v>
      </c>
      <c r="I2789">
        <v>9</v>
      </c>
      <c r="J2789">
        <v>2362</v>
      </c>
      <c r="K2789">
        <v>18.600000000000001</v>
      </c>
      <c r="L2789">
        <v>145</v>
      </c>
      <c r="M2789">
        <v>91</v>
      </c>
      <c r="N2789">
        <v>6.86</v>
      </c>
      <c r="O2789">
        <v>9</v>
      </c>
      <c r="P2789">
        <v>9.4</v>
      </c>
      <c r="S2789">
        <v>7.6</v>
      </c>
      <c r="T2789">
        <v>7.5</v>
      </c>
      <c r="W2789" t="b">
        <f>Data_Completeness(LifeExpectancyData[[#This Row],[Life expectancy]:[Schooling]])</f>
        <v>0</v>
      </c>
    </row>
    <row r="2790" spans="1:23" x14ac:dyDescent="0.25">
      <c r="A2790" t="s">
        <v>919</v>
      </c>
      <c r="B2790">
        <v>2005</v>
      </c>
      <c r="C2790" t="s">
        <v>735</v>
      </c>
      <c r="D2790">
        <v>52.2</v>
      </c>
      <c r="E2790">
        <v>449</v>
      </c>
      <c r="F2790">
        <v>97</v>
      </c>
      <c r="G2790">
        <v>3.94</v>
      </c>
      <c r="H2790">
        <v>0</v>
      </c>
      <c r="I2790">
        <v>9</v>
      </c>
      <c r="J2790">
        <v>23</v>
      </c>
      <c r="K2790">
        <v>18.100000000000001</v>
      </c>
      <c r="L2790">
        <v>149</v>
      </c>
      <c r="M2790">
        <v>91</v>
      </c>
      <c r="N2790">
        <v>4.66</v>
      </c>
      <c r="O2790">
        <v>9</v>
      </c>
      <c r="P2790">
        <v>10</v>
      </c>
      <c r="S2790">
        <v>7.7</v>
      </c>
      <c r="T2790">
        <v>7.6</v>
      </c>
      <c r="W2790" t="b">
        <f>Data_Completeness(LifeExpectancyData[[#This Row],[Life expectancy]:[Schooling]])</f>
        <v>0</v>
      </c>
    </row>
    <row r="2791" spans="1:23" x14ac:dyDescent="0.25">
      <c r="A2791" t="s">
        <v>919</v>
      </c>
      <c r="B2791">
        <v>2004</v>
      </c>
      <c r="C2791" t="s">
        <v>735</v>
      </c>
      <c r="D2791">
        <v>51.5</v>
      </c>
      <c r="E2791">
        <v>454</v>
      </c>
      <c r="F2791">
        <v>100</v>
      </c>
      <c r="G2791">
        <v>3.81</v>
      </c>
      <c r="H2791">
        <v>0</v>
      </c>
      <c r="I2791">
        <v>95</v>
      </c>
      <c r="J2791">
        <v>1419</v>
      </c>
      <c r="K2791">
        <v>17.7</v>
      </c>
      <c r="L2791">
        <v>154</v>
      </c>
      <c r="M2791">
        <v>95</v>
      </c>
      <c r="N2791">
        <v>4.0999999999999996</v>
      </c>
      <c r="O2791">
        <v>95</v>
      </c>
      <c r="P2791">
        <v>10.8</v>
      </c>
      <c r="S2791">
        <v>7.8</v>
      </c>
      <c r="T2791">
        <v>7.8</v>
      </c>
      <c r="W2791" t="b">
        <f>Data_Completeness(LifeExpectancyData[[#This Row],[Life expectancy]:[Schooling]])</f>
        <v>0</v>
      </c>
    </row>
    <row r="2792" spans="1:23" x14ac:dyDescent="0.25">
      <c r="A2792" t="s">
        <v>919</v>
      </c>
      <c r="B2792">
        <v>2003</v>
      </c>
      <c r="C2792" t="s">
        <v>735</v>
      </c>
      <c r="D2792">
        <v>58</v>
      </c>
      <c r="E2792">
        <v>459</v>
      </c>
      <c r="F2792">
        <v>103</v>
      </c>
      <c r="G2792">
        <v>2.34</v>
      </c>
      <c r="H2792">
        <v>0</v>
      </c>
      <c r="I2792">
        <v>95</v>
      </c>
      <c r="J2792">
        <v>1673</v>
      </c>
      <c r="K2792">
        <v>17.2</v>
      </c>
      <c r="L2792">
        <v>160</v>
      </c>
      <c r="M2792">
        <v>97</v>
      </c>
      <c r="N2792">
        <v>4.5999999999999996</v>
      </c>
      <c r="O2792">
        <v>95</v>
      </c>
      <c r="P2792">
        <v>11.5</v>
      </c>
      <c r="S2792">
        <v>7.9</v>
      </c>
      <c r="T2792">
        <v>7.9</v>
      </c>
      <c r="W2792" t="b">
        <f>Data_Completeness(LifeExpectancyData[[#This Row],[Life expectancy]:[Schooling]])</f>
        <v>0</v>
      </c>
    </row>
    <row r="2793" spans="1:23" x14ac:dyDescent="0.25">
      <c r="A2793" t="s">
        <v>919</v>
      </c>
      <c r="B2793">
        <v>2002</v>
      </c>
      <c r="C2793" t="s">
        <v>735</v>
      </c>
      <c r="D2793">
        <v>52</v>
      </c>
      <c r="E2793">
        <v>46</v>
      </c>
      <c r="F2793">
        <v>106</v>
      </c>
      <c r="G2793">
        <v>3.37</v>
      </c>
      <c r="H2793">
        <v>0</v>
      </c>
      <c r="I2793">
        <v>89</v>
      </c>
      <c r="J2793">
        <v>5131</v>
      </c>
      <c r="K2793">
        <v>16.8</v>
      </c>
      <c r="L2793">
        <v>166</v>
      </c>
      <c r="M2793">
        <v>91</v>
      </c>
      <c r="N2793">
        <v>3.59</v>
      </c>
      <c r="O2793">
        <v>89</v>
      </c>
      <c r="P2793">
        <v>12.1</v>
      </c>
      <c r="S2793">
        <v>8</v>
      </c>
      <c r="T2793">
        <v>8</v>
      </c>
      <c r="W2793" t="b">
        <f>Data_Completeness(LifeExpectancyData[[#This Row],[Life expectancy]:[Schooling]])</f>
        <v>0</v>
      </c>
    </row>
    <row r="2794" spans="1:23" x14ac:dyDescent="0.25">
      <c r="A2794" t="s">
        <v>919</v>
      </c>
      <c r="B2794">
        <v>2001</v>
      </c>
      <c r="C2794" t="s">
        <v>735</v>
      </c>
      <c r="D2794">
        <v>49.6</v>
      </c>
      <c r="E2794">
        <v>46</v>
      </c>
      <c r="F2794">
        <v>110</v>
      </c>
      <c r="G2794">
        <v>4.09</v>
      </c>
      <c r="H2794">
        <v>0</v>
      </c>
      <c r="J2794">
        <v>11847</v>
      </c>
      <c r="K2794">
        <v>16.399999999999999</v>
      </c>
      <c r="L2794">
        <v>173</v>
      </c>
      <c r="M2794">
        <v>65</v>
      </c>
      <c r="N2794">
        <v>3.28</v>
      </c>
      <c r="O2794">
        <v>87</v>
      </c>
      <c r="P2794">
        <v>12.5</v>
      </c>
      <c r="S2794">
        <v>8.1999999999999993</v>
      </c>
      <c r="T2794">
        <v>8.1</v>
      </c>
      <c r="W2794" t="b">
        <f>Data_Completeness(LifeExpectancyData[[#This Row],[Life expectancy]:[Schooling]])</f>
        <v>0</v>
      </c>
    </row>
    <row r="2795" spans="1:23" x14ac:dyDescent="0.25">
      <c r="A2795" t="s">
        <v>919</v>
      </c>
      <c r="B2795">
        <v>2000</v>
      </c>
      <c r="C2795" t="s">
        <v>735</v>
      </c>
      <c r="D2795">
        <v>49.2</v>
      </c>
      <c r="E2795">
        <v>457</v>
      </c>
      <c r="F2795">
        <v>114</v>
      </c>
      <c r="G2795">
        <v>3.89</v>
      </c>
      <c r="H2795">
        <v>0</v>
      </c>
      <c r="J2795">
        <v>14649</v>
      </c>
      <c r="K2795">
        <v>16</v>
      </c>
      <c r="L2795">
        <v>181</v>
      </c>
      <c r="M2795">
        <v>64</v>
      </c>
      <c r="N2795">
        <v>2.64</v>
      </c>
      <c r="O2795">
        <v>79</v>
      </c>
      <c r="P2795">
        <v>12.8</v>
      </c>
      <c r="S2795">
        <v>8.3000000000000007</v>
      </c>
      <c r="T2795">
        <v>8.3000000000000007</v>
      </c>
      <c r="W2795" t="b">
        <f>Data_Completeness(LifeExpectancyData[[#This Row],[Life expectancy]:[Schooling]])</f>
        <v>0</v>
      </c>
    </row>
    <row r="2796" spans="1:23" x14ac:dyDescent="0.25">
      <c r="A2796" t="s">
        <v>920</v>
      </c>
      <c r="B2796">
        <v>2015</v>
      </c>
      <c r="C2796" t="s">
        <v>743</v>
      </c>
      <c r="D2796">
        <v>79.3</v>
      </c>
      <c r="E2796">
        <v>13</v>
      </c>
      <c r="F2796">
        <v>23</v>
      </c>
      <c r="H2796">
        <v>0</v>
      </c>
      <c r="I2796">
        <v>92</v>
      </c>
      <c r="J2796">
        <v>188</v>
      </c>
      <c r="K2796">
        <v>69.599999999999994</v>
      </c>
      <c r="L2796">
        <v>26</v>
      </c>
      <c r="M2796">
        <v>93</v>
      </c>
      <c r="O2796">
        <v>95</v>
      </c>
      <c r="P2796">
        <v>0.1</v>
      </c>
      <c r="S2796">
        <v>0.8</v>
      </c>
      <c r="T2796">
        <v>0.6</v>
      </c>
      <c r="W2796" t="b">
        <f>Data_Completeness(LifeExpectancyData[[#This Row],[Life expectancy]:[Schooling]])</f>
        <v>0</v>
      </c>
    </row>
    <row r="2797" spans="1:23" x14ac:dyDescent="0.25">
      <c r="A2797" t="s">
        <v>920</v>
      </c>
      <c r="B2797">
        <v>2014</v>
      </c>
      <c r="C2797" t="s">
        <v>743</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b">
        <f>Data_Completeness(LifeExpectancyData[[#This Row],[Life expectancy]:[Schooling]])</f>
        <v>0</v>
      </c>
    </row>
    <row r="2798" spans="1:23" x14ac:dyDescent="0.25">
      <c r="A2798" t="s">
        <v>920</v>
      </c>
      <c r="B2798">
        <v>2013</v>
      </c>
      <c r="C2798" t="s">
        <v>743</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b">
        <f>Data_Completeness(LifeExpectancyData[[#This Row],[Life expectancy]:[Schooling]])</f>
        <v>0</v>
      </c>
    </row>
    <row r="2799" spans="1:23" x14ac:dyDescent="0.25">
      <c r="A2799" t="s">
        <v>920</v>
      </c>
      <c r="B2799">
        <v>2012</v>
      </c>
      <c r="C2799" t="s">
        <v>743</v>
      </c>
      <c r="D2799">
        <v>78.8</v>
      </c>
      <c r="E2799">
        <v>16</v>
      </c>
      <c r="F2799">
        <v>24</v>
      </c>
      <c r="G2799">
        <v>8.82</v>
      </c>
      <c r="H2799">
        <v>0</v>
      </c>
      <c r="I2799">
        <v>9</v>
      </c>
      <c r="J2799">
        <v>55</v>
      </c>
      <c r="K2799">
        <v>68</v>
      </c>
      <c r="L2799">
        <v>28</v>
      </c>
      <c r="M2799">
        <v>93</v>
      </c>
      <c r="N2799">
        <v>17.2</v>
      </c>
      <c r="O2799">
        <v>94</v>
      </c>
      <c r="P2799">
        <v>0.1</v>
      </c>
      <c r="S2799">
        <v>0.7</v>
      </c>
      <c r="T2799">
        <v>0.6</v>
      </c>
      <c r="W2799" t="b">
        <f>Data_Completeness(LifeExpectancyData[[#This Row],[Life expectancy]:[Schooling]])</f>
        <v>0</v>
      </c>
    </row>
    <row r="2800" spans="1:23" x14ac:dyDescent="0.25">
      <c r="A2800" t="s">
        <v>920</v>
      </c>
      <c r="B2800">
        <v>2011</v>
      </c>
      <c r="C2800" t="s">
        <v>743</v>
      </c>
      <c r="D2800">
        <v>78.7</v>
      </c>
      <c r="E2800">
        <v>16</v>
      </c>
      <c r="F2800">
        <v>25</v>
      </c>
      <c r="G2800">
        <v>8.67</v>
      </c>
      <c r="H2800">
        <v>0</v>
      </c>
      <c r="I2800">
        <v>91</v>
      </c>
      <c r="J2800">
        <v>220</v>
      </c>
      <c r="K2800">
        <v>67.5</v>
      </c>
      <c r="L2800">
        <v>29</v>
      </c>
      <c r="M2800">
        <v>94</v>
      </c>
      <c r="N2800">
        <v>17.600000000000001</v>
      </c>
      <c r="O2800">
        <v>96</v>
      </c>
      <c r="P2800">
        <v>0.1</v>
      </c>
      <c r="S2800">
        <v>0.7</v>
      </c>
      <c r="T2800">
        <v>0.6</v>
      </c>
      <c r="W2800" t="b">
        <f>Data_Completeness(LifeExpectancyData[[#This Row],[Life expectancy]:[Schooling]])</f>
        <v>0</v>
      </c>
    </row>
    <row r="2801" spans="1:23" x14ac:dyDescent="0.25">
      <c r="A2801" t="s">
        <v>920</v>
      </c>
      <c r="B2801">
        <v>2010</v>
      </c>
      <c r="C2801" t="s">
        <v>743</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b">
        <f>Data_Completeness(LifeExpectancyData[[#This Row],[Life expectancy]:[Schooling]])</f>
        <v>0</v>
      </c>
    </row>
    <row r="2802" spans="1:23" x14ac:dyDescent="0.25">
      <c r="A2802" t="s">
        <v>920</v>
      </c>
      <c r="B2802">
        <v>2009</v>
      </c>
      <c r="C2802" t="s">
        <v>743</v>
      </c>
      <c r="D2802">
        <v>78.5</v>
      </c>
      <c r="E2802">
        <v>18</v>
      </c>
      <c r="F2802">
        <v>26</v>
      </c>
      <c r="G2802">
        <v>8.7100000000000009</v>
      </c>
      <c r="H2802">
        <v>0</v>
      </c>
      <c r="I2802">
        <v>92</v>
      </c>
      <c r="J2802">
        <v>71</v>
      </c>
      <c r="K2802">
        <v>66.3</v>
      </c>
      <c r="L2802">
        <v>31</v>
      </c>
      <c r="M2802">
        <v>93</v>
      </c>
      <c r="N2802">
        <v>17</v>
      </c>
      <c r="O2802">
        <v>95</v>
      </c>
      <c r="P2802">
        <v>0.1</v>
      </c>
      <c r="S2802">
        <v>0.7</v>
      </c>
      <c r="T2802">
        <v>0.6</v>
      </c>
      <c r="W2802" t="b">
        <f>Data_Completeness(LifeExpectancyData[[#This Row],[Life expectancy]:[Schooling]])</f>
        <v>0</v>
      </c>
    </row>
    <row r="2803" spans="1:23" x14ac:dyDescent="0.25">
      <c r="A2803" t="s">
        <v>920</v>
      </c>
      <c r="B2803">
        <v>2008</v>
      </c>
      <c r="C2803" t="s">
        <v>743</v>
      </c>
      <c r="D2803">
        <v>78.2</v>
      </c>
      <c r="E2803">
        <v>18</v>
      </c>
      <c r="F2803">
        <v>27</v>
      </c>
      <c r="G2803">
        <v>8.74</v>
      </c>
      <c r="H2803">
        <v>0</v>
      </c>
      <c r="I2803">
        <v>94</v>
      </c>
      <c r="J2803">
        <v>140</v>
      </c>
      <c r="K2803">
        <v>65.7</v>
      </c>
      <c r="L2803">
        <v>31</v>
      </c>
      <c r="M2803">
        <v>94</v>
      </c>
      <c r="N2803">
        <v>16.2</v>
      </c>
      <c r="O2803">
        <v>96</v>
      </c>
      <c r="P2803">
        <v>0.1</v>
      </c>
      <c r="S2803">
        <v>0.7</v>
      </c>
      <c r="T2803">
        <v>0.6</v>
      </c>
      <c r="W2803" t="b">
        <f>Data_Completeness(LifeExpectancyData[[#This Row],[Life expectancy]:[Schooling]])</f>
        <v>0</v>
      </c>
    </row>
    <row r="2804" spans="1:23" x14ac:dyDescent="0.25">
      <c r="A2804" t="s">
        <v>920</v>
      </c>
      <c r="B2804">
        <v>2007</v>
      </c>
      <c r="C2804" t="s">
        <v>743</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b">
        <f>Data_Completeness(LifeExpectancyData[[#This Row],[Life expectancy]:[Schooling]])</f>
        <v>0</v>
      </c>
    </row>
    <row r="2805" spans="1:23" x14ac:dyDescent="0.25">
      <c r="A2805" t="s">
        <v>920</v>
      </c>
      <c r="B2805">
        <v>2006</v>
      </c>
      <c r="C2805" t="s">
        <v>743</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b">
        <f>Data_Completeness(LifeExpectancyData[[#This Row],[Life expectancy]:[Schooling]])</f>
        <v>0</v>
      </c>
    </row>
    <row r="2806" spans="1:23" x14ac:dyDescent="0.25">
      <c r="A2806" t="s">
        <v>920</v>
      </c>
      <c r="B2806">
        <v>2005</v>
      </c>
      <c r="C2806" t="s">
        <v>743</v>
      </c>
      <c r="D2806">
        <v>77.5</v>
      </c>
      <c r="E2806">
        <v>112</v>
      </c>
      <c r="F2806">
        <v>28</v>
      </c>
      <c r="G2806">
        <v>8.52</v>
      </c>
      <c r="H2806">
        <v>0</v>
      </c>
      <c r="I2806">
        <v>93</v>
      </c>
      <c r="J2806">
        <v>66</v>
      </c>
      <c r="K2806">
        <v>63.8</v>
      </c>
      <c r="L2806">
        <v>33</v>
      </c>
      <c r="M2806">
        <v>92</v>
      </c>
      <c r="N2806">
        <v>15.15</v>
      </c>
      <c r="O2806">
        <v>96</v>
      </c>
      <c r="P2806">
        <v>0.1</v>
      </c>
      <c r="S2806">
        <v>0.7</v>
      </c>
      <c r="T2806">
        <v>0.6</v>
      </c>
      <c r="W2806" t="b">
        <f>Data_Completeness(LifeExpectancyData[[#This Row],[Life expectancy]:[Schooling]])</f>
        <v>0</v>
      </c>
    </row>
    <row r="2807" spans="1:23" x14ac:dyDescent="0.25">
      <c r="A2807" t="s">
        <v>920</v>
      </c>
      <c r="B2807">
        <v>2004</v>
      </c>
      <c r="C2807" t="s">
        <v>743</v>
      </c>
      <c r="D2807">
        <v>77.5</v>
      </c>
      <c r="E2807">
        <v>111</v>
      </c>
      <c r="F2807">
        <v>28</v>
      </c>
      <c r="G2807">
        <v>8.48</v>
      </c>
      <c r="H2807">
        <v>0</v>
      </c>
      <c r="I2807">
        <v>92</v>
      </c>
      <c r="J2807">
        <v>37</v>
      </c>
      <c r="K2807">
        <v>63.1</v>
      </c>
      <c r="L2807">
        <v>33</v>
      </c>
      <c r="M2807">
        <v>92</v>
      </c>
      <c r="N2807">
        <v>15.14</v>
      </c>
      <c r="O2807">
        <v>96</v>
      </c>
      <c r="P2807">
        <v>0.1</v>
      </c>
      <c r="S2807">
        <v>0.7</v>
      </c>
      <c r="T2807">
        <v>0.6</v>
      </c>
      <c r="W2807" t="b">
        <f>Data_Completeness(LifeExpectancyData[[#This Row],[Life expectancy]:[Schooling]])</f>
        <v>0</v>
      </c>
    </row>
    <row r="2808" spans="1:23" x14ac:dyDescent="0.25">
      <c r="A2808" t="s">
        <v>920</v>
      </c>
      <c r="B2808">
        <v>2003</v>
      </c>
      <c r="C2808" t="s">
        <v>743</v>
      </c>
      <c r="D2808">
        <v>77.2</v>
      </c>
      <c r="E2808">
        <v>114</v>
      </c>
      <c r="F2808">
        <v>28</v>
      </c>
      <c r="G2808">
        <v>8.4</v>
      </c>
      <c r="H2808">
        <v>0</v>
      </c>
      <c r="I2808">
        <v>92</v>
      </c>
      <c r="J2808">
        <v>56</v>
      </c>
      <c r="K2808">
        <v>62.4</v>
      </c>
      <c r="L2808">
        <v>33</v>
      </c>
      <c r="M2808">
        <v>91</v>
      </c>
      <c r="N2808">
        <v>15.6</v>
      </c>
      <c r="O2808">
        <v>96</v>
      </c>
      <c r="P2808">
        <v>0.1</v>
      </c>
      <c r="S2808">
        <v>0.7</v>
      </c>
      <c r="T2808">
        <v>0.6</v>
      </c>
      <c r="W2808" t="b">
        <f>Data_Completeness(LifeExpectancyData[[#This Row],[Life expectancy]:[Schooling]])</f>
        <v>0</v>
      </c>
    </row>
    <row r="2809" spans="1:23" x14ac:dyDescent="0.25">
      <c r="A2809" t="s">
        <v>920</v>
      </c>
      <c r="B2809">
        <v>2002</v>
      </c>
      <c r="C2809" t="s">
        <v>743</v>
      </c>
      <c r="D2809">
        <v>77</v>
      </c>
      <c r="E2809">
        <v>115</v>
      </c>
      <c r="F2809">
        <v>28</v>
      </c>
      <c r="G2809">
        <v>8.33</v>
      </c>
      <c r="H2809">
        <v>0</v>
      </c>
      <c r="I2809">
        <v>88</v>
      </c>
      <c r="J2809">
        <v>41</v>
      </c>
      <c r="K2809">
        <v>61.7</v>
      </c>
      <c r="L2809">
        <v>33</v>
      </c>
      <c r="M2809">
        <v>9</v>
      </c>
      <c r="N2809">
        <v>14.55</v>
      </c>
      <c r="O2809">
        <v>94</v>
      </c>
      <c r="P2809">
        <v>0.1</v>
      </c>
      <c r="S2809">
        <v>0.8</v>
      </c>
      <c r="T2809">
        <v>0.6</v>
      </c>
      <c r="W2809" t="b">
        <f>Data_Completeness(LifeExpectancyData[[#This Row],[Life expectancy]:[Schooling]])</f>
        <v>0</v>
      </c>
    </row>
    <row r="2810" spans="1:23" x14ac:dyDescent="0.25">
      <c r="A2810" t="s">
        <v>920</v>
      </c>
      <c r="B2810">
        <v>2001</v>
      </c>
      <c r="C2810" t="s">
        <v>743</v>
      </c>
      <c r="D2810">
        <v>76.900000000000006</v>
      </c>
      <c r="E2810">
        <v>115</v>
      </c>
      <c r="F2810">
        <v>28</v>
      </c>
      <c r="G2810">
        <v>8.25</v>
      </c>
      <c r="H2810">
        <v>0</v>
      </c>
      <c r="I2810">
        <v>89</v>
      </c>
      <c r="J2810">
        <v>116</v>
      </c>
      <c r="K2810">
        <v>6.9</v>
      </c>
      <c r="L2810">
        <v>33</v>
      </c>
      <c r="M2810">
        <v>89</v>
      </c>
      <c r="N2810">
        <v>13.73</v>
      </c>
      <c r="O2810">
        <v>94</v>
      </c>
      <c r="P2810">
        <v>0.1</v>
      </c>
      <c r="S2810">
        <v>0.8</v>
      </c>
      <c r="T2810">
        <v>0.6</v>
      </c>
      <c r="W2810" t="b">
        <f>Data_Completeness(LifeExpectancyData[[#This Row],[Life expectancy]:[Schooling]])</f>
        <v>0</v>
      </c>
    </row>
    <row r="2811" spans="1:23" x14ac:dyDescent="0.25">
      <c r="A2811" t="s">
        <v>920</v>
      </c>
      <c r="B2811">
        <v>2000</v>
      </c>
      <c r="C2811" t="s">
        <v>743</v>
      </c>
      <c r="D2811">
        <v>76.8</v>
      </c>
      <c r="E2811">
        <v>114</v>
      </c>
      <c r="F2811">
        <v>28</v>
      </c>
      <c r="G2811">
        <v>8.2100000000000009</v>
      </c>
      <c r="H2811">
        <v>0</v>
      </c>
      <c r="I2811">
        <v>9</v>
      </c>
      <c r="J2811">
        <v>85</v>
      </c>
      <c r="K2811">
        <v>6.1</v>
      </c>
      <c r="L2811">
        <v>33</v>
      </c>
      <c r="M2811">
        <v>9</v>
      </c>
      <c r="N2811">
        <v>13.7</v>
      </c>
      <c r="O2811">
        <v>94</v>
      </c>
      <c r="P2811">
        <v>0.1</v>
      </c>
      <c r="S2811">
        <v>0.8</v>
      </c>
      <c r="T2811">
        <v>0.7</v>
      </c>
      <c r="W2811" t="b">
        <f>Data_Completeness(LifeExpectancyData[[#This Row],[Life expectancy]:[Schooling]])</f>
        <v>0</v>
      </c>
    </row>
    <row r="2812" spans="1:23" x14ac:dyDescent="0.25">
      <c r="A2812" t="s">
        <v>921</v>
      </c>
      <c r="B2812">
        <v>2015</v>
      </c>
      <c r="C2812" t="s">
        <v>735</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b">
        <f>Data_Completeness(LifeExpectancyData[[#This Row],[Life expectancy]:[Schooling]])</f>
        <v>0</v>
      </c>
    </row>
    <row r="2813" spans="1:23" x14ac:dyDescent="0.25">
      <c r="A2813" t="s">
        <v>921</v>
      </c>
      <c r="B2813">
        <v>2014</v>
      </c>
      <c r="C2813" t="s">
        <v>735</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b">
        <f>Data_Completeness(LifeExpectancyData[[#This Row],[Life expectancy]:[Schooling]])</f>
        <v>1</v>
      </c>
    </row>
    <row r="2814" spans="1:23" x14ac:dyDescent="0.25">
      <c r="A2814" t="s">
        <v>921</v>
      </c>
      <c r="B2814">
        <v>2013</v>
      </c>
      <c r="C2814" t="s">
        <v>735</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b">
        <f>Data_Completeness(LifeExpectancyData[[#This Row],[Life expectancy]:[Schooling]])</f>
        <v>1</v>
      </c>
    </row>
    <row r="2815" spans="1:23" x14ac:dyDescent="0.25">
      <c r="A2815" t="s">
        <v>921</v>
      </c>
      <c r="B2815">
        <v>2012</v>
      </c>
      <c r="C2815" t="s">
        <v>735</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b">
        <f>Data_Completeness(LifeExpectancyData[[#This Row],[Life expectancy]:[Schooling]])</f>
        <v>1</v>
      </c>
    </row>
    <row r="2816" spans="1:23" x14ac:dyDescent="0.25">
      <c r="A2816" t="s">
        <v>921</v>
      </c>
      <c r="B2816">
        <v>2011</v>
      </c>
      <c r="C2816" t="s">
        <v>735</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b">
        <f>Data_Completeness(LifeExpectancyData[[#This Row],[Life expectancy]:[Schooling]])</f>
        <v>1</v>
      </c>
    </row>
    <row r="2817" spans="1:23" x14ac:dyDescent="0.25">
      <c r="A2817" t="s">
        <v>921</v>
      </c>
      <c r="B2817">
        <v>2010</v>
      </c>
      <c r="C2817" t="s">
        <v>735</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b">
        <f>Data_Completeness(LifeExpectancyData[[#This Row],[Life expectancy]:[Schooling]])</f>
        <v>1</v>
      </c>
    </row>
    <row r="2818" spans="1:23" x14ac:dyDescent="0.25">
      <c r="A2818" t="s">
        <v>921</v>
      </c>
      <c r="B2818">
        <v>2009</v>
      </c>
      <c r="C2818" t="s">
        <v>735</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b">
        <f>Data_Completeness(LifeExpectancyData[[#This Row],[Life expectancy]:[Schooling]])</f>
        <v>1</v>
      </c>
    </row>
    <row r="2819" spans="1:23" x14ac:dyDescent="0.25">
      <c r="A2819" t="s">
        <v>921</v>
      </c>
      <c r="B2819">
        <v>2008</v>
      </c>
      <c r="C2819" t="s">
        <v>735</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b">
        <f>Data_Completeness(LifeExpectancyData[[#This Row],[Life expectancy]:[Schooling]])</f>
        <v>1</v>
      </c>
    </row>
    <row r="2820" spans="1:23" x14ac:dyDescent="0.25">
      <c r="A2820" t="s">
        <v>921</v>
      </c>
      <c r="B2820">
        <v>2007</v>
      </c>
      <c r="C2820" t="s">
        <v>735</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b">
        <f>Data_Completeness(LifeExpectancyData[[#This Row],[Life expectancy]:[Schooling]])</f>
        <v>1</v>
      </c>
    </row>
    <row r="2821" spans="1:23" x14ac:dyDescent="0.25">
      <c r="A2821" t="s">
        <v>921</v>
      </c>
      <c r="B2821">
        <v>2006</v>
      </c>
      <c r="C2821" t="s">
        <v>735</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b">
        <f>Data_Completeness(LifeExpectancyData[[#This Row],[Life expectancy]:[Schooling]])</f>
        <v>1</v>
      </c>
    </row>
    <row r="2822" spans="1:23" x14ac:dyDescent="0.25">
      <c r="A2822" t="s">
        <v>921</v>
      </c>
      <c r="B2822">
        <v>2005</v>
      </c>
      <c r="C2822" t="s">
        <v>735</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b">
        <f>Data_Completeness(LifeExpectancyData[[#This Row],[Life expectancy]:[Schooling]])</f>
        <v>1</v>
      </c>
    </row>
    <row r="2823" spans="1:23" x14ac:dyDescent="0.25">
      <c r="A2823" t="s">
        <v>921</v>
      </c>
      <c r="B2823">
        <v>2004</v>
      </c>
      <c r="C2823" t="s">
        <v>735</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b">
        <f>Data_Completeness(LifeExpectancyData[[#This Row],[Life expectancy]:[Schooling]])</f>
        <v>1</v>
      </c>
    </row>
    <row r="2824" spans="1:23" x14ac:dyDescent="0.25">
      <c r="A2824" t="s">
        <v>921</v>
      </c>
      <c r="B2824">
        <v>2003</v>
      </c>
      <c r="C2824" t="s">
        <v>735</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b">
        <f>Data_Completeness(LifeExpectancyData[[#This Row],[Life expectancy]:[Schooling]])</f>
        <v>1</v>
      </c>
    </row>
    <row r="2825" spans="1:23" x14ac:dyDescent="0.25">
      <c r="A2825" t="s">
        <v>921</v>
      </c>
      <c r="B2825">
        <v>2002</v>
      </c>
      <c r="C2825" t="s">
        <v>735</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b">
        <f>Data_Completeness(LifeExpectancyData[[#This Row],[Life expectancy]:[Schooling]])</f>
        <v>1</v>
      </c>
    </row>
    <row r="2826" spans="1:23" x14ac:dyDescent="0.25">
      <c r="A2826" t="s">
        <v>921</v>
      </c>
      <c r="B2826">
        <v>2001</v>
      </c>
      <c r="C2826" t="s">
        <v>735</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b">
        <f>Data_Completeness(LifeExpectancyData[[#This Row],[Life expectancy]:[Schooling]])</f>
        <v>1</v>
      </c>
    </row>
    <row r="2827" spans="1:23" x14ac:dyDescent="0.25">
      <c r="A2827" t="s">
        <v>921</v>
      </c>
      <c r="B2827">
        <v>2000</v>
      </c>
      <c r="C2827" t="s">
        <v>735</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b">
        <f>Data_Completeness(LifeExpectancyData[[#This Row],[Life expectancy]:[Schooling]])</f>
        <v>1</v>
      </c>
    </row>
    <row r="2828" spans="1:23" x14ac:dyDescent="0.25">
      <c r="A2828" t="s">
        <v>922</v>
      </c>
      <c r="B2828">
        <v>2015</v>
      </c>
      <c r="C2828" t="s">
        <v>735</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b">
        <f>Data_Completeness(LifeExpectancyData[[#This Row],[Life expectancy]:[Schooling]])</f>
        <v>0</v>
      </c>
    </row>
    <row r="2829" spans="1:23" x14ac:dyDescent="0.25">
      <c r="A2829" t="s">
        <v>922</v>
      </c>
      <c r="B2829">
        <v>2014</v>
      </c>
      <c r="C2829" t="s">
        <v>735</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b">
        <f>Data_Completeness(LifeExpectancyData[[#This Row],[Life expectancy]:[Schooling]])</f>
        <v>1</v>
      </c>
    </row>
    <row r="2830" spans="1:23" x14ac:dyDescent="0.25">
      <c r="A2830" t="s">
        <v>922</v>
      </c>
      <c r="B2830">
        <v>2013</v>
      </c>
      <c r="C2830" t="s">
        <v>735</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b">
        <f>Data_Completeness(LifeExpectancyData[[#This Row],[Life expectancy]:[Schooling]])</f>
        <v>1</v>
      </c>
    </row>
    <row r="2831" spans="1:23" x14ac:dyDescent="0.25">
      <c r="A2831" t="s">
        <v>922</v>
      </c>
      <c r="B2831">
        <v>2012</v>
      </c>
      <c r="C2831" t="s">
        <v>735</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b">
        <f>Data_Completeness(LifeExpectancyData[[#This Row],[Life expectancy]:[Schooling]])</f>
        <v>1</v>
      </c>
    </row>
    <row r="2832" spans="1:23" x14ac:dyDescent="0.25">
      <c r="A2832" t="s">
        <v>922</v>
      </c>
      <c r="B2832">
        <v>2011</v>
      </c>
      <c r="C2832" t="s">
        <v>735</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b">
        <f>Data_Completeness(LifeExpectancyData[[#This Row],[Life expectancy]:[Schooling]])</f>
        <v>1</v>
      </c>
    </row>
    <row r="2833" spans="1:23" x14ac:dyDescent="0.25">
      <c r="A2833" t="s">
        <v>922</v>
      </c>
      <c r="B2833">
        <v>2010</v>
      </c>
      <c r="C2833" t="s">
        <v>735</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b">
        <f>Data_Completeness(LifeExpectancyData[[#This Row],[Life expectancy]:[Schooling]])</f>
        <v>1</v>
      </c>
    </row>
    <row r="2834" spans="1:23" x14ac:dyDescent="0.25">
      <c r="A2834" t="s">
        <v>922</v>
      </c>
      <c r="B2834">
        <v>2009</v>
      </c>
      <c r="C2834" t="s">
        <v>735</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b">
        <f>Data_Completeness(LifeExpectancyData[[#This Row],[Life expectancy]:[Schooling]])</f>
        <v>1</v>
      </c>
    </row>
    <row r="2835" spans="1:23" x14ac:dyDescent="0.25">
      <c r="A2835" t="s">
        <v>922</v>
      </c>
      <c r="B2835">
        <v>2008</v>
      </c>
      <c r="C2835" t="s">
        <v>735</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b">
        <f>Data_Completeness(LifeExpectancyData[[#This Row],[Life expectancy]:[Schooling]])</f>
        <v>1</v>
      </c>
    </row>
    <row r="2836" spans="1:23" x14ac:dyDescent="0.25">
      <c r="A2836" t="s">
        <v>922</v>
      </c>
      <c r="B2836">
        <v>2007</v>
      </c>
      <c r="C2836" t="s">
        <v>735</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b">
        <f>Data_Completeness(LifeExpectancyData[[#This Row],[Life expectancy]:[Schooling]])</f>
        <v>1</v>
      </c>
    </row>
    <row r="2837" spans="1:23" x14ac:dyDescent="0.25">
      <c r="A2837" t="s">
        <v>922</v>
      </c>
      <c r="B2837">
        <v>2006</v>
      </c>
      <c r="C2837" t="s">
        <v>735</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b">
        <f>Data_Completeness(LifeExpectancyData[[#This Row],[Life expectancy]:[Schooling]])</f>
        <v>1</v>
      </c>
    </row>
    <row r="2838" spans="1:23" x14ac:dyDescent="0.25">
      <c r="A2838" t="s">
        <v>922</v>
      </c>
      <c r="B2838">
        <v>2005</v>
      </c>
      <c r="C2838" t="s">
        <v>735</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b">
        <f>Data_Completeness(LifeExpectancyData[[#This Row],[Life expectancy]:[Schooling]])</f>
        <v>1</v>
      </c>
    </row>
    <row r="2839" spans="1:23" x14ac:dyDescent="0.25">
      <c r="A2839" t="s">
        <v>922</v>
      </c>
      <c r="B2839">
        <v>2004</v>
      </c>
      <c r="C2839" t="s">
        <v>735</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b">
        <f>Data_Completeness(LifeExpectancyData[[#This Row],[Life expectancy]:[Schooling]])</f>
        <v>1</v>
      </c>
    </row>
    <row r="2840" spans="1:23" x14ac:dyDescent="0.25">
      <c r="A2840" t="s">
        <v>922</v>
      </c>
      <c r="B2840">
        <v>2003</v>
      </c>
      <c r="C2840" t="s">
        <v>735</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b">
        <f>Data_Completeness(LifeExpectancyData[[#This Row],[Life expectancy]:[Schooling]])</f>
        <v>1</v>
      </c>
    </row>
    <row r="2841" spans="1:23" x14ac:dyDescent="0.25">
      <c r="A2841" t="s">
        <v>922</v>
      </c>
      <c r="B2841">
        <v>2002</v>
      </c>
      <c r="C2841" t="s">
        <v>735</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b">
        <f>Data_Completeness(LifeExpectancyData[[#This Row],[Life expectancy]:[Schooling]])</f>
        <v>1</v>
      </c>
    </row>
    <row r="2842" spans="1:23" x14ac:dyDescent="0.25">
      <c r="A2842" t="s">
        <v>922</v>
      </c>
      <c r="B2842">
        <v>2001</v>
      </c>
      <c r="C2842" t="s">
        <v>735</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b">
        <f>Data_Completeness(LifeExpectancyData[[#This Row],[Life expectancy]:[Schooling]])</f>
        <v>0</v>
      </c>
    </row>
    <row r="2843" spans="1:23" x14ac:dyDescent="0.25">
      <c r="A2843" t="s">
        <v>922</v>
      </c>
      <c r="B2843">
        <v>2000</v>
      </c>
      <c r="C2843" t="s">
        <v>735</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b">
        <f>Data_Completeness(LifeExpectancyData[[#This Row],[Life expectancy]:[Schooling]])</f>
        <v>0</v>
      </c>
    </row>
    <row r="2844" spans="1:23" x14ac:dyDescent="0.25">
      <c r="A2844" t="s">
        <v>923</v>
      </c>
      <c r="B2844">
        <v>2015</v>
      </c>
      <c r="C2844" t="s">
        <v>735</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b">
        <f>Data_Completeness(LifeExpectancyData[[#This Row],[Life expectancy]:[Schooling]])</f>
        <v>0</v>
      </c>
    </row>
    <row r="2845" spans="1:23" x14ac:dyDescent="0.25">
      <c r="A2845" t="s">
        <v>923</v>
      </c>
      <c r="B2845">
        <v>2014</v>
      </c>
      <c r="C2845" t="s">
        <v>735</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b">
        <f>Data_Completeness(LifeExpectancyData[[#This Row],[Life expectancy]:[Schooling]])</f>
        <v>1</v>
      </c>
    </row>
    <row r="2846" spans="1:23" x14ac:dyDescent="0.25">
      <c r="A2846" t="s">
        <v>923</v>
      </c>
      <c r="B2846">
        <v>2013</v>
      </c>
      <c r="C2846" t="s">
        <v>735</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b">
        <f>Data_Completeness(LifeExpectancyData[[#This Row],[Life expectancy]:[Schooling]])</f>
        <v>1</v>
      </c>
    </row>
    <row r="2847" spans="1:23" x14ac:dyDescent="0.25">
      <c r="A2847" t="s">
        <v>923</v>
      </c>
      <c r="B2847">
        <v>2012</v>
      </c>
      <c r="C2847" t="s">
        <v>735</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b">
        <f>Data_Completeness(LifeExpectancyData[[#This Row],[Life expectancy]:[Schooling]])</f>
        <v>1</v>
      </c>
    </row>
    <row r="2848" spans="1:23" x14ac:dyDescent="0.25">
      <c r="A2848" t="s">
        <v>923</v>
      </c>
      <c r="B2848">
        <v>2011</v>
      </c>
      <c r="C2848" t="s">
        <v>735</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b">
        <f>Data_Completeness(LifeExpectancyData[[#This Row],[Life expectancy]:[Schooling]])</f>
        <v>1</v>
      </c>
    </row>
    <row r="2849" spans="1:23" x14ac:dyDescent="0.25">
      <c r="A2849" t="s">
        <v>923</v>
      </c>
      <c r="B2849">
        <v>2010</v>
      </c>
      <c r="C2849" t="s">
        <v>735</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b">
        <f>Data_Completeness(LifeExpectancyData[[#This Row],[Life expectancy]:[Schooling]])</f>
        <v>1</v>
      </c>
    </row>
    <row r="2850" spans="1:23" x14ac:dyDescent="0.25">
      <c r="A2850" t="s">
        <v>923</v>
      </c>
      <c r="B2850">
        <v>2009</v>
      </c>
      <c r="C2850" t="s">
        <v>735</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b">
        <f>Data_Completeness(LifeExpectancyData[[#This Row],[Life expectancy]:[Schooling]])</f>
        <v>1</v>
      </c>
    </row>
    <row r="2851" spans="1:23" x14ac:dyDescent="0.25">
      <c r="A2851" t="s">
        <v>923</v>
      </c>
      <c r="B2851">
        <v>2008</v>
      </c>
      <c r="C2851" t="s">
        <v>735</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b">
        <f>Data_Completeness(LifeExpectancyData[[#This Row],[Life expectancy]:[Schooling]])</f>
        <v>1</v>
      </c>
    </row>
    <row r="2852" spans="1:23" x14ac:dyDescent="0.25">
      <c r="A2852" t="s">
        <v>923</v>
      </c>
      <c r="B2852">
        <v>2007</v>
      </c>
      <c r="C2852" t="s">
        <v>735</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b">
        <f>Data_Completeness(LifeExpectancyData[[#This Row],[Life expectancy]:[Schooling]])</f>
        <v>1</v>
      </c>
    </row>
    <row r="2853" spans="1:23" x14ac:dyDescent="0.25">
      <c r="A2853" t="s">
        <v>923</v>
      </c>
      <c r="B2853">
        <v>2006</v>
      </c>
      <c r="C2853" t="s">
        <v>735</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b">
        <f>Data_Completeness(LifeExpectancyData[[#This Row],[Life expectancy]:[Schooling]])</f>
        <v>1</v>
      </c>
    </row>
    <row r="2854" spans="1:23" x14ac:dyDescent="0.25">
      <c r="A2854" t="s">
        <v>923</v>
      </c>
      <c r="B2854">
        <v>2005</v>
      </c>
      <c r="C2854" t="s">
        <v>735</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b">
        <f>Data_Completeness(LifeExpectancyData[[#This Row],[Life expectancy]:[Schooling]])</f>
        <v>1</v>
      </c>
    </row>
    <row r="2855" spans="1:23" x14ac:dyDescent="0.25">
      <c r="A2855" t="s">
        <v>923</v>
      </c>
      <c r="B2855">
        <v>2004</v>
      </c>
      <c r="C2855" t="s">
        <v>735</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b">
        <f>Data_Completeness(LifeExpectancyData[[#This Row],[Life expectancy]:[Schooling]])</f>
        <v>1</v>
      </c>
    </row>
    <row r="2856" spans="1:23" x14ac:dyDescent="0.25">
      <c r="A2856" t="s">
        <v>923</v>
      </c>
      <c r="B2856">
        <v>2003</v>
      </c>
      <c r="C2856" t="s">
        <v>735</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b">
        <f>Data_Completeness(LifeExpectancyData[[#This Row],[Life expectancy]:[Schooling]])</f>
        <v>1</v>
      </c>
    </row>
    <row r="2857" spans="1:23" x14ac:dyDescent="0.25">
      <c r="A2857" t="s">
        <v>923</v>
      </c>
      <c r="B2857">
        <v>2002</v>
      </c>
      <c r="C2857" t="s">
        <v>735</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b">
        <f>Data_Completeness(LifeExpectancyData[[#This Row],[Life expectancy]:[Schooling]])</f>
        <v>1</v>
      </c>
    </row>
    <row r="2858" spans="1:23" x14ac:dyDescent="0.25">
      <c r="A2858" t="s">
        <v>923</v>
      </c>
      <c r="B2858">
        <v>2001</v>
      </c>
      <c r="C2858" t="s">
        <v>735</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b">
        <f>Data_Completeness(LifeExpectancyData[[#This Row],[Life expectancy]:[Schooling]])</f>
        <v>1</v>
      </c>
    </row>
    <row r="2859" spans="1:23" x14ac:dyDescent="0.25">
      <c r="A2859" t="s">
        <v>923</v>
      </c>
      <c r="B2859">
        <v>2000</v>
      </c>
      <c r="C2859" t="s">
        <v>735</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b">
        <f>Data_Completeness(LifeExpectancyData[[#This Row],[Life expectancy]:[Schooling]])</f>
        <v>1</v>
      </c>
    </row>
    <row r="2860" spans="1:23" x14ac:dyDescent="0.25">
      <c r="A2860" t="s">
        <v>924</v>
      </c>
      <c r="B2860">
        <v>2015</v>
      </c>
      <c r="C2860" t="s">
        <v>735</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b">
        <f>Data_Completeness(LifeExpectancyData[[#This Row],[Life expectancy]:[Schooling]])</f>
        <v>0</v>
      </c>
    </row>
    <row r="2861" spans="1:23" x14ac:dyDescent="0.25">
      <c r="A2861" t="s">
        <v>924</v>
      </c>
      <c r="B2861">
        <v>2014</v>
      </c>
      <c r="C2861" t="s">
        <v>735</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b">
        <f>Data_Completeness(LifeExpectancyData[[#This Row],[Life expectancy]:[Schooling]])</f>
        <v>0</v>
      </c>
    </row>
    <row r="2862" spans="1:23" x14ac:dyDescent="0.25">
      <c r="A2862" t="s">
        <v>924</v>
      </c>
      <c r="B2862">
        <v>2013</v>
      </c>
      <c r="C2862" t="s">
        <v>735</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b">
        <f>Data_Completeness(LifeExpectancyData[[#This Row],[Life expectancy]:[Schooling]])</f>
        <v>0</v>
      </c>
    </row>
    <row r="2863" spans="1:23" x14ac:dyDescent="0.25">
      <c r="A2863" t="s">
        <v>924</v>
      </c>
      <c r="B2863">
        <v>2012</v>
      </c>
      <c r="C2863" t="s">
        <v>735</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b">
        <f>Data_Completeness(LifeExpectancyData[[#This Row],[Life expectancy]:[Schooling]])</f>
        <v>0</v>
      </c>
    </row>
    <row r="2864" spans="1:23" x14ac:dyDescent="0.25">
      <c r="A2864" t="s">
        <v>924</v>
      </c>
      <c r="B2864">
        <v>2011</v>
      </c>
      <c r="C2864" t="s">
        <v>735</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b">
        <f>Data_Completeness(LifeExpectancyData[[#This Row],[Life expectancy]:[Schooling]])</f>
        <v>0</v>
      </c>
    </row>
    <row r="2865" spans="1:23" x14ac:dyDescent="0.25">
      <c r="A2865" t="s">
        <v>924</v>
      </c>
      <c r="B2865">
        <v>2010</v>
      </c>
      <c r="C2865" t="s">
        <v>735</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b">
        <f>Data_Completeness(LifeExpectancyData[[#This Row],[Life expectancy]:[Schooling]])</f>
        <v>0</v>
      </c>
    </row>
    <row r="2866" spans="1:23" x14ac:dyDescent="0.25">
      <c r="A2866" t="s">
        <v>924</v>
      </c>
      <c r="B2866">
        <v>2009</v>
      </c>
      <c r="C2866" t="s">
        <v>735</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b">
        <f>Data_Completeness(LifeExpectancyData[[#This Row],[Life expectancy]:[Schooling]])</f>
        <v>0</v>
      </c>
    </row>
    <row r="2867" spans="1:23" x14ac:dyDescent="0.25">
      <c r="A2867" t="s">
        <v>924</v>
      </c>
      <c r="B2867">
        <v>2008</v>
      </c>
      <c r="C2867" t="s">
        <v>735</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b">
        <f>Data_Completeness(LifeExpectancyData[[#This Row],[Life expectancy]:[Schooling]])</f>
        <v>0</v>
      </c>
    </row>
    <row r="2868" spans="1:23" x14ac:dyDescent="0.25">
      <c r="A2868" t="s">
        <v>924</v>
      </c>
      <c r="B2868">
        <v>2007</v>
      </c>
      <c r="C2868" t="s">
        <v>735</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b">
        <f>Data_Completeness(LifeExpectancyData[[#This Row],[Life expectancy]:[Schooling]])</f>
        <v>0</v>
      </c>
    </row>
    <row r="2869" spans="1:23" x14ac:dyDescent="0.25">
      <c r="A2869" t="s">
        <v>924</v>
      </c>
      <c r="B2869">
        <v>2006</v>
      </c>
      <c r="C2869" t="s">
        <v>735</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b">
        <f>Data_Completeness(LifeExpectancyData[[#This Row],[Life expectancy]:[Schooling]])</f>
        <v>0</v>
      </c>
    </row>
    <row r="2870" spans="1:23" x14ac:dyDescent="0.25">
      <c r="A2870" t="s">
        <v>924</v>
      </c>
      <c r="B2870">
        <v>2005</v>
      </c>
      <c r="C2870" t="s">
        <v>735</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b">
        <f>Data_Completeness(LifeExpectancyData[[#This Row],[Life expectancy]:[Schooling]])</f>
        <v>0</v>
      </c>
    </row>
    <row r="2871" spans="1:23" x14ac:dyDescent="0.25">
      <c r="A2871" t="s">
        <v>924</v>
      </c>
      <c r="B2871">
        <v>2004</v>
      </c>
      <c r="C2871" t="s">
        <v>735</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b">
        <f>Data_Completeness(LifeExpectancyData[[#This Row],[Life expectancy]:[Schooling]])</f>
        <v>0</v>
      </c>
    </row>
    <row r="2872" spans="1:23" x14ac:dyDescent="0.25">
      <c r="A2872" t="s">
        <v>924</v>
      </c>
      <c r="B2872">
        <v>2003</v>
      </c>
      <c r="C2872" t="s">
        <v>735</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b">
        <f>Data_Completeness(LifeExpectancyData[[#This Row],[Life expectancy]:[Schooling]])</f>
        <v>0</v>
      </c>
    </row>
    <row r="2873" spans="1:23" x14ac:dyDescent="0.25">
      <c r="A2873" t="s">
        <v>924</v>
      </c>
      <c r="B2873">
        <v>2002</v>
      </c>
      <c r="C2873" t="s">
        <v>735</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b">
        <f>Data_Completeness(LifeExpectancyData[[#This Row],[Life expectancy]:[Schooling]])</f>
        <v>0</v>
      </c>
    </row>
    <row r="2874" spans="1:23" x14ac:dyDescent="0.25">
      <c r="A2874" t="s">
        <v>924</v>
      </c>
      <c r="B2874">
        <v>2001</v>
      </c>
      <c r="C2874" t="s">
        <v>735</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b">
        <f>Data_Completeness(LifeExpectancyData[[#This Row],[Life expectancy]:[Schooling]])</f>
        <v>0</v>
      </c>
    </row>
    <row r="2875" spans="1:23" x14ac:dyDescent="0.25">
      <c r="A2875" t="s">
        <v>924</v>
      </c>
      <c r="B2875">
        <v>2000</v>
      </c>
      <c r="C2875" t="s">
        <v>735</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b">
        <f>Data_Completeness(LifeExpectancyData[[#This Row],[Life expectancy]:[Schooling]])</f>
        <v>0</v>
      </c>
    </row>
    <row r="2876" spans="1:23" x14ac:dyDescent="0.25">
      <c r="A2876" t="s">
        <v>925</v>
      </c>
      <c r="B2876">
        <v>2015</v>
      </c>
      <c r="C2876" t="s">
        <v>735</v>
      </c>
      <c r="D2876">
        <v>76</v>
      </c>
      <c r="E2876">
        <v>127</v>
      </c>
      <c r="F2876">
        <v>28</v>
      </c>
      <c r="H2876">
        <v>0</v>
      </c>
      <c r="I2876">
        <v>97</v>
      </c>
      <c r="J2876">
        <v>256</v>
      </c>
      <c r="K2876">
        <v>17.5</v>
      </c>
      <c r="L2876">
        <v>35</v>
      </c>
      <c r="M2876">
        <v>97</v>
      </c>
      <c r="O2876">
        <v>97</v>
      </c>
      <c r="P2876">
        <v>0.1</v>
      </c>
      <c r="S2876">
        <v>14.2</v>
      </c>
      <c r="T2876">
        <v>14.5</v>
      </c>
      <c r="U2876">
        <v>0.67800000000000005</v>
      </c>
      <c r="V2876">
        <v>12.6</v>
      </c>
      <c r="W2876" t="b">
        <f>Data_Completeness(LifeExpectancyData[[#This Row],[Life expectancy]:[Schooling]])</f>
        <v>0</v>
      </c>
    </row>
    <row r="2877" spans="1:23" x14ac:dyDescent="0.25">
      <c r="A2877" t="s">
        <v>925</v>
      </c>
      <c r="B2877">
        <v>2014</v>
      </c>
      <c r="C2877" t="s">
        <v>735</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b">
        <f>Data_Completeness(LifeExpectancyData[[#This Row],[Life expectancy]:[Schooling]])</f>
        <v>0</v>
      </c>
    </row>
    <row r="2878" spans="1:23" x14ac:dyDescent="0.25">
      <c r="A2878" t="s">
        <v>925</v>
      </c>
      <c r="B2878">
        <v>2013</v>
      </c>
      <c r="C2878" t="s">
        <v>735</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b">
        <f>Data_Completeness(LifeExpectancyData[[#This Row],[Life expectancy]:[Schooling]])</f>
        <v>0</v>
      </c>
    </row>
    <row r="2879" spans="1:23" x14ac:dyDescent="0.25">
      <c r="A2879" t="s">
        <v>925</v>
      </c>
      <c r="B2879">
        <v>2012</v>
      </c>
      <c r="C2879" t="s">
        <v>735</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b">
        <f>Data_Completeness(LifeExpectancyData[[#This Row],[Life expectancy]:[Schooling]])</f>
        <v>0</v>
      </c>
    </row>
    <row r="2880" spans="1:23" x14ac:dyDescent="0.25">
      <c r="A2880" t="s">
        <v>925</v>
      </c>
      <c r="B2880">
        <v>2011</v>
      </c>
      <c r="C2880" t="s">
        <v>735</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b">
        <f>Data_Completeness(LifeExpectancyData[[#This Row],[Life expectancy]:[Schooling]])</f>
        <v>0</v>
      </c>
    </row>
    <row r="2881" spans="1:23" x14ac:dyDescent="0.25">
      <c r="A2881" t="s">
        <v>925</v>
      </c>
      <c r="B2881">
        <v>2010</v>
      </c>
      <c r="C2881" t="s">
        <v>735</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b">
        <f>Data_Completeness(LifeExpectancyData[[#This Row],[Life expectancy]:[Schooling]])</f>
        <v>0</v>
      </c>
    </row>
    <row r="2882" spans="1:23" x14ac:dyDescent="0.25">
      <c r="A2882" t="s">
        <v>925</v>
      </c>
      <c r="B2882">
        <v>2009</v>
      </c>
      <c r="C2882" t="s">
        <v>735</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b">
        <f>Data_Completeness(LifeExpectancyData[[#This Row],[Life expectancy]:[Schooling]])</f>
        <v>0</v>
      </c>
    </row>
    <row r="2883" spans="1:23" x14ac:dyDescent="0.25">
      <c r="A2883" t="s">
        <v>925</v>
      </c>
      <c r="B2883">
        <v>2008</v>
      </c>
      <c r="C2883" t="s">
        <v>735</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b">
        <f>Data_Completeness(LifeExpectancyData[[#This Row],[Life expectancy]:[Schooling]])</f>
        <v>0</v>
      </c>
    </row>
    <row r="2884" spans="1:23" x14ac:dyDescent="0.25">
      <c r="A2884" t="s">
        <v>925</v>
      </c>
      <c r="B2884">
        <v>2007</v>
      </c>
      <c r="C2884" t="s">
        <v>735</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b">
        <f>Data_Completeness(LifeExpectancyData[[#This Row],[Life expectancy]:[Schooling]])</f>
        <v>0</v>
      </c>
    </row>
    <row r="2885" spans="1:23" x14ac:dyDescent="0.25">
      <c r="A2885" t="s">
        <v>925</v>
      </c>
      <c r="B2885">
        <v>2006</v>
      </c>
      <c r="C2885" t="s">
        <v>735</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b">
        <f>Data_Completeness(LifeExpectancyData[[#This Row],[Life expectancy]:[Schooling]])</f>
        <v>0</v>
      </c>
    </row>
    <row r="2886" spans="1:23" x14ac:dyDescent="0.25">
      <c r="A2886" t="s">
        <v>925</v>
      </c>
      <c r="B2886">
        <v>2005</v>
      </c>
      <c r="C2886" t="s">
        <v>735</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b">
        <f>Data_Completeness(LifeExpectancyData[[#This Row],[Life expectancy]:[Schooling]])</f>
        <v>0</v>
      </c>
    </row>
    <row r="2887" spans="1:23" x14ac:dyDescent="0.25">
      <c r="A2887" t="s">
        <v>925</v>
      </c>
      <c r="B2887">
        <v>2004</v>
      </c>
      <c r="C2887" t="s">
        <v>735</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b">
        <f>Data_Completeness(LifeExpectancyData[[#This Row],[Life expectancy]:[Schooling]])</f>
        <v>0</v>
      </c>
    </row>
    <row r="2888" spans="1:23" x14ac:dyDescent="0.25">
      <c r="A2888" t="s">
        <v>925</v>
      </c>
      <c r="B2888">
        <v>2003</v>
      </c>
      <c r="C2888" t="s">
        <v>735</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b">
        <f>Data_Completeness(LifeExpectancyData[[#This Row],[Life expectancy]:[Schooling]])</f>
        <v>0</v>
      </c>
    </row>
    <row r="2889" spans="1:23" x14ac:dyDescent="0.25">
      <c r="A2889" t="s">
        <v>925</v>
      </c>
      <c r="B2889">
        <v>2002</v>
      </c>
      <c r="C2889" t="s">
        <v>735</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b">
        <f>Data_Completeness(LifeExpectancyData[[#This Row],[Life expectancy]:[Schooling]])</f>
        <v>0</v>
      </c>
    </row>
    <row r="2890" spans="1:23" x14ac:dyDescent="0.25">
      <c r="A2890" t="s">
        <v>925</v>
      </c>
      <c r="B2890">
        <v>2001</v>
      </c>
      <c r="C2890" t="s">
        <v>735</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b">
        <f>Data_Completeness(LifeExpectancyData[[#This Row],[Life expectancy]:[Schooling]])</f>
        <v>0</v>
      </c>
    </row>
    <row r="2891" spans="1:23" x14ac:dyDescent="0.25">
      <c r="A2891" t="s">
        <v>925</v>
      </c>
      <c r="B2891">
        <v>2000</v>
      </c>
      <c r="C2891" t="s">
        <v>735</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b">
        <f>Data_Completeness(LifeExpectancyData[[#This Row],[Life expectancy]:[Schooling]])</f>
        <v>0</v>
      </c>
    </row>
    <row r="2892" spans="1:23" x14ac:dyDescent="0.25">
      <c r="A2892" t="s">
        <v>926</v>
      </c>
      <c r="B2892">
        <v>2015</v>
      </c>
      <c r="C2892" t="s">
        <v>735</v>
      </c>
      <c r="D2892">
        <v>65.7</v>
      </c>
      <c r="E2892">
        <v>224</v>
      </c>
      <c r="F2892">
        <v>37</v>
      </c>
      <c r="H2892">
        <v>0</v>
      </c>
      <c r="I2892">
        <v>69</v>
      </c>
      <c r="J2892">
        <v>468</v>
      </c>
      <c r="K2892">
        <v>41.3</v>
      </c>
      <c r="L2892">
        <v>47</v>
      </c>
      <c r="M2892">
        <v>63</v>
      </c>
      <c r="O2892">
        <v>69</v>
      </c>
      <c r="P2892">
        <v>0.1</v>
      </c>
      <c r="S2892">
        <v>13.6</v>
      </c>
      <c r="T2892">
        <v>13.4</v>
      </c>
      <c r="U2892">
        <v>0.499</v>
      </c>
      <c r="V2892">
        <v>9</v>
      </c>
      <c r="W2892" t="b">
        <f>Data_Completeness(LifeExpectancyData[[#This Row],[Life expectancy]:[Schooling]])</f>
        <v>0</v>
      </c>
    </row>
    <row r="2893" spans="1:23" x14ac:dyDescent="0.25">
      <c r="A2893" t="s">
        <v>926</v>
      </c>
      <c r="B2893">
        <v>2014</v>
      </c>
      <c r="C2893" t="s">
        <v>735</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b">
        <f>Data_Completeness(LifeExpectancyData[[#This Row],[Life expectancy]:[Schooling]])</f>
        <v>0</v>
      </c>
    </row>
    <row r="2894" spans="1:23" x14ac:dyDescent="0.25">
      <c r="A2894" t="s">
        <v>926</v>
      </c>
      <c r="B2894">
        <v>2013</v>
      </c>
      <c r="C2894" t="s">
        <v>735</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b">
        <f>Data_Completeness(LifeExpectancyData[[#This Row],[Life expectancy]:[Schooling]])</f>
        <v>0</v>
      </c>
    </row>
    <row r="2895" spans="1:23" x14ac:dyDescent="0.25">
      <c r="A2895" t="s">
        <v>926</v>
      </c>
      <c r="B2895">
        <v>2012</v>
      </c>
      <c r="C2895" t="s">
        <v>735</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b">
        <f>Data_Completeness(LifeExpectancyData[[#This Row],[Life expectancy]:[Schooling]])</f>
        <v>0</v>
      </c>
    </row>
    <row r="2896" spans="1:23" x14ac:dyDescent="0.25">
      <c r="A2896" t="s">
        <v>926</v>
      </c>
      <c r="B2896">
        <v>2011</v>
      </c>
      <c r="C2896" t="s">
        <v>735</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b">
        <f>Data_Completeness(LifeExpectancyData[[#This Row],[Life expectancy]:[Schooling]])</f>
        <v>0</v>
      </c>
    </row>
    <row r="2897" spans="1:23" x14ac:dyDescent="0.25">
      <c r="A2897" t="s">
        <v>926</v>
      </c>
      <c r="B2897">
        <v>2010</v>
      </c>
      <c r="C2897" t="s">
        <v>735</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b">
        <f>Data_Completeness(LifeExpectancyData[[#This Row],[Life expectancy]:[Schooling]])</f>
        <v>0</v>
      </c>
    </row>
    <row r="2898" spans="1:23" x14ac:dyDescent="0.25">
      <c r="A2898" t="s">
        <v>926</v>
      </c>
      <c r="B2898">
        <v>2009</v>
      </c>
      <c r="C2898" t="s">
        <v>735</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b">
        <f>Data_Completeness(LifeExpectancyData[[#This Row],[Life expectancy]:[Schooling]])</f>
        <v>0</v>
      </c>
    </row>
    <row r="2899" spans="1:23" x14ac:dyDescent="0.25">
      <c r="A2899" t="s">
        <v>926</v>
      </c>
      <c r="B2899">
        <v>2008</v>
      </c>
      <c r="C2899" t="s">
        <v>735</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b">
        <f>Data_Completeness(LifeExpectancyData[[#This Row],[Life expectancy]:[Schooling]])</f>
        <v>0</v>
      </c>
    </row>
    <row r="2900" spans="1:23" x14ac:dyDescent="0.25">
      <c r="A2900" t="s">
        <v>926</v>
      </c>
      <c r="B2900">
        <v>2007</v>
      </c>
      <c r="C2900" t="s">
        <v>735</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b">
        <f>Data_Completeness(LifeExpectancyData[[#This Row],[Life expectancy]:[Schooling]])</f>
        <v>0</v>
      </c>
    </row>
    <row r="2901" spans="1:23" x14ac:dyDescent="0.25">
      <c r="A2901" t="s">
        <v>926</v>
      </c>
      <c r="B2901">
        <v>2006</v>
      </c>
      <c r="C2901" t="s">
        <v>735</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b">
        <f>Data_Completeness(LifeExpectancyData[[#This Row],[Life expectancy]:[Schooling]])</f>
        <v>0</v>
      </c>
    </row>
    <row r="2902" spans="1:23" x14ac:dyDescent="0.25">
      <c r="A2902" t="s">
        <v>926</v>
      </c>
      <c r="B2902">
        <v>2005</v>
      </c>
      <c r="C2902" t="s">
        <v>735</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b">
        <f>Data_Completeness(LifeExpectancyData[[#This Row],[Life expectancy]:[Schooling]])</f>
        <v>0</v>
      </c>
    </row>
    <row r="2903" spans="1:23" x14ac:dyDescent="0.25">
      <c r="A2903" t="s">
        <v>926</v>
      </c>
      <c r="B2903">
        <v>2004</v>
      </c>
      <c r="C2903" t="s">
        <v>735</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b">
        <f>Data_Completeness(LifeExpectancyData[[#This Row],[Life expectancy]:[Schooling]])</f>
        <v>0</v>
      </c>
    </row>
    <row r="2904" spans="1:23" x14ac:dyDescent="0.25">
      <c r="A2904" t="s">
        <v>926</v>
      </c>
      <c r="B2904">
        <v>2003</v>
      </c>
      <c r="C2904" t="s">
        <v>735</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b">
        <f>Data_Completeness(LifeExpectancyData[[#This Row],[Life expectancy]:[Schooling]])</f>
        <v>0</v>
      </c>
    </row>
    <row r="2905" spans="1:23" x14ac:dyDescent="0.25">
      <c r="A2905" t="s">
        <v>926</v>
      </c>
      <c r="B2905">
        <v>2002</v>
      </c>
      <c r="C2905" t="s">
        <v>735</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b">
        <f>Data_Completeness(LifeExpectancyData[[#This Row],[Life expectancy]:[Schooling]])</f>
        <v>0</v>
      </c>
    </row>
    <row r="2906" spans="1:23" x14ac:dyDescent="0.25">
      <c r="A2906" t="s">
        <v>926</v>
      </c>
      <c r="B2906">
        <v>2001</v>
      </c>
      <c r="C2906" t="s">
        <v>735</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b">
        <f>Data_Completeness(LifeExpectancyData[[#This Row],[Life expectancy]:[Schooling]])</f>
        <v>0</v>
      </c>
    </row>
    <row r="2907" spans="1:23" x14ac:dyDescent="0.25">
      <c r="A2907" t="s">
        <v>926</v>
      </c>
      <c r="B2907">
        <v>2000</v>
      </c>
      <c r="C2907" t="s">
        <v>735</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b">
        <f>Data_Completeness(LifeExpectancyData[[#This Row],[Life expectancy]:[Schooling]])</f>
        <v>0</v>
      </c>
    </row>
    <row r="2908" spans="1:23" x14ac:dyDescent="0.25">
      <c r="A2908" t="s">
        <v>927</v>
      </c>
      <c r="B2908">
        <v>2015</v>
      </c>
      <c r="C2908" t="s">
        <v>735</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b">
        <f>Data_Completeness(LifeExpectancyData[[#This Row],[Life expectancy]:[Schooling]])</f>
        <v>0</v>
      </c>
    </row>
    <row r="2909" spans="1:23" x14ac:dyDescent="0.25">
      <c r="A2909" t="s">
        <v>927</v>
      </c>
      <c r="B2909">
        <v>2014</v>
      </c>
      <c r="C2909" t="s">
        <v>735</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b">
        <f>Data_Completeness(LifeExpectancyData[[#This Row],[Life expectancy]:[Schooling]])</f>
        <v>1</v>
      </c>
    </row>
    <row r="2910" spans="1:23" x14ac:dyDescent="0.25">
      <c r="A2910" t="s">
        <v>927</v>
      </c>
      <c r="B2910">
        <v>2013</v>
      </c>
      <c r="C2910" t="s">
        <v>735</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b">
        <f>Data_Completeness(LifeExpectancyData[[#This Row],[Life expectancy]:[Schooling]])</f>
        <v>1</v>
      </c>
    </row>
    <row r="2911" spans="1:23" x14ac:dyDescent="0.25">
      <c r="A2911" t="s">
        <v>927</v>
      </c>
      <c r="B2911">
        <v>2012</v>
      </c>
      <c r="C2911" t="s">
        <v>735</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b">
        <f>Data_Completeness(LifeExpectancyData[[#This Row],[Life expectancy]:[Schooling]])</f>
        <v>1</v>
      </c>
    </row>
    <row r="2912" spans="1:23" x14ac:dyDescent="0.25">
      <c r="A2912" t="s">
        <v>927</v>
      </c>
      <c r="B2912">
        <v>2011</v>
      </c>
      <c r="C2912" t="s">
        <v>735</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b">
        <f>Data_Completeness(LifeExpectancyData[[#This Row],[Life expectancy]:[Schooling]])</f>
        <v>1</v>
      </c>
    </row>
    <row r="2913" spans="1:23" x14ac:dyDescent="0.25">
      <c r="A2913" t="s">
        <v>927</v>
      </c>
      <c r="B2913">
        <v>2010</v>
      </c>
      <c r="C2913" t="s">
        <v>735</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b">
        <f>Data_Completeness(LifeExpectancyData[[#This Row],[Life expectancy]:[Schooling]])</f>
        <v>1</v>
      </c>
    </row>
    <row r="2914" spans="1:23" x14ac:dyDescent="0.25">
      <c r="A2914" t="s">
        <v>927</v>
      </c>
      <c r="B2914">
        <v>2009</v>
      </c>
      <c r="C2914" t="s">
        <v>735</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b">
        <f>Data_Completeness(LifeExpectancyData[[#This Row],[Life expectancy]:[Schooling]])</f>
        <v>1</v>
      </c>
    </row>
    <row r="2915" spans="1:23" x14ac:dyDescent="0.25">
      <c r="A2915" t="s">
        <v>927</v>
      </c>
      <c r="B2915">
        <v>2008</v>
      </c>
      <c r="C2915" t="s">
        <v>735</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b">
        <f>Data_Completeness(LifeExpectancyData[[#This Row],[Life expectancy]:[Schooling]])</f>
        <v>1</v>
      </c>
    </row>
    <row r="2916" spans="1:23" x14ac:dyDescent="0.25">
      <c r="A2916" t="s">
        <v>927</v>
      </c>
      <c r="B2916">
        <v>2007</v>
      </c>
      <c r="C2916" t="s">
        <v>735</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b">
        <f>Data_Completeness(LifeExpectancyData[[#This Row],[Life expectancy]:[Schooling]])</f>
        <v>1</v>
      </c>
    </row>
    <row r="2917" spans="1:23" x14ac:dyDescent="0.25">
      <c r="A2917" t="s">
        <v>927</v>
      </c>
      <c r="B2917">
        <v>2006</v>
      </c>
      <c r="C2917" t="s">
        <v>735</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b">
        <f>Data_Completeness(LifeExpectancyData[[#This Row],[Life expectancy]:[Schooling]])</f>
        <v>1</v>
      </c>
    </row>
    <row r="2918" spans="1:23" x14ac:dyDescent="0.25">
      <c r="A2918" t="s">
        <v>927</v>
      </c>
      <c r="B2918">
        <v>2005</v>
      </c>
      <c r="C2918" t="s">
        <v>735</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b">
        <f>Data_Completeness(LifeExpectancyData[[#This Row],[Life expectancy]:[Schooling]])</f>
        <v>1</v>
      </c>
    </row>
    <row r="2919" spans="1:23" x14ac:dyDescent="0.25">
      <c r="A2919" t="s">
        <v>927</v>
      </c>
      <c r="B2919">
        <v>2004</v>
      </c>
      <c r="C2919" t="s">
        <v>735</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b">
        <f>Data_Completeness(LifeExpectancyData[[#This Row],[Life expectancy]:[Schooling]])</f>
        <v>0</v>
      </c>
    </row>
    <row r="2920" spans="1:23" x14ac:dyDescent="0.25">
      <c r="A2920" t="s">
        <v>927</v>
      </c>
      <c r="B2920">
        <v>2003</v>
      </c>
      <c r="C2920" t="s">
        <v>735</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b">
        <f>Data_Completeness(LifeExpectancyData[[#This Row],[Life expectancy]:[Schooling]])</f>
        <v>0</v>
      </c>
    </row>
    <row r="2921" spans="1:23" x14ac:dyDescent="0.25">
      <c r="A2921" t="s">
        <v>927</v>
      </c>
      <c r="B2921">
        <v>2002</v>
      </c>
      <c r="C2921" t="s">
        <v>735</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b">
        <f>Data_Completeness(LifeExpectancyData[[#This Row],[Life expectancy]:[Schooling]])</f>
        <v>0</v>
      </c>
    </row>
    <row r="2922" spans="1:23" x14ac:dyDescent="0.25">
      <c r="A2922" t="s">
        <v>927</v>
      </c>
      <c r="B2922">
        <v>2001</v>
      </c>
      <c r="C2922" t="s">
        <v>735</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b">
        <f>Data_Completeness(LifeExpectancyData[[#This Row],[Life expectancy]:[Schooling]])</f>
        <v>0</v>
      </c>
    </row>
    <row r="2923" spans="1:23" x14ac:dyDescent="0.25">
      <c r="A2923" t="s">
        <v>927</v>
      </c>
      <c r="B2923">
        <v>2000</v>
      </c>
      <c r="C2923" t="s">
        <v>735</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b">
        <f>Data_Completeness(LifeExpectancyData[[#This Row],[Life expectancy]:[Schooling]])</f>
        <v>0</v>
      </c>
    </row>
    <row r="2924" spans="1:23" x14ac:dyDescent="0.25">
      <c r="A2924" t="s">
        <v>928</v>
      </c>
      <c r="B2924">
        <v>2015</v>
      </c>
      <c r="C2924" t="s">
        <v>735</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b">
        <f>Data_Completeness(LifeExpectancyData[[#This Row],[Life expectancy]:[Schooling]])</f>
        <v>0</v>
      </c>
    </row>
    <row r="2925" spans="1:23" x14ac:dyDescent="0.25">
      <c r="A2925" t="s">
        <v>928</v>
      </c>
      <c r="B2925">
        <v>2014</v>
      </c>
      <c r="C2925" t="s">
        <v>735</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b">
        <f>Data_Completeness(LifeExpectancyData[[#This Row],[Life expectancy]:[Schooling]])</f>
        <v>1</v>
      </c>
    </row>
    <row r="2926" spans="1:23" x14ac:dyDescent="0.25">
      <c r="A2926" t="s">
        <v>928</v>
      </c>
      <c r="B2926">
        <v>2013</v>
      </c>
      <c r="C2926" t="s">
        <v>735</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b">
        <f>Data_Completeness(LifeExpectancyData[[#This Row],[Life expectancy]:[Schooling]])</f>
        <v>1</v>
      </c>
    </row>
    <row r="2927" spans="1:23" x14ac:dyDescent="0.25">
      <c r="A2927" t="s">
        <v>928</v>
      </c>
      <c r="B2927">
        <v>2012</v>
      </c>
      <c r="C2927" t="s">
        <v>735</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b">
        <f>Data_Completeness(LifeExpectancyData[[#This Row],[Life expectancy]:[Schooling]])</f>
        <v>1</v>
      </c>
    </row>
    <row r="2928" spans="1:23" x14ac:dyDescent="0.25">
      <c r="A2928" t="s">
        <v>928</v>
      </c>
      <c r="B2928">
        <v>2011</v>
      </c>
      <c r="C2928" t="s">
        <v>735</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b">
        <f>Data_Completeness(LifeExpectancyData[[#This Row],[Life expectancy]:[Schooling]])</f>
        <v>1</v>
      </c>
    </row>
    <row r="2929" spans="1:23" x14ac:dyDescent="0.25">
      <c r="A2929" t="s">
        <v>928</v>
      </c>
      <c r="B2929">
        <v>2010</v>
      </c>
      <c r="C2929" t="s">
        <v>735</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b">
        <f>Data_Completeness(LifeExpectancyData[[#This Row],[Life expectancy]:[Schooling]])</f>
        <v>1</v>
      </c>
    </row>
    <row r="2930" spans="1:23" x14ac:dyDescent="0.25">
      <c r="A2930" t="s">
        <v>928</v>
      </c>
      <c r="B2930">
        <v>2009</v>
      </c>
      <c r="C2930" t="s">
        <v>735</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b">
        <f>Data_Completeness(LifeExpectancyData[[#This Row],[Life expectancy]:[Schooling]])</f>
        <v>1</v>
      </c>
    </row>
    <row r="2931" spans="1:23" x14ac:dyDescent="0.25">
      <c r="A2931" t="s">
        <v>928</v>
      </c>
      <c r="B2931">
        <v>2008</v>
      </c>
      <c r="C2931" t="s">
        <v>735</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b">
        <f>Data_Completeness(LifeExpectancyData[[#This Row],[Life expectancy]:[Schooling]])</f>
        <v>1</v>
      </c>
    </row>
    <row r="2932" spans="1:23" x14ac:dyDescent="0.25">
      <c r="A2932" t="s">
        <v>928</v>
      </c>
      <c r="B2932">
        <v>2007</v>
      </c>
      <c r="C2932" t="s">
        <v>735</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b">
        <f>Data_Completeness(LifeExpectancyData[[#This Row],[Life expectancy]:[Schooling]])</f>
        <v>1</v>
      </c>
    </row>
    <row r="2933" spans="1:23" x14ac:dyDescent="0.25">
      <c r="A2933" t="s">
        <v>928</v>
      </c>
      <c r="B2933">
        <v>2006</v>
      </c>
      <c r="C2933" t="s">
        <v>735</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b">
        <f>Data_Completeness(LifeExpectancyData[[#This Row],[Life expectancy]:[Schooling]])</f>
        <v>1</v>
      </c>
    </row>
    <row r="2934" spans="1:23" x14ac:dyDescent="0.25">
      <c r="A2934" t="s">
        <v>928</v>
      </c>
      <c r="B2934">
        <v>2005</v>
      </c>
      <c r="C2934" t="s">
        <v>735</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b">
        <f>Data_Completeness(LifeExpectancyData[[#This Row],[Life expectancy]:[Schooling]])</f>
        <v>1</v>
      </c>
    </row>
    <row r="2935" spans="1:23" x14ac:dyDescent="0.25">
      <c r="A2935" t="s">
        <v>928</v>
      </c>
      <c r="B2935">
        <v>2004</v>
      </c>
      <c r="C2935" t="s">
        <v>735</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b">
        <f>Data_Completeness(LifeExpectancyData[[#This Row],[Life expectancy]:[Schooling]])</f>
        <v>1</v>
      </c>
    </row>
    <row r="2936" spans="1:23" x14ac:dyDescent="0.25">
      <c r="A2936" t="s">
        <v>928</v>
      </c>
      <c r="B2936">
        <v>2003</v>
      </c>
      <c r="C2936" t="s">
        <v>735</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b">
        <f>Data_Completeness(LifeExpectancyData[[#This Row],[Life expectancy]:[Schooling]])</f>
        <v>1</v>
      </c>
    </row>
    <row r="2937" spans="1:23" x14ac:dyDescent="0.25">
      <c r="A2937" t="s">
        <v>928</v>
      </c>
      <c r="B2937">
        <v>2002</v>
      </c>
      <c r="C2937" t="s">
        <v>735</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b">
        <f>Data_Completeness(LifeExpectancyData[[#This Row],[Life expectancy]:[Schooling]])</f>
        <v>1</v>
      </c>
    </row>
    <row r="2938" spans="1:23" x14ac:dyDescent="0.25">
      <c r="A2938" t="s">
        <v>928</v>
      </c>
      <c r="B2938">
        <v>2001</v>
      </c>
      <c r="C2938" t="s">
        <v>735</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b">
        <f>Data_Completeness(LifeExpectancyData[[#This Row],[Life expectancy]:[Schooling]])</f>
        <v>1</v>
      </c>
    </row>
    <row r="2939" spans="1:23" x14ac:dyDescent="0.25">
      <c r="A2939" t="s">
        <v>928</v>
      </c>
      <c r="B2939">
        <v>2000</v>
      </c>
      <c r="C2939" t="s">
        <v>735</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b">
        <f>Data_Completeness(LifeExpectancyData[[#This Row],[Life expectancy]:[Schooling]])</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E99B0-B53E-46C3-8675-C0E211642565}">
  <sheetPr>
    <tabColor rgb="FFD9D9D9"/>
  </sheetPr>
  <dimension ref="A1:K52"/>
  <sheetViews>
    <sheetView workbookViewId="0">
      <pane ySplit="1" topLeftCell="A2" activePane="bottomLeft" state="frozenSplit"/>
      <selection pane="bottomLeft"/>
    </sheetView>
  </sheetViews>
  <sheetFormatPr defaultRowHeight="15" x14ac:dyDescent="0.25"/>
  <cols>
    <col min="1" max="1" width="9" bestFit="1" customWidth="1"/>
    <col min="2" max="2" width="9.7109375" bestFit="1" customWidth="1"/>
    <col min="3" max="3" width="13.28515625" bestFit="1" customWidth="1"/>
    <col min="4" max="4" width="14.7109375" bestFit="1" customWidth="1"/>
    <col min="5" max="6" width="19.5703125" bestFit="1" customWidth="1"/>
    <col min="7" max="7" width="15.42578125" bestFit="1" customWidth="1"/>
    <col min="8" max="8" width="16" bestFit="1" customWidth="1"/>
    <col min="9" max="9" width="16.7109375" bestFit="1" customWidth="1"/>
    <col min="10" max="10" width="14.85546875" bestFit="1" customWidth="1"/>
    <col min="11" max="11" width="12.7109375" customWidth="1"/>
  </cols>
  <sheetData>
    <row r="1" spans="1:11" x14ac:dyDescent="0.25">
      <c r="A1" t="s">
        <v>1581</v>
      </c>
      <c r="B1" t="s">
        <v>1582</v>
      </c>
      <c r="C1" t="s">
        <v>1583</v>
      </c>
      <c r="D1" t="s">
        <v>1584</v>
      </c>
      <c r="E1" t="s">
        <v>1585</v>
      </c>
      <c r="F1" t="s">
        <v>1586</v>
      </c>
      <c r="G1" t="s">
        <v>1587</v>
      </c>
      <c r="H1" t="s">
        <v>1588</v>
      </c>
      <c r="I1" t="s">
        <v>1589</v>
      </c>
      <c r="J1" t="s">
        <v>1590</v>
      </c>
      <c r="K1" t="s">
        <v>733</v>
      </c>
    </row>
    <row r="2" spans="1:11" x14ac:dyDescent="0.25">
      <c r="A2" t="s">
        <v>1591</v>
      </c>
      <c r="B2" t="s">
        <v>1592</v>
      </c>
      <c r="C2">
        <v>1998</v>
      </c>
      <c r="D2">
        <v>14</v>
      </c>
      <c r="E2">
        <v>14</v>
      </c>
      <c r="F2">
        <v>7.8</v>
      </c>
      <c r="G2">
        <v>181512</v>
      </c>
      <c r="H2">
        <v>2.6390573296152584</v>
      </c>
      <c r="I2">
        <v>2.0541237336955462</v>
      </c>
      <c r="J2">
        <v>12.109077046203975</v>
      </c>
      <c r="K2" t="b">
        <f>Data_Completeness(ProductionLotsData[[#This Row],[Fiscal_Year]:[log Unit Cost]])</f>
        <v>1</v>
      </c>
    </row>
    <row r="3" spans="1:11" x14ac:dyDescent="0.25">
      <c r="A3" t="s">
        <v>1593</v>
      </c>
      <c r="B3" t="s">
        <v>1592</v>
      </c>
      <c r="C3">
        <v>1999</v>
      </c>
      <c r="D3">
        <v>20</v>
      </c>
      <c r="E3">
        <v>34</v>
      </c>
      <c r="F3">
        <v>22.6</v>
      </c>
      <c r="G3">
        <v>128514</v>
      </c>
      <c r="H3">
        <v>3.5263605246161616</v>
      </c>
      <c r="I3">
        <v>3.1179499062782403</v>
      </c>
      <c r="J3">
        <v>11.763793126799197</v>
      </c>
      <c r="K3" t="b">
        <f>Data_Completeness(ProductionLotsData[[#This Row],[Fiscal_Year]:[log Unit Cost]])</f>
        <v>1</v>
      </c>
    </row>
    <row r="4" spans="1:11" x14ac:dyDescent="0.25">
      <c r="A4" t="s">
        <v>1594</v>
      </c>
      <c r="B4" t="s">
        <v>1592</v>
      </c>
      <c r="C4">
        <v>2000</v>
      </c>
      <c r="D4">
        <v>20</v>
      </c>
      <c r="E4">
        <v>54</v>
      </c>
      <c r="F4">
        <v>37.700000000000003</v>
      </c>
      <c r="G4">
        <v>129653</v>
      </c>
      <c r="H4">
        <v>3.9889840465642745</v>
      </c>
      <c r="I4">
        <v>3.629660094453965</v>
      </c>
      <c r="J4">
        <v>11.772616929920082</v>
      </c>
      <c r="K4" t="b">
        <f>Data_Completeness(ProductionLotsData[[#This Row],[Fiscal_Year]:[log Unit Cost]])</f>
        <v>1</v>
      </c>
    </row>
    <row r="5" spans="1:11" x14ac:dyDescent="0.25">
      <c r="A5" t="s">
        <v>1595</v>
      </c>
      <c r="B5" t="s">
        <v>1592</v>
      </c>
      <c r="C5">
        <v>2001</v>
      </c>
      <c r="D5">
        <v>11</v>
      </c>
      <c r="E5">
        <v>65</v>
      </c>
      <c r="F5">
        <v>46.1</v>
      </c>
      <c r="G5">
        <v>119532</v>
      </c>
      <c r="H5">
        <v>4.1743872698956368</v>
      </c>
      <c r="I5">
        <v>3.8308129500026027</v>
      </c>
      <c r="J5">
        <v>11.691339396933166</v>
      </c>
      <c r="K5" t="b">
        <f>Data_Completeness(ProductionLotsData[[#This Row],[Fiscal_Year]:[log Unit Cost]])</f>
        <v>1</v>
      </c>
    </row>
    <row r="6" spans="1:11" x14ac:dyDescent="0.25">
      <c r="A6" t="s">
        <v>1596</v>
      </c>
      <c r="B6" t="s">
        <v>1592</v>
      </c>
      <c r="C6">
        <v>2002</v>
      </c>
      <c r="D6">
        <v>17</v>
      </c>
      <c r="E6">
        <v>82</v>
      </c>
      <c r="F6">
        <v>52.3</v>
      </c>
      <c r="G6">
        <v>111349</v>
      </c>
      <c r="H6">
        <v>4.4067192472642533</v>
      </c>
      <c r="I6">
        <v>3.9569963710708773</v>
      </c>
      <c r="J6">
        <v>11.620424691953675</v>
      </c>
      <c r="K6" t="b">
        <f>Data_Completeness(ProductionLotsData[[#This Row],[Fiscal_Year]:[log Unit Cost]])</f>
        <v>1</v>
      </c>
    </row>
    <row r="7" spans="1:11" x14ac:dyDescent="0.25">
      <c r="A7" t="s">
        <v>1597</v>
      </c>
      <c r="B7" t="s">
        <v>1592</v>
      </c>
      <c r="C7">
        <v>2003</v>
      </c>
      <c r="D7">
        <v>15</v>
      </c>
      <c r="E7">
        <v>97</v>
      </c>
      <c r="F7">
        <v>59.2</v>
      </c>
      <c r="G7">
        <v>112030</v>
      </c>
      <c r="H7">
        <v>4.5747109785033828</v>
      </c>
      <c r="I7">
        <v>4.0809215418899605</v>
      </c>
      <c r="J7">
        <v>11.626521971552769</v>
      </c>
      <c r="K7" t="b">
        <f>Data_Completeness(ProductionLotsData[[#This Row],[Fiscal_Year]:[log Unit Cost]])</f>
        <v>1</v>
      </c>
    </row>
    <row r="8" spans="1:11" x14ac:dyDescent="0.25">
      <c r="A8" t="s">
        <v>1598</v>
      </c>
      <c r="B8" t="s">
        <v>1592</v>
      </c>
      <c r="C8">
        <v>2012</v>
      </c>
      <c r="D8">
        <v>9</v>
      </c>
      <c r="E8">
        <v>106</v>
      </c>
      <c r="F8">
        <v>20</v>
      </c>
      <c r="G8">
        <v>147393</v>
      </c>
      <c r="H8">
        <v>4.6634390941120669</v>
      </c>
      <c r="I8">
        <v>2.9957322735539909</v>
      </c>
      <c r="J8">
        <v>11.900857767786087</v>
      </c>
      <c r="K8" t="b">
        <f>Data_Completeness(ProductionLotsData[[#This Row],[Fiscal_Year]:[log Unit Cost]])</f>
        <v>1</v>
      </c>
    </row>
    <row r="9" spans="1:11" x14ac:dyDescent="0.25">
      <c r="A9" t="s">
        <v>1599</v>
      </c>
      <c r="B9" t="s">
        <v>1592</v>
      </c>
      <c r="C9">
        <v>2013</v>
      </c>
      <c r="D9">
        <v>20</v>
      </c>
      <c r="E9">
        <v>126</v>
      </c>
      <c r="F9">
        <v>30.8</v>
      </c>
      <c r="G9">
        <v>135356</v>
      </c>
      <c r="H9">
        <v>4.836281906951478</v>
      </c>
      <c r="I9">
        <v>3.427514689979529</v>
      </c>
      <c r="J9">
        <v>11.815663623575993</v>
      </c>
      <c r="K9" t="b">
        <f>Data_Completeness(ProductionLotsData[[#This Row],[Fiscal_Year]:[log Unit Cost]])</f>
        <v>1</v>
      </c>
    </row>
    <row r="10" spans="1:11" x14ac:dyDescent="0.25">
      <c r="A10" t="s">
        <v>1600</v>
      </c>
      <c r="B10" t="s">
        <v>1592</v>
      </c>
      <c r="C10">
        <v>2014</v>
      </c>
      <c r="D10">
        <v>13</v>
      </c>
      <c r="E10">
        <v>139</v>
      </c>
      <c r="F10">
        <v>41.2</v>
      </c>
      <c r="G10">
        <v>126320</v>
      </c>
      <c r="H10">
        <v>4.9344739331306915</v>
      </c>
      <c r="I10">
        <v>3.7184382563554808</v>
      </c>
      <c r="J10">
        <v>11.746573648929523</v>
      </c>
      <c r="K10" t="b">
        <f>Data_Completeness(ProductionLotsData[[#This Row],[Fiscal_Year]:[log Unit Cost]])</f>
        <v>1</v>
      </c>
    </row>
    <row r="11" spans="1:11" x14ac:dyDescent="0.25">
      <c r="A11" t="s">
        <v>1601</v>
      </c>
      <c r="B11" t="s">
        <v>1592</v>
      </c>
      <c r="C11">
        <v>2015</v>
      </c>
      <c r="D11">
        <v>21</v>
      </c>
      <c r="E11">
        <v>160</v>
      </c>
      <c r="F11">
        <v>51</v>
      </c>
      <c r="G11">
        <v>125929</v>
      </c>
      <c r="H11">
        <v>5.0751738152338266</v>
      </c>
      <c r="I11">
        <v>3.9318256327243257</v>
      </c>
      <c r="J11">
        <v>11.743473535048805</v>
      </c>
      <c r="K11" t="b">
        <f>Data_Completeness(ProductionLotsData[[#This Row],[Fiscal_Year]:[log Unit Cost]])</f>
        <v>1</v>
      </c>
    </row>
    <row r="12" spans="1:11" x14ac:dyDescent="0.25">
      <c r="A12" t="s">
        <v>1602</v>
      </c>
      <c r="B12" t="s">
        <v>1592</v>
      </c>
      <c r="C12">
        <v>2016</v>
      </c>
      <c r="D12">
        <v>23</v>
      </c>
      <c r="E12">
        <v>183</v>
      </c>
      <c r="F12">
        <v>63.8</v>
      </c>
      <c r="G12">
        <v>111123</v>
      </c>
      <c r="H12">
        <v>5.2094861528414214</v>
      </c>
      <c r="I12">
        <v>4.1557531903507439</v>
      </c>
      <c r="J12">
        <v>11.618392974903964</v>
      </c>
      <c r="K12" t="b">
        <f>Data_Completeness(ProductionLotsData[[#This Row],[Fiscal_Year]:[log Unit Cost]])</f>
        <v>1</v>
      </c>
    </row>
    <row r="13" spans="1:11" x14ac:dyDescent="0.25">
      <c r="A13" t="s">
        <v>1603</v>
      </c>
      <c r="B13" t="s">
        <v>1592</v>
      </c>
      <c r="C13">
        <v>2017</v>
      </c>
      <c r="D13">
        <v>8</v>
      </c>
      <c r="E13">
        <v>191</v>
      </c>
      <c r="F13">
        <v>68</v>
      </c>
      <c r="G13">
        <v>113720</v>
      </c>
      <c r="H13">
        <v>5.2522734280466299</v>
      </c>
      <c r="I13">
        <v>4.219507705176107</v>
      </c>
      <c r="J13">
        <v>11.641494565764937</v>
      </c>
      <c r="K13" t="b">
        <f>Data_Completeness(ProductionLotsData[[#This Row],[Fiscal_Year]:[log Unit Cost]])</f>
        <v>1</v>
      </c>
    </row>
    <row r="14" spans="1:11" x14ac:dyDescent="0.25">
      <c r="A14" t="s">
        <v>1604</v>
      </c>
      <c r="B14" t="s">
        <v>1592</v>
      </c>
      <c r="C14">
        <v>2018</v>
      </c>
      <c r="D14">
        <v>21</v>
      </c>
      <c r="E14">
        <v>212</v>
      </c>
      <c r="F14">
        <v>71.7</v>
      </c>
      <c r="G14">
        <v>104656</v>
      </c>
      <c r="H14">
        <v>5.3565862746720123</v>
      </c>
      <c r="I14">
        <v>4.2724907476055751</v>
      </c>
      <c r="J14">
        <v>11.558434060200995</v>
      </c>
      <c r="K14" t="b">
        <f>Data_Completeness(ProductionLotsData[[#This Row],[Fiscal_Year]:[log Unit Cost]])</f>
        <v>1</v>
      </c>
    </row>
    <row r="15" spans="1:11" x14ac:dyDescent="0.25">
      <c r="A15" t="s">
        <v>1605</v>
      </c>
      <c r="B15" t="s">
        <v>1592</v>
      </c>
      <c r="C15">
        <v>2019</v>
      </c>
      <c r="D15">
        <v>11</v>
      </c>
      <c r="E15">
        <v>223</v>
      </c>
      <c r="F15">
        <v>75.400000000000006</v>
      </c>
      <c r="G15">
        <v>99820</v>
      </c>
      <c r="H15">
        <v>5.4071717714601188</v>
      </c>
      <c r="I15">
        <v>4.3228072750139104</v>
      </c>
      <c r="J15">
        <v>11.511123843023601</v>
      </c>
      <c r="K15" t="b">
        <f>Data_Completeness(ProductionLotsData[[#This Row],[Fiscal_Year]:[log Unit Cost]])</f>
        <v>1</v>
      </c>
    </row>
    <row r="16" spans="1:11" x14ac:dyDescent="0.25">
      <c r="A16" t="s">
        <v>1606</v>
      </c>
      <c r="B16" t="s">
        <v>1592</v>
      </c>
      <c r="C16">
        <v>2020</v>
      </c>
      <c r="D16">
        <v>11</v>
      </c>
      <c r="E16">
        <v>234</v>
      </c>
      <c r="F16">
        <v>74.2</v>
      </c>
      <c r="G16">
        <v>103753</v>
      </c>
      <c r="H16">
        <v>5.4553211153577017</v>
      </c>
      <c r="I16">
        <v>4.3067641501733345</v>
      </c>
      <c r="J16">
        <v>11.549768353337546</v>
      </c>
      <c r="K16" t="b">
        <f>Data_Completeness(ProductionLotsData[[#This Row],[Fiscal_Year]:[log Unit Cost]])</f>
        <v>1</v>
      </c>
    </row>
    <row r="17" spans="1:11" x14ac:dyDescent="0.25">
      <c r="A17" t="s">
        <v>1607</v>
      </c>
      <c r="B17" t="s">
        <v>1592</v>
      </c>
      <c r="C17">
        <v>2021</v>
      </c>
      <c r="D17">
        <v>11</v>
      </c>
      <c r="E17">
        <v>245</v>
      </c>
      <c r="F17">
        <v>73.3</v>
      </c>
      <c r="G17">
        <v>105240</v>
      </c>
      <c r="H17">
        <v>5.5012582105447274</v>
      </c>
      <c r="I17">
        <v>4.2945606088926054</v>
      </c>
      <c r="J17">
        <v>11.563998735154229</v>
      </c>
      <c r="K17" t="b">
        <f>Data_Completeness(ProductionLotsData[[#This Row],[Fiscal_Year]:[log Unit Cost]])</f>
        <v>1</v>
      </c>
    </row>
    <row r="18" spans="1:11" x14ac:dyDescent="0.25">
      <c r="A18" t="s">
        <v>1608</v>
      </c>
      <c r="B18" t="s">
        <v>1592</v>
      </c>
      <c r="C18">
        <v>2022</v>
      </c>
      <c r="D18">
        <v>9</v>
      </c>
      <c r="E18">
        <v>254</v>
      </c>
      <c r="F18">
        <v>71.5</v>
      </c>
      <c r="G18">
        <v>105643</v>
      </c>
      <c r="H18">
        <v>5.5373342670185366</v>
      </c>
      <c r="I18">
        <v>4.2696974496999616</v>
      </c>
      <c r="J18">
        <v>11.567820764341809</v>
      </c>
      <c r="K18" t="b">
        <f>Data_Completeness(ProductionLotsData[[#This Row],[Fiscal_Year]:[log Unit Cost]])</f>
        <v>1</v>
      </c>
    </row>
    <row r="19" spans="1:11" x14ac:dyDescent="0.25">
      <c r="A19" t="s">
        <v>1609</v>
      </c>
      <c r="B19" t="s">
        <v>1592</v>
      </c>
      <c r="C19">
        <v>2023</v>
      </c>
      <c r="D19">
        <v>22</v>
      </c>
      <c r="E19">
        <v>276</v>
      </c>
      <c r="F19">
        <v>75.599999999999994</v>
      </c>
      <c r="G19">
        <v>109864</v>
      </c>
      <c r="H19">
        <v>5.6204008657171496</v>
      </c>
      <c r="I19">
        <v>4.3254562831854875</v>
      </c>
      <c r="J19">
        <v>11.606998516210117</v>
      </c>
      <c r="K19" t="b">
        <f>Data_Completeness(ProductionLotsData[[#This Row],[Fiscal_Year]:[log Unit Cost]])</f>
        <v>1</v>
      </c>
    </row>
    <row r="20" spans="1:11" x14ac:dyDescent="0.25">
      <c r="A20" t="s">
        <v>1610</v>
      </c>
      <c r="B20" t="s">
        <v>1611</v>
      </c>
      <c r="C20">
        <v>2001</v>
      </c>
      <c r="D20">
        <v>17</v>
      </c>
      <c r="E20">
        <v>17</v>
      </c>
      <c r="F20">
        <v>9.3000000000000007</v>
      </c>
      <c r="G20">
        <v>192948</v>
      </c>
      <c r="H20">
        <v>2.8332133440562162</v>
      </c>
      <c r="I20">
        <v>2.2300144001592104</v>
      </c>
      <c r="J20">
        <v>12.170176001532411</v>
      </c>
      <c r="K20" t="b">
        <f>Data_Completeness(ProductionLotsData[[#This Row],[Fiscal_Year]:[log Unit Cost]])</f>
        <v>1</v>
      </c>
    </row>
    <row r="21" spans="1:11" x14ac:dyDescent="0.25">
      <c r="A21" t="s">
        <v>1612</v>
      </c>
      <c r="B21" t="s">
        <v>1611</v>
      </c>
      <c r="C21">
        <v>2002</v>
      </c>
      <c r="D21">
        <v>20</v>
      </c>
      <c r="E21">
        <v>37</v>
      </c>
      <c r="F21">
        <v>25.2</v>
      </c>
      <c r="G21">
        <v>165341</v>
      </c>
      <c r="H21">
        <v>3.6109179126442243</v>
      </c>
      <c r="I21">
        <v>3.2268439945173775</v>
      </c>
      <c r="J21">
        <v>12.015765286931597</v>
      </c>
      <c r="K21" t="b">
        <f>Data_Completeness(ProductionLotsData[[#This Row],[Fiscal_Year]:[log Unit Cost]])</f>
        <v>1</v>
      </c>
    </row>
    <row r="22" spans="1:11" x14ac:dyDescent="0.25">
      <c r="A22" t="s">
        <v>1613</v>
      </c>
      <c r="B22" t="s">
        <v>1611</v>
      </c>
      <c r="C22">
        <v>2003</v>
      </c>
      <c r="D22">
        <v>9</v>
      </c>
      <c r="E22">
        <v>46</v>
      </c>
      <c r="F22">
        <v>34.4</v>
      </c>
      <c r="G22">
        <v>165018</v>
      </c>
      <c r="H22">
        <v>3.8286413964890951</v>
      </c>
      <c r="I22">
        <v>3.5380565643793527</v>
      </c>
      <c r="J22">
        <v>12.013809837841828</v>
      </c>
      <c r="K22" t="b">
        <f>Data_Completeness(ProductionLotsData[[#This Row],[Fiscal_Year]:[log Unit Cost]])</f>
        <v>1</v>
      </c>
    </row>
    <row r="23" spans="1:11" x14ac:dyDescent="0.25">
      <c r="A23" t="s">
        <v>1614</v>
      </c>
      <c r="B23" t="s">
        <v>1611</v>
      </c>
      <c r="C23">
        <v>2004</v>
      </c>
      <c r="D23">
        <v>18</v>
      </c>
      <c r="E23">
        <v>64</v>
      </c>
      <c r="F23">
        <v>42.1</v>
      </c>
      <c r="G23">
        <v>151613</v>
      </c>
      <c r="H23">
        <v>4.1588830833596715</v>
      </c>
      <c r="I23">
        <v>3.7400477406883357</v>
      </c>
      <c r="J23">
        <v>11.92908650049281</v>
      </c>
      <c r="K23" t="b">
        <f>Data_Completeness(ProductionLotsData[[#This Row],[Fiscal_Year]:[log Unit Cost]])</f>
        <v>1</v>
      </c>
    </row>
    <row r="24" spans="1:11" x14ac:dyDescent="0.25">
      <c r="A24" t="s">
        <v>1615</v>
      </c>
      <c r="B24" t="s">
        <v>1611</v>
      </c>
      <c r="C24">
        <v>2005</v>
      </c>
      <c r="D24">
        <v>17</v>
      </c>
      <c r="E24">
        <v>81</v>
      </c>
      <c r="F24">
        <v>51.9</v>
      </c>
      <c r="G24">
        <v>135420</v>
      </c>
      <c r="H24">
        <v>4.3944491546724391</v>
      </c>
      <c r="I24">
        <v>3.949318790171843</v>
      </c>
      <c r="J24">
        <v>11.816136339039636</v>
      </c>
      <c r="K24" t="b">
        <f>Data_Completeness(ProductionLotsData[[#This Row],[Fiscal_Year]:[log Unit Cost]])</f>
        <v>1</v>
      </c>
    </row>
    <row r="25" spans="1:11" x14ac:dyDescent="0.25">
      <c r="A25" t="s">
        <v>1616</v>
      </c>
      <c r="B25" t="s">
        <v>1611</v>
      </c>
      <c r="C25">
        <v>2006</v>
      </c>
      <c r="D25">
        <v>22</v>
      </c>
      <c r="E25">
        <v>103</v>
      </c>
      <c r="F25">
        <v>62.3</v>
      </c>
      <c r="G25">
        <v>142299</v>
      </c>
      <c r="H25">
        <v>4.6347289882296359</v>
      </c>
      <c r="I25">
        <v>4.1319614257934072</v>
      </c>
      <c r="J25">
        <v>11.865685756646364</v>
      </c>
      <c r="K25" t="b">
        <f>Data_Completeness(ProductionLotsData[[#This Row],[Fiscal_Year]:[log Unit Cost]])</f>
        <v>1</v>
      </c>
    </row>
    <row r="26" spans="1:11" x14ac:dyDescent="0.25">
      <c r="A26" t="s">
        <v>1617</v>
      </c>
      <c r="B26" t="s">
        <v>1611</v>
      </c>
      <c r="C26">
        <v>2007</v>
      </c>
      <c r="D26">
        <v>19</v>
      </c>
      <c r="E26">
        <v>122</v>
      </c>
      <c r="F26">
        <v>71.8</v>
      </c>
      <c r="G26">
        <v>136703</v>
      </c>
      <c r="H26">
        <v>4.8040210447332568</v>
      </c>
      <c r="I26">
        <v>4.2738844760541781</v>
      </c>
      <c r="J26">
        <v>11.825565968338095</v>
      </c>
      <c r="K26" t="b">
        <f>Data_Completeness(ProductionLotsData[[#This Row],[Fiscal_Year]:[log Unit Cost]])</f>
        <v>1</v>
      </c>
    </row>
    <row r="27" spans="1:11" x14ac:dyDescent="0.25">
      <c r="A27" t="s">
        <v>1618</v>
      </c>
      <c r="B27" t="s">
        <v>1611</v>
      </c>
      <c r="C27">
        <v>2008</v>
      </c>
      <c r="D27">
        <v>11</v>
      </c>
      <c r="E27">
        <v>133</v>
      </c>
      <c r="F27">
        <v>74.599999999999994</v>
      </c>
      <c r="G27">
        <v>124693</v>
      </c>
      <c r="H27">
        <v>4.8903491282217537</v>
      </c>
      <c r="I27">
        <v>4.3121405072097154</v>
      </c>
      <c r="J27">
        <v>11.733609995369179</v>
      </c>
      <c r="K27" t="b">
        <f>Data_Completeness(ProductionLotsData[[#This Row],[Fiscal_Year]:[log Unit Cost]])</f>
        <v>1</v>
      </c>
    </row>
    <row r="28" spans="1:11" x14ac:dyDescent="0.25">
      <c r="A28" t="s">
        <v>1619</v>
      </c>
      <c r="B28" t="s">
        <v>1611</v>
      </c>
      <c r="C28">
        <v>2009</v>
      </c>
      <c r="D28">
        <v>21</v>
      </c>
      <c r="E28">
        <v>154</v>
      </c>
      <c r="F28">
        <v>78.599999999999994</v>
      </c>
      <c r="G28">
        <v>135954</v>
      </c>
      <c r="H28">
        <v>5.0369526024136295</v>
      </c>
      <c r="I28">
        <v>4.3643716994351607</v>
      </c>
      <c r="J28">
        <v>11.820071872209613</v>
      </c>
      <c r="K28" t="b">
        <f>Data_Completeness(ProductionLotsData[[#This Row],[Fiscal_Year]:[log Unit Cost]])</f>
        <v>1</v>
      </c>
    </row>
    <row r="29" spans="1:11" x14ac:dyDescent="0.25">
      <c r="A29" t="s">
        <v>1620</v>
      </c>
      <c r="B29" t="s">
        <v>1611</v>
      </c>
      <c r="C29">
        <v>2010</v>
      </c>
      <c r="D29">
        <v>19</v>
      </c>
      <c r="E29">
        <v>173</v>
      </c>
      <c r="F29">
        <v>85.3</v>
      </c>
      <c r="G29">
        <v>115946</v>
      </c>
      <c r="H29">
        <v>5.1532915944977793</v>
      </c>
      <c r="I29">
        <v>4.4461744544976334</v>
      </c>
      <c r="J29">
        <v>11.660879844460332</v>
      </c>
      <c r="K29" t="b">
        <f>Data_Completeness(ProductionLotsData[[#This Row],[Fiscal_Year]:[log Unit Cost]])</f>
        <v>1</v>
      </c>
    </row>
    <row r="30" spans="1:11" x14ac:dyDescent="0.25">
      <c r="A30" t="s">
        <v>1621</v>
      </c>
      <c r="B30" t="s">
        <v>1611</v>
      </c>
      <c r="C30">
        <v>2011</v>
      </c>
      <c r="D30">
        <v>11</v>
      </c>
      <c r="E30">
        <v>184</v>
      </c>
      <c r="F30">
        <v>86</v>
      </c>
      <c r="G30">
        <v>117838</v>
      </c>
      <c r="H30">
        <v>5.2149357576089859</v>
      </c>
      <c r="I30">
        <v>4.4543472962535073</v>
      </c>
      <c r="J30">
        <v>11.677066078826835</v>
      </c>
      <c r="K30" t="b">
        <f>Data_Completeness(ProductionLotsData[[#This Row],[Fiscal_Year]:[log Unit Cost]])</f>
        <v>1</v>
      </c>
    </row>
    <row r="31" spans="1:11" x14ac:dyDescent="0.25">
      <c r="A31" t="s">
        <v>1622</v>
      </c>
      <c r="B31" t="s">
        <v>1611</v>
      </c>
      <c r="C31">
        <v>2012</v>
      </c>
      <c r="D31">
        <v>22</v>
      </c>
      <c r="E31">
        <v>206</v>
      </c>
      <c r="F31">
        <v>88.8</v>
      </c>
      <c r="G31">
        <v>128077</v>
      </c>
      <c r="H31">
        <v>5.3278761687895813</v>
      </c>
      <c r="I31">
        <v>4.4863866499981242</v>
      </c>
      <c r="J31">
        <v>11.760386924535565</v>
      </c>
      <c r="K31" t="b">
        <f>Data_Completeness(ProductionLotsData[[#This Row],[Fiscal_Year]:[log Unit Cost]])</f>
        <v>1</v>
      </c>
    </row>
    <row r="32" spans="1:11" x14ac:dyDescent="0.25">
      <c r="A32" t="s">
        <v>1623</v>
      </c>
      <c r="B32" t="s">
        <v>1611</v>
      </c>
      <c r="C32">
        <v>2013</v>
      </c>
      <c r="D32">
        <v>12</v>
      </c>
      <c r="E32">
        <v>218</v>
      </c>
      <c r="F32">
        <v>90.8</v>
      </c>
      <c r="G32">
        <v>127702</v>
      </c>
      <c r="H32">
        <v>5.3844950627890888</v>
      </c>
      <c r="I32">
        <v>4.5086592856072478</v>
      </c>
      <c r="J32">
        <v>11.757454703605113</v>
      </c>
      <c r="K32" t="b">
        <f>Data_Completeness(ProductionLotsData[[#This Row],[Fiscal_Year]:[log Unit Cost]])</f>
        <v>1</v>
      </c>
    </row>
    <row r="33" spans="1:11" x14ac:dyDescent="0.25">
      <c r="A33" t="s">
        <v>1624</v>
      </c>
      <c r="B33" t="s">
        <v>1611</v>
      </c>
      <c r="C33">
        <v>2014</v>
      </c>
      <c r="D33">
        <v>16</v>
      </c>
      <c r="E33">
        <v>234</v>
      </c>
      <c r="F33">
        <v>90.3</v>
      </c>
      <c r="G33">
        <v>127280</v>
      </c>
      <c r="H33">
        <v>5.4553211153577017</v>
      </c>
      <c r="I33">
        <v>4.5031374604229395</v>
      </c>
      <c r="J33">
        <v>11.754144663011669</v>
      </c>
      <c r="K33" t="b">
        <f>Data_Completeness(ProductionLotsData[[#This Row],[Fiscal_Year]:[log Unit Cost]])</f>
        <v>1</v>
      </c>
    </row>
    <row r="34" spans="1:11" x14ac:dyDescent="0.25">
      <c r="A34" t="s">
        <v>1625</v>
      </c>
      <c r="B34" t="s">
        <v>1611</v>
      </c>
      <c r="C34">
        <v>2015</v>
      </c>
      <c r="D34">
        <v>19</v>
      </c>
      <c r="E34">
        <v>253</v>
      </c>
      <c r="F34">
        <v>93.1</v>
      </c>
      <c r="G34">
        <v>125676</v>
      </c>
      <c r="H34">
        <v>5.5333894887275203</v>
      </c>
      <c r="I34">
        <v>4.5336741842830213</v>
      </c>
      <c r="J34">
        <v>11.741462445561146</v>
      </c>
      <c r="K34" t="b">
        <f>Data_Completeness(ProductionLotsData[[#This Row],[Fiscal_Year]:[log Unit Cost]])</f>
        <v>1</v>
      </c>
    </row>
    <row r="35" spans="1:11" x14ac:dyDescent="0.25">
      <c r="A35" t="s">
        <v>1626</v>
      </c>
      <c r="B35" t="s">
        <v>1611</v>
      </c>
      <c r="C35">
        <v>2016</v>
      </c>
      <c r="D35">
        <v>14</v>
      </c>
      <c r="E35">
        <v>267</v>
      </c>
      <c r="F35">
        <v>94.2</v>
      </c>
      <c r="G35">
        <v>123160</v>
      </c>
      <c r="H35">
        <v>5.5872486584002496</v>
      </c>
      <c r="I35">
        <v>4.5454201815823172</v>
      </c>
      <c r="J35">
        <v>11.721239602038438</v>
      </c>
      <c r="K35" t="b">
        <f>Data_Completeness(ProductionLotsData[[#This Row],[Fiscal_Year]:[log Unit Cost]])</f>
        <v>1</v>
      </c>
    </row>
    <row r="36" spans="1:11" x14ac:dyDescent="0.25">
      <c r="A36" t="s">
        <v>1627</v>
      </c>
      <c r="B36" t="s">
        <v>1611</v>
      </c>
      <c r="C36">
        <v>2017</v>
      </c>
      <c r="D36">
        <v>10</v>
      </c>
      <c r="E36">
        <v>277</v>
      </c>
      <c r="F36">
        <v>91</v>
      </c>
      <c r="G36">
        <v>117143</v>
      </c>
      <c r="H36">
        <v>5.6240175061873385</v>
      </c>
      <c r="I36">
        <v>4.5108595065168497</v>
      </c>
      <c r="J36">
        <v>11.671150689696574</v>
      </c>
      <c r="K36" t="b">
        <f>Data_Completeness(ProductionLotsData[[#This Row],[Fiscal_Year]:[log Unit Cost]])</f>
        <v>1</v>
      </c>
    </row>
    <row r="37" spans="1:11" x14ac:dyDescent="0.25">
      <c r="A37" t="s">
        <v>1628</v>
      </c>
      <c r="B37" t="s">
        <v>1611</v>
      </c>
      <c r="C37">
        <v>2018</v>
      </c>
      <c r="D37">
        <v>21</v>
      </c>
      <c r="E37">
        <v>298</v>
      </c>
      <c r="F37">
        <v>92.1</v>
      </c>
      <c r="G37">
        <v>126852</v>
      </c>
      <c r="H37">
        <v>5.6970934865054046</v>
      </c>
      <c r="I37">
        <v>4.5228749432612609</v>
      </c>
      <c r="J37">
        <v>11.750776331556663</v>
      </c>
      <c r="K37" t="b">
        <f>Data_Completeness(ProductionLotsData[[#This Row],[Fiscal_Year]:[log Unit Cost]])</f>
        <v>1</v>
      </c>
    </row>
    <row r="38" spans="1:11" x14ac:dyDescent="0.25">
      <c r="A38" t="s">
        <v>1629</v>
      </c>
      <c r="B38" t="s">
        <v>1611</v>
      </c>
      <c r="C38">
        <v>2019</v>
      </c>
      <c r="D38">
        <v>20</v>
      </c>
      <c r="E38">
        <v>318</v>
      </c>
      <c r="F38">
        <v>97.2</v>
      </c>
      <c r="G38">
        <v>124251</v>
      </c>
      <c r="H38">
        <v>5.7620513827801769</v>
      </c>
      <c r="I38">
        <v>4.5767707114663931</v>
      </c>
      <c r="J38">
        <v>11.730058992216227</v>
      </c>
      <c r="K38" t="b">
        <f>Data_Completeness(ProductionLotsData[[#This Row],[Fiscal_Year]:[log Unit Cost]])</f>
        <v>1</v>
      </c>
    </row>
    <row r="39" spans="1:11" x14ac:dyDescent="0.25">
      <c r="A39" t="s">
        <v>1630</v>
      </c>
      <c r="B39" t="s">
        <v>1611</v>
      </c>
      <c r="C39">
        <v>2020</v>
      </c>
      <c r="D39">
        <v>13</v>
      </c>
      <c r="E39">
        <v>331</v>
      </c>
      <c r="F39">
        <v>97.6</v>
      </c>
      <c r="G39">
        <v>111098</v>
      </c>
      <c r="H39">
        <v>5.8021183753770629</v>
      </c>
      <c r="I39">
        <v>4.580877493419047</v>
      </c>
      <c r="J39">
        <v>11.618167973665507</v>
      </c>
      <c r="K39" t="b">
        <f>Data_Completeness(ProductionLotsData[[#This Row],[Fiscal_Year]:[log Unit Cost]])</f>
        <v>1</v>
      </c>
    </row>
    <row r="40" spans="1:11" x14ac:dyDescent="0.25">
      <c r="A40" t="s">
        <v>1631</v>
      </c>
      <c r="B40" t="s">
        <v>1632</v>
      </c>
      <c r="C40">
        <v>2005</v>
      </c>
      <c r="D40">
        <v>22</v>
      </c>
      <c r="E40">
        <v>22</v>
      </c>
      <c r="F40">
        <v>11.8</v>
      </c>
      <c r="G40">
        <v>155282</v>
      </c>
      <c r="H40">
        <v>3.0910424533583161</v>
      </c>
      <c r="I40">
        <v>2.4680995314716192</v>
      </c>
      <c r="J40">
        <v>11.95299809771873</v>
      </c>
      <c r="K40" t="b">
        <f>Data_Completeness(ProductionLotsData[[#This Row],[Fiscal_Year]:[log Unit Cost]])</f>
        <v>1</v>
      </c>
    </row>
    <row r="41" spans="1:11" x14ac:dyDescent="0.25">
      <c r="A41" t="s">
        <v>1633</v>
      </c>
      <c r="B41" t="s">
        <v>1632</v>
      </c>
      <c r="C41">
        <v>2006</v>
      </c>
      <c r="D41">
        <v>15</v>
      </c>
      <c r="E41">
        <v>37</v>
      </c>
      <c r="F41">
        <v>26.9</v>
      </c>
      <c r="G41">
        <v>119380</v>
      </c>
      <c r="H41">
        <v>3.6109179126442243</v>
      </c>
      <c r="I41">
        <v>3.2921262866077932</v>
      </c>
      <c r="J41">
        <v>11.690066961722641</v>
      </c>
      <c r="K41" t="b">
        <f>Data_Completeness(ProductionLotsData[[#This Row],[Fiscal_Year]:[log Unit Cost]])</f>
        <v>1</v>
      </c>
    </row>
    <row r="42" spans="1:11" x14ac:dyDescent="0.25">
      <c r="A42" t="s">
        <v>1634</v>
      </c>
      <c r="B42" t="s">
        <v>1632</v>
      </c>
      <c r="C42">
        <v>2007</v>
      </c>
      <c r="D42">
        <v>17</v>
      </c>
      <c r="E42">
        <v>54</v>
      </c>
      <c r="F42">
        <v>37.799999999999997</v>
      </c>
      <c r="G42">
        <v>111090</v>
      </c>
      <c r="H42">
        <v>3.9889840465642745</v>
      </c>
      <c r="I42">
        <v>3.6323091026255421</v>
      </c>
      <c r="J42">
        <v>11.618095962575769</v>
      </c>
      <c r="K42" t="b">
        <f>Data_Completeness(ProductionLotsData[[#This Row],[Fiscal_Year]:[log Unit Cost]])</f>
        <v>1</v>
      </c>
    </row>
    <row r="43" spans="1:11" x14ac:dyDescent="0.25">
      <c r="A43" t="s">
        <v>1635</v>
      </c>
      <c r="B43" t="s">
        <v>1632</v>
      </c>
      <c r="C43">
        <v>2011</v>
      </c>
      <c r="D43">
        <v>22</v>
      </c>
      <c r="E43">
        <v>76</v>
      </c>
      <c r="F43">
        <v>35.1</v>
      </c>
      <c r="G43">
        <v>123261</v>
      </c>
      <c r="H43">
        <v>4.3307333402863311</v>
      </c>
      <c r="I43">
        <v>3.55820113047182</v>
      </c>
      <c r="J43">
        <v>11.722059337415338</v>
      </c>
      <c r="K43" t="b">
        <f>Data_Completeness(ProductionLotsData[[#This Row],[Fiscal_Year]:[log Unit Cost]])</f>
        <v>1</v>
      </c>
    </row>
    <row r="44" spans="1:11" x14ac:dyDescent="0.25">
      <c r="A44" t="s">
        <v>1636</v>
      </c>
      <c r="B44" t="s">
        <v>1632</v>
      </c>
      <c r="C44">
        <v>2012</v>
      </c>
      <c r="D44">
        <v>18</v>
      </c>
      <c r="E44">
        <v>94</v>
      </c>
      <c r="F44">
        <v>48.2</v>
      </c>
      <c r="G44">
        <v>117072</v>
      </c>
      <c r="H44">
        <v>4.5432947822700038</v>
      </c>
      <c r="I44">
        <v>3.8753590210565547</v>
      </c>
      <c r="J44">
        <v>11.670544409123812</v>
      </c>
      <c r="K44" t="b">
        <f>Data_Completeness(ProductionLotsData[[#This Row],[Fiscal_Year]:[log Unit Cost]])</f>
        <v>1</v>
      </c>
    </row>
    <row r="45" spans="1:11" x14ac:dyDescent="0.25">
      <c r="A45" t="s">
        <v>1637</v>
      </c>
      <c r="B45" t="s">
        <v>1632</v>
      </c>
      <c r="C45">
        <v>2013</v>
      </c>
      <c r="D45">
        <v>13</v>
      </c>
      <c r="E45">
        <v>107</v>
      </c>
      <c r="F45">
        <v>55.1</v>
      </c>
      <c r="G45">
        <v>97218</v>
      </c>
      <c r="H45">
        <v>4.6728288344619058</v>
      </c>
      <c r="I45">
        <v>4.0091497161588689</v>
      </c>
      <c r="J45">
        <v>11.484711158489056</v>
      </c>
      <c r="K45" t="b">
        <f>Data_Completeness(ProductionLotsData[[#This Row],[Fiscal_Year]:[log Unit Cost]])</f>
        <v>1</v>
      </c>
    </row>
    <row r="46" spans="1:11" x14ac:dyDescent="0.25">
      <c r="A46" t="s">
        <v>1638</v>
      </c>
      <c r="B46" t="s">
        <v>1632</v>
      </c>
      <c r="C46">
        <v>2014</v>
      </c>
      <c r="D46">
        <v>21</v>
      </c>
      <c r="E46">
        <v>128</v>
      </c>
      <c r="F46">
        <v>62.9</v>
      </c>
      <c r="G46">
        <v>96265</v>
      </c>
      <c r="H46">
        <v>4.8520302639196169</v>
      </c>
      <c r="I46">
        <v>4.1415461637063951</v>
      </c>
      <c r="J46">
        <v>11.474860084163437</v>
      </c>
      <c r="K46" t="b">
        <f>Data_Completeness(ProductionLotsData[[#This Row],[Fiscal_Year]:[log Unit Cost]])</f>
        <v>1</v>
      </c>
    </row>
    <row r="47" spans="1:11" x14ac:dyDescent="0.25">
      <c r="A47" t="s">
        <v>1639</v>
      </c>
      <c r="B47" t="s">
        <v>1632</v>
      </c>
      <c r="C47">
        <v>2019</v>
      </c>
      <c r="D47">
        <v>22</v>
      </c>
      <c r="E47">
        <v>150</v>
      </c>
      <c r="F47">
        <v>43.6</v>
      </c>
      <c r="G47">
        <v>110333</v>
      </c>
      <c r="H47">
        <v>5.0106352940962555</v>
      </c>
      <c r="I47">
        <v>3.7750571503549888</v>
      </c>
      <c r="J47">
        <v>11.61125834453849</v>
      </c>
      <c r="K47" t="b">
        <f>Data_Completeness(ProductionLotsData[[#This Row],[Fiscal_Year]:[log Unit Cost]])</f>
        <v>1</v>
      </c>
    </row>
    <row r="48" spans="1:11" x14ac:dyDescent="0.25">
      <c r="A48" t="s">
        <v>1640</v>
      </c>
      <c r="B48" t="s">
        <v>1632</v>
      </c>
      <c r="C48">
        <v>2020</v>
      </c>
      <c r="D48">
        <v>24</v>
      </c>
      <c r="E48">
        <v>174</v>
      </c>
      <c r="F48">
        <v>58.4</v>
      </c>
      <c r="G48">
        <v>105100</v>
      </c>
      <c r="H48">
        <v>5.1590552992145291</v>
      </c>
      <c r="I48">
        <v>4.0673158898341812</v>
      </c>
      <c r="J48">
        <v>11.562667556865042</v>
      </c>
      <c r="K48" t="b">
        <f>Data_Completeness(ProductionLotsData[[#This Row],[Fiscal_Year]:[log Unit Cost]])</f>
        <v>1</v>
      </c>
    </row>
    <row r="49" spans="1:11" x14ac:dyDescent="0.25">
      <c r="A49" t="s">
        <v>1641</v>
      </c>
      <c r="B49" t="s">
        <v>1632</v>
      </c>
      <c r="C49">
        <v>2021</v>
      </c>
      <c r="D49">
        <v>23</v>
      </c>
      <c r="E49">
        <v>197</v>
      </c>
      <c r="F49">
        <v>71.3</v>
      </c>
      <c r="G49">
        <v>95996</v>
      </c>
      <c r="H49">
        <v>5.2832037287379885</v>
      </c>
      <c r="I49">
        <v>4.26689632742025</v>
      </c>
      <c r="J49">
        <v>11.472061802915228</v>
      </c>
      <c r="K49" t="b">
        <f>Data_Completeness(ProductionLotsData[[#This Row],[Fiscal_Year]:[log Unit Cost]])</f>
        <v>1</v>
      </c>
    </row>
    <row r="50" spans="1:11" x14ac:dyDescent="0.25">
      <c r="A50" t="s">
        <v>1642</v>
      </c>
      <c r="B50" t="s">
        <v>1632</v>
      </c>
      <c r="C50">
        <v>2022</v>
      </c>
      <c r="D50">
        <v>10</v>
      </c>
      <c r="E50">
        <v>207</v>
      </c>
      <c r="F50">
        <v>75.400000000000006</v>
      </c>
      <c r="G50">
        <v>103898</v>
      </c>
      <c r="H50">
        <v>5.3327187932653688</v>
      </c>
      <c r="I50">
        <v>4.3228072750139104</v>
      </c>
      <c r="J50">
        <v>11.551164927623898</v>
      </c>
      <c r="K50" t="b">
        <f>Data_Completeness(ProductionLotsData[[#This Row],[Fiscal_Year]:[log Unit Cost]])</f>
        <v>1</v>
      </c>
    </row>
    <row r="51" spans="1:11" x14ac:dyDescent="0.25">
      <c r="A51" t="s">
        <v>1643</v>
      </c>
      <c r="B51" t="s">
        <v>1632</v>
      </c>
      <c r="C51">
        <v>2023</v>
      </c>
      <c r="D51">
        <v>19</v>
      </c>
      <c r="E51">
        <v>226</v>
      </c>
      <c r="F51">
        <v>77.8</v>
      </c>
      <c r="G51">
        <v>101933</v>
      </c>
      <c r="H51">
        <v>5.4205349992722862</v>
      </c>
      <c r="I51">
        <v>4.3541414311843463</v>
      </c>
      <c r="J51">
        <v>11.532071013692459</v>
      </c>
      <c r="K51" t="b">
        <f>Data_Completeness(ProductionLotsData[[#This Row],[Fiscal_Year]:[log Unit Cost]])</f>
        <v>1</v>
      </c>
    </row>
    <row r="52" spans="1:11" x14ac:dyDescent="0.25">
      <c r="A52" t="s">
        <v>1644</v>
      </c>
      <c r="B52" t="s">
        <v>1632</v>
      </c>
      <c r="C52">
        <v>2024</v>
      </c>
      <c r="D52">
        <v>15</v>
      </c>
      <c r="E52">
        <v>241</v>
      </c>
      <c r="F52">
        <v>81.7</v>
      </c>
      <c r="G52">
        <v>92856</v>
      </c>
      <c r="H52">
        <v>5.4847969334906548</v>
      </c>
      <c r="I52">
        <v>4.4030540018659572</v>
      </c>
      <c r="J52">
        <v>11.438805185048459</v>
      </c>
      <c r="K52" t="b">
        <f>Data_Completeness(ProductionLotsData[[#This Row],[Fiscal_Year]:[log Unit Cost]])</f>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54419-388A-43F0-A054-7E67201732D4}">
  <sheetPr>
    <tabColor rgb="FF808080"/>
  </sheetPr>
  <dimension ref="A1:D6"/>
  <sheetViews>
    <sheetView workbookViewId="0"/>
  </sheetViews>
  <sheetFormatPr defaultRowHeight="15" x14ac:dyDescent="0.25"/>
  <cols>
    <col min="1" max="1" width="12.7109375" customWidth="1"/>
    <col min="2" max="2" width="16.7109375" customWidth="1"/>
    <col min="3" max="3" width="14.7109375" customWidth="1"/>
    <col min="4" max="4" width="90.7109375" customWidth="1"/>
  </cols>
  <sheetData>
    <row r="1" spans="1:4" x14ac:dyDescent="0.25">
      <c r="A1" s="6" t="s">
        <v>1821</v>
      </c>
      <c r="B1" s="25"/>
      <c r="C1" s="25"/>
      <c r="D1" s="25"/>
    </row>
    <row r="2" spans="1:4" x14ac:dyDescent="0.25">
      <c r="A2" s="12" t="s">
        <v>1822</v>
      </c>
      <c r="B2" s="12" t="s">
        <v>1823</v>
      </c>
      <c r="C2" s="12" t="s">
        <v>1824</v>
      </c>
      <c r="D2" s="12" t="s">
        <v>1825</v>
      </c>
    </row>
    <row r="3" spans="1:4" ht="105" x14ac:dyDescent="0.25">
      <c r="A3" t="s">
        <v>1826</v>
      </c>
      <c r="B3" s="47">
        <v>46189</v>
      </c>
      <c r="C3" t="s">
        <v>1827</v>
      </c>
      <c r="D3" s="2" t="s">
        <v>1828</v>
      </c>
    </row>
    <row r="4" spans="1:4" ht="105" x14ac:dyDescent="0.25">
      <c r="A4" t="s">
        <v>1829</v>
      </c>
      <c r="B4" s="47">
        <v>46202</v>
      </c>
      <c r="C4" t="s">
        <v>1827</v>
      </c>
      <c r="D4" s="2" t="s">
        <v>1830</v>
      </c>
    </row>
    <row r="5" spans="1:4" ht="105" x14ac:dyDescent="0.25">
      <c r="A5" t="s">
        <v>1831</v>
      </c>
      <c r="B5" s="47">
        <v>46206</v>
      </c>
      <c r="C5" t="s">
        <v>1827</v>
      </c>
      <c r="D5" s="2" t="s">
        <v>1832</v>
      </c>
    </row>
    <row r="6" spans="1:4" ht="150" x14ac:dyDescent="0.25">
      <c r="A6" t="s">
        <v>1833</v>
      </c>
      <c r="B6" s="47">
        <v>46208</v>
      </c>
      <c r="C6" t="s">
        <v>1834</v>
      </c>
      <c r="D6" s="2" t="s">
        <v>1835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DBEE-B282-4400-A269-F145BCA67AD0}">
  <sheetPr>
    <tabColor rgb="FFDCE6F1"/>
  </sheetPr>
  <dimension ref="A1:A20"/>
  <sheetViews>
    <sheetView workbookViewId="0"/>
  </sheetViews>
  <sheetFormatPr defaultRowHeight="15" x14ac:dyDescent="0.25"/>
  <cols>
    <col min="1" max="1" width="110.7109375" customWidth="1"/>
  </cols>
  <sheetData>
    <row r="1" spans="1:1" x14ac:dyDescent="0.25">
      <c r="A1" s="6" t="s">
        <v>1715</v>
      </c>
    </row>
    <row r="2" spans="1:1" ht="30" x14ac:dyDescent="0.25">
      <c r="A2" s="2" t="s">
        <v>1716</v>
      </c>
    </row>
    <row r="3" spans="1:1" ht="30" x14ac:dyDescent="0.25">
      <c r="A3" s="2" t="s">
        <v>1717</v>
      </c>
    </row>
    <row r="5" spans="1:1" x14ac:dyDescent="0.25">
      <c r="A5" s="6" t="s">
        <v>1718</v>
      </c>
    </row>
    <row r="6" spans="1:1" ht="75" x14ac:dyDescent="0.25">
      <c r="A6" s="2" t="s">
        <v>1719</v>
      </c>
    </row>
    <row r="8" spans="1:1" x14ac:dyDescent="0.25">
      <c r="A8" s="6" t="s">
        <v>1720</v>
      </c>
    </row>
    <row r="9" spans="1:1" ht="180" x14ac:dyDescent="0.25">
      <c r="A9" s="2" t="s">
        <v>1721</v>
      </c>
    </row>
    <row r="10" spans="1:1" ht="90" x14ac:dyDescent="0.25">
      <c r="A10" s="2" t="s">
        <v>1722</v>
      </c>
    </row>
    <row r="11" spans="1:1" ht="150" x14ac:dyDescent="0.25">
      <c r="A11" s="2" t="s">
        <v>1723</v>
      </c>
    </row>
    <row r="13" spans="1:1" x14ac:dyDescent="0.25">
      <c r="A13" s="6" t="s">
        <v>1724</v>
      </c>
    </row>
    <row r="14" spans="1:1" ht="45" x14ac:dyDescent="0.25">
      <c r="A14" s="2" t="s">
        <v>1725</v>
      </c>
    </row>
    <row r="16" spans="1:1" x14ac:dyDescent="0.25">
      <c r="A16" s="6" t="s">
        <v>1726</v>
      </c>
    </row>
    <row r="17" spans="1:1" ht="60" x14ac:dyDescent="0.25">
      <c r="A17" s="2" t="s">
        <v>1727</v>
      </c>
    </row>
    <row r="19" spans="1:1" x14ac:dyDescent="0.25">
      <c r="A19" s="6" t="s">
        <v>1728</v>
      </c>
    </row>
    <row r="20" spans="1:1" ht="120" x14ac:dyDescent="0.25">
      <c r="A20" s="2" t="s">
        <v>1729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8D39C-05E0-4F67-81FD-D60CA2A27C65}">
  <sheetPr>
    <tabColor rgb="FFDCE6F1"/>
  </sheetPr>
  <dimension ref="A1:AW394"/>
  <sheetViews>
    <sheetView workbookViewId="0">
      <pane ySplit="2" topLeftCell="A3" activePane="bottomLeft" state="frozenSplit"/>
      <selection pane="bottomLeft" activeCell="A3" sqref="A3"/>
    </sheetView>
  </sheetViews>
  <sheetFormatPr defaultRowHeight="15" outlineLevelCol="1" x14ac:dyDescent="0.25"/>
  <cols>
    <col min="1" max="1" width="28.7109375" customWidth="1" outlineLevel="1"/>
    <col min="2" max="2" width="20.7109375" customWidth="1" outlineLevel="1"/>
    <col min="3" max="3" width="9.7109375" customWidth="1" outlineLevel="1"/>
    <col min="4" max="4" width="11.7109375" customWidth="1" outlineLevel="1"/>
    <col min="5" max="5" width="15.7109375" customWidth="1" outlineLevel="1"/>
    <col min="6" max="6" width="0" hidden="1" customWidth="1" outlineLevel="1"/>
    <col min="7" max="7" width="11.7109375" customWidth="1" outlineLevel="1"/>
    <col min="8" max="8" width="10.7109375" customWidth="1" outlineLevel="1"/>
    <col min="9" max="9" width="38.7109375" customWidth="1" outlineLevel="1"/>
    <col min="10" max="10" width="14.7109375" customWidth="1" outlineLevel="1"/>
    <col min="11" max="11" width="7.7109375" customWidth="1" outlineLevel="1"/>
    <col min="12" max="12" width="16.7109375" customWidth="1" outlineLevel="1"/>
    <col min="13" max="13" width="10.7109375" customWidth="1" outlineLevel="1"/>
    <col min="14" max="14" width="8.7109375" customWidth="1" outlineLevel="1"/>
    <col min="15" max="15" width="2.7109375" customWidth="1"/>
    <col min="16" max="16" width="24.7109375" customWidth="1" outlineLevel="1"/>
    <col min="17" max="22" width="9.7109375" customWidth="1" outlineLevel="1"/>
    <col min="23" max="23" width="2.7109375" customWidth="1"/>
    <col min="24" max="24" width="22.7109375" customWidth="1" outlineLevel="1"/>
    <col min="25" max="26" width="12.7109375" customWidth="1" outlineLevel="1"/>
    <col min="27" max="27" width="24.7109375" customWidth="1" outlineLevel="1"/>
    <col min="28" max="28" width="16.7109375" customWidth="1" outlineLevel="1"/>
    <col min="29" max="29" width="14.7109375" customWidth="1" outlineLevel="1"/>
    <col min="30" max="31" width="10.7109375" customWidth="1" outlineLevel="1"/>
    <col min="32" max="32" width="2.7109375" customWidth="1"/>
    <col min="33" max="33" width="24.7109375" customWidth="1" outlineLevel="1"/>
    <col min="34" max="34" width="16.7109375" customWidth="1" outlineLevel="1"/>
    <col min="35" max="35" width="14.7109375" style="26" customWidth="1" outlineLevel="1"/>
    <col min="36" max="36" width="2.7109375" customWidth="1"/>
    <col min="37" max="37" width="16.7109375" customWidth="1" outlineLevel="1"/>
    <col min="38" max="39" width="10.7109375" style="26" customWidth="1" outlineLevel="1"/>
    <col min="40" max="42" width="9.7109375" style="26" customWidth="1" outlineLevel="1"/>
    <col min="43" max="43" width="12.7109375" style="26" customWidth="1" outlineLevel="1"/>
    <col min="44" max="44" width="9.7109375" style="26" customWidth="1" outlineLevel="1"/>
    <col min="45" max="45" width="14.7109375" style="26" customWidth="1" outlineLevel="1"/>
    <col min="46" max="46" width="17.7109375" style="26" customWidth="1" outlineLevel="1"/>
    <col min="47" max="47" width="14.7109375" style="26" customWidth="1" outlineLevel="1"/>
    <col min="48" max="48" width="12.7109375" style="26" customWidth="1" outlineLevel="1"/>
    <col min="49" max="49" width="15.7109375" customWidth="1"/>
  </cols>
  <sheetData>
    <row r="1" spans="1:49" x14ac:dyDescent="0.25">
      <c r="A1" s="6" t="s">
        <v>1854</v>
      </c>
      <c r="B1" s="4" t="str" cm="1">
        <f t="array" ref="B1">IF(SUMPRODUCT(N(_xlfn.TAKE(Spec_Role,COLUMNS(Source_Data))="Fixed Effects"))&gt;1,"ERROR: multiple Fixed Effects rows (mark at most one variable)","")</f>
        <v/>
      </c>
      <c r="E1" s="4" t="str" cm="1">
        <f t="array" ref="E1">IF(SUMPRODUCT(N(_xlfn.TAKE(Spec_Sequence,COLUMNS(Source_Data))=TRUE))&gt;1,"ERROR: multiple Sequence flags (mark at most one variable)","")</f>
        <v/>
      </c>
      <c r="I1" s="4" t="s">
        <v>1859</v>
      </c>
      <c r="J1" s="4" t="s">
        <v>1855</v>
      </c>
      <c r="K1" s="4" t="s">
        <v>1856</v>
      </c>
      <c r="L1" s="4" t="s">
        <v>1857</v>
      </c>
      <c r="M1" s="4" t="s">
        <v>1858</v>
      </c>
      <c r="N1" s="4" t="s">
        <v>1659</v>
      </c>
      <c r="P1" s="6" t="s">
        <v>1861</v>
      </c>
      <c r="X1" s="6" t="s">
        <v>1864</v>
      </c>
      <c r="AG1" s="17" t="s">
        <v>1890</v>
      </c>
      <c r="AH1" s="20"/>
      <c r="AK1" s="6" t="s">
        <v>1908</v>
      </c>
    </row>
    <row r="2" spans="1:49" ht="60" x14ac:dyDescent="0.25">
      <c r="A2" s="4" t="s">
        <v>1860</v>
      </c>
      <c r="C2" s="8" t="b">
        <v>1</v>
      </c>
      <c r="I2" t="str" cm="1">
        <f t="array" ref="I2">_xlfn.LET(_xlpm.d,Sequence_Deltas(),_xlpm.v,INDEX(Spec_Period_In_Use,_xlfn.XMATCH(TRUE,Spec_Sequence,0)),IF(OR(COUNT(_xlpm.d)=0,NOT(ISNUMBER(_xlpm.v))),"",IF(SUM(--(MOD(_xlpm.d,_xlpm.v)&lt;&gt;0))&gt;0,"Off-grid spacings: some gaps are not whole multiples of Δ — those observations never align with the Δ grid.",IF(SUM(--(_xlpm.d&lt;&gt;_xlpm.v))&gt;0,"Sequence is not evenly spaced: spacings besides Δ exist — Difference_By / Lag_By return #N/A at gap rows.",IF(ISNA(_xlfn.MODE.SNGL(_xlpm.d)),"No repeated spacing — no natural base period (candidate falls back to the minimum). Review the spectrum and set Δ in spec column I (Sequence Period).",IF(SUM(--((((_xlpm.d&gt;=28)*(_xlpm.d&lt;=31))+((_xlpm.d&gt;=90)*(_xlpm.d&lt;=92))+((_xlpm.d&gt;=365)*(_xlpm.d&lt;=366)))&gt;0))*2&gt;COUNT(_xlpm.d),"Calendar-day spacing (~28–31 / 90–92 / 365–366): do not set a day-count Δ — build an integer period index upstream (YEAR, or YEAR*12+MONTH) and flag that as the Sequence axis.",""))))))</f>
        <v>Sequence is not evenly spaced: spacings besides Δ exist — Difference_By / Lag_By return #N/A at gap rows.</v>
      </c>
      <c r="J2" t="str" cm="1">
        <f t="array" ref="J2">IF(SUMPRODUCT(N(_xlfn.TAKE(Spec_Role,COLUMNS(Source_Data))="Fixed Effects"))=0,"n/a",IFERROR(INDEX(_xlfn.TOROW(Header_Names),_xlfn.XMATCH("Fixed Effects",_xlfn.TAKE(Spec_Role,COLUMNS(Source_Data)))),"FE"))</f>
        <v>n/a</v>
      </c>
      <c r="K2" t="str" cm="1">
        <f t="array" ref="K2">IF(SUMPRODUCT(N(_xlfn.TAKE(Spec_Role,COLUMNS(Source_Data))="Fixed Effects"))=0,"n/a",Absorbed_Degrees_Of_Freedom()+1)</f>
        <v>n/a</v>
      </c>
      <c r="L2" t="str" cm="1">
        <f t="array" ref="L2">IF(SUMPRODUCT(N(_xlfn.TAKE(Spec_Role,COLUMNS(Source_Data))="Fixed Effects"))=0,"n/a",Absorbed_Degrees_Of_Freedom())</f>
        <v>n/a</v>
      </c>
      <c r="M2" cm="1">
        <f t="array" ref="M2:N10">IFERROR(Sequence_Delta_Spectrum(),"")</f>
        <v>1</v>
      </c>
      <c r="N2">
        <v>44</v>
      </c>
      <c r="P2" s="60"/>
      <c r="Q2" s="60" t="s">
        <v>1862</v>
      </c>
      <c r="R2" s="60" t="s">
        <v>1863</v>
      </c>
      <c r="S2" s="60" t="s">
        <v>347</v>
      </c>
      <c r="T2" s="60" t="s">
        <v>353</v>
      </c>
      <c r="U2" s="60" t="s">
        <v>185</v>
      </c>
      <c r="V2" s="60" t="s">
        <v>179</v>
      </c>
      <c r="W2" s="2"/>
      <c r="X2" s="2"/>
      <c r="Y2" s="2"/>
      <c r="Z2" s="2"/>
      <c r="AA2" s="2"/>
      <c r="AB2" s="61" t="s">
        <v>1865</v>
      </c>
      <c r="AC2" s="61" t="str" cm="1">
        <f t="array" ref="AC2">_xlfn.LET(_xlpm.n_c,COLUMNS(Source_Data),_xlpm.p,_xlfn.XMATCH("Response (y)",_xlfn.TAKE(Spec_Role,_xlpm.n_c)),_xlpm.h,INDEX(_xlfn.TOROW(Header_Names),_xlpm.p),IFERROR(IF(INDEX(_xlfn.TAKE(Spec_Transform,_xlpm.n_c),_xlpm.p)="Log","Ln("&amp;_xlpm.h&amp;")",_xlpm.h),"(none)"))</f>
        <v>MPG</v>
      </c>
      <c r="AD2" s="2"/>
      <c r="AE2" s="2"/>
      <c r="AF2" s="2"/>
      <c r="AG2" s="62" t="s">
        <v>1891</v>
      </c>
      <c r="AH2" s="63"/>
      <c r="AI2" s="64"/>
      <c r="AJ2" s="2"/>
      <c r="AK2" s="60" t="s">
        <v>1909</v>
      </c>
      <c r="AL2" s="65" t="str" cm="1">
        <f t="array" ref="AL2">IF(AND(SUMPRODUCT(N(_xlfn.TAKE(Spec_Role,COLUMNS(Source_Data))="Fixed Effects"))&gt;0,IFERROR(INDEX(_xlfn.TAKE(Spec_Transform,COLUMNS(Source_Data)),_xlfn.XMATCH("Response (y)",_xlfn.TAKE(Spec_Role,COLUMNS(Source_Data))))="Log",FALSE)),"Y"&amp;" (Deviation from "&amp;IFERROR(INDEX(_xlfn.TOROW(Header_Names),_xlfn.XMATCH("Fixed Effects",_xlfn.TAKE(Spec_Role,COLUMNS(Source_Data)))),"FE")&amp;" Avg., Log)",IF(SUMPRODUCT(N(_xlfn.TAKE(Spec_Role,COLUMNS(Source_Data))="Fixed Effects"))&gt;0,"Y"&amp;" (Deviation from "&amp;IFERROR(INDEX(_xlfn.TOROW(Header_Names),_xlfn.XMATCH("Fixed Effects",_xlfn.TAKE(Spec_Role,COLUMNS(Source_Data)))),"FE")&amp;" Avg.)",IF(IFERROR(INDEX(_xlfn.TAKE(Spec_Transform,COLUMNS(Source_Data)),_xlfn.XMATCH("Response (y)",_xlfn.TAKE(Spec_Role,COLUMNS(Source_Data))))="Log",FALSE),"Y (Log)","Y")))</f>
        <v>Y</v>
      </c>
      <c r="AM2" s="65" t="str" cm="1">
        <f t="array" ref="AM2">IF(AND(SUMPRODUCT(N(_xlfn.TAKE(Spec_Role,COLUMNS(Source_Data))="Fixed Effects"))&gt;0,IFERROR(INDEX(_xlfn.TAKE(Spec_Transform,COLUMNS(Source_Data)),_xlfn.XMATCH("Response (y)",_xlfn.TAKE(Spec_Role,COLUMNS(Source_Data))))="Log",FALSE)),"Predicted Y"&amp;" (Within "&amp;IFERROR(INDEX(_xlfn.TOROW(Header_Names),_xlfn.XMATCH("Fixed Effects",_xlfn.TAKE(Spec_Role,COLUMNS(Source_Data)))),"FE")&amp;", Log)",IF(SUMPRODUCT(N(_xlfn.TAKE(Spec_Role,COLUMNS(Source_Data))="Fixed Effects"))&gt;0,"Predicted Y"&amp;" (Within "&amp;IFERROR(INDEX(_xlfn.TOROW(Header_Names),_xlfn.XMATCH("Fixed Effects",_xlfn.TAKE(Spec_Role,COLUMNS(Source_Data)))),"FE")&amp;")",IF(IFERROR(INDEX(_xlfn.TAKE(Spec_Transform,COLUMNS(Source_Data)),_xlfn.XMATCH("Response (y)",_xlfn.TAKE(Spec_Role,COLUMNS(Source_Data))))="Log",FALSE),"Predicted Y (Log)","Predicted Y")))</f>
        <v>Predicted Y</v>
      </c>
      <c r="AN2" s="65" t="str" cm="1">
        <f t="array" ref="AN2">IF(AND(SUMPRODUCT(N(_xlfn.TAKE(Spec_Role,COLUMNS(Source_Data))="Fixed Effects"))&gt;0,IFERROR(INDEX(_xlfn.TAKE(Spec_Transform,COLUMNS(Source_Data)),_xlfn.XMATCH("Response (y)",_xlfn.TAKE(Spec_Role,COLUMNS(Source_Data))))="Log",FALSE)),"Residuals"&amp;" (Within "&amp;IFERROR(INDEX(_xlfn.TOROW(Header_Names),_xlfn.XMATCH("Fixed Effects",_xlfn.TAKE(Spec_Role,COLUMNS(Source_Data)))),"FE")&amp;", Log)",IF(SUMPRODUCT(N(_xlfn.TAKE(Spec_Role,COLUMNS(Source_Data))="Fixed Effects"))&gt;0,"Residuals"&amp;" (Within "&amp;IFERROR(INDEX(_xlfn.TOROW(Header_Names),_xlfn.XMATCH("Fixed Effects",_xlfn.TAKE(Spec_Role,COLUMNS(Source_Data)))),"FE")&amp;")",IF(IFERROR(INDEX(_xlfn.TAKE(Spec_Transform,COLUMNS(Source_Data)),_xlfn.XMATCH("Response (y)",_xlfn.TAKE(Spec_Role,COLUMNS(Source_Data))))="Log",FALSE),"Residuals (Log)","Residuals")))</f>
        <v>Residuals</v>
      </c>
      <c r="AO2" s="65" t="str" cm="1">
        <f t="array" ref="AO2">IF(SUMPRODUCT(N(_xlfn.TAKE(Spec_Role,COLUMNS(Source_Data))="Fixed Effects"))&gt;0,"Hat Diagonal"&amp;" (Within "&amp;IFERROR(INDEX(_xlfn.TOROW(Header_Names),_xlfn.XMATCH("Fixed Effects",_xlfn.TAKE(Spec_Role,COLUMNS(Source_Data)))),"FE")&amp;")","Hat Diagonal")</f>
        <v>Hat Diagonal</v>
      </c>
      <c r="AP2" s="65" t="str" cm="1">
        <f t="array" ref="AP2">IF(SUMPRODUCT(N(_xlfn.TAKE(Spec_Role,COLUMNS(Source_Data))="Fixed Effects"))&gt;0,"Studentized Residuals"&amp;" (Within "&amp;IFERROR(INDEX(_xlfn.TOROW(Header_Names),_xlfn.XMATCH("Fixed Effects",_xlfn.TAKE(Spec_Role,COLUMNS(Source_Data)))),"FE")&amp;")","Studentized Residuals")</f>
        <v>Studentized Residuals</v>
      </c>
      <c r="AQ2" s="65" t="str" cm="1">
        <f t="array" ref="AQ2">IF(SUMPRODUCT(N(_xlfn.TAKE(Spec_Role,COLUMNS(Source_Data))="Fixed Effects"))&gt;0,"Cook's Distance"&amp;" (Within "&amp;IFERROR(INDEX(_xlfn.TOROW(Header_Names),_xlfn.XMATCH("Fixed Effects",_xlfn.TAKE(Spec_Role,COLUMNS(Source_Data)))),"FE")&amp;")","Cook's Distance")</f>
        <v>Cook's Distance</v>
      </c>
      <c r="AR2" s="65" t="str" cm="1">
        <f t="array" ref="AR2">IF(SUMPRODUCT(N(_xlfn.TAKE(Spec_Role,COLUMNS(Source_Data))="Fixed Effects"))&gt;0,"Normal Scores Ranked"&amp;" (Within "&amp;IFERROR(INDEX(_xlfn.TOROW(Header_Names),_xlfn.XMATCH("Fixed Effects",_xlfn.TAKE(Spec_Role,COLUMNS(Source_Data)))),"FE")&amp;")","Normal Scores Ranked")</f>
        <v>Normal Scores Ranked</v>
      </c>
      <c r="AS2" s="65" t="str" cm="1">
        <f t="array" ref="AS2">IF(SUMPRODUCT(N(_xlfn.TAKE(Spec_Role,COLUMNS(Source_Data))="Fixed Effects"))&gt;0,"Studentized Residuals Ranked"&amp;" (Within "&amp;IFERROR(INDEX(_xlfn.TOROW(Header_Names),_xlfn.XMATCH("Fixed Effects",_xlfn.TAKE(Spec_Role,COLUMNS(Source_Data)))),"FE")&amp;")","Studentized Residuals Ranked")</f>
        <v>Studentized Residuals Ranked</v>
      </c>
      <c r="AT2" s="65" t="str" cm="1">
        <f t="array" ref="AT2">IF(SUMPRODUCT(N(_xlfn.TAKE(Spec_Role,COLUMNS(Source_Data))="Fixed Effects"))&gt;0,"Scale-Location"&amp;" (Within "&amp;IFERROR(INDEX(_xlfn.TOROW(Header_Names),_xlfn.XMATCH("Fixed Effects",_xlfn.TAKE(Spec_Role,COLUMNS(Source_Data)))),"FE")&amp;")","Scale-Location")</f>
        <v>Scale-Location</v>
      </c>
      <c r="AU2" s="65" t="str" cm="1">
        <f t="array" ref="AU2">IF(AND(SUMPRODUCT(N(_xlfn.TAKE(Spec_Role,COLUMNS(Source_Data))="Fixed Effects"))&gt;0,IFERROR(INDEX(_xlfn.TAKE(Spec_Transform,COLUMNS(Source_Data)),_xlfn.XMATCH("Response (y)",_xlfn.TAKE(Spec_Role,COLUMNS(Source_Data))))="Log",FALSE)),"PRESS Residual"&amp;" (Within "&amp;IFERROR(INDEX(_xlfn.TOROW(Header_Names),_xlfn.XMATCH("Fixed Effects",_xlfn.TAKE(Spec_Role,COLUMNS(Source_Data)))),"FE")&amp;", Log)",IF(SUMPRODUCT(N(_xlfn.TAKE(Spec_Role,COLUMNS(Source_Data))="Fixed Effects"))&gt;0,"PRESS Residual"&amp;" (Within "&amp;IFERROR(INDEX(_xlfn.TOROW(Header_Names),_xlfn.XMATCH("Fixed Effects",_xlfn.TAKE(Spec_Role,COLUMNS(Source_Data)))),"FE")&amp;")",IF(IFERROR(INDEX(_xlfn.TAKE(Spec_Transform,COLUMNS(Source_Data)),_xlfn.XMATCH("Response (y)",_xlfn.TAKE(Spec_Role,COLUMNS(Source_Data))))="Log",FALSE),"PRESS Residual (Log)","PRESS Residual")))</f>
        <v>PRESS Residual</v>
      </c>
      <c r="AV2" s="65" t="str" cm="1">
        <f t="array" ref="AV2">IF(SUMPRODUCT(N(_xlfn.TAKE(Spec_Role,COLUMNS(Source_Data))="Fixed Effects"))&gt;0,"Cook's Distance (Flagged)"&amp;" (Within "&amp;IFERROR(INDEX(_xlfn.TOROW(Header_Names),_xlfn.XMATCH("Fixed Effects",_xlfn.TAKE(Spec_Role,COLUMNS(Source_Data)))),"FE")&amp;")","Cook's Distance (Flagged)")</f>
        <v>Cook's Distance (Flagged)</v>
      </c>
      <c r="AW2" s="2"/>
    </row>
    <row r="3" spans="1:49" x14ac:dyDescent="0.25">
      <c r="A3" s="12" t="s">
        <v>1836</v>
      </c>
      <c r="B3" s="12" t="s">
        <v>1837</v>
      </c>
      <c r="C3" s="12" t="s">
        <v>1648</v>
      </c>
      <c r="D3" s="12" t="s">
        <v>1838</v>
      </c>
      <c r="E3" s="12" t="s">
        <v>1839</v>
      </c>
      <c r="F3" s="12" t="s">
        <v>1840</v>
      </c>
      <c r="G3" s="12" t="s">
        <v>1841</v>
      </c>
      <c r="H3" s="12" t="s">
        <v>1842</v>
      </c>
      <c r="I3" s="12" t="s">
        <v>1843</v>
      </c>
      <c r="J3" s="12" t="s">
        <v>1844</v>
      </c>
      <c r="K3" s="12" t="s">
        <v>1845</v>
      </c>
      <c r="L3" s="12" t="s">
        <v>1846</v>
      </c>
      <c r="M3">
        <v>2</v>
      </c>
      <c r="N3">
        <v>22</v>
      </c>
      <c r="P3" t="str" cm="1">
        <f t="array" ref="P3:P18">TRANSPOSE(Constructed_Column_Names())</f>
        <v>Horsepower</v>
      </c>
      <c r="Q3" s="48" cm="1">
        <f t="array" ref="Q3:Q18">Pearson_R(X_s(),Response_Column(),Sample_Include())</f>
        <v>-0.7784267838977752</v>
      </c>
      <c r="R3" s="48" cm="1">
        <f t="array" ref="R3:R18">Spearman_R(X_s(),Response_Column(),Sample_Include())</f>
        <v>-0.85361640244538828</v>
      </c>
      <c r="S3" s="48" cm="1">
        <f t="array" ref="S3:S18">Skewness(X_s(),Sample_Include())</f>
        <v>1.0873262824048666</v>
      </c>
      <c r="T3" s="48" cm="1">
        <f t="array" ref="T3:T18">Kurtosis(X_s(),Sample_Include())</f>
        <v>0.69694699974278684</v>
      </c>
      <c r="U3" s="48" cm="1">
        <f t="array" ref="U3:U18">GVIF(X_s(),Constructed_Column_Names(),Allow_Intercept,Sample_Include())</f>
        <v>5.5543959920421502</v>
      </c>
      <c r="V3" s="48" cm="1">
        <f t="array" ref="V3:V18">Generalized_Tolerance(X_s(),Constructed_Column_Names(),Allow_Intercept,Sample_Include())</f>
        <v>0.18003757770110593</v>
      </c>
      <c r="X3" s="17" t="s">
        <v>1866</v>
      </c>
      <c r="Y3" s="20"/>
      <c r="AA3" s="17" t="s">
        <v>1871</v>
      </c>
      <c r="AB3" s="20"/>
      <c r="AG3" s="16" t="s">
        <v>1892</v>
      </c>
      <c r="AH3" s="35" cm="1">
        <f t="array" ref="AH3:AH11">IF(Zero_Predictors_Selected(),IF(AND(Allow_Intercept,Intercept_Only_N()&gt;=2),_xlfn.LET(_xlpm.point,Intercept_Only_Point(),_xlpm.se_mean,Intercept_Only_S()/SQRT(Intercept_Only_N()),_xlpm.se_new,Intercept_Only_S()*SQRT(1+1/Intercept_Only_N()),_xlpm.t_crit,_xlfn.T.INV.2T(alpha,Intercept_Only_DF()),_xlfn.VSTACK(_xlpm.point,_xlpm.se_mean,_xlpm.se_new,_xlpm.t_crit,_xlpm.point-_xlpm.t_crit*_xlpm.se_mean,_xlpm.point+_xlpm.t_crit*_xlpm.se_mean,_xlpm.point-_xlpm.t_crit*_xlpm.se_new,_xlpm.point+_xlpm.t_crit*_xlpm.se_new,1-alpha)),NA()),_xlfn.LET(_xlpm.raw,_xlfn.TAKE($AH$19:$AH$62,COLUMNS(X_s())),_xlpm.trn,TRANSPOSE(Constructed_Column_Transforms()),_xlpm.pred_input,IF(_xlpm.trn="Log",Ln_Positive(_xlpm.raw),_xlpm.raw),Group_Prediction_Interval(X_s(),Response_Column(),_xlpm.pred_input,Prediction_Group_Column(),$AH$12,Allow_Intercept,Sample_Include(),alpha,Absorbed_Degrees_Of_Freedom())))</f>
        <v>23.445918367346941</v>
      </c>
      <c r="AK3" t="str" cm="1">
        <f t="array" ref="AK3:AK394">IFERROR(_xlfn._xlws.FILTER(Row_Labels(),Sample_Include()),NA())</f>
        <v>chevrolet chevelle malibu</v>
      </c>
      <c r="AL3" s="26" cm="1">
        <f t="array" ref="AL3:AL394">Dependent_Variable(y_s(),Sample_Include())</f>
        <v>18</v>
      </c>
      <c r="AM3" s="26" cm="1">
        <f t="array" ref="AM3:AM394">Predictions(X_s_Within(),y_s(),Allow_Intercept,Sample_Include())</f>
        <v>16.838573626431661</v>
      </c>
      <c r="AN3" s="26" cm="1">
        <f t="array" ref="AN3:AN394">Residuals(X_s_Within(),y_s(),Allow_Intercept,Sample_Include())</f>
        <v>1.1614263735683394</v>
      </c>
      <c r="AO3" s="26" cm="1">
        <f t="array" ref="AO3:AO394">Hat_Diagonal(X_s_Within(),Allow_Intercept,Sample_Include())</f>
        <v>4.0149898039742615E-2</v>
      </c>
      <c r="AP3" s="26" cm="1">
        <f t="array" ref="AP3:AP394">Studentized_Residuals(X_s_Within(),y_s(),Allow_Intercept,Sample_Include(),Absorbed_Degrees_Of_Freedom())</f>
        <v>0.38649046111355201</v>
      </c>
      <c r="AQ3" s="26" cm="1">
        <f t="array" ref="AQ3:AQ394">Cooks_Distance(X_s_Within(),y_s(),Allow_Intercept,Sample_Include(),Absorbed_Degrees_Of_Freedom())</f>
        <v>3.6754428083898453E-4</v>
      </c>
      <c r="AR3" s="26" cm="1">
        <f t="array" ref="AR3:AR394">_xlfn._xlws.SORT(Normal_Scores(y_s(),Sample_Include()))</f>
        <v>-3.0172230343004571</v>
      </c>
      <c r="AS3" s="26" cm="1">
        <f t="array" ref="AS3:AS394">Studentized_Residuals_Ranked(X_s_Within(),y_s(),Allow_Intercept,Sample_Include(),Absorbed_Degrees_Of_Freedom())</f>
        <v>-3.451682617569364</v>
      </c>
      <c r="AT3" s="26" cm="1">
        <f t="array" ref="AT3:AT394">SQRT(ABS(Studentized_Residuals(X_s_Within(),y_s(),Allow_Intercept,Sample_Include(),Absorbed_Degrees_Of_Freedom())))</f>
        <v>0.6216835699240828</v>
      </c>
      <c r="AU3" s="26" cm="1">
        <f t="array" ref="AU3:AU394">LOOCV_Residual(X_s_Within(),y_s(),Allow_Intercept,Sample_Include())</f>
        <v>1.2100080743820438</v>
      </c>
      <c r="AV3" s="26" t="e" cm="1">
        <f t="array" ref="AV3:AV394">IF(_xlfn.ANCHORARRAY(AQ3)&gt;MIN(4/$Y$8,0.9),_xlfn.ANCHORARRAY(AQ3),NA())</f>
        <v>#N/A</v>
      </c>
    </row>
    <row r="4" spans="1:49" x14ac:dyDescent="0.25">
      <c r="A4" t="str" cm="1">
        <f t="array" ref="A4:A15">TRANSPOSE(Header_Names)</f>
        <v>MPG</v>
      </c>
      <c r="B4" s="8" t="s">
        <v>1847</v>
      </c>
      <c r="C4" s="8" t="b">
        <v>0</v>
      </c>
      <c r="D4" s="8" t="s">
        <v>1848</v>
      </c>
      <c r="E4" s="8"/>
      <c r="F4" s="8"/>
      <c r="G4" s="8" t="s">
        <v>1849</v>
      </c>
      <c r="H4" s="8"/>
      <c r="I4" s="8"/>
      <c r="J4" t="str">
        <f>IF(SpecTable[[#This Row],[Sequence]]&lt;&gt;TRUE,"",IF(N(SpecTable[[#This Row],[Sequence Period]])&lt;&gt;0,SpecTable[[#This Row],[Sequence Period]],IFERROR(Base_Period_Delta_Candidate(),"")))</f>
        <v/>
      </c>
      <c r="K4" t="str">
        <f>IF(OR(SpecTable[[#This Row],[Role]]&lt;&gt;"Predictor (x)",SpecTable[[#This Row],[Type]]&lt;&gt;"Categorical"),"",_xlfn.LET(_xlpm.col,INDEX(Source_Data,0,ROW()-3),_xlpm.x,IF(_xlpm.col="","",_xlpm.col),IFERROR(ROWS(_xlfn.UNIQUE(_xlfn._xlws.FILTER(_xlpm.x,(_xlpm.x&lt;&gt;"")*Sample_Include()))),0)))</f>
        <v/>
      </c>
      <c r="L4"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4">
        <v>3</v>
      </c>
      <c r="N4">
        <v>13</v>
      </c>
      <c r="P4" t="str">
        <v>Weight</v>
      </c>
      <c r="Q4" s="48">
        <v>-0.83224421483157562</v>
      </c>
      <c r="R4" s="48">
        <v>-0.87558511987398702</v>
      </c>
      <c r="S4" s="48">
        <v>0.51958567405583889</v>
      </c>
      <c r="T4" s="48">
        <v>-0.80925938832796707</v>
      </c>
      <c r="U4" s="48">
        <v>5.7185914136149254</v>
      </c>
      <c r="V4" s="48">
        <v>0.174868237240937</v>
      </c>
      <c r="X4" s="16" t="s">
        <v>1867</v>
      </c>
      <c r="Y4" s="35" cm="1">
        <f t="array" ref="Y4">Multiple_R(X_s_Within(),y_s(),Allow_Intercept,Sample_Include())</f>
        <v>0.9229740928315785</v>
      </c>
      <c r="AA4" s="16" t="s">
        <v>79</v>
      </c>
      <c r="AB4" s="35" cm="1">
        <f t="array" ref="AB4">PRESS(X_s_Within(),y_s(),Allow_Intercept,Sample_Include())</f>
        <v>3865.0233891256084</v>
      </c>
      <c r="AG4" s="16" t="s">
        <v>1893</v>
      </c>
      <c r="AH4" s="35">
        <v>0.15492024062955478</v>
      </c>
      <c r="AK4" t="str">
        <v>buick skylark 320</v>
      </c>
      <c r="AL4" s="26">
        <v>15</v>
      </c>
      <c r="AM4" s="26">
        <v>15.313332990800655</v>
      </c>
      <c r="AN4" s="26">
        <v>-0.3133329908006548</v>
      </c>
      <c r="AO4" s="26">
        <v>3.5578253857220431E-2</v>
      </c>
      <c r="AP4" s="26">
        <v>-0.10402109723738608</v>
      </c>
      <c r="AQ4" s="26">
        <v>2.34807289196539E-5</v>
      </c>
      <c r="AR4" s="26">
        <v>-2.6670046532742777</v>
      </c>
      <c r="AS4" s="26">
        <v>-2.7327997376671536</v>
      </c>
      <c r="AT4" s="26">
        <v>0.32252301815124151</v>
      </c>
      <c r="AU4" s="26">
        <v>-0.32489208383555762</v>
      </c>
      <c r="AV4" s="26" t="e">
        <v>#N/A</v>
      </c>
    </row>
    <row r="5" spans="1:49" x14ac:dyDescent="0.25">
      <c r="A5" t="str">
        <v>Cylinders</v>
      </c>
      <c r="B5" s="8" t="s">
        <v>1850</v>
      </c>
      <c r="C5" s="8" t="b">
        <v>0</v>
      </c>
      <c r="D5" s="8" t="s">
        <v>1848</v>
      </c>
      <c r="E5" s="8"/>
      <c r="F5" s="8"/>
      <c r="G5" s="8" t="s">
        <v>1849</v>
      </c>
      <c r="H5" s="8"/>
      <c r="I5" s="8"/>
      <c r="J5" t="str">
        <f>IF(SpecTable[[#This Row],[Sequence]]&lt;&gt;TRUE,"",IF(N(SpecTable[[#This Row],[Sequence Period]])&lt;&gt;0,SpecTable[[#This Row],[Sequence Period]],IFERROR(Base_Period_Delta_Candidate(),"")))</f>
        <v/>
      </c>
      <c r="K5" t="str">
        <f>IF(OR(SpecTable[[#This Row],[Role]]&lt;&gt;"Predictor (x)",SpecTable[[#This Row],[Type]]&lt;&gt;"Categorical"),"",_xlfn.LET(_xlpm.col,INDEX(Source_Data,0,ROW()-3),_xlpm.x,IF(_xlpm.col="","",_xlpm.col),IFERROR(ROWS(_xlfn.UNIQUE(_xlfn._xlws.FILTER(_xlpm.x,(_xlpm.x&lt;&gt;"")*Sample_Include()))),0)))</f>
        <v/>
      </c>
      <c r="L5"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5">
        <v>4</v>
      </c>
      <c r="N5">
        <v>5</v>
      </c>
      <c r="P5" t="str">
        <v>Model Year: 71</v>
      </c>
      <c r="Q5" s="48">
        <v>-8.1464390968000566E-2</v>
      </c>
      <c r="R5" s="48">
        <v>-7.885166012852686E-2</v>
      </c>
      <c r="S5" s="48">
        <v>3.4178672534749635</v>
      </c>
      <c r="T5" s="48">
        <v>9.7314413233527937</v>
      </c>
      <c r="U5" s="48">
        <v>1.7564955677455198</v>
      </c>
      <c r="V5" s="48">
        <v>0.5693154132370003</v>
      </c>
      <c r="X5" s="16" t="s">
        <v>1868</v>
      </c>
      <c r="Y5" s="35" cm="1">
        <f t="array" ref="Y5">R_Squared(X_s_Within(),y_s(),Allow_Intercept,Sample_Include())</f>
        <v>0.85188117603827529</v>
      </c>
      <c r="AA5" s="16" t="s">
        <v>1773</v>
      </c>
      <c r="AB5" s="35" cm="1">
        <f t="array" ref="AB5">1-PRESS(X_s_Within(),y_s(),Allow_Intercept,Sample_Include())/SS_Total(y_s(),Allow_Intercept,Sample_Include())</f>
        <v>0.83773355519438941</v>
      </c>
      <c r="AG5" s="16" t="s">
        <v>1894</v>
      </c>
      <c r="AH5" s="35">
        <v>3.0711741103347805</v>
      </c>
      <c r="AK5" t="str">
        <v>plymouth satellite</v>
      </c>
      <c r="AL5" s="26">
        <v>18</v>
      </c>
      <c r="AM5" s="26">
        <v>16.858150041188779</v>
      </c>
      <c r="AN5" s="26">
        <v>1.1418499588112212</v>
      </c>
      <c r="AO5" s="26">
        <v>3.544727708510207E-2</v>
      </c>
      <c r="AP5" s="26">
        <v>0.3790485664453247</v>
      </c>
      <c r="AQ5" s="26">
        <v>3.1059732014921516E-4</v>
      </c>
      <c r="AR5" s="26">
        <v>-2.6670046532742777</v>
      </c>
      <c r="AS5" s="26">
        <v>-2.6063331092365796</v>
      </c>
      <c r="AT5" s="26">
        <v>0.61566920212507359</v>
      </c>
      <c r="AU5" s="26">
        <v>1.1838129027934601</v>
      </c>
      <c r="AV5" s="26" t="e">
        <v>#N/A</v>
      </c>
    </row>
    <row r="6" spans="1:49" x14ac:dyDescent="0.25">
      <c r="A6" t="str">
        <v>Displacement</v>
      </c>
      <c r="B6" s="8" t="s">
        <v>1850</v>
      </c>
      <c r="C6" s="8" t="b">
        <v>0</v>
      </c>
      <c r="D6" s="8" t="s">
        <v>1848</v>
      </c>
      <c r="E6" s="8"/>
      <c r="F6" s="8"/>
      <c r="G6" s="8" t="s">
        <v>1849</v>
      </c>
      <c r="H6" s="8"/>
      <c r="I6" s="8"/>
      <c r="J6" t="str">
        <f>IF(SpecTable[[#This Row],[Sequence]]&lt;&gt;TRUE,"",IF(N(SpecTable[[#This Row],[Sequence Period]])&lt;&gt;0,SpecTable[[#This Row],[Sequence Period]],IFERROR(Base_Period_Delta_Candidate(),"")))</f>
        <v/>
      </c>
      <c r="K6" t="str">
        <f>IF(OR(SpecTable[[#This Row],[Role]]&lt;&gt;"Predictor (x)",SpecTable[[#This Row],[Type]]&lt;&gt;"Categorical"),"",_xlfn.LET(_xlpm.col,INDEX(Source_Data,0,ROW()-3),_xlpm.x,IF(_xlpm.col="","",_xlpm.col),IFERROR(ROWS(_xlfn.UNIQUE(_xlfn._xlws.FILTER(_xlpm.x,(_xlpm.x&lt;&gt;"")*Sample_Include()))),0)))</f>
        <v/>
      </c>
      <c r="L6"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6">
        <v>5</v>
      </c>
      <c r="N6">
        <v>3</v>
      </c>
      <c r="P6" t="str">
        <v>Model Year: 72</v>
      </c>
      <c r="Q6" s="48">
        <v>-0.16835292832299814</v>
      </c>
      <c r="R6" s="48">
        <v>-0.17118576357006526</v>
      </c>
      <c r="S6" s="48">
        <v>3.3409992263811197</v>
      </c>
      <c r="T6" s="48">
        <v>9.2092362452656538</v>
      </c>
      <c r="U6" s="48">
        <v>1.7564955677455198</v>
      </c>
      <c r="V6" s="48">
        <v>0.5693154132370003</v>
      </c>
      <c r="X6" s="16" t="s">
        <v>1869</v>
      </c>
      <c r="Y6" s="35" cm="1">
        <f t="array" ref="Y6">Adjusted_R_Squared(X_s_Within(),y_s(),Allow_Intercept,Sample_Include(),Absorbed_Degrees_Of_Freedom())</f>
        <v>0.84556143954924168</v>
      </c>
      <c r="AA6" s="16" t="s">
        <v>1872</v>
      </c>
      <c r="AB6" s="35" cm="1">
        <f t="array" ref="AB6">(Regression_Degrees_Of_Freedom(X_s_Within())+IF(Allow_Intercept,1,0))/Observations(y_s(),Sample_Include())</f>
        <v>4.336734693877551E-2</v>
      </c>
      <c r="AG6" s="16" t="s">
        <v>1895</v>
      </c>
      <c r="AH6" s="35">
        <v>1.9663101608024118</v>
      </c>
      <c r="AK6" t="str">
        <v>amc rebel sst</v>
      </c>
      <c r="AL6" s="26">
        <v>16</v>
      </c>
      <c r="AM6" s="26">
        <v>16.873339970034131</v>
      </c>
      <c r="AN6" s="26">
        <v>-0.87333997003413089</v>
      </c>
      <c r="AO6" s="26">
        <v>3.5454383105468036E-2</v>
      </c>
      <c r="AP6" s="26">
        <v>-0.28991504577291533</v>
      </c>
      <c r="AQ6" s="26">
        <v>1.8173549121273713E-4</v>
      </c>
      <c r="AR6" s="26">
        <v>-2.368567059267872</v>
      </c>
      <c r="AS6" s="26">
        <v>-2.5586120959927139</v>
      </c>
      <c r="AT6" s="26">
        <v>0.53843759691622139</v>
      </c>
      <c r="AU6" s="26">
        <v>-0.90544185234696473</v>
      </c>
      <c r="AV6" s="26" t="e">
        <v>#N/A</v>
      </c>
    </row>
    <row r="7" spans="1:49" x14ac:dyDescent="0.25">
      <c r="A7" t="str">
        <v>Horsepower</v>
      </c>
      <c r="B7" s="8" t="s">
        <v>1850</v>
      </c>
      <c r="C7" s="8" t="b">
        <v>1</v>
      </c>
      <c r="D7" s="8" t="s">
        <v>1848</v>
      </c>
      <c r="E7" s="8"/>
      <c r="F7" s="8"/>
      <c r="G7" s="8" t="s">
        <v>1849</v>
      </c>
      <c r="H7" s="8"/>
      <c r="I7" s="8"/>
      <c r="J7" t="str">
        <f>IF(SpecTable[[#This Row],[Sequence]]&lt;&gt;TRUE,"",IF(N(SpecTable[[#This Row],[Sequence Period]])&lt;&gt;0,SpecTable[[#This Row],[Sequence Period]],IFERROR(Base_Period_Delta_Candidate(),"")))</f>
        <v/>
      </c>
      <c r="K7" t="str">
        <f>IF(OR(SpecTable[[#This Row],[Role]]&lt;&gt;"Predictor (x)",SpecTable[[#This Row],[Type]]&lt;&gt;"Categorical"),"",_xlfn.LET(_xlpm.col,INDEX(Source_Data,0,ROW()-3),_xlpm.x,IF(_xlpm.col="","",_xlpm.col),IFERROR(ROWS(_xlfn.UNIQUE(_xlfn._xlws.FILTER(_xlpm.x,(_xlpm.x&lt;&gt;"")*Sample_Include()))),0)))</f>
        <v/>
      </c>
      <c r="L7"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7">
        <v>6</v>
      </c>
      <c r="N7">
        <v>2</v>
      </c>
      <c r="P7" t="str">
        <v>Model Year: 73</v>
      </c>
      <c r="Q7" s="48">
        <v>-0.27443182636273983</v>
      </c>
      <c r="R7" s="48">
        <v>-0.28890633665588533</v>
      </c>
      <c r="S7" s="48">
        <v>2.6394903089248882</v>
      </c>
      <c r="T7" s="48">
        <v>4.9923545220842778</v>
      </c>
      <c r="U7" s="48">
        <v>1.7564955677455198</v>
      </c>
      <c r="V7" s="48">
        <v>0.5693154132370003</v>
      </c>
      <c r="X7" s="16" t="s">
        <v>1870</v>
      </c>
      <c r="Y7" s="35" cm="1">
        <f t="array" ref="Y7">SE_Regression(X_s_Within(),y_s(),Allow_Intercept,Sample_Include(),Absorbed_Degrees_Of_Freedom())</f>
        <v>3.0672642753818766</v>
      </c>
      <c r="AA7" s="16" t="s">
        <v>84</v>
      </c>
      <c r="AB7" s="35" cm="1">
        <f t="array" ref="AB7">AIC(X_s_Within(),y_s(),Allow_Intercept,Sample_Include(),Absorbed_Degrees_Of_Freedom())</f>
        <v>895.31662324868398</v>
      </c>
      <c r="AG7" s="16" t="s">
        <v>1896</v>
      </c>
      <c r="AH7" s="35">
        <v>23.141297124083092</v>
      </c>
      <c r="AK7" t="str">
        <v>ford torino</v>
      </c>
      <c r="AL7" s="26">
        <v>17</v>
      </c>
      <c r="AM7" s="26">
        <v>16.954691335727667</v>
      </c>
      <c r="AN7" s="26">
        <v>4.5308664272333488E-2</v>
      </c>
      <c r="AO7" s="26">
        <v>3.6442373899522838E-2</v>
      </c>
      <c r="AP7" s="26">
        <v>1.5048430823993899E-2</v>
      </c>
      <c r="AQ7" s="26">
        <v>5.0380500510358217E-7</v>
      </c>
      <c r="AR7" s="26">
        <v>-2.368567059267872</v>
      </c>
      <c r="AS7" s="26">
        <v>-2.2382603266400913</v>
      </c>
      <c r="AT7" s="26">
        <v>0.12267204581319209</v>
      </c>
      <c r="AU7" s="26">
        <v>4.7022267319597577E-2</v>
      </c>
      <c r="AV7" s="26" t="e">
        <v>#N/A</v>
      </c>
    </row>
    <row r="8" spans="1:49" x14ac:dyDescent="0.25">
      <c r="A8" t="str">
        <v>Weight</v>
      </c>
      <c r="B8" s="8" t="s">
        <v>1850</v>
      </c>
      <c r="C8" s="8" t="b">
        <v>1</v>
      </c>
      <c r="D8" s="8" t="s">
        <v>1848</v>
      </c>
      <c r="E8" s="8"/>
      <c r="F8" s="8"/>
      <c r="G8" s="8" t="s">
        <v>1849</v>
      </c>
      <c r="H8" s="8"/>
      <c r="I8" s="8"/>
      <c r="J8" t="str">
        <f>IF(SpecTable[[#This Row],[Sequence]]&lt;&gt;TRUE,"",IF(N(SpecTable[[#This Row],[Sequence Period]])&lt;&gt;0,SpecTable[[#This Row],[Sequence Period]],IFERROR(Base_Period_Delta_Candidate(),"")))</f>
        <v/>
      </c>
      <c r="K8" t="str">
        <f>IF(OR(SpecTable[[#This Row],[Role]]&lt;&gt;"Predictor (x)",SpecTable[[#This Row],[Type]]&lt;&gt;"Categorical"),"",_xlfn.LET(_xlpm.col,INDEX(Source_Data,0,ROW()-3),_xlpm.x,IF(_xlpm.col="","",_xlpm.col),IFERROR(ROWS(_xlfn.UNIQUE(_xlfn._xlws.FILTER(_xlpm.x,(_xlpm.x&lt;&gt;"")*Sample_Include()))),0)))</f>
        <v/>
      </c>
      <c r="L8"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8">
        <v>7</v>
      </c>
      <c r="N8">
        <v>1</v>
      </c>
      <c r="P8" t="str">
        <v>Model Year: 74</v>
      </c>
      <c r="Q8" s="48">
        <v>-2.3137459907604747E-2</v>
      </c>
      <c r="R8" s="48">
        <v>-1.3094569363613499E-2</v>
      </c>
      <c r="S8" s="48">
        <v>3.4987950670435035</v>
      </c>
      <c r="T8" s="48">
        <v>10.294062234453385</v>
      </c>
      <c r="U8" s="48">
        <v>1.7564955677455198</v>
      </c>
      <c r="V8" s="48">
        <v>0.5693154132370003</v>
      </c>
      <c r="X8" s="18" t="s">
        <v>7</v>
      </c>
      <c r="Y8" s="24" cm="1">
        <f t="array" ref="Y8">Observations(y_s(),Sample_Include())</f>
        <v>392</v>
      </c>
      <c r="AA8" s="16" t="s">
        <v>90</v>
      </c>
      <c r="AB8" s="35" cm="1">
        <f t="array" ref="AB8">BIC(X_s_Within(),y_s(),Allow_Intercept,Sample_Include(),Absorbed_Degrees_Of_Freedom())</f>
        <v>962.82807452512179</v>
      </c>
      <c r="AG8" s="16" t="s">
        <v>1897</v>
      </c>
      <c r="AH8" s="35">
        <v>23.75053961061079</v>
      </c>
      <c r="AK8" t="str">
        <v>ford galaxie 500</v>
      </c>
      <c r="AL8" s="26">
        <v>15</v>
      </c>
      <c r="AM8" s="26">
        <v>11.49650610573814</v>
      </c>
      <c r="AN8" s="26">
        <v>3.5034938942618599</v>
      </c>
      <c r="AO8" s="26">
        <v>4.042419204907835E-2</v>
      </c>
      <c r="AP8" s="26">
        <v>1.1660321456416034</v>
      </c>
      <c r="AQ8" s="26">
        <v>3.3692573430558702E-3</v>
      </c>
      <c r="AR8" s="26">
        <v>-2.368567059267872</v>
      </c>
      <c r="AS8" s="26">
        <v>-2.2366030601609661</v>
      </c>
      <c r="AT8" s="26">
        <v>1.0798296836268224</v>
      </c>
      <c r="AU8" s="26">
        <v>3.6510860999541257</v>
      </c>
      <c r="AV8" s="26" t="e">
        <v>#N/A</v>
      </c>
    </row>
    <row r="9" spans="1:49" x14ac:dyDescent="0.25">
      <c r="A9" t="str">
        <v>Acceleration</v>
      </c>
      <c r="B9" s="8" t="s">
        <v>1850</v>
      </c>
      <c r="C9" s="8" t="b">
        <v>0</v>
      </c>
      <c r="D9" s="8" t="s">
        <v>1848</v>
      </c>
      <c r="E9" s="8"/>
      <c r="F9" s="8"/>
      <c r="G9" s="8" t="s">
        <v>1849</v>
      </c>
      <c r="H9" s="8"/>
      <c r="I9" s="8"/>
      <c r="J9" t="str">
        <f>IF(SpecTable[[#This Row],[Sequence]]&lt;&gt;TRUE,"",IF(N(SpecTable[[#This Row],[Sequence Period]])&lt;&gt;0,SpecTable[[#This Row],[Sequence Period]],IFERROR(Base_Period_Delta_Candidate(),"")))</f>
        <v/>
      </c>
      <c r="K9" t="str">
        <f>IF(OR(SpecTable[[#This Row],[Role]]&lt;&gt;"Predictor (x)",SpecTable[[#This Row],[Type]]&lt;&gt;"Categorical"),"",_xlfn.LET(_xlpm.col,INDEX(Source_Data,0,ROW()-3),_xlpm.x,IF(_xlpm.col="","",_xlpm.col),IFERROR(ROWS(_xlfn.UNIQUE(_xlfn._xlws.FILTER(_xlpm.x,(_xlpm.x&lt;&gt;"")*Sample_Include()))),0)))</f>
        <v/>
      </c>
      <c r="L9"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9">
        <v>8</v>
      </c>
      <c r="N9">
        <v>1</v>
      </c>
      <c r="P9" t="str">
        <v>Model Year: 75</v>
      </c>
      <c r="Q9" s="48">
        <v>-0.11741202684773239</v>
      </c>
      <c r="R9" s="48">
        <v>-0.11154790812345597</v>
      </c>
      <c r="S9" s="48">
        <v>3.1980848073673354</v>
      </c>
      <c r="T9" s="48">
        <v>8.2699143284054628</v>
      </c>
      <c r="U9" s="48">
        <v>1.7564955677455198</v>
      </c>
      <c r="V9" s="48">
        <v>0.5693154132370003</v>
      </c>
      <c r="AA9" s="16" t="s">
        <v>95</v>
      </c>
      <c r="AB9" s="35" cm="1">
        <f t="array" ref="AB9">AICc(X_s_Within(),y_s(),Allow_Intercept,Sample_Include(),Absorbed_Degrees_Of_Freedom())</f>
        <v>896.95298688504761</v>
      </c>
      <c r="AG9" s="16" t="s">
        <v>1898</v>
      </c>
      <c r="AH9" s="35">
        <v>17.407037508602354</v>
      </c>
      <c r="AK9" t="str">
        <v>chevrolet impala</v>
      </c>
      <c r="AL9" s="26">
        <v>14</v>
      </c>
      <c r="AM9" s="26">
        <v>11.073481577763721</v>
      </c>
      <c r="AN9" s="26">
        <v>2.9265184222362794</v>
      </c>
      <c r="AO9" s="26">
        <v>5.0603384396069082E-2</v>
      </c>
      <c r="AP9" s="26">
        <v>0.9792108710792421</v>
      </c>
      <c r="AQ9" s="26">
        <v>3.0063214519006724E-3</v>
      </c>
      <c r="AR9" s="26">
        <v>-2.368567059267872</v>
      </c>
      <c r="AS9" s="26">
        <v>-2.1379379429147773</v>
      </c>
      <c r="AT9" s="26">
        <v>0.98955084309965702</v>
      </c>
      <c r="AU9" s="26">
        <v>3.0825035334412481</v>
      </c>
      <c r="AV9" s="26" t="e">
        <v>#N/A</v>
      </c>
    </row>
    <row r="10" spans="1:49" x14ac:dyDescent="0.25">
      <c r="A10" t="str">
        <v>Model Year</v>
      </c>
      <c r="B10" s="8" t="s">
        <v>1850</v>
      </c>
      <c r="C10" s="8" t="b">
        <v>1</v>
      </c>
      <c r="D10" s="8" t="s">
        <v>1851</v>
      </c>
      <c r="E10" s="8"/>
      <c r="F10" s="8"/>
      <c r="G10" s="8" t="s">
        <v>1849</v>
      </c>
      <c r="H10" s="8" t="b">
        <v>1</v>
      </c>
      <c r="I10" s="8"/>
      <c r="J10">
        <f>IF(SpecTable[[#This Row],[Sequence]]&lt;&gt;TRUE,"",IF(N(SpecTable[[#This Row],[Sequence Period]])&lt;&gt;0,SpecTable[[#This Row],[Sequence Period]],IFERROR(Base_Period_Delta_Candidate(),"")))</f>
        <v>1</v>
      </c>
      <c r="K10">
        <f>IF(OR(SpecTable[[#This Row],[Role]]&lt;&gt;"Predictor (x)",SpecTable[[#This Row],[Type]]&lt;&gt;"Categorical"),"",_xlfn.LET(_xlpm.col,INDEX(Source_Data,0,ROW()-3),_xlpm.x,IF(_xlpm.col="","",_xlpm.col),IFERROR(ROWS(_xlfn.UNIQUE(_xlfn._xlws.FILTER(_xlpm.x,(_xlpm.x&lt;&gt;"")*Sample_Include()))),0)))</f>
        <v>13</v>
      </c>
      <c r="L10">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70</v>
      </c>
      <c r="M10">
        <v>9</v>
      </c>
      <c r="N10">
        <v>1</v>
      </c>
      <c r="P10" t="str">
        <v>Model Year: 76</v>
      </c>
      <c r="Q10" s="48">
        <v>-7.4024476846945034E-2</v>
      </c>
      <c r="R10" s="48">
        <v>-6.3539355536400999E-2</v>
      </c>
      <c r="S10" s="48">
        <v>2.9480228374220565</v>
      </c>
      <c r="T10" s="48">
        <v>6.7251248614949075</v>
      </c>
      <c r="U10" s="48">
        <v>1.7564955677455198</v>
      </c>
      <c r="V10" s="48">
        <v>0.5693154132370003</v>
      </c>
      <c r="AA10" s="16" t="s">
        <v>1777</v>
      </c>
      <c r="AB10" s="35" cm="1">
        <f t="array" ref="AB10">QQ_Correlation(X_s_Within(),y_s(),Allow_Intercept,Sample_Include(),Absorbed_Degrees_Of_Freedom())</f>
        <v>0.9911373443499184</v>
      </c>
      <c r="AG10" s="16" t="s">
        <v>1899</v>
      </c>
      <c r="AH10" s="35">
        <v>29.484799226091528</v>
      </c>
      <c r="AK10" t="str">
        <v>plymouth fury iii</v>
      </c>
      <c r="AL10" s="26">
        <v>14</v>
      </c>
      <c r="AM10" s="26">
        <v>11.367322741366332</v>
      </c>
      <c r="AN10" s="26">
        <v>2.6326772586336684</v>
      </c>
      <c r="AO10" s="26">
        <v>4.8040491817131645E-2</v>
      </c>
      <c r="AP10" s="26">
        <v>0.87970525767098529</v>
      </c>
      <c r="AQ10" s="26">
        <v>2.297282597575574E-3</v>
      </c>
      <c r="AR10" s="26">
        <v>-2.0720014483779297</v>
      </c>
      <c r="AS10" s="26">
        <v>-2.0636596826638138</v>
      </c>
      <c r="AT10" s="26">
        <v>0.93792604061886742</v>
      </c>
      <c r="AU10" s="26">
        <v>2.7655349161426095</v>
      </c>
      <c r="AV10" s="26" t="e">
        <v>#N/A</v>
      </c>
    </row>
    <row r="11" spans="1:49" x14ac:dyDescent="0.25">
      <c r="A11" t="str">
        <v>Origin</v>
      </c>
      <c r="B11" s="8" t="s">
        <v>1850</v>
      </c>
      <c r="C11" s="8" t="b">
        <v>1</v>
      </c>
      <c r="D11" s="8" t="s">
        <v>1851</v>
      </c>
      <c r="E11" s="8"/>
      <c r="F11" s="8"/>
      <c r="G11" s="8" t="s">
        <v>1849</v>
      </c>
      <c r="H11" s="8"/>
      <c r="I11" s="8"/>
      <c r="J11" t="str">
        <f>IF(SpecTable[[#This Row],[Sequence]]&lt;&gt;TRUE,"",IF(N(SpecTable[[#This Row],[Sequence Period]])&lt;&gt;0,SpecTable[[#This Row],[Sequence Period]],IFERROR(Base_Period_Delta_Candidate(),"")))</f>
        <v/>
      </c>
      <c r="K11">
        <f>IF(OR(SpecTable[[#This Row],[Role]]&lt;&gt;"Predictor (x)",SpecTable[[#This Row],[Type]]&lt;&gt;"Categorical"),"",_xlfn.LET(_xlpm.col,INDEX(Source_Data,0,ROW()-3),_xlpm.x,IF(_xlpm.col="","",_xlpm.col),IFERROR(ROWS(_xlfn.UNIQUE(_xlfn._xlws.FILTER(_xlpm.x,(_xlpm.x&lt;&gt;"")*Sample_Include()))),0)))</f>
        <v>3</v>
      </c>
      <c r="L11"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Asia</v>
      </c>
      <c r="P11" t="str">
        <v>Model Year: 77</v>
      </c>
      <c r="Q11" s="48">
        <v>-2.5232970710476672E-3</v>
      </c>
      <c r="R11" s="48">
        <v>7.0926070839771281E-3</v>
      </c>
      <c r="S11" s="48">
        <v>3.3409992263810411</v>
      </c>
      <c r="T11" s="48">
        <v>9.2092362452655827</v>
      </c>
      <c r="U11" s="48">
        <v>1.7564955677455198</v>
      </c>
      <c r="V11" s="48">
        <v>0.5693154132370003</v>
      </c>
      <c r="AA11" s="16" t="s">
        <v>1873</v>
      </c>
      <c r="AB11" s="49" cm="1">
        <f t="array" ref="AB11">_xlfn.LET(_xlpm.seq_flags,SUMPRODUCT(N(_xlfn.TAKE(Spec_Sequence,COLUMNS(Source_Data))=TRUE)),_xlpm.fe_vars,SUMPRODUCT(N(_xlfn.TAKE(Spec_Role,COLUMNS(Source_Data))="Fixed Effects")),IF(_xlpm.seq_flags=0,"n/a — requires Sequence",IF(_xlpm.seq_flags&gt;1,"n/a — multiple Sequence flags",IF(_xlpm.fe_vars&gt;0,"n/a — FE active",Durbin_Watson_By(X_s(),Response_Column(),Sequence_Column(),Allow_Intercept,Sample_Include())))))</f>
        <v>1.5013230616756137</v>
      </c>
      <c r="AG11" s="16" t="s">
        <v>1900</v>
      </c>
      <c r="AH11" s="35">
        <v>0.95</v>
      </c>
      <c r="AK11" t="str">
        <v>pontiac catalina</v>
      </c>
      <c r="AL11" s="26">
        <v>14</v>
      </c>
      <c r="AM11" s="26">
        <v>10.632804435322724</v>
      </c>
      <c r="AN11" s="26">
        <v>3.3671955646772762</v>
      </c>
      <c r="AO11" s="26">
        <v>5.2897375567846273E-2</v>
      </c>
      <c r="AP11" s="26">
        <v>1.1280247387124049</v>
      </c>
      <c r="AQ11" s="26">
        <v>4.1804729026989323E-3</v>
      </c>
      <c r="AR11" s="26">
        <v>-2.0720014483779297</v>
      </c>
      <c r="AS11" s="26">
        <v>-2.0302994659393101</v>
      </c>
      <c r="AT11" s="26">
        <v>1.0620850901469265</v>
      </c>
      <c r="AU11" s="26">
        <v>3.5552594595502436</v>
      </c>
      <c r="AV11" s="26" t="e">
        <v>#N/A</v>
      </c>
    </row>
    <row r="12" spans="1:49" x14ac:dyDescent="0.25">
      <c r="A12" t="str">
        <v>Car Name</v>
      </c>
      <c r="B12" s="8" t="s">
        <v>1852</v>
      </c>
      <c r="C12" s="8" t="b">
        <v>0</v>
      </c>
      <c r="D12" s="8" t="s">
        <v>1848</v>
      </c>
      <c r="E12" s="8"/>
      <c r="F12" s="8"/>
      <c r="G12" s="8" t="s">
        <v>1849</v>
      </c>
      <c r="H12" s="8"/>
      <c r="I12" s="8"/>
      <c r="J12" t="str">
        <f>IF(SpecTable[[#This Row],[Sequence]]&lt;&gt;TRUE,"",IF(N(SpecTable[[#This Row],[Sequence Period]])&lt;&gt;0,SpecTable[[#This Row],[Sequence Period]],IFERROR(Base_Period_Delta_Candidate(),"")))</f>
        <v/>
      </c>
      <c r="K12" t="str">
        <f>IF(OR(SpecTable[[#This Row],[Role]]&lt;&gt;"Predictor (x)",SpecTable[[#This Row],[Type]]&lt;&gt;"Categorical"),"",_xlfn.LET(_xlpm.col,INDEX(Source_Data,0,ROW()-3),_xlpm.x,IF(_xlpm.col="","",_xlpm.col),IFERROR(ROWS(_xlfn.UNIQUE(_xlfn._xlws.FILTER(_xlpm.x,(_xlpm.x&lt;&gt;"")*Sample_Include()))),0)))</f>
        <v/>
      </c>
      <c r="L12"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12" t="str">
        <v>Model Year: 78</v>
      </c>
      <c r="Q12" s="48">
        <v>2.509682524150721E-2</v>
      </c>
      <c r="R12" s="48">
        <v>3.6232001135431187E-2</v>
      </c>
      <c r="S12" s="48">
        <v>2.837530472349679</v>
      </c>
      <c r="T12" s="48">
        <v>6.0825870963648994</v>
      </c>
      <c r="U12" s="48">
        <v>1.7564955677455198</v>
      </c>
      <c r="V12" s="48">
        <v>0.5693154132370003</v>
      </c>
      <c r="X12" s="4" t="s">
        <v>1875</v>
      </c>
      <c r="Y12" s="8">
        <v>0.05</v>
      </c>
      <c r="AA12" s="16" t="s">
        <v>1874</v>
      </c>
      <c r="AB12" s="49" t="str" cm="1">
        <f t="array" ref="AB12">_xlfn.LET(_xlpm.seq_flags,SUMPRODUCT(N(_xlfn.TAKE(Spec_Sequence,COLUMNS(Source_Data))=TRUE)),_xlpm.fe_vars,SUMPRODUCT(N(_xlfn.TAKE(Spec_Role,COLUMNS(Source_Data))="Fixed Effects")),IF(_xlpm.seq_flags=0,"n/a — requires Sequence",IF(_xlpm.seq_flags&gt;1,"n/a — multiple Sequence flags",IF(_xlpm.fe_vars=0,"n/a — no fixed effects",IF(_xlpm.fe_vars&gt;1,"n/a — multiple FE variables",BFN_Panel_Durbin_Watson(X_s_Within(),y_s(),Serial_Correlation_Group(),Sequence_Column(),Base_Period_Delta(),Allow_Intercept,Sample_Include()))))))</f>
        <v>n/a — no fixed effects</v>
      </c>
      <c r="AG12" s="16" t="s">
        <v>1901</v>
      </c>
      <c r="AH12" s="57" t="str">
        <f>INDEX(_xlfn._xlws.SORT(_xlfn.UNIQUE(_xlfn._xlws.FILTER(Prediction_Group_Column(),Sample_Include()))),1,1)</f>
        <v>(all)</v>
      </c>
      <c r="AK12" t="str">
        <v>amc ambassador dpl</v>
      </c>
      <c r="AL12" s="26">
        <v>15</v>
      </c>
      <c r="AM12" s="26">
        <v>14.112482582388791</v>
      </c>
      <c r="AN12" s="26">
        <v>0.88751741761120861</v>
      </c>
      <c r="AO12" s="26">
        <v>4.132014629964112E-2</v>
      </c>
      <c r="AP12" s="26">
        <v>0.29552136767781301</v>
      </c>
      <c r="AQ12" s="26">
        <v>2.214201314542533E-4</v>
      </c>
      <c r="AR12" s="26">
        <v>-2.0720014483779297</v>
      </c>
      <c r="AS12" s="26">
        <v>-2.0195065214468055</v>
      </c>
      <c r="AT12" s="26">
        <v>0.54361877053484187</v>
      </c>
      <c r="AU12" s="26">
        <v>0.92577038537476919</v>
      </c>
      <c r="AV12" s="26" t="e">
        <v>#N/A</v>
      </c>
    </row>
    <row r="13" spans="1:49" x14ac:dyDescent="0.25">
      <c r="A13" t="str">
        <v>Make</v>
      </c>
      <c r="B13" s="8" t="s">
        <v>1853</v>
      </c>
      <c r="C13" s="8" t="b">
        <v>0</v>
      </c>
      <c r="D13" s="8" t="s">
        <v>1848</v>
      </c>
      <c r="E13" s="8"/>
      <c r="F13" s="8"/>
      <c r="G13" s="8" t="s">
        <v>1849</v>
      </c>
      <c r="H13" s="8"/>
      <c r="I13" s="8"/>
      <c r="J13" t="str">
        <f>IF(SpecTable[[#This Row],[Sequence]]&lt;&gt;TRUE,"",IF(N(SpecTable[[#This Row],[Sequence Period]])&lt;&gt;0,SpecTable[[#This Row],[Sequence Period]],IFERROR(Base_Period_Delta_Candidate(),"")))</f>
        <v/>
      </c>
      <c r="K13" t="str">
        <f>IF(OR(SpecTable[[#This Row],[Role]]&lt;&gt;"Predictor (x)",SpecTable[[#This Row],[Type]]&lt;&gt;"Categorical"),"",_xlfn.LET(_xlpm.col,INDEX(Source_Data,0,ROW()-3),_xlpm.x,IF(_xlpm.col="","",_xlpm.col),IFERROR(ROWS(_xlfn.UNIQUE(_xlfn._xlws.FILTER(_xlpm.x,(_xlpm.x&lt;&gt;"")*Sample_Include()))),0)))</f>
        <v/>
      </c>
      <c r="L13"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13" t="str">
        <v>Model Year: 79</v>
      </c>
      <c r="Q13" s="48">
        <v>5.9726823421571588E-2</v>
      </c>
      <c r="R13" s="48">
        <v>7.2588561195066958E-2</v>
      </c>
      <c r="S13" s="48">
        <v>3.2678413248622649</v>
      </c>
      <c r="T13" s="48">
        <v>8.7232678762571751</v>
      </c>
      <c r="U13" s="48">
        <v>1.7564955677455198</v>
      </c>
      <c r="V13" s="48">
        <v>0.5693154132370003</v>
      </c>
      <c r="X13" s="51" t="s">
        <v>1876</v>
      </c>
      <c r="Y13" s="52"/>
      <c r="Z13" s="52"/>
      <c r="AA13" s="52"/>
      <c r="AB13" s="52"/>
      <c r="AC13" s="53"/>
      <c r="AG13" s="16" t="s">
        <v>1902</v>
      </c>
      <c r="AH13" s="35" cm="1">
        <f t="array" ref="AH13">Group_Mean_At(Response_Column(),Prediction_Group_Column(),$AH$12,Sample_Include())</f>
        <v>23.445918367346941</v>
      </c>
      <c r="AK13" t="str">
        <v>dodge challenger se</v>
      </c>
      <c r="AL13" s="26">
        <v>15</v>
      </c>
      <c r="AM13" s="26">
        <v>15.890381080998123</v>
      </c>
      <c r="AN13" s="26">
        <v>-0.89038108099812341</v>
      </c>
      <c r="AO13" s="26">
        <v>3.7522532485470127E-2</v>
      </c>
      <c r="AP13" s="26">
        <v>-0.29588942339118907</v>
      </c>
      <c r="AQ13" s="26">
        <v>2.0077587758420966E-4</v>
      </c>
      <c r="AR13" s="26">
        <v>-2.0720014483779297</v>
      </c>
      <c r="AS13" s="26">
        <v>-2.0157358299478263</v>
      </c>
      <c r="AT13" s="26">
        <v>0.54395718893235434</v>
      </c>
      <c r="AU13" s="26">
        <v>-0.92509290975654135</v>
      </c>
      <c r="AV13" s="26" t="e">
        <v>#N/A</v>
      </c>
    </row>
    <row r="14" spans="1:49" x14ac:dyDescent="0.25">
      <c r="A14" t="str">
        <v>Model?</v>
      </c>
      <c r="B14" s="8" t="s">
        <v>1853</v>
      </c>
      <c r="C14" s="8" t="b">
        <v>0</v>
      </c>
      <c r="D14" s="8" t="s">
        <v>1848</v>
      </c>
      <c r="E14" s="8"/>
      <c r="F14" s="8"/>
      <c r="G14" s="8" t="s">
        <v>1849</v>
      </c>
      <c r="H14" s="8"/>
      <c r="I14" s="8"/>
      <c r="J14" t="str">
        <f>IF(SpecTable[[#This Row],[Sequence]]&lt;&gt;TRUE,"",IF(N(SpecTable[[#This Row],[Sequence Period]])&lt;&gt;0,SpecTable[[#This Row],[Sequence Period]],IFERROR(Base_Period_Delta_Candidate(),"")))</f>
        <v/>
      </c>
      <c r="K14" t="str">
        <f>IF(OR(SpecTable[[#This Row],[Role]]&lt;&gt;"Predictor (x)",SpecTable[[#This Row],[Type]]&lt;&gt;"Categorical"),"",_xlfn.LET(_xlpm.col,INDEX(Source_Data,0,ROW()-3),_xlpm.x,IF(_xlpm.col="","",_xlpm.col),IFERROR(ROWS(_xlfn.UNIQUE(_xlfn._xlws.FILTER(_xlpm.x,(_xlpm.x&lt;&gt;"")*Sample_Include()))),0)))</f>
        <v/>
      </c>
      <c r="L14"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14" t="str">
        <v>Model Year: 80</v>
      </c>
      <c r="Q14" s="48">
        <v>0.36139628740230562</v>
      </c>
      <c r="R14" s="48">
        <v>0.31558473573743556</v>
      </c>
      <c r="S14" s="48">
        <v>3.4178672534749865</v>
      </c>
      <c r="T14" s="48">
        <v>9.7314413233530814</v>
      </c>
      <c r="U14" s="48">
        <v>1.7564955677455198</v>
      </c>
      <c r="V14" s="48">
        <v>0.5693154132370003</v>
      </c>
      <c r="X14" s="50"/>
      <c r="Y14" s="4" t="s">
        <v>1877</v>
      </c>
      <c r="Z14" s="4" t="s">
        <v>1878</v>
      </c>
      <c r="AA14" s="4" t="s">
        <v>1879</v>
      </c>
      <c r="AB14" s="4" t="s">
        <v>1880</v>
      </c>
      <c r="AC14" s="54" t="s">
        <v>1781</v>
      </c>
      <c r="AG14" s="18" t="s">
        <v>1903</v>
      </c>
      <c r="AH14" s="24" cm="1">
        <f t="array" ref="AH14">Group_Count_At(Prediction_Group_Column(),$AH$12,Sample_Include())</f>
        <v>392</v>
      </c>
      <c r="AK14" t="str">
        <v>plymouth 'cuda 340</v>
      </c>
      <c r="AL14" s="26">
        <v>14</v>
      </c>
      <c r="AM14" s="26">
        <v>15.819833158238167</v>
      </c>
      <c r="AN14" s="26">
        <v>-1.8198331582381666</v>
      </c>
      <c r="AO14" s="26">
        <v>3.5380032445534768E-2</v>
      </c>
      <c r="AP14" s="26">
        <v>-0.60409084446563865</v>
      </c>
      <c r="AQ14" s="26">
        <v>7.8733138753294416E-4</v>
      </c>
      <c r="AR14" s="26">
        <v>-2.0720014483779297</v>
      </c>
      <c r="AS14" s="26">
        <v>-1.9076726580567738</v>
      </c>
      <c r="AT14" s="26">
        <v>0.77723281226775198</v>
      </c>
      <c r="AU14" s="26">
        <v>-1.8865804352483648</v>
      </c>
      <c r="AV14" s="26" t="e">
        <v>#N/A</v>
      </c>
    </row>
    <row r="15" spans="1:49" x14ac:dyDescent="0.25">
      <c r="A15" t="str">
        <v>Full_Data</v>
      </c>
      <c r="B15" s="8" t="s">
        <v>1853</v>
      </c>
      <c r="C15" s="8" t="b">
        <v>0</v>
      </c>
      <c r="D15" s="8" t="s">
        <v>1848</v>
      </c>
      <c r="E15" s="8"/>
      <c r="F15" s="8"/>
      <c r="G15" s="8" t="s">
        <v>1849</v>
      </c>
      <c r="H15" s="8"/>
      <c r="I15" s="8"/>
      <c r="J15" t="str">
        <f>IF(SpecTable[[#This Row],[Sequence]]&lt;&gt;TRUE,"",IF(N(SpecTable[[#This Row],[Sequence Period]])&lt;&gt;0,SpecTable[[#This Row],[Sequence Period]],IFERROR(Base_Period_Delta_Candidate(),"")))</f>
        <v/>
      </c>
      <c r="K15" t="str">
        <f>IF(OR(SpecTable[[#This Row],[Role]]&lt;&gt;"Predictor (x)",SpecTable[[#This Row],[Type]]&lt;&gt;"Categorical"),"",_xlfn.LET(_xlpm.col,INDEX(Source_Data,0,ROW()-3),_xlpm.x,IF(_xlpm.col="","",_xlpm.col),IFERROR(ROWS(_xlfn.UNIQUE(_xlfn._xlws.FILTER(_xlpm.x,(_xlpm.x&lt;&gt;"")*Sample_Include()))),0)))</f>
        <v/>
      </c>
      <c r="L15"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15" t="str">
        <v>Model Year: 81</v>
      </c>
      <c r="Q15" s="48">
        <v>0.23980398783122645</v>
      </c>
      <c r="R15" s="48">
        <v>0.24784721421231187</v>
      </c>
      <c r="S15" s="48">
        <v>3.3409992263809842</v>
      </c>
      <c r="T15" s="48">
        <v>9.2092362452655472</v>
      </c>
      <c r="U15" s="48">
        <v>1.7564955677455198</v>
      </c>
      <c r="V15" s="48">
        <v>0.5693154132370003</v>
      </c>
      <c r="X15" s="16" t="s">
        <v>631</v>
      </c>
      <c r="Y15" s="14" cm="1">
        <f t="array" ref="Y15">Regression_Degrees_Of_Freedom(X_s_Within())</f>
        <v>16</v>
      </c>
      <c r="Z15" s="13" cm="1">
        <f t="array" ref="Z15">SS_Regression(X_s_Within(),y_s(),Allow_Intercept,Sample_Include())</f>
        <v>20290.952168750038</v>
      </c>
      <c r="AA15" s="13" cm="1">
        <f t="array" ref="AA15">MS_Regression(X_s_Within(),y_s(),Allow_Intercept,Sample_Include())</f>
        <v>1268.1845105468774</v>
      </c>
      <c r="AB15" s="13" cm="1">
        <f t="array" ref="AB15">F_Statistic(X_s_Within(),y_s(),Allow_Intercept,Sample_Include(),Absorbed_Degrees_Of_Freedom())</f>
        <v>134.79694565058435</v>
      </c>
      <c r="AC15" s="45" cm="1">
        <f t="array" ref="AC15">F_Statistic_P_Value(X_s_Within(),y_s(),Allow_Intercept,Sample_Include(),Absorbed_Degrees_Of_Freedom())</f>
        <v>1.8943998313042473E-144</v>
      </c>
      <c r="AK15" t="str">
        <v>chevrolet monte carlo</v>
      </c>
      <c r="AL15" s="26">
        <v>15</v>
      </c>
      <c r="AM15" s="26">
        <v>15.212574416275837</v>
      </c>
      <c r="AN15" s="26">
        <v>-0.21257441627583695</v>
      </c>
      <c r="AO15" s="26">
        <v>3.6838396596956549E-2</v>
      </c>
      <c r="AP15" s="26">
        <v>-7.0617155228780759E-2</v>
      </c>
      <c r="AQ15" s="26">
        <v>1.1219488900922424E-5</v>
      </c>
      <c r="AR15" s="26">
        <v>-2.0720014483779297</v>
      </c>
      <c r="AS15" s="26">
        <v>-1.8200175308828719</v>
      </c>
      <c r="AT15" s="26">
        <v>0.26573888542849872</v>
      </c>
      <c r="AU15" s="26">
        <v>-0.22070482827052992</v>
      </c>
      <c r="AV15" s="26" t="e">
        <v>#N/A</v>
      </c>
    </row>
    <row r="16" spans="1:49" x14ac:dyDescent="0.25">
      <c r="P16" t="str">
        <v>Model Year: 82</v>
      </c>
      <c r="Q16" s="48">
        <v>0.31590831958849236</v>
      </c>
      <c r="R16" s="48">
        <v>0.30945001432271285</v>
      </c>
      <c r="S16" s="48">
        <v>3.1980848073673731</v>
      </c>
      <c r="T16" s="48">
        <v>8.2699143284056937</v>
      </c>
      <c r="U16" s="48">
        <v>1.7564955677455198</v>
      </c>
      <c r="V16" s="48">
        <v>0.5693154132370003</v>
      </c>
      <c r="X16" s="16" t="s">
        <v>1881</v>
      </c>
      <c r="Y16" s="14" cm="1">
        <f t="array" ref="Y16">Residual_Degrees_Of_Freedom(X_s_Within(),y_s(),Allow_Intercept,Sample_Include(),Absorbed_Degrees_Of_Freedom())</f>
        <v>375</v>
      </c>
      <c r="Z16" s="13" cm="1">
        <f t="array" ref="Z16">SS_Residual(X_s_Within(),y_s(),Allow_Intercept,Sample_Include())</f>
        <v>3528.0413006377153</v>
      </c>
      <c r="AA16" s="13" cm="1">
        <f t="array" ref="AA16">MS_Residual(X_s_Within(),y_s(),Allow_Intercept,Sample_Include(),Absorbed_Degrees_Of_Freedom())</f>
        <v>9.4081101350339083</v>
      </c>
      <c r="AC16" s="55"/>
      <c r="AG16" s="6" t="s">
        <v>1904</v>
      </c>
      <c r="AK16" t="str">
        <v>buick estate wagon (sw)</v>
      </c>
      <c r="AL16" s="26">
        <v>14</v>
      </c>
      <c r="AM16" s="26">
        <v>17.412576009964045</v>
      </c>
      <c r="AN16" s="26">
        <v>-3.4125760099640452</v>
      </c>
      <c r="AO16" s="26">
        <v>0.11212017961465819</v>
      </c>
      <c r="AP16" s="26">
        <v>-1.1807393696594954</v>
      </c>
      <c r="AQ16" s="26">
        <v>1.0355921898592959E-2</v>
      </c>
      <c r="AR16" s="26">
        <v>-1.8192221095957348</v>
      </c>
      <c r="AS16" s="26">
        <v>-1.7231986194513169</v>
      </c>
      <c r="AT16" s="26">
        <v>1.0866183182974118</v>
      </c>
      <c r="AU16" s="26">
        <v>-3.8435111730357598</v>
      </c>
      <c r="AV16" s="26">
        <v>1.0355921898592959E-2</v>
      </c>
    </row>
    <row r="17" spans="16:48" x14ac:dyDescent="0.25">
      <c r="P17" t="str">
        <v>Origin: Europe</v>
      </c>
      <c r="Q17" s="48">
        <v>0.24431250098438828</v>
      </c>
      <c r="R17" s="48">
        <v>0.25335011992922324</v>
      </c>
      <c r="S17" s="48">
        <v>1.7313298190542106</v>
      </c>
      <c r="T17" s="48">
        <v>1.0025921775707793</v>
      </c>
      <c r="U17" s="48">
        <v>1.8119606956111629</v>
      </c>
      <c r="V17" s="48">
        <v>0.55188835079157517</v>
      </c>
      <c r="X17" s="18" t="s">
        <v>1882</v>
      </c>
      <c r="Y17" s="19" cm="1">
        <f t="array" ref="Y17">Total_Degrees_Of_Freedom(y_s(),Allow_Intercept,Sample_Include())</f>
        <v>391</v>
      </c>
      <c r="Z17" s="31" cm="1">
        <f t="array" ref="Z17">SS_Total(y_s(),Allow_Intercept,Sample_Include())</f>
        <v>23818.993469387755</v>
      </c>
      <c r="AA17" s="30"/>
      <c r="AB17" s="30"/>
      <c r="AC17" s="56"/>
      <c r="AG17" s="4" t="s">
        <v>1905</v>
      </c>
      <c r="AH17" s="4" t="s">
        <v>1906</v>
      </c>
      <c r="AI17" s="59" t="s">
        <v>1907</v>
      </c>
      <c r="AK17" t="str">
        <v>toyota corona mark ii</v>
      </c>
      <c r="AL17" s="26">
        <v>24</v>
      </c>
      <c r="AM17" s="26">
        <v>25.198456840216746</v>
      </c>
      <c r="AN17" s="26">
        <v>-1.1984568402167461</v>
      </c>
      <c r="AO17" s="26">
        <v>5.4985468923604633E-2</v>
      </c>
      <c r="AP17" s="26">
        <v>-0.40193142131393816</v>
      </c>
      <c r="AQ17" s="26">
        <v>5.5292272908023029E-4</v>
      </c>
      <c r="AR17" s="26">
        <v>-1.8192221095957348</v>
      </c>
      <c r="AS17" s="26">
        <v>-1.6897180627740656</v>
      </c>
      <c r="AT17" s="26">
        <v>0.63398061588185661</v>
      </c>
      <c r="AU17" s="26">
        <v>-1.2681887958396509</v>
      </c>
      <c r="AV17" s="26" t="e">
        <v>#N/A</v>
      </c>
    </row>
    <row r="18" spans="16:48" x14ac:dyDescent="0.25">
      <c r="P18" t="str">
        <v>Origin: US</v>
      </c>
      <c r="Q18" s="48">
        <v>-0.56516059345508451</v>
      </c>
      <c r="R18" s="48">
        <v>-0.57164212784882285</v>
      </c>
      <c r="S18" s="48">
        <v>-0.51838350203589245</v>
      </c>
      <c r="T18" s="48">
        <v>-1.7401832443477745</v>
      </c>
      <c r="U18" s="48">
        <v>1.8119606956111629</v>
      </c>
      <c r="V18" s="48">
        <v>0.55188835079157517</v>
      </c>
      <c r="AK18" t="str">
        <v>plymouth duster</v>
      </c>
      <c r="AL18" s="26">
        <v>22</v>
      </c>
      <c r="AM18" s="26">
        <v>20.804329496548942</v>
      </c>
      <c r="AN18" s="26">
        <v>1.1956705034510584</v>
      </c>
      <c r="AO18" s="26">
        <v>4.8771107501306768E-2</v>
      </c>
      <c r="AP18" s="26">
        <v>0.39968495672630688</v>
      </c>
      <c r="AQ18" s="26">
        <v>4.8179719659587972E-4</v>
      </c>
      <c r="AR18" s="26">
        <v>-1.8192221095957348</v>
      </c>
      <c r="AS18" s="26">
        <v>-1.68524344765387</v>
      </c>
      <c r="AT18" s="26">
        <v>0.63220641939662936</v>
      </c>
      <c r="AU18" s="26">
        <v>1.2569745440661129</v>
      </c>
      <c r="AV18" s="26" t="e">
        <v>#N/A</v>
      </c>
    </row>
    <row r="19" spans="16:48" x14ac:dyDescent="0.25">
      <c r="Q19" s="48"/>
      <c r="R19" s="48"/>
      <c r="S19" s="48"/>
      <c r="T19" s="48"/>
      <c r="U19" s="48"/>
      <c r="V19" s="48"/>
      <c r="X19" s="6" t="s">
        <v>1883</v>
      </c>
      <c r="AG19" t="str" cm="1">
        <f t="array" ref="AG19:AG34">TRANSPOSE(Constructed_Column_Names())</f>
        <v>Horsepower</v>
      </c>
      <c r="AH19" s="58" cm="1">
        <f t="array" ref="AH19">IF(ROW()-18&lt;=IFERROR(ROWS(_xlfn.ANCHORARRAY($AI$19)),0),INDEX(_xlfn.ANCHORARRAY($AI$19),ROW()-18),"")</f>
        <v>104.46938775510205</v>
      </c>
      <c r="AI19" s="26" cm="1">
        <f t="array" ref="AI19:AI34">IFERROR(TRANSPOSE(_xlfn.LET(_xlpm.m,_xlfn.BYCOL(_xlfn._xlws.FILTER(X_s(),Sample_Include()),_xlfn.LAMBDA(_xlpm.c,AVERAGE(_xlpm.c))),_xlpm.t,Constructed_Column_Transforms(),IF(_xlpm.t="Log",EXP(_xlpm.m),_xlpm.m))),"")</f>
        <v>104.46938775510205</v>
      </c>
      <c r="AK19" t="str">
        <v>amc hornet</v>
      </c>
      <c r="AL19" s="26">
        <v>18</v>
      </c>
      <c r="AM19" s="26">
        <v>21.070591899933742</v>
      </c>
      <c r="AN19" s="26">
        <v>-3.070591899933742</v>
      </c>
      <c r="AO19" s="26">
        <v>4.695010427724941E-2</v>
      </c>
      <c r="AP19" s="26">
        <v>-1.0254466826344892</v>
      </c>
      <c r="AQ19" s="26">
        <v>3.0471804305155937E-3</v>
      </c>
      <c r="AR19" s="26">
        <v>-1.8192221095957348</v>
      </c>
      <c r="AS19" s="26">
        <v>-1.6746439809266753</v>
      </c>
      <c r="AT19" s="26">
        <v>1.012643413366467</v>
      </c>
      <c r="AU19" s="26">
        <v>-3.2218584921045945</v>
      </c>
      <c r="AV19" s="26" t="e">
        <v>#N/A</v>
      </c>
    </row>
    <row r="20" spans="16:48" x14ac:dyDescent="0.25">
      <c r="Q20" s="48"/>
      <c r="R20" s="48"/>
      <c r="S20" s="48"/>
      <c r="T20" s="48"/>
      <c r="U20" s="48"/>
      <c r="V20" s="48"/>
      <c r="X20" s="4"/>
      <c r="Y20" s="4" t="s">
        <v>124</v>
      </c>
      <c r="Z20" s="4" t="s">
        <v>1884</v>
      </c>
      <c r="AA20" s="4" t="s">
        <v>1885</v>
      </c>
      <c r="AB20" s="4" t="s">
        <v>1886</v>
      </c>
      <c r="AC20" s="4" t="s">
        <v>1887</v>
      </c>
      <c r="AD20" s="4" t="s">
        <v>1888</v>
      </c>
      <c r="AE20" s="4" t="s">
        <v>1889</v>
      </c>
      <c r="AG20" t="str">
        <v>Weight</v>
      </c>
      <c r="AH20" s="58" cm="1">
        <f t="array" ref="AH20">IF(ROW()-18&lt;=IFERROR(ROWS(_xlfn.ANCHORARRAY($AI$19)),0),INDEX(_xlfn.ANCHORARRAY($AI$19),ROW()-18),"")</f>
        <v>2977.5841836734694</v>
      </c>
      <c r="AI20" s="26">
        <v>2977.5841836734694</v>
      </c>
      <c r="AK20" t="str">
        <v>ford maverick</v>
      </c>
      <c r="AL20" s="26">
        <v>21</v>
      </c>
      <c r="AM20" s="26">
        <v>22.212267981403066</v>
      </c>
      <c r="AN20" s="26">
        <v>-1.2122679814030661</v>
      </c>
      <c r="AO20" s="26">
        <v>5.1942024882097544E-2</v>
      </c>
      <c r="AP20" s="26">
        <v>-0.40591022394118104</v>
      </c>
      <c r="AQ20" s="26">
        <v>5.3100063365988423E-4</v>
      </c>
      <c r="AR20" s="26">
        <v>-1.8192221095957348</v>
      </c>
      <c r="AS20" s="26">
        <v>-1.6319415081566486</v>
      </c>
      <c r="AT20" s="26">
        <v>0.63711084117379535</v>
      </c>
      <c r="AU20" s="26">
        <v>-1.278685495211731</v>
      </c>
      <c r="AV20" s="26" t="e">
        <v>#N/A</v>
      </c>
    </row>
    <row r="21" spans="16:48" x14ac:dyDescent="0.25">
      <c r="Q21" s="48"/>
      <c r="R21" s="48"/>
      <c r="S21" s="48"/>
      <c r="T21" s="48"/>
      <c r="U21" s="48"/>
      <c r="V21" s="48"/>
      <c r="X21" t="str" cm="1">
        <f t="array" ref="X21:X37">IF(Zero_Predictors_Selected(),IF(AND(Allow_Intercept,Intercept_Only_N()&gt;=1),"Intercept",NA()),IF(Allow_Intercept,_xlfn.VSTACK("Intercept",TRANSPOSE(Constructed_Column_Names())),_xlfn.VSTACK("",TRANSPOSE(Constructed_Column_Names()))))</f>
        <v>Intercept</v>
      </c>
      <c r="Y21" s="26" cm="1">
        <f t="array" ref="Y21:Y37">IF(Zero_Predictors_Selected(),IF(AND(Allow_Intercept,Intercept_Only_N()&gt;=1),Intercept_Only_Point(),NA()),IF(Allow_Intercept,Coefficients(X_s_Within(),y_s(),Allow_Intercept,Sample_Include()),_xlfn.VSTACK("",Coefficients(X_s_Within(),y_s(),Allow_Intercept,Sample_Include()))))</f>
        <v>38.751088282860074</v>
      </c>
      <c r="Z21" s="26" cm="1">
        <f t="array" ref="Z21:Z37">IF(Zero_Predictors_Selected(),IF(AND(Allow_Intercept,Intercept_Only_N()&gt;=2),Intercept_Only_SE(),NA()),IF(Allow_Intercept,SE_Coefficients(X_s_Within(),y_s(),Allow_Intercept,Sample_Include(),Absorbed_Degrees_Of_Freedom()),_xlfn.VSTACK("",SE_Coefficients(X_s_Within(),y_s(),Allow_Intercept,Sample_Include(),Absorbed_Degrees_Of_Freedom()))))</f>
        <v>0.96262804339133234</v>
      </c>
      <c r="AA21" s="26" cm="1">
        <f t="array" ref="AA21:AA37">IF(Zero_Predictors_Selected(),IF(AND(Allow_Intercept,Intercept_Only_N()&gt;=2),Intercept_Only_Point()/Intercept_Only_SE(),NA()),IF(Allow_Intercept,T_Statistics(X_s_Within(),y_s(),Allow_Intercept,Sample_Include(),Absorbed_Degrees_Of_Freedom()),_xlfn.VSTACK("",T_Statistics(X_s_Within(),y_s(),Allow_Intercept,Sample_Include(),Absorbed_Degrees_Of_Freedom()))))</f>
        <v>40.255515667651068</v>
      </c>
      <c r="AB21" s="27" cm="1">
        <f t="array" ref="AB21:AB37">IF(Zero_Predictors_Selected(),IF(AND(Allow_Intercept,Intercept_Only_N()&gt;=2),_xlfn.T.DIST.2T(ABS(Intercept_Only_Point()/Intercept_Only_SE()),Intercept_Only_DF()),NA()),IF(Allow_Intercept,P_Values(X_s_Within(),y_s(),Allow_Intercept,Sample_Include(),Absorbed_Degrees_Of_Freedom()),_xlfn.VSTACK("",P_Values(X_s_Within(),y_s(),Allow_Intercept,Sample_Include(),Absorbed_Degrees_Of_Freedom()))))</f>
        <v>3.392078477050681E-138</v>
      </c>
      <c r="AC21" s="26" cm="1">
        <f t="array" ref="AC21:AC37">IF(Zero_Predictors_Selected(),IF(AND(Allow_Intercept,Intercept_Only_N()&gt;=2),Intercept_Only_Point()-_xlfn.T.INV.2T(alpha,Intercept_Only_DF())*Intercept_Only_SE(),NA()),IF(Allow_Intercept,Confidence_Interval_Lower(X_s_Within(),y_s(),Allow_Intercept,Sample_Include(),0.05,Absorbed_Degrees_Of_Freedom()),_xlfn.VSTACK("",Confidence_Interval_Lower(X_s_Within(),y_s(),Allow_Intercept,Sample_Include(),0.05,Absorbed_Degrees_Of_Freedom()))))</f>
        <v>36.85826298006635</v>
      </c>
      <c r="AD21" s="26" cm="1">
        <f t="array" ref="AD21:AD37">IF(Zero_Predictors_Selected(),IF(AND(Allow_Intercept,Intercept_Only_N()&gt;=2),Intercept_Only_Point()+_xlfn.T.INV.2T(alpha,Intercept_Only_DF())*Intercept_Only_SE(),NA()),IF(Allow_Intercept,Confidence_Interval_Upper(X_s_Within(),y_s(),Allow_Intercept,Sample_Include(),0.05,Absorbed_Degrees_Of_Freedom()),_xlfn.VSTACK("",Confidence_Interval_Upper(X_s_Within(),y_s(),Allow_Intercept,Sample_Include(),0.05,Absorbed_Degrees_Of_Freedom()))))</f>
        <v>40.643913585653799</v>
      </c>
      <c r="AE21" s="26" t="str" cm="1">
        <f t="array" ref="AE21:AE37">IF(Zero_Predictors_Selected(),IF(Allow_Intercept,"",NA()),_xlfn.VSTACK("",Beta_Weights(X_s_Within(),y_s(),Allow_Intercept,Sample_Include())))</f>
        <v/>
      </c>
      <c r="AG21" t="str">
        <v>Model Year: 71</v>
      </c>
      <c r="AH21" s="58" cm="1">
        <f t="array" ref="AH21">IF(ROW()-18&lt;=IFERROR(ROWS(_xlfn.ANCHORARRAY($AI$19)),0),INDEX(_xlfn.ANCHORARRAY($AI$19),ROW()-18),"")</f>
        <v>6.8877551020408156E-2</v>
      </c>
      <c r="AI21" s="26">
        <v>6.8877551020408156E-2</v>
      </c>
      <c r="AK21" t="str">
        <v>datsun pl510</v>
      </c>
      <c r="AL21" s="26">
        <v>27</v>
      </c>
      <c r="AM21" s="26">
        <v>26.537432790749786</v>
      </c>
      <c r="AN21" s="26">
        <v>0.46256720925021355</v>
      </c>
      <c r="AO21" s="26">
        <v>5.5009922789087756E-2</v>
      </c>
      <c r="AP21" s="26">
        <v>0.15513508303132956</v>
      </c>
      <c r="AQ21" s="26">
        <v>8.2410948129185235E-5</v>
      </c>
      <c r="AR21" s="26">
        <v>-1.8192221095957348</v>
      </c>
      <c r="AS21" s="26">
        <v>-1.6266867098316833</v>
      </c>
      <c r="AT21" s="26">
        <v>0.39387191196038535</v>
      </c>
      <c r="AU21" s="26">
        <v>0.48949425015705561</v>
      </c>
      <c r="AV21" s="26" t="e">
        <v>#N/A</v>
      </c>
    </row>
    <row r="22" spans="16:48" x14ac:dyDescent="0.25">
      <c r="Q22" s="48"/>
      <c r="R22" s="48"/>
      <c r="S22" s="48"/>
      <c r="T22" s="48"/>
      <c r="U22" s="48"/>
      <c r="V22" s="48"/>
      <c r="X22" t="str">
        <v>Horsepower</v>
      </c>
      <c r="Y22" s="26">
        <v>-1.6236431953541224E-2</v>
      </c>
      <c r="Z22" s="26">
        <v>9.497739162989639E-3</v>
      </c>
      <c r="AA22" s="26">
        <v>-1.709504933217225</v>
      </c>
      <c r="AB22" s="27">
        <v>8.818472714576539E-2</v>
      </c>
      <c r="AC22" s="26">
        <v>-3.4911932974378744E-2</v>
      </c>
      <c r="AD22" s="26">
        <v>2.4390690672962956E-3</v>
      </c>
      <c r="AE22" s="26">
        <v>-8.0071556643277975E-2</v>
      </c>
      <c r="AG22" t="str">
        <v>Model Year: 72</v>
      </c>
      <c r="AH22" s="58" cm="1">
        <f t="array" ref="AH22">IF(ROW()-18&lt;=IFERROR(ROWS(_xlfn.ANCHORARRAY($AI$19)),0),INDEX(_xlfn.ANCHORARRAY($AI$19),ROW()-18),"")</f>
        <v>7.1428571428571425E-2</v>
      </c>
      <c r="AI22" s="26">
        <v>7.1428571428571425E-2</v>
      </c>
      <c r="AK22" t="str">
        <v>volkswagen 1131 deluxe sedan</v>
      </c>
      <c r="AL22" s="26">
        <v>26</v>
      </c>
      <c r="AM22" s="26">
        <v>28.591062427308099</v>
      </c>
      <c r="AN22" s="26">
        <v>-2.5910624273080991</v>
      </c>
      <c r="AO22" s="26">
        <v>6.8142656866106793E-2</v>
      </c>
      <c r="AP22" s="26">
        <v>-0.87508847543411206</v>
      </c>
      <c r="AQ22" s="26">
        <v>3.2940079133687945E-3</v>
      </c>
      <c r="AR22" s="26">
        <v>-1.8192221095957348</v>
      </c>
      <c r="AS22" s="26">
        <v>-1.626368466519942</v>
      </c>
      <c r="AT22" s="26">
        <v>0.93546163760686207</v>
      </c>
      <c r="AU22" s="26">
        <v>-2.7805355040656736</v>
      </c>
      <c r="AV22" s="26" t="e">
        <v>#N/A</v>
      </c>
    </row>
    <row r="23" spans="16:48" x14ac:dyDescent="0.25">
      <c r="Q23" s="48"/>
      <c r="R23" s="48"/>
      <c r="S23" s="48"/>
      <c r="T23" s="48"/>
      <c r="U23" s="48"/>
      <c r="V23" s="48"/>
      <c r="X23" t="str">
        <v>Weight</v>
      </c>
      <c r="Y23" s="26">
        <v>-5.0633096151167433E-3</v>
      </c>
      <c r="Z23" s="26">
        <v>4.3671065291282139E-4</v>
      </c>
      <c r="AA23" s="26">
        <v>-11.594197625693159</v>
      </c>
      <c r="AB23" s="27">
        <v>8.9955160626704314E-27</v>
      </c>
      <c r="AC23" s="26">
        <v>-5.9220182092698795E-3</v>
      </c>
      <c r="AD23" s="26">
        <v>-4.2046010209636072E-3</v>
      </c>
      <c r="AE23" s="26">
        <v>-0.55102934324785413</v>
      </c>
      <c r="AG23" t="str">
        <v>Model Year: 73</v>
      </c>
      <c r="AH23" s="58" cm="1">
        <f t="array" ref="AH23">IF(ROW()-18&lt;=IFERROR(ROWS(_xlfn.ANCHORARRAY($AI$19)),0),INDEX(_xlfn.ANCHORARRAY($AI$19),ROW()-18),"")</f>
        <v>0.10204081632653061</v>
      </c>
      <c r="AI23" s="26">
        <v>0.10204081632653061</v>
      </c>
      <c r="AK23" t="str">
        <v>peugeot 504</v>
      </c>
      <c r="AL23" s="26">
        <v>25</v>
      </c>
      <c r="AM23" s="26">
        <v>23.687378569360192</v>
      </c>
      <c r="AN23" s="26">
        <v>1.3126214306398083</v>
      </c>
      <c r="AO23" s="26">
        <v>5.7444350257130856E-2</v>
      </c>
      <c r="AP23" s="26">
        <v>0.4407931061238981</v>
      </c>
      <c r="AQ23" s="26">
        <v>6.9656393771628427E-4</v>
      </c>
      <c r="AR23" s="26">
        <v>-1.8192221095957348</v>
      </c>
      <c r="AS23" s="26">
        <v>-1.5268692799723573</v>
      </c>
      <c r="AT23" s="26">
        <v>0.66392251515059952</v>
      </c>
      <c r="AU23" s="26">
        <v>1.3926195562011578</v>
      </c>
      <c r="AV23" s="26" t="e">
        <v>#N/A</v>
      </c>
    </row>
    <row r="24" spans="16:48" x14ac:dyDescent="0.25">
      <c r="Q24" s="48"/>
      <c r="R24" s="48"/>
      <c r="S24" s="48"/>
      <c r="T24" s="48"/>
      <c r="U24" s="48"/>
      <c r="V24" s="48"/>
      <c r="X24" t="str">
        <v>Model Year: 71</v>
      </c>
      <c r="Y24" s="26">
        <v>0.91041019458277417</v>
      </c>
      <c r="Z24" s="26">
        <v>0.86700620491109681</v>
      </c>
      <c r="AA24" s="26">
        <v>1.0500619135432001</v>
      </c>
      <c r="AB24" s="27">
        <v>0.29436587877078829</v>
      </c>
      <c r="AC24" s="26">
        <v>-0.79439291561265335</v>
      </c>
      <c r="AD24" s="26">
        <v>2.6152133047782016</v>
      </c>
      <c r="AE24" s="26">
        <v>2.9577447376240313E-2</v>
      </c>
      <c r="AG24" t="str">
        <v>Model Year: 74</v>
      </c>
      <c r="AH24" s="58" cm="1">
        <f t="array" ref="AH24">IF(ROW()-18&lt;=IFERROR(ROWS(_xlfn.ANCHORARRAY($AI$19)),0),INDEX(_xlfn.ANCHORARRAY($AI$19),ROW()-18),"")</f>
        <v>6.6326530612244902E-2</v>
      </c>
      <c r="AI24" s="26">
        <v>6.6326530612244902E-2</v>
      </c>
      <c r="AK24" t="str">
        <v>audi 100 ls</v>
      </c>
      <c r="AL24" s="26">
        <v>24</v>
      </c>
      <c r="AM24" s="26">
        <v>24.863990200357819</v>
      </c>
      <c r="AN24" s="26">
        <v>-0.86399020035781859</v>
      </c>
      <c r="AO24" s="26">
        <v>5.1568524658183831E-2</v>
      </c>
      <c r="AP24" s="26">
        <v>-0.28923752793397073</v>
      </c>
      <c r="AQ24" s="26">
        <v>2.6757104145415611E-4</v>
      </c>
      <c r="AR24" s="26">
        <v>-1.8192221095957348</v>
      </c>
      <c r="AS24" s="26">
        <v>-1.5175419689962188</v>
      </c>
      <c r="AT24" s="26">
        <v>0.53780807723013113</v>
      </c>
      <c r="AU24" s="26">
        <v>-0.91096744764447557</v>
      </c>
      <c r="AV24" s="26" t="e">
        <v>#N/A</v>
      </c>
    </row>
    <row r="25" spans="16:48" x14ac:dyDescent="0.25">
      <c r="Q25" s="48"/>
      <c r="R25" s="48"/>
      <c r="S25" s="48"/>
      <c r="T25" s="48"/>
      <c r="U25" s="48"/>
      <c r="V25" s="48"/>
      <c r="X25" t="str">
        <v>Model Year: 72</v>
      </c>
      <c r="Y25" s="26">
        <v>-0.34595173995933204</v>
      </c>
      <c r="Z25" s="26">
        <v>0.84392497453951754</v>
      </c>
      <c r="AA25" s="26">
        <v>-0.40993186645305585</v>
      </c>
      <c r="AB25" s="27">
        <v>0.68209000766572636</v>
      </c>
      <c r="AC25" s="26">
        <v>-2.005369992351302</v>
      </c>
      <c r="AD25" s="26">
        <v>1.3134665124326381</v>
      </c>
      <c r="AE25" s="26">
        <v>-1.1429848936238184E-2</v>
      </c>
      <c r="AG25" t="str">
        <v>Model Year: 75</v>
      </c>
      <c r="AH25" s="58" cm="1">
        <f t="array" ref="AH25">IF(ROW()-18&lt;=IFERROR(ROWS(_xlfn.ANCHORARRAY($AI$19)),0),INDEX(_xlfn.ANCHORARRAY($AI$19),ROW()-18),"")</f>
        <v>7.6530612244897961E-2</v>
      </c>
      <c r="AI25" s="26">
        <v>7.6530612244897961E-2</v>
      </c>
      <c r="AK25" t="str">
        <v>saab 99e</v>
      </c>
      <c r="AL25" s="26">
        <v>25</v>
      </c>
      <c r="AM25" s="26">
        <v>25.061290069421542</v>
      </c>
      <c r="AN25" s="26">
        <v>-6.1290069421541915E-2</v>
      </c>
      <c r="AO25" s="26">
        <v>4.9464537797579741E-2</v>
      </c>
      <c r="AP25" s="26">
        <v>-2.0495322425387076E-2</v>
      </c>
      <c r="AQ25" s="26">
        <v>1.285837892010095E-6</v>
      </c>
      <c r="AR25" s="26">
        <v>-1.8192221095957348</v>
      </c>
      <c r="AS25" s="26">
        <v>-1.4769363323181717</v>
      </c>
      <c r="AT25" s="26">
        <v>0.14316187490175963</v>
      </c>
      <c r="AU25" s="26">
        <v>-6.4479519027655127E-2</v>
      </c>
      <c r="AV25" s="26" t="e">
        <v>#N/A</v>
      </c>
    </row>
    <row r="26" spans="16:48" x14ac:dyDescent="0.25">
      <c r="Q26" s="48"/>
      <c r="R26" s="48"/>
      <c r="S26" s="48"/>
      <c r="T26" s="48"/>
      <c r="U26" s="48"/>
      <c r="V26" s="48"/>
      <c r="X26" t="str">
        <v>Model Year: 73</v>
      </c>
      <c r="Y26" s="26">
        <v>-0.70625405150926601</v>
      </c>
      <c r="Z26" s="26">
        <v>0.77077168235926674</v>
      </c>
      <c r="AA26" s="26">
        <v>-0.91629475715491038</v>
      </c>
      <c r="AB26" s="27">
        <v>0.36010118595542118</v>
      </c>
      <c r="AC26" s="26">
        <v>-2.2218302421910612</v>
      </c>
      <c r="AD26" s="26">
        <v>0.80932213917252926</v>
      </c>
      <c r="AE26" s="26">
        <v>-2.7425688780183487E-2</v>
      </c>
      <c r="AG26" t="str">
        <v>Model Year: 76</v>
      </c>
      <c r="AH26" s="58" cm="1">
        <f t="array" ref="AH26">IF(ROW()-18&lt;=IFERROR(ROWS(_xlfn.ANCHORARRAY($AI$19)),0),INDEX(_xlfn.ANCHORARRAY($AI$19),ROW()-18),"")</f>
        <v>8.673469387755102E-2</v>
      </c>
      <c r="AI26" s="26">
        <v>8.673469387755102E-2</v>
      </c>
      <c r="AK26" t="str">
        <v>bmw 2002</v>
      </c>
      <c r="AL26" s="26">
        <v>26</v>
      </c>
      <c r="AM26" s="26">
        <v>25.482960949989256</v>
      </c>
      <c r="AN26" s="26">
        <v>0.51703905001074446</v>
      </c>
      <c r="AO26" s="26">
        <v>4.9413009365655451E-2</v>
      </c>
      <c r="AP26" s="26">
        <v>0.17289252435540003</v>
      </c>
      <c r="AQ26" s="26">
        <v>9.1401420889604447E-5</v>
      </c>
      <c r="AR26" s="26">
        <v>-1.8192221095957348</v>
      </c>
      <c r="AS26" s="26">
        <v>-1.4375278289347933</v>
      </c>
      <c r="AT26" s="26">
        <v>0.41580346842637089</v>
      </c>
      <c r="AU26" s="26">
        <v>0.54391555439414818</v>
      </c>
      <c r="AV26" s="26" t="e">
        <v>#N/A</v>
      </c>
    </row>
    <row r="27" spans="16:48" x14ac:dyDescent="0.25">
      <c r="Q27" s="48"/>
      <c r="R27" s="48"/>
      <c r="S27" s="48"/>
      <c r="T27" s="48"/>
      <c r="U27" s="48"/>
      <c r="V27" s="48"/>
      <c r="X27" t="str">
        <v>Model Year: 74</v>
      </c>
      <c r="Y27" s="26">
        <v>1.2578616049411391</v>
      </c>
      <c r="Z27" s="26">
        <v>0.90223457377328486</v>
      </c>
      <c r="AA27" s="26">
        <v>1.3941624955476566</v>
      </c>
      <c r="AB27" s="27">
        <v>0.16409401980109084</v>
      </c>
      <c r="AC27" s="26">
        <v>-0.51621140489650408</v>
      </c>
      <c r="AD27" s="26">
        <v>3.0319346147787822</v>
      </c>
      <c r="AE27" s="26">
        <v>4.0156452683686186E-2</v>
      </c>
      <c r="AG27" t="str">
        <v>Model Year: 77</v>
      </c>
      <c r="AH27" s="58" cm="1">
        <f t="array" ref="AH27">IF(ROW()-18&lt;=IFERROR(ROWS(_xlfn.ANCHORARRAY($AI$19)),0),INDEX(_xlfn.ANCHORARRAY($AI$19),ROW()-18),"")</f>
        <v>7.1428571428571425E-2</v>
      </c>
      <c r="AI27" s="26">
        <v>7.1428571428571425E-2</v>
      </c>
      <c r="AK27" t="str">
        <v>amc gremlin</v>
      </c>
      <c r="AL27" s="26">
        <v>21</v>
      </c>
      <c r="AM27" s="26">
        <v>21.822223935113239</v>
      </c>
      <c r="AN27" s="26">
        <v>-0.82222393511323943</v>
      </c>
      <c r="AO27" s="26">
        <v>4.9584288806374846E-2</v>
      </c>
      <c r="AP27" s="26">
        <v>-0.27496797490025449</v>
      </c>
      <c r="AQ27" s="26">
        <v>2.3203088177442646E-4</v>
      </c>
      <c r="AR27" s="26">
        <v>-1.8192221095957348</v>
      </c>
      <c r="AS27" s="26">
        <v>-1.4339281629923626</v>
      </c>
      <c r="AT27" s="26">
        <v>0.52437388846151989</v>
      </c>
      <c r="AU27" s="26">
        <v>-0.86512031043827142</v>
      </c>
      <c r="AV27" s="26" t="e">
        <v>#N/A</v>
      </c>
    </row>
    <row r="28" spans="16:48" x14ac:dyDescent="0.25">
      <c r="Q28" s="48"/>
      <c r="R28" s="48"/>
      <c r="S28" s="48"/>
      <c r="T28" s="48"/>
      <c r="U28" s="48"/>
      <c r="V28" s="48"/>
      <c r="X28" t="str">
        <v>Model Year: 75</v>
      </c>
      <c r="Y28" s="26">
        <v>0.63935220100332424</v>
      </c>
      <c r="Z28" s="26">
        <v>0.88468943032156888</v>
      </c>
      <c r="AA28" s="26">
        <v>0.72268547480094913</v>
      </c>
      <c r="AB28" s="27">
        <v>0.47032360057386857</v>
      </c>
      <c r="AC28" s="26">
        <v>-1.1002216149924742</v>
      </c>
      <c r="AD28" s="26">
        <v>2.3789260169991224</v>
      </c>
      <c r="AE28" s="26">
        <v>2.1804711308239143E-2</v>
      </c>
      <c r="AG28" t="str">
        <v>Model Year: 78</v>
      </c>
      <c r="AH28" s="58" cm="1">
        <f t="array" ref="AH28">IF(ROW()-18&lt;=IFERROR(ROWS(_xlfn.ANCHORARRAY($AI$19)),0),INDEX(_xlfn.ANCHORARRAY($AI$19),ROW()-18),"")</f>
        <v>9.1836734693877556E-2</v>
      </c>
      <c r="AI28" s="26">
        <v>9.1836734693877556E-2</v>
      </c>
      <c r="AK28" t="str">
        <v>ford f250</v>
      </c>
      <c r="AL28" s="26">
        <v>10</v>
      </c>
      <c r="AM28" s="26">
        <v>9.8331399279859557</v>
      </c>
      <c r="AN28" s="26">
        <v>0.16686007201404429</v>
      </c>
      <c r="AO28" s="26">
        <v>4.5553437442162031E-2</v>
      </c>
      <c r="AP28" s="26">
        <v>5.5683358456535478E-2</v>
      </c>
      <c r="AQ28" s="26">
        <v>8.705053750157693E-6</v>
      </c>
      <c r="AR28" s="26">
        <v>-1.8192221095957348</v>
      </c>
      <c r="AS28" s="26">
        <v>-1.3818722583783176</v>
      </c>
      <c r="AT28" s="26">
        <v>0.23597321554900141</v>
      </c>
      <c r="AU28" s="26">
        <v>0.17482390168274384</v>
      </c>
      <c r="AV28" s="26" t="e">
        <v>#N/A</v>
      </c>
    </row>
    <row r="29" spans="16:48" x14ac:dyDescent="0.25">
      <c r="Q29" s="48"/>
      <c r="R29" s="48"/>
      <c r="S29" s="48"/>
      <c r="T29" s="48"/>
      <c r="U29" s="48"/>
      <c r="V29" s="48"/>
      <c r="X29" t="str">
        <v>Model Year: 76</v>
      </c>
      <c r="Y29" s="26">
        <v>1.4144247705995325</v>
      </c>
      <c r="Z29" s="26">
        <v>0.84878476923281831</v>
      </c>
      <c r="AA29" s="26">
        <v>1.6664115826182566</v>
      </c>
      <c r="AB29" s="27">
        <v>9.6466455919174049E-2</v>
      </c>
      <c r="AC29" s="26">
        <v>-0.25454934547728847</v>
      </c>
      <c r="AD29" s="26">
        <v>3.0833988866763535</v>
      </c>
      <c r="AE29" s="26">
        <v>5.1068851278666165E-2</v>
      </c>
      <c r="AG29" t="str">
        <v>Model Year: 79</v>
      </c>
      <c r="AH29" s="58" cm="1">
        <f t="array" ref="AH29">IF(ROW()-18&lt;=IFERROR(ROWS(_xlfn.ANCHORARRAY($AI$19)),0),INDEX(_xlfn.ANCHORARRAY($AI$19),ROW()-18),"")</f>
        <v>7.3979591836734693E-2</v>
      </c>
      <c r="AI29" s="26">
        <v>7.3979591836734693E-2</v>
      </c>
      <c r="AK29" t="str">
        <v>chevy c20</v>
      </c>
      <c r="AL29" s="26">
        <v>10</v>
      </c>
      <c r="AM29" s="26">
        <v>11.286817405301973</v>
      </c>
      <c r="AN29" s="26">
        <v>-1.2868174053019725</v>
      </c>
      <c r="AO29" s="26">
        <v>4.0933470674793776E-2</v>
      </c>
      <c r="AP29" s="26">
        <v>-0.4283920105670963</v>
      </c>
      <c r="AQ29" s="26">
        <v>4.6074819083103937E-4</v>
      </c>
      <c r="AR29" s="26">
        <v>-1.8192221095957348</v>
      </c>
      <c r="AS29" s="26">
        <v>-1.3375231715810592</v>
      </c>
      <c r="AT29" s="26">
        <v>0.65451662359874119</v>
      </c>
      <c r="AU29" s="26">
        <v>-1.3417394580617572</v>
      </c>
      <c r="AV29" s="26" t="e">
        <v>#N/A</v>
      </c>
    </row>
    <row r="30" spans="16:48" x14ac:dyDescent="0.25">
      <c r="Q30" s="48"/>
      <c r="R30" s="48"/>
      <c r="S30" s="48"/>
      <c r="T30" s="48"/>
      <c r="U30" s="48"/>
      <c r="V30" s="48"/>
      <c r="X30" t="str">
        <v>Model Year: 77</v>
      </c>
      <c r="Y30" s="26">
        <v>2.8481175004680441</v>
      </c>
      <c r="Z30" s="26">
        <v>0.86455882212615043</v>
      </c>
      <c r="AA30" s="26">
        <v>3.294301587790017</v>
      </c>
      <c r="AB30" s="27">
        <v>1.0805831577804146E-3</v>
      </c>
      <c r="AC30" s="26">
        <v>1.1481267039100296</v>
      </c>
      <c r="AD30" s="26">
        <v>4.5481082970260589</v>
      </c>
      <c r="AE30" s="26">
        <v>9.4098537520964129E-2</v>
      </c>
      <c r="AG30" t="str">
        <v>Model Year: 80</v>
      </c>
      <c r="AH30" s="58" cm="1">
        <f t="array" ref="AH30">IF(ROW()-18&lt;=IFERROR(ROWS(_xlfn.ANCHORARRAY($AI$19)),0),INDEX(_xlfn.ANCHORARRAY($AI$19),ROW()-18),"")</f>
        <v>6.8877551020408156E-2</v>
      </c>
      <c r="AI30" s="26">
        <v>6.8877551020408156E-2</v>
      </c>
      <c r="AK30" t="str">
        <v>dodge d200</v>
      </c>
      <c r="AL30" s="26">
        <v>11</v>
      </c>
      <c r="AM30" s="26">
        <v>11.094073228075858</v>
      </c>
      <c r="AN30" s="26">
        <v>-9.4073228075858495E-2</v>
      </c>
      <c r="AO30" s="26">
        <v>4.4587292508687454E-2</v>
      </c>
      <c r="AP30" s="26">
        <v>-3.1377572652116069E-2</v>
      </c>
      <c r="AQ30" s="26">
        <v>2.7027747579047299E-6</v>
      </c>
      <c r="AR30" s="26">
        <v>-1.8192221095957348</v>
      </c>
      <c r="AS30" s="26">
        <v>-1.307068093232151</v>
      </c>
      <c r="AT30" s="26">
        <v>0.17713715773974717</v>
      </c>
      <c r="AU30" s="26">
        <v>-9.8463446569464735E-2</v>
      </c>
      <c r="AV30" s="26" t="e">
        <v>#N/A</v>
      </c>
    </row>
    <row r="31" spans="16:48" x14ac:dyDescent="0.25">
      <c r="Q31" s="48"/>
      <c r="R31" s="48"/>
      <c r="S31" s="48"/>
      <c r="T31" s="48"/>
      <c r="U31" s="48"/>
      <c r="V31" s="48"/>
      <c r="X31" t="str">
        <v>Model Year: 78</v>
      </c>
      <c r="Y31" s="26">
        <v>2.6980951580993344</v>
      </c>
      <c r="Z31" s="26">
        <v>0.82369335401903576</v>
      </c>
      <c r="AA31" s="26">
        <v>3.2756063223462415</v>
      </c>
      <c r="AB31" s="27">
        <v>1.1525516881497513E-3</v>
      </c>
      <c r="AC31" s="26">
        <v>1.0784585467062864</v>
      </c>
      <c r="AD31" s="26">
        <v>4.3177317694923829</v>
      </c>
      <c r="AE31" s="26">
        <v>9.9960581933078274E-2</v>
      </c>
      <c r="AG31" t="str">
        <v>Model Year: 81</v>
      </c>
      <c r="AH31" s="58" cm="1">
        <f t="array" ref="AH31">IF(ROW()-18&lt;=IFERROR(ROWS(_xlfn.ANCHORARRAY($AI$19)),0),INDEX(_xlfn.ANCHORARRAY($AI$19),ROW()-18),"")</f>
        <v>7.1428571428571425E-2</v>
      </c>
      <c r="AI31" s="26">
        <v>7.1428571428571425E-2</v>
      </c>
      <c r="AK31" t="str">
        <v>hi 1200d</v>
      </c>
      <c r="AL31" s="26">
        <v>9</v>
      </c>
      <c r="AM31" s="26">
        <v>9.5979342059952</v>
      </c>
      <c r="AN31" s="26">
        <v>-0.59793420599519997</v>
      </c>
      <c r="AO31" s="26">
        <v>4.3597810529259505E-2</v>
      </c>
      <c r="AP31" s="26">
        <v>-0.19933424776620928</v>
      </c>
      <c r="AQ31" s="26">
        <v>1.0654646364981789E-4</v>
      </c>
      <c r="AR31" s="26">
        <v>-1.8192221095957348</v>
      </c>
      <c r="AS31" s="26">
        <v>-1.2992210520172569</v>
      </c>
      <c r="AT31" s="26">
        <v>0.44646864141416392</v>
      </c>
      <c r="AU31" s="26">
        <v>-0.62519117226831977</v>
      </c>
      <c r="AV31" s="26" t="e">
        <v>#N/A</v>
      </c>
    </row>
    <row r="32" spans="16:48" x14ac:dyDescent="0.25">
      <c r="Q32" s="48"/>
      <c r="R32" s="48"/>
      <c r="S32" s="48"/>
      <c r="T32" s="48"/>
      <c r="U32" s="48"/>
      <c r="V32" s="48"/>
      <c r="X32" t="str">
        <v>Model Year: 79</v>
      </c>
      <c r="Y32" s="26">
        <v>5.1059820845240225</v>
      </c>
      <c r="Z32" s="26">
        <v>0.87407693909722706</v>
      </c>
      <c r="AA32" s="26">
        <v>5.8415705255851211</v>
      </c>
      <c r="AB32" s="27">
        <v>1.1226645573082098E-8</v>
      </c>
      <c r="AC32" s="26">
        <v>3.3872757178540738</v>
      </c>
      <c r="AD32" s="26">
        <v>6.8246884511939712</v>
      </c>
      <c r="AE32" s="26">
        <v>0.17144580454032013</v>
      </c>
      <c r="AG32" t="str">
        <v>Model Year: 82</v>
      </c>
      <c r="AH32" s="58" cm="1">
        <f t="array" ref="AH32">IF(ROW()-18&lt;=IFERROR(ROWS(_xlfn.ANCHORARRAY($AI$19)),0),INDEX(_xlfn.ANCHORARRAY($AI$19),ROW()-18),"")</f>
        <v>7.6530612244897961E-2</v>
      </c>
      <c r="AI32" s="26">
        <v>7.6530612244897961E-2</v>
      </c>
      <c r="AK32" t="str">
        <v>datsun pl510</v>
      </c>
      <c r="AL32" s="26">
        <v>27</v>
      </c>
      <c r="AM32" s="26">
        <v>27.44784298533256</v>
      </c>
      <c r="AN32" s="26">
        <v>-0.44784298533256006</v>
      </c>
      <c r="AO32" s="26">
        <v>5.0482475252271251E-2</v>
      </c>
      <c r="AP32" s="26">
        <v>-0.14983838636843658</v>
      </c>
      <c r="AQ32" s="26">
        <v>7.0215809939308985E-5</v>
      </c>
      <c r="AR32" s="26">
        <v>-1.8192221095957348</v>
      </c>
      <c r="AS32" s="26">
        <v>-1.2647682754399088</v>
      </c>
      <c r="AT32" s="26">
        <v>0.38708963609019109</v>
      </c>
      <c r="AU32" s="26">
        <v>-0.47165320666571647</v>
      </c>
      <c r="AV32" s="26" t="e">
        <v>#N/A</v>
      </c>
    </row>
    <row r="33" spans="17:48" x14ac:dyDescent="0.25">
      <c r="Q33" s="48"/>
      <c r="R33" s="48"/>
      <c r="S33" s="48"/>
      <c r="T33" s="48"/>
      <c r="U33" s="48"/>
      <c r="V33" s="48"/>
      <c r="X33" t="str">
        <v>Model Year: 80</v>
      </c>
      <c r="Y33" s="26">
        <v>9.1670835618192577</v>
      </c>
      <c r="Z33" s="26">
        <v>0.92246059063757935</v>
      </c>
      <c r="AA33" s="26">
        <v>9.9376424910285017</v>
      </c>
      <c r="AB33" s="27">
        <v>8.2240275742115951E-21</v>
      </c>
      <c r="AC33" s="26">
        <v>7.3532399295087911</v>
      </c>
      <c r="AD33" s="26">
        <v>10.980927194129723</v>
      </c>
      <c r="AE33" s="26">
        <v>0.2978206233373355</v>
      </c>
      <c r="AG33" t="str">
        <v>Origin: Europe</v>
      </c>
      <c r="AH33" s="58" cm="1">
        <f t="array" ref="AH33">IF(ROW()-18&lt;=IFERROR(ROWS(_xlfn.ANCHORARRAY($AI$19)),0),INDEX(_xlfn.ANCHORARRAY($AI$19),ROW()-18),"")</f>
        <v>0.17346938775510204</v>
      </c>
      <c r="AI33" s="26">
        <v>0.17346938775510204</v>
      </c>
      <c r="AK33" t="str">
        <v>chevrolet vega 2300</v>
      </c>
      <c r="AL33" s="26">
        <v>28</v>
      </c>
      <c r="AM33" s="26">
        <v>24.676945021900842</v>
      </c>
      <c r="AN33" s="26">
        <v>3.3230549780991581</v>
      </c>
      <c r="AO33" s="26">
        <v>4.6906901296231408E-2</v>
      </c>
      <c r="AP33" s="26">
        <v>1.1097334264431693</v>
      </c>
      <c r="AQ33" s="26">
        <v>3.5652487247722739E-3</v>
      </c>
      <c r="AR33" s="26">
        <v>-1.8192221095957348</v>
      </c>
      <c r="AS33" s="26">
        <v>-1.2628813097867091</v>
      </c>
      <c r="AT33" s="26">
        <v>1.0534388574773428</v>
      </c>
      <c r="AU33" s="26">
        <v>3.4866006087113623</v>
      </c>
      <c r="AV33" s="26" t="e">
        <v>#N/A</v>
      </c>
    </row>
    <row r="34" spans="17:48" x14ac:dyDescent="0.25">
      <c r="Q34" s="48"/>
      <c r="R34" s="48"/>
      <c r="S34" s="48"/>
      <c r="T34" s="48"/>
      <c r="U34" s="48"/>
      <c r="V34" s="48"/>
      <c r="X34" t="str">
        <v>Model Year: 81</v>
      </c>
      <c r="Y34" s="26">
        <v>6.5309047619851768</v>
      </c>
      <c r="Z34" s="26">
        <v>0.90984395584765865</v>
      </c>
      <c r="AA34" s="26">
        <v>7.1780492907716704</v>
      </c>
      <c r="AB34" s="27">
        <v>3.8191920779243274E-12</v>
      </c>
      <c r="AC34" s="26">
        <v>4.7418693468572641</v>
      </c>
      <c r="AD34" s="26">
        <v>8.3199401771130894</v>
      </c>
      <c r="AE34" s="26">
        <v>0.2157736071951083</v>
      </c>
      <c r="AG34" t="str">
        <v>Origin: US</v>
      </c>
      <c r="AH34" s="58" cm="1">
        <f t="array" ref="AH34">IF(ROW()-18&lt;=IFERROR(ROWS(_xlfn.ANCHORARRAY($AI$19)),0),INDEX(_xlfn.ANCHORARRAY($AI$19),ROW()-18),"")</f>
        <v>0.625</v>
      </c>
      <c r="AI34" s="26">
        <v>0.625</v>
      </c>
      <c r="AK34" t="str">
        <v>toyota corona</v>
      </c>
      <c r="AL34" s="26">
        <v>25</v>
      </c>
      <c r="AM34" s="26">
        <v>26.837983619376331</v>
      </c>
      <c r="AN34" s="26">
        <v>-1.837983619376331</v>
      </c>
      <c r="AO34" s="26">
        <v>5.0935386039696162E-2</v>
      </c>
      <c r="AP34" s="26">
        <v>-0.61509549983121248</v>
      </c>
      <c r="AQ34" s="26">
        <v>1.1944280641904474E-3</v>
      </c>
      <c r="AR34" s="26">
        <v>-1.8192221095957348</v>
      </c>
      <c r="AS34" s="26">
        <v>-1.260569504380137</v>
      </c>
      <c r="AT34" s="26">
        <v>0.78428024317281664</v>
      </c>
      <c r="AU34" s="26">
        <v>-1.9366264344286339</v>
      </c>
      <c r="AV34" s="26" t="e">
        <v>#N/A</v>
      </c>
    </row>
    <row r="35" spans="17:48" x14ac:dyDescent="0.25">
      <c r="Q35" s="48"/>
      <c r="R35" s="48"/>
      <c r="S35" s="48"/>
      <c r="T35" s="48"/>
      <c r="U35" s="48"/>
      <c r="V35" s="48"/>
      <c r="X35" t="str">
        <v>Model Year: 82</v>
      </c>
      <c r="Y35" s="26">
        <v>8.2093406715777686</v>
      </c>
      <c r="Z35" s="26">
        <v>0.88405378716381344</v>
      </c>
      <c r="AA35" s="26">
        <v>9.2860194603256581</v>
      </c>
      <c r="AB35" s="27">
        <v>1.3188191200496983E-18</v>
      </c>
      <c r="AC35" s="26">
        <v>6.4710167271817092</v>
      </c>
      <c r="AD35" s="26">
        <v>9.947664615973828</v>
      </c>
      <c r="AE35" s="26">
        <v>0.27997448525841329</v>
      </c>
      <c r="AH35" s="58" t="str" cm="1">
        <f t="array" ref="AH35">IF(ROW()-18&lt;=IFERROR(ROWS(_xlfn.ANCHORARRAY($AI$19)),0),INDEX(_xlfn.ANCHORARRAY($AI$19),ROW()-18),"")</f>
        <v/>
      </c>
      <c r="AK35" t="str">
        <v>amc gremlin</v>
      </c>
      <c r="AL35" s="26">
        <v>19</v>
      </c>
      <c r="AM35" s="26">
        <v>22.641156144772239</v>
      </c>
      <c r="AN35" s="26">
        <v>-3.6411561447722391</v>
      </c>
      <c r="AO35" s="26">
        <v>4.1917364463458243E-2</v>
      </c>
      <c r="AP35" s="26">
        <v>-1.2127928346337891</v>
      </c>
      <c r="AQ35" s="26">
        <v>3.7854309026787501E-3</v>
      </c>
      <c r="AR35" s="26">
        <v>-1.8192221095957348</v>
      </c>
      <c r="AS35" s="26">
        <v>-1.2377760380844054</v>
      </c>
      <c r="AT35" s="26">
        <v>1.1012687386073343</v>
      </c>
      <c r="AU35" s="26">
        <v>-3.8004614734856697</v>
      </c>
      <c r="AV35" s="26" t="e">
        <v>#N/A</v>
      </c>
    </row>
    <row r="36" spans="17:48" x14ac:dyDescent="0.25">
      <c r="Q36" s="48"/>
      <c r="R36" s="48"/>
      <c r="S36" s="48"/>
      <c r="T36" s="48"/>
      <c r="U36" s="48"/>
      <c r="V36" s="48"/>
      <c r="X36" t="str">
        <v>Origin: Europe</v>
      </c>
      <c r="Y36" s="26">
        <v>-0.12197684194985613</v>
      </c>
      <c r="Z36" s="26">
        <v>0.52750851256250852</v>
      </c>
      <c r="AA36" s="26">
        <v>-0.23123198781631443</v>
      </c>
      <c r="AB36" s="27">
        <v>0.8172606926747048</v>
      </c>
      <c r="AC36" s="26">
        <v>-1.1592221901112834</v>
      </c>
      <c r="AD36" s="26">
        <v>0.91526850621157108</v>
      </c>
      <c r="AE36" s="26">
        <v>-5.925153560440934E-3</v>
      </c>
      <c r="AH36" s="58" t="str" cm="1">
        <f t="array" ref="AH36">IF(ROW()-18&lt;=IFERROR(ROWS(_xlfn.ANCHORARRAY($AI$19)),0),INDEX(_xlfn.ANCHORARRAY($AI$19),ROW()-18),"")</f>
        <v/>
      </c>
      <c r="AK36" t="str">
        <v>plymouth satellite custom</v>
      </c>
      <c r="AL36" s="26">
        <v>16</v>
      </c>
      <c r="AM36" s="26">
        <v>18.484009744835557</v>
      </c>
      <c r="AN36" s="26">
        <v>-2.4840097448355571</v>
      </c>
      <c r="AO36" s="26">
        <v>4.0762584893143786E-2</v>
      </c>
      <c r="AP36" s="26">
        <v>-0.8268734431087178</v>
      </c>
      <c r="AQ36" s="26">
        <v>1.7090893677473593E-3</v>
      </c>
      <c r="AR36" s="26">
        <v>-1.3692588778592949</v>
      </c>
      <c r="AS36" s="26">
        <v>-1.2151675973963221</v>
      </c>
      <c r="AT36" s="26">
        <v>0.90932581790506628</v>
      </c>
      <c r="AU36" s="26">
        <v>-2.5895671975627073</v>
      </c>
      <c r="AV36" s="26" t="e">
        <v>#N/A</v>
      </c>
    </row>
    <row r="37" spans="17:48" x14ac:dyDescent="0.25">
      <c r="Q37" s="48"/>
      <c r="R37" s="48"/>
      <c r="S37" s="48"/>
      <c r="T37" s="48"/>
      <c r="U37" s="48"/>
      <c r="V37" s="48"/>
      <c r="X37" t="str">
        <v>Origin: US</v>
      </c>
      <c r="Y37" s="26">
        <v>-2.0599416110989863</v>
      </c>
      <c r="Z37" s="26">
        <v>0.49646458927845077</v>
      </c>
      <c r="AA37" s="26">
        <v>-4.1492216274535387</v>
      </c>
      <c r="AB37" s="27">
        <v>4.1310663778078783E-5</v>
      </c>
      <c r="AC37" s="26">
        <v>-3.0361449774758</v>
      </c>
      <c r="AD37" s="26">
        <v>-1.0837382447221724</v>
      </c>
      <c r="AE37" s="26">
        <v>-0.12793573952028456</v>
      </c>
      <c r="AH37" s="58" t="str" cm="1">
        <f t="array" ref="AH37">IF(ROW()-18&lt;=IFERROR(ROWS(_xlfn.ANCHORARRAY($AI$19)),0),INDEX(_xlfn.ANCHORARRAY($AI$19),ROW()-18),"")</f>
        <v/>
      </c>
      <c r="AK37" t="str">
        <v>chevrolet chevelle malibu</v>
      </c>
      <c r="AL37" s="26">
        <v>17</v>
      </c>
      <c r="AM37" s="26">
        <v>19.122155962266103</v>
      </c>
      <c r="AN37" s="26">
        <v>-2.1221559622661026</v>
      </c>
      <c r="AO37" s="26">
        <v>4.0942536286414317E-2</v>
      </c>
      <c r="AP37" s="26">
        <v>-0.70648636894145489</v>
      </c>
      <c r="AQ37" s="26">
        <v>1.2533973309379685E-3</v>
      </c>
      <c r="AR37" s="26">
        <v>-1.3692588778592949</v>
      </c>
      <c r="AS37" s="26">
        <v>-1.2127928346337891</v>
      </c>
      <c r="AT37" s="26">
        <v>0.84052743497250282</v>
      </c>
      <c r="AU37" s="26">
        <v>-2.2127516260067042</v>
      </c>
      <c r="AV37" s="26" t="e">
        <v>#N/A</v>
      </c>
    </row>
    <row r="38" spans="17:48" x14ac:dyDescent="0.25">
      <c r="Q38" s="48"/>
      <c r="R38" s="48"/>
      <c r="S38" s="48"/>
      <c r="T38" s="48"/>
      <c r="U38" s="48"/>
      <c r="V38" s="48"/>
      <c r="Y38" s="26"/>
      <c r="Z38" s="26"/>
      <c r="AA38" s="26"/>
      <c r="AB38" s="27"/>
      <c r="AC38" s="26"/>
      <c r="AD38" s="26"/>
      <c r="AE38" s="26"/>
      <c r="AH38" s="58" t="str" cm="1">
        <f t="array" ref="AH38">IF(ROW()-18&lt;=IFERROR(ROWS(_xlfn.ANCHORARRAY($AI$19)),0),INDEX(_xlfn.ANCHORARRAY($AI$19),ROW()-18),"")</f>
        <v/>
      </c>
      <c r="AK38" t="str">
        <v>ford torino 500</v>
      </c>
      <c r="AL38" s="26">
        <v>19</v>
      </c>
      <c r="AM38" s="26">
        <v>19.453702505316752</v>
      </c>
      <c r="AN38" s="26">
        <v>-0.45370250531675183</v>
      </c>
      <c r="AO38" s="26">
        <v>4.5737615254886607E-2</v>
      </c>
      <c r="AP38" s="26">
        <v>-0.15142098901853462</v>
      </c>
      <c r="AQ38" s="26">
        <v>6.4644108034656565E-5</v>
      </c>
      <c r="AR38" s="26">
        <v>-1.3692588778592949</v>
      </c>
      <c r="AS38" s="26">
        <v>-1.2081383307454165</v>
      </c>
      <c r="AT38" s="26">
        <v>0.38912849936561394</v>
      </c>
      <c r="AU38" s="26">
        <v>-0.47544838041367127</v>
      </c>
      <c r="AV38" s="26" t="e">
        <v>#N/A</v>
      </c>
    </row>
    <row r="39" spans="17:48" x14ac:dyDescent="0.25">
      <c r="Q39" s="48"/>
      <c r="R39" s="48"/>
      <c r="S39" s="48"/>
      <c r="T39" s="48"/>
      <c r="U39" s="48"/>
      <c r="V39" s="48"/>
      <c r="Y39" s="26"/>
      <c r="Z39" s="26"/>
      <c r="AA39" s="26"/>
      <c r="AB39" s="27"/>
      <c r="AC39" s="26"/>
      <c r="AD39" s="26"/>
      <c r="AE39" s="26"/>
      <c r="AH39" s="58" t="str" cm="1">
        <f t="array" ref="AH39">IF(ROW()-18&lt;=IFERROR(ROWS(_xlfn.ANCHORARRAY($AI$19)),0),INDEX(_xlfn.ANCHORARRAY($AI$19),ROW()-18),"")</f>
        <v/>
      </c>
      <c r="AK39" t="str">
        <v>amc matador</v>
      </c>
      <c r="AL39" s="26">
        <v>18</v>
      </c>
      <c r="AM39" s="26">
        <v>19.32975165648589</v>
      </c>
      <c r="AN39" s="26">
        <v>-1.3297516564858896</v>
      </c>
      <c r="AO39" s="26">
        <v>4.045648501890594E-2</v>
      </c>
      <c r="AP39" s="26">
        <v>-0.44257513070662002</v>
      </c>
      <c r="AQ39" s="26">
        <v>4.8578999244009346E-4</v>
      </c>
      <c r="AR39" s="26">
        <v>-1.3692588778592949</v>
      </c>
      <c r="AS39" s="26">
        <v>-1.1982691301329909</v>
      </c>
      <c r="AT39" s="26">
        <v>0.66526320408288031</v>
      </c>
      <c r="AU39" s="26">
        <v>-1.3858169387055779</v>
      </c>
      <c r="AV39" s="26" t="e">
        <v>#N/A</v>
      </c>
    </row>
    <row r="40" spans="17:48" x14ac:dyDescent="0.25">
      <c r="Q40" s="48"/>
      <c r="R40" s="48"/>
      <c r="S40" s="48"/>
      <c r="T40" s="48"/>
      <c r="U40" s="48"/>
      <c r="V40" s="48"/>
      <c r="Y40" s="26"/>
      <c r="Z40" s="26"/>
      <c r="AA40" s="26"/>
      <c r="AB40" s="27"/>
      <c r="AC40" s="26"/>
      <c r="AD40" s="26"/>
      <c r="AE40" s="26"/>
      <c r="AH40" s="58" t="str" cm="1">
        <f t="array" ref="AH40">IF(ROW()-18&lt;=IFERROR(ROWS(_xlfn.ANCHORARRAY($AI$19)),0),INDEX(_xlfn.ANCHORARRAY($AI$19),ROW()-18),"")</f>
        <v/>
      </c>
      <c r="AK40" t="str">
        <v>chevrolet impala</v>
      </c>
      <c r="AL40" s="26">
        <v>14</v>
      </c>
      <c r="AM40" s="26">
        <v>13.611075423983189</v>
      </c>
      <c r="AN40" s="26">
        <v>0.38892457601681052</v>
      </c>
      <c r="AO40" s="26">
        <v>4.490969346053824E-2</v>
      </c>
      <c r="AP40" s="26">
        <v>0.12974540077511315</v>
      </c>
      <c r="AQ40" s="26">
        <v>4.6561898072069656E-5</v>
      </c>
      <c r="AR40" s="26">
        <v>-1.3692588778592949</v>
      </c>
      <c r="AS40" s="26">
        <v>-1.1807393696594954</v>
      </c>
      <c r="AT40" s="26">
        <v>0.36020188891108434</v>
      </c>
      <c r="AU40" s="26">
        <v>0.40721235819677037</v>
      </c>
      <c r="AV40" s="26" t="e">
        <v>#N/A</v>
      </c>
    </row>
    <row r="41" spans="17:48" x14ac:dyDescent="0.25">
      <c r="Q41" s="48"/>
      <c r="R41" s="48"/>
      <c r="S41" s="48"/>
      <c r="T41" s="48"/>
      <c r="U41" s="48"/>
      <c r="V41" s="48"/>
      <c r="Y41" s="26"/>
      <c r="Z41" s="26"/>
      <c r="AA41" s="26"/>
      <c r="AB41" s="27"/>
      <c r="AC41" s="26"/>
      <c r="AD41" s="26"/>
      <c r="AE41" s="26"/>
      <c r="AH41" s="58" t="str" cm="1">
        <f t="array" ref="AH41">IF(ROW()-18&lt;=IFERROR(ROWS(_xlfn.ANCHORARRAY($AI$19)),0),INDEX(_xlfn.ANCHORARRAY($AI$19),ROW()-18),"")</f>
        <v/>
      </c>
      <c r="AK41" t="str">
        <v>pontiac catalina brougham</v>
      </c>
      <c r="AL41" s="26">
        <v>14</v>
      </c>
      <c r="AM41" s="26">
        <v>12.157567152593005</v>
      </c>
      <c r="AN41" s="26">
        <v>1.8424328474069949</v>
      </c>
      <c r="AO41" s="26">
        <v>4.8236454390409113E-2</v>
      </c>
      <c r="AP41" s="26">
        <v>0.61570961852167438</v>
      </c>
      <c r="AQ41" s="26">
        <v>1.1301842896385282E-3</v>
      </c>
      <c r="AR41" s="26">
        <v>-1.3692588778592949</v>
      </c>
      <c r="AS41" s="26">
        <v>-1.1692507528849174</v>
      </c>
      <c r="AT41" s="26">
        <v>0.78467166287669288</v>
      </c>
      <c r="AU41" s="26">
        <v>1.9358094307204665</v>
      </c>
      <c r="AV41" s="26" t="e">
        <v>#N/A</v>
      </c>
    </row>
    <row r="42" spans="17:48" x14ac:dyDescent="0.25">
      <c r="Q42" s="48"/>
      <c r="R42" s="48"/>
      <c r="S42" s="48"/>
      <c r="T42" s="48"/>
      <c r="U42" s="48"/>
      <c r="V42" s="48"/>
      <c r="Y42" s="26"/>
      <c r="Z42" s="26"/>
      <c r="AA42" s="26"/>
      <c r="AB42" s="27"/>
      <c r="AC42" s="26"/>
      <c r="AD42" s="26"/>
      <c r="AE42" s="26"/>
      <c r="AH42" s="58" t="str" cm="1">
        <f t="array" ref="AH42">IF(ROW()-18&lt;=IFERROR(ROWS(_xlfn.ANCHORARRAY($AI$19)),0),INDEX(_xlfn.ANCHORARRAY($AI$19),ROW()-18),"")</f>
        <v/>
      </c>
      <c r="AK42" t="str">
        <v>ford galaxie 500</v>
      </c>
      <c r="AL42" s="26">
        <v>14</v>
      </c>
      <c r="AM42" s="26">
        <v>14.084394636257104</v>
      </c>
      <c r="AN42" s="26">
        <v>-8.4394636257103528E-2</v>
      </c>
      <c r="AO42" s="26">
        <v>4.2572422246359647E-2</v>
      </c>
      <c r="AP42" s="26">
        <v>-2.8119699994223715E-2</v>
      </c>
      <c r="AQ42" s="26">
        <v>2.0682111384461643E-6</v>
      </c>
      <c r="AR42" s="26">
        <v>-1.3692588778592949</v>
      </c>
      <c r="AS42" s="26">
        <v>-1.1670319415810073</v>
      </c>
      <c r="AT42" s="26">
        <v>0.16768929600372146</v>
      </c>
      <c r="AU42" s="26">
        <v>-8.8147279458059918E-2</v>
      </c>
      <c r="AV42" s="26" t="e">
        <v>#N/A</v>
      </c>
    </row>
    <row r="43" spans="17:48" x14ac:dyDescent="0.25">
      <c r="Q43" s="48"/>
      <c r="R43" s="48"/>
      <c r="S43" s="48"/>
      <c r="T43" s="48"/>
      <c r="U43" s="48"/>
      <c r="V43" s="48"/>
      <c r="Y43" s="26"/>
      <c r="Z43" s="26"/>
      <c r="AA43" s="26"/>
      <c r="AB43" s="27"/>
      <c r="AC43" s="26"/>
      <c r="AD43" s="26"/>
      <c r="AE43" s="26"/>
      <c r="AH43" s="58" t="str" cm="1">
        <f t="array" ref="AH43">IF(ROW()-18&lt;=IFERROR(ROWS(_xlfn.ANCHORARRAY($AI$19)),0),INDEX(_xlfn.ANCHORARRAY($AI$19),ROW()-18),"")</f>
        <v/>
      </c>
      <c r="AK43" t="str">
        <v>plymouth fury iii</v>
      </c>
      <c r="AL43" s="26">
        <v>14</v>
      </c>
      <c r="AM43" s="26">
        <v>14.4267758897945</v>
      </c>
      <c r="AN43" s="26">
        <v>-0.42677588979450043</v>
      </c>
      <c r="AO43" s="26">
        <v>4.1929569462095764E-2</v>
      </c>
      <c r="AP43" s="26">
        <v>-0.14215101395795629</v>
      </c>
      <c r="AQ43" s="26">
        <v>5.2020433725499967E-5</v>
      </c>
      <c r="AR43" s="26">
        <v>-1.3692588778592949</v>
      </c>
      <c r="AS43" s="26">
        <v>-1.1524014899843342</v>
      </c>
      <c r="AT43" s="26">
        <v>0.37702919510026844</v>
      </c>
      <c r="AU43" s="26">
        <v>-0.4454535660336465</v>
      </c>
      <c r="AV43" s="26" t="e">
        <v>#N/A</v>
      </c>
    </row>
    <row r="44" spans="17:48" x14ac:dyDescent="0.25">
      <c r="Q44" s="48"/>
      <c r="R44" s="48"/>
      <c r="S44" s="48"/>
      <c r="T44" s="48"/>
      <c r="U44" s="48"/>
      <c r="V44" s="48"/>
      <c r="Y44" s="26"/>
      <c r="Z44" s="26"/>
      <c r="AA44" s="26"/>
      <c r="AB44" s="27"/>
      <c r="AC44" s="26"/>
      <c r="AD44" s="26"/>
      <c r="AE44" s="26"/>
      <c r="AH44" s="58" t="str" cm="1">
        <f t="array" ref="AH44">IF(ROW()-18&lt;=IFERROR(ROWS(_xlfn.ANCHORARRAY($AI$19)),0),INDEX(_xlfn.ANCHORARRAY($AI$19),ROW()-18),"")</f>
        <v/>
      </c>
      <c r="AK44" t="str">
        <v>dodge monaco (sw)</v>
      </c>
      <c r="AL44" s="26">
        <v>12</v>
      </c>
      <c r="AM44" s="26">
        <v>9.5902999718029793</v>
      </c>
      <c r="AN44" s="26">
        <v>2.4097000281970207</v>
      </c>
      <c r="AO44" s="26">
        <v>5.4827297260499556E-2</v>
      </c>
      <c r="AP44" s="26">
        <v>0.80808342930667132</v>
      </c>
      <c r="AQ44" s="26">
        <v>2.2281742354487285E-3</v>
      </c>
      <c r="AR44" s="26">
        <v>-1.3692588778592949</v>
      </c>
      <c r="AS44" s="26">
        <v>-1.1408976899843095</v>
      </c>
      <c r="AT44" s="26">
        <v>0.89893460791465318</v>
      </c>
      <c r="AU44" s="26">
        <v>2.5494811913343622</v>
      </c>
      <c r="AV44" s="26" t="e">
        <v>#N/A</v>
      </c>
    </row>
    <row r="45" spans="17:48" x14ac:dyDescent="0.25">
      <c r="Q45" s="48"/>
      <c r="R45" s="48"/>
      <c r="S45" s="48"/>
      <c r="T45" s="48"/>
      <c r="U45" s="48"/>
      <c r="V45" s="48"/>
      <c r="Y45" s="26"/>
      <c r="Z45" s="26"/>
      <c r="AA45" s="26"/>
      <c r="AB45" s="27"/>
      <c r="AC45" s="26"/>
      <c r="AD45" s="26"/>
      <c r="AE45" s="26"/>
      <c r="AH45" s="58" t="str" cm="1">
        <f t="array" ref="AH45">IF(ROW()-18&lt;=IFERROR(ROWS(_xlfn.ANCHORARRAY($AI$19)),0),INDEX(_xlfn.ANCHORARRAY($AI$19),ROW()-18),"")</f>
        <v/>
      </c>
      <c r="AK45" t="str">
        <v>ford country squire (sw)</v>
      </c>
      <c r="AL45" s="26">
        <v>13</v>
      </c>
      <c r="AM45" s="26">
        <v>10.81089600089779</v>
      </c>
      <c r="AN45" s="26">
        <v>2.1891039991022101</v>
      </c>
      <c r="AO45" s="26">
        <v>5.0818250261889436E-2</v>
      </c>
      <c r="AP45" s="26">
        <v>0.73255545774192499</v>
      </c>
      <c r="AQ45" s="26">
        <v>1.690061169542192E-3</v>
      </c>
      <c r="AR45" s="26">
        <v>-1.3692588778592949</v>
      </c>
      <c r="AS45" s="26">
        <v>-1.1267405125615217</v>
      </c>
      <c r="AT45" s="26">
        <v>0.8558945365767473</v>
      </c>
      <c r="AU45" s="26">
        <v>2.306306457858263</v>
      </c>
      <c r="AV45" s="26" t="e">
        <v>#N/A</v>
      </c>
    </row>
    <row r="46" spans="17:48" x14ac:dyDescent="0.25">
      <c r="Q46" s="48"/>
      <c r="R46" s="48"/>
      <c r="S46" s="48"/>
      <c r="T46" s="48"/>
      <c r="U46" s="48"/>
      <c r="V46" s="48"/>
      <c r="Y46" s="26"/>
      <c r="Z46" s="26"/>
      <c r="AA46" s="26"/>
      <c r="AB46" s="27"/>
      <c r="AC46" s="26"/>
      <c r="AD46" s="26"/>
      <c r="AE46" s="26"/>
      <c r="AH46" s="58" t="str" cm="1">
        <f t="array" ref="AH46">IF(ROW()-18&lt;=IFERROR(ROWS(_xlfn.ANCHORARRAY($AI$19)),0),INDEX(_xlfn.ANCHORARRAY($AI$19),ROW()-18),"")</f>
        <v/>
      </c>
      <c r="AK46" t="str">
        <v>pontiac safari (sw)</v>
      </c>
      <c r="AL46" s="26">
        <v>13</v>
      </c>
      <c r="AM46" s="26">
        <v>8.7347698527740878</v>
      </c>
      <c r="AN46" s="26">
        <v>4.2652301472259122</v>
      </c>
      <c r="AO46" s="26">
        <v>6.0087439699154588E-2</v>
      </c>
      <c r="AP46" s="26">
        <v>1.4343249307838992</v>
      </c>
      <c r="AQ46" s="26">
        <v>7.7364623983457691E-3</v>
      </c>
      <c r="AR46" s="26">
        <v>-1.3692588778592949</v>
      </c>
      <c r="AS46" s="26">
        <v>-1.1208436092324714</v>
      </c>
      <c r="AT46" s="26">
        <v>1.1976330534783595</v>
      </c>
      <c r="AU46" s="26">
        <v>4.5379009999192963</v>
      </c>
      <c r="AV46" s="26" t="e">
        <v>#N/A</v>
      </c>
    </row>
    <row r="47" spans="17:48" x14ac:dyDescent="0.25">
      <c r="Q47" s="48"/>
      <c r="R47" s="48"/>
      <c r="S47" s="48"/>
      <c r="T47" s="48"/>
      <c r="U47" s="48"/>
      <c r="V47" s="48"/>
      <c r="Y47" s="26"/>
      <c r="Z47" s="26"/>
      <c r="AA47" s="26"/>
      <c r="AB47" s="27"/>
      <c r="AC47" s="26"/>
      <c r="AD47" s="26"/>
      <c r="AE47" s="26"/>
      <c r="AH47" s="58" t="str" cm="1">
        <f t="array" ref="AH47">IF(ROW()-18&lt;=IFERROR(ROWS(_xlfn.ANCHORARRAY($AI$19)),0),INDEX(_xlfn.ANCHORARRAY($AI$19),ROW()-18),"")</f>
        <v/>
      </c>
      <c r="AK47" t="str">
        <v>amc hornet sportabout (sw)</v>
      </c>
      <c r="AL47" s="26">
        <v>18</v>
      </c>
      <c r="AM47" s="26">
        <v>20.818026271478537</v>
      </c>
      <c r="AN47" s="26">
        <v>-2.8180262714785371</v>
      </c>
      <c r="AO47" s="26">
        <v>3.9345147076828242E-2</v>
      </c>
      <c r="AP47" s="26">
        <v>-0.93736805879047014</v>
      </c>
      <c r="AQ47" s="26">
        <v>2.1168747955341571E-3</v>
      </c>
      <c r="AR47" s="26">
        <v>-1.3692588778592949</v>
      </c>
      <c r="AS47" s="26">
        <v>-1.1079659887017894</v>
      </c>
      <c r="AT47" s="26">
        <v>0.9681777000068067</v>
      </c>
      <c r="AU47" s="26">
        <v>-2.9334430184822149</v>
      </c>
      <c r="AV47" s="26" t="e">
        <v>#N/A</v>
      </c>
    </row>
    <row r="48" spans="17:48" x14ac:dyDescent="0.25">
      <c r="Q48" s="48"/>
      <c r="R48" s="48"/>
      <c r="S48" s="48"/>
      <c r="T48" s="48"/>
      <c r="U48" s="48"/>
      <c r="V48" s="48"/>
      <c r="Y48" s="26"/>
      <c r="Z48" s="26"/>
      <c r="AA48" s="26"/>
      <c r="AB48" s="27"/>
      <c r="AC48" s="26"/>
      <c r="AD48" s="26"/>
      <c r="AE48" s="26"/>
      <c r="AH48" s="58" t="str" cm="1">
        <f t="array" ref="AH48">IF(ROW()-18&lt;=IFERROR(ROWS(_xlfn.ANCHORARRAY($AI$19)),0),INDEX(_xlfn.ANCHORARRAY($AI$19),ROW()-18),"")</f>
        <v/>
      </c>
      <c r="AK48" t="str">
        <v>chevrolet vega (sw)</v>
      </c>
      <c r="AL48" s="26">
        <v>22</v>
      </c>
      <c r="AM48" s="26">
        <v>24.240084212487776</v>
      </c>
      <c r="AN48" s="26">
        <v>-2.2400842124877762</v>
      </c>
      <c r="AO48" s="26">
        <v>4.4387571078158897E-2</v>
      </c>
      <c r="AP48" s="26">
        <v>-0.74708884873176218</v>
      </c>
      <c r="AQ48" s="26">
        <v>1.5250187306289781E-3</v>
      </c>
      <c r="AR48" s="26">
        <v>-1.3692588778592949</v>
      </c>
      <c r="AS48" s="26">
        <v>-1.0776013794312584</v>
      </c>
      <c r="AT48" s="26">
        <v>0.86434301566667515</v>
      </c>
      <c r="AU48" s="26">
        <v>-2.344134656154615</v>
      </c>
      <c r="AV48" s="26" t="e">
        <v>#N/A</v>
      </c>
    </row>
    <row r="49" spans="17:48" x14ac:dyDescent="0.25">
      <c r="Q49" s="48"/>
      <c r="R49" s="48"/>
      <c r="S49" s="48"/>
      <c r="T49" s="48"/>
      <c r="U49" s="48"/>
      <c r="V49" s="48"/>
      <c r="Y49" s="26"/>
      <c r="Z49" s="26"/>
      <c r="AA49" s="26"/>
      <c r="AB49" s="27"/>
      <c r="AC49" s="26"/>
      <c r="AD49" s="26"/>
      <c r="AE49" s="26"/>
      <c r="AH49" s="58" t="str" cm="1">
        <f t="array" ref="AH49">IF(ROW()-18&lt;=IFERROR(ROWS(_xlfn.ANCHORARRAY($AI$19)),0),INDEX(_xlfn.ANCHORARRAY($AI$19),ROW()-18),"")</f>
        <v/>
      </c>
      <c r="AK49" t="str">
        <v>pontiac firebird</v>
      </c>
      <c r="AL49" s="26">
        <v>19</v>
      </c>
      <c r="AM49" s="26">
        <v>19.36013151417659</v>
      </c>
      <c r="AN49" s="26">
        <v>-0.36013151417659017</v>
      </c>
      <c r="AO49" s="26">
        <v>4.0391072118825221E-2</v>
      </c>
      <c r="AP49" s="26">
        <v>-0.119856830968657</v>
      </c>
      <c r="AQ49" s="26">
        <v>3.5568681059557331E-5</v>
      </c>
      <c r="AR49" s="26">
        <v>-1.3692588778592949</v>
      </c>
      <c r="AS49" s="26">
        <v>-1.0767196379396311</v>
      </c>
      <c r="AT49" s="26">
        <v>0.34620345314375045</v>
      </c>
      <c r="AU49" s="26">
        <v>-0.37528987456563562</v>
      </c>
      <c r="AV49" s="26" t="e">
        <v>#N/A</v>
      </c>
    </row>
    <row r="50" spans="17:48" x14ac:dyDescent="0.25">
      <c r="Q50" s="48"/>
      <c r="R50" s="48"/>
      <c r="S50" s="48"/>
      <c r="T50" s="48"/>
      <c r="U50" s="48"/>
      <c r="V50" s="48"/>
      <c r="Y50" s="26"/>
      <c r="Z50" s="26"/>
      <c r="AA50" s="26"/>
      <c r="AB50" s="27"/>
      <c r="AC50" s="26"/>
      <c r="AD50" s="26"/>
      <c r="AE50" s="26"/>
      <c r="AH50" s="58" t="str" cm="1">
        <f t="array" ref="AH50">IF(ROW()-18&lt;=IFERROR(ROWS(_xlfn.ANCHORARRAY($AI$19)),0),INDEX(_xlfn.ANCHORARRAY($AI$19),ROW()-18),"")</f>
        <v/>
      </c>
      <c r="AK50" t="str">
        <v>ford mustang</v>
      </c>
      <c r="AL50" s="26">
        <v>18</v>
      </c>
      <c r="AM50" s="26">
        <v>20.279021972580779</v>
      </c>
      <c r="AN50" s="26">
        <v>-2.2790219725807788</v>
      </c>
      <c r="AO50" s="26">
        <v>4.2955679782943249E-2</v>
      </c>
      <c r="AP50" s="26">
        <v>-0.75950614299184738</v>
      </c>
      <c r="AQ50" s="26">
        <v>1.5230080763382213E-3</v>
      </c>
      <c r="AR50" s="26">
        <v>-1.3692588778592949</v>
      </c>
      <c r="AS50" s="26">
        <v>-1.0639613519924846</v>
      </c>
      <c r="AT50" s="26">
        <v>0.87149649625907699</v>
      </c>
      <c r="AU50" s="26">
        <v>-2.3813128863916133</v>
      </c>
      <c r="AV50" s="26" t="e">
        <v>#N/A</v>
      </c>
    </row>
    <row r="51" spans="17:48" x14ac:dyDescent="0.25">
      <c r="Q51" s="48"/>
      <c r="R51" s="48"/>
      <c r="S51" s="48"/>
      <c r="T51" s="48"/>
      <c r="U51" s="48"/>
      <c r="V51" s="48"/>
      <c r="Y51" s="26"/>
      <c r="Z51" s="26"/>
      <c r="AA51" s="26"/>
      <c r="AB51" s="27"/>
      <c r="AC51" s="26"/>
      <c r="AD51" s="26"/>
      <c r="AE51" s="26"/>
      <c r="AH51" s="58" t="str" cm="1">
        <f t="array" ref="AH51">IF(ROW()-18&lt;=IFERROR(ROWS(_xlfn.ANCHORARRAY($AI$19)),0),INDEX(_xlfn.ANCHORARRAY($AI$19),ROW()-18),"")</f>
        <v/>
      </c>
      <c r="AK51" t="str">
        <v>mercury capri 2000</v>
      </c>
      <c r="AL51" s="26">
        <v>23</v>
      </c>
      <c r="AM51" s="26">
        <v>24.964676372780147</v>
      </c>
      <c r="AN51" s="26">
        <v>-1.9646763727801471</v>
      </c>
      <c r="AO51" s="26">
        <v>4.6967075740257901E-2</v>
      </c>
      <c r="AP51" s="26">
        <v>-0.65612392430107436</v>
      </c>
      <c r="AQ51" s="26">
        <v>1.2479823486709657E-3</v>
      </c>
      <c r="AR51" s="26">
        <v>-1.3692588778592949</v>
      </c>
      <c r="AS51" s="26">
        <v>-1.0306011185079671</v>
      </c>
      <c r="AT51" s="26">
        <v>0.81001476795245797</v>
      </c>
      <c r="AU51" s="26">
        <v>-2.0614989501083483</v>
      </c>
      <c r="AV51" s="26" t="e">
        <v>#N/A</v>
      </c>
    </row>
    <row r="52" spans="17:48" x14ac:dyDescent="0.25">
      <c r="Q52" s="48"/>
      <c r="R52" s="48"/>
      <c r="S52" s="48"/>
      <c r="T52" s="48"/>
      <c r="U52" s="48"/>
      <c r="V52" s="48"/>
      <c r="Y52" s="26"/>
      <c r="Z52" s="26"/>
      <c r="AA52" s="26"/>
      <c r="AB52" s="27"/>
      <c r="AC52" s="26"/>
      <c r="AD52" s="26"/>
      <c r="AE52" s="26"/>
      <c r="AH52" s="58" t="str" cm="1">
        <f t="array" ref="AH52">IF(ROW()-18&lt;=IFERROR(ROWS(_xlfn.ANCHORARRAY($AI$19)),0),INDEX(_xlfn.ANCHORARRAY($AI$19),ROW()-18),"")</f>
        <v/>
      </c>
      <c r="AK52" t="str">
        <v>opel 1900</v>
      </c>
      <c r="AL52" s="26">
        <v>28</v>
      </c>
      <c r="AM52" s="26">
        <v>27.328836446781434</v>
      </c>
      <c r="AN52" s="26">
        <v>0.67116355321856602</v>
      </c>
      <c r="AO52" s="26">
        <v>5.4491719512995432E-2</v>
      </c>
      <c r="AP52" s="26">
        <v>0.22503211391071432</v>
      </c>
      <c r="AQ52" s="26">
        <v>1.7167428775597299E-4</v>
      </c>
      <c r="AR52" s="26">
        <v>-1.3692588778592949</v>
      </c>
      <c r="AS52" s="26">
        <v>-1.0254466826344892</v>
      </c>
      <c r="AT52" s="26">
        <v>0.47437549885161051</v>
      </c>
      <c r="AU52" s="26">
        <v>0.70984418335592858</v>
      </c>
      <c r="AV52" s="26" t="e">
        <v>#N/A</v>
      </c>
    </row>
    <row r="53" spans="17:48" x14ac:dyDescent="0.25">
      <c r="Q53" s="48"/>
      <c r="R53" s="48"/>
      <c r="S53" s="48"/>
      <c r="T53" s="48"/>
      <c r="U53" s="48"/>
      <c r="V53" s="48"/>
      <c r="Y53" s="26"/>
      <c r="Z53" s="26"/>
      <c r="AA53" s="26"/>
      <c r="AB53" s="27"/>
      <c r="AC53" s="26"/>
      <c r="AD53" s="26"/>
      <c r="AE53" s="26"/>
      <c r="AH53" s="58" t="str" cm="1">
        <f t="array" ref="AH53">IF(ROW()-18&lt;=IFERROR(ROWS(_xlfn.ANCHORARRAY($AI$19)),0),INDEX(_xlfn.ANCHORARRAY($AI$19),ROW()-18),"")</f>
        <v/>
      </c>
      <c r="AK53" t="str">
        <v>peugeot 304</v>
      </c>
      <c r="AL53" s="26">
        <v>30</v>
      </c>
      <c r="AM53" s="26">
        <v>27.90166725699298</v>
      </c>
      <c r="AN53" s="26">
        <v>2.0983327430070204</v>
      </c>
      <c r="AO53" s="26">
        <v>5.0904856771056842E-2</v>
      </c>
      <c r="AP53" s="26">
        <v>0.70221206283556825</v>
      </c>
      <c r="AQ53" s="26">
        <v>1.5557403605267906E-3</v>
      </c>
      <c r="AR53" s="26">
        <v>-1.3692588778592949</v>
      </c>
      <c r="AS53" s="26">
        <v>-1.0214074988536541</v>
      </c>
      <c r="AT53" s="26">
        <v>0.83798094419596936</v>
      </c>
      <c r="AU53" s="26">
        <v>2.2108771264682945</v>
      </c>
      <c r="AV53" s="26" t="e">
        <v>#N/A</v>
      </c>
    </row>
    <row r="54" spans="17:48" x14ac:dyDescent="0.25">
      <c r="Q54" s="48"/>
      <c r="R54" s="48"/>
      <c r="S54" s="48"/>
      <c r="T54" s="48"/>
      <c r="U54" s="48"/>
      <c r="V54" s="48"/>
      <c r="Y54" s="26"/>
      <c r="Z54" s="26"/>
      <c r="AA54" s="26"/>
      <c r="AB54" s="27"/>
      <c r="AC54" s="26"/>
      <c r="AD54" s="26"/>
      <c r="AE54" s="26"/>
      <c r="AH54" s="58" t="str" cm="1">
        <f t="array" ref="AH54">IF(ROW()-18&lt;=IFERROR(ROWS(_xlfn.ANCHORARRAY($AI$19)),0),INDEX(_xlfn.ANCHORARRAY($AI$19),ROW()-18),"")</f>
        <v/>
      </c>
      <c r="AK54" t="str">
        <v>fiat 124b</v>
      </c>
      <c r="AL54" s="26">
        <v>30</v>
      </c>
      <c r="AM54" s="26">
        <v>27.849818451807788</v>
      </c>
      <c r="AN54" s="26">
        <v>2.1501815481922115</v>
      </c>
      <c r="AO54" s="26">
        <v>5.1536941571397543E-2</v>
      </c>
      <c r="AP54" s="26">
        <v>0.71980311888979953</v>
      </c>
      <c r="AQ54" s="26">
        <v>1.6560625973104767E-3</v>
      </c>
      <c r="AR54" s="26">
        <v>-1.3692588778592949</v>
      </c>
      <c r="AS54" s="26">
        <v>-1.0101337973139408</v>
      </c>
      <c r="AT54" s="26">
        <v>0.84841211618517065</v>
      </c>
      <c r="AU54" s="26">
        <v>2.2670166529781306</v>
      </c>
      <c r="AV54" s="26" t="e">
        <v>#N/A</v>
      </c>
    </row>
    <row r="55" spans="17:48" x14ac:dyDescent="0.25">
      <c r="Q55" s="48"/>
      <c r="R55" s="48"/>
      <c r="S55" s="48"/>
      <c r="T55" s="48"/>
      <c r="U55" s="48"/>
      <c r="V55" s="48"/>
      <c r="Y55" s="26"/>
      <c r="Z55" s="26"/>
      <c r="AA55" s="26"/>
      <c r="AB55" s="27"/>
      <c r="AC55" s="26"/>
      <c r="AD55" s="26"/>
      <c r="AE55" s="26"/>
      <c r="AH55" s="58" t="str" cm="1">
        <f t="array" ref="AH55">IF(ROW()-18&lt;=IFERROR(ROWS(_xlfn.ANCHORARRAY($AI$19)),0),INDEX(_xlfn.ANCHORARRAY($AI$19),ROW()-18),"")</f>
        <v/>
      </c>
      <c r="AK55" t="str">
        <v>toyota corolla 1200</v>
      </c>
      <c r="AL55" s="26">
        <v>31</v>
      </c>
      <c r="AM55" s="26">
        <v>29.62888245286068</v>
      </c>
      <c r="AN55" s="26">
        <v>1.3711175471393204</v>
      </c>
      <c r="AO55" s="26">
        <v>5.1440861703403784E-2</v>
      </c>
      <c r="AP55" s="26">
        <v>0.45897738397457388</v>
      </c>
      <c r="AQ55" s="26">
        <v>6.7201268951934195E-4</v>
      </c>
      <c r="AR55" s="26">
        <v>-1.1080108204698569</v>
      </c>
      <c r="AS55" s="26">
        <v>-1.0076315540428575</v>
      </c>
      <c r="AT55" s="26">
        <v>0.67747869632526003</v>
      </c>
      <c r="AU55" s="26">
        <v>1.4454739739280213</v>
      </c>
      <c r="AV55" s="26" t="e">
        <v>#N/A</v>
      </c>
    </row>
    <row r="56" spans="17:48" x14ac:dyDescent="0.25">
      <c r="Q56" s="48"/>
      <c r="R56" s="48"/>
      <c r="S56" s="48"/>
      <c r="T56" s="48"/>
      <c r="U56" s="48"/>
      <c r="V56" s="48"/>
      <c r="Y56" s="26"/>
      <c r="Z56" s="26"/>
      <c r="AA56" s="26"/>
      <c r="AB56" s="27"/>
      <c r="AC56" s="26"/>
      <c r="AD56" s="26"/>
      <c r="AE56" s="26"/>
      <c r="AH56" s="58" t="str" cm="1">
        <f t="array" ref="AH56">IF(ROW()-18&lt;=IFERROR(ROWS(_xlfn.ANCHORARRAY($AI$19)),0),INDEX(_xlfn.ANCHORARRAY($AI$19),ROW()-18),"")</f>
        <v/>
      </c>
      <c r="AK56" t="str">
        <v>datsun 1200</v>
      </c>
      <c r="AL56" s="26">
        <v>35</v>
      </c>
      <c r="AM56" s="26">
        <v>30.374066263465199</v>
      </c>
      <c r="AN56" s="26">
        <v>4.625933736534801</v>
      </c>
      <c r="AO56" s="26">
        <v>5.3281992204502804E-2</v>
      </c>
      <c r="AP56" s="26">
        <v>1.5500221062846573</v>
      </c>
      <c r="AQ56" s="26">
        <v>7.9540200138242968E-3</v>
      </c>
      <c r="AR56" s="26">
        <v>-1.0962733150227</v>
      </c>
      <c r="AS56" s="26">
        <v>-1.0042751043337586</v>
      </c>
      <c r="AT56" s="26">
        <v>1.2449988378647818</v>
      </c>
      <c r="AU56" s="26">
        <v>4.8862847209451834</v>
      </c>
      <c r="AV56" s="26" t="e">
        <v>#N/A</v>
      </c>
    </row>
    <row r="57" spans="17:48" x14ac:dyDescent="0.25">
      <c r="Q57" s="48"/>
      <c r="R57" s="48"/>
      <c r="S57" s="48"/>
      <c r="T57" s="48"/>
      <c r="U57" s="48"/>
      <c r="V57" s="48"/>
      <c r="Y57" s="26"/>
      <c r="Z57" s="26"/>
      <c r="AA57" s="26"/>
      <c r="AB57" s="27"/>
      <c r="AC57" s="26"/>
      <c r="AD57" s="26"/>
      <c r="AE57" s="26"/>
      <c r="AH57" s="58" t="str" cm="1">
        <f t="array" ref="AH57">IF(ROW()-18&lt;=IFERROR(ROWS(_xlfn.ANCHORARRAY($AI$19)),0),INDEX(_xlfn.ANCHORARRAY($AI$19),ROW()-18),"")</f>
        <v/>
      </c>
      <c r="AK57" t="str">
        <v>volkswagen model 111</v>
      </c>
      <c r="AL57" s="26">
        <v>27</v>
      </c>
      <c r="AM57" s="26">
        <v>29.279225884156411</v>
      </c>
      <c r="AN57" s="26">
        <v>-2.2792258841564106</v>
      </c>
      <c r="AO57" s="26">
        <v>5.2154473018058457E-2</v>
      </c>
      <c r="AP57" s="26">
        <v>-0.76325101320992295</v>
      </c>
      <c r="AQ57" s="26">
        <v>1.8855578190512155E-3</v>
      </c>
      <c r="AR57" s="26">
        <v>-1.0962733150227</v>
      </c>
      <c r="AS57" s="26">
        <v>-0.97713360215342948</v>
      </c>
      <c r="AT57" s="26">
        <v>0.87364238290614249</v>
      </c>
      <c r="AU57" s="26">
        <v>-2.4046385400095205</v>
      </c>
      <c r="AV57" s="26" t="e">
        <v>#N/A</v>
      </c>
    </row>
    <row r="58" spans="17:48" x14ac:dyDescent="0.25">
      <c r="Q58" s="48"/>
      <c r="R58" s="48"/>
      <c r="S58" s="48"/>
      <c r="T58" s="48"/>
      <c r="U58" s="48"/>
      <c r="V58" s="48"/>
      <c r="Y58" s="26"/>
      <c r="Z58" s="26"/>
      <c r="AA58" s="26"/>
      <c r="AB58" s="27"/>
      <c r="AC58" s="26"/>
      <c r="AD58" s="26"/>
      <c r="AE58" s="26"/>
      <c r="AH58" s="58" t="str" cm="1">
        <f t="array" ref="AH58">IF(ROW()-18&lt;=IFERROR(ROWS(_xlfn.ANCHORARRAY($AI$19)),0),INDEX(_xlfn.ANCHORARRAY($AI$19),ROW()-18),"")</f>
        <v/>
      </c>
      <c r="AK58" t="str">
        <v>plymouth cricket</v>
      </c>
      <c r="AL58" s="26">
        <v>26</v>
      </c>
      <c r="AM58" s="26">
        <v>26.566236332042742</v>
      </c>
      <c r="AN58" s="26">
        <v>-0.56623633204274171</v>
      </c>
      <c r="AO58" s="26">
        <v>5.0200126232252701E-2</v>
      </c>
      <c r="AP58" s="26">
        <v>-0.18942202796255866</v>
      </c>
      <c r="AQ58" s="26">
        <v>1.1155389639298558E-4</v>
      </c>
      <c r="AR58" s="26">
        <v>-1.0962733150227</v>
      </c>
      <c r="AS58" s="26">
        <v>-0.97305252208919468</v>
      </c>
      <c r="AT58" s="26">
        <v>0.43522641000122991</v>
      </c>
      <c r="AU58" s="26">
        <v>-0.59616383164649944</v>
      </c>
      <c r="AV58" s="26" t="e">
        <v>#N/A</v>
      </c>
    </row>
    <row r="59" spans="17:48" x14ac:dyDescent="0.25">
      <c r="Q59" s="48"/>
      <c r="R59" s="48"/>
      <c r="S59" s="48"/>
      <c r="T59" s="48"/>
      <c r="U59" s="48"/>
      <c r="V59" s="48"/>
      <c r="Y59" s="26"/>
      <c r="Z59" s="26"/>
      <c r="AA59" s="26"/>
      <c r="AB59" s="27"/>
      <c r="AC59" s="26"/>
      <c r="AD59" s="26"/>
      <c r="AE59" s="26"/>
      <c r="AH59" s="58" t="str" cm="1">
        <f t="array" ref="AH59">IF(ROW()-18&lt;=IFERROR(ROWS(_xlfn.ANCHORARRAY($AI$19)),0),INDEX(_xlfn.ANCHORARRAY($AI$19),ROW()-18),"")</f>
        <v/>
      </c>
      <c r="AK59" t="str">
        <v>toyota corona hardtop</v>
      </c>
      <c r="AL59" s="26">
        <v>24</v>
      </c>
      <c r="AM59" s="26">
        <v>25.328456204078385</v>
      </c>
      <c r="AN59" s="26">
        <v>-1.3284562040783854</v>
      </c>
      <c r="AO59" s="26">
        <v>4.812672986947801E-2</v>
      </c>
      <c r="AP59" s="26">
        <v>-0.44392180663234571</v>
      </c>
      <c r="AQ59" s="26">
        <v>5.8609937575260836E-4</v>
      </c>
      <c r="AR59" s="26">
        <v>-1.0962733150227</v>
      </c>
      <c r="AS59" s="26">
        <v>-0.95975295748031186</v>
      </c>
      <c r="AT59" s="26">
        <v>0.66627457300451265</v>
      </c>
      <c r="AU59" s="26">
        <v>-1.3956229739450776</v>
      </c>
      <c r="AV59" s="26" t="e">
        <v>#N/A</v>
      </c>
    </row>
    <row r="60" spans="17:48" x14ac:dyDescent="0.25">
      <c r="Q60" s="48"/>
      <c r="R60" s="48"/>
      <c r="S60" s="48"/>
      <c r="T60" s="48"/>
      <c r="U60" s="48"/>
      <c r="V60" s="48"/>
      <c r="Y60" s="26"/>
      <c r="Z60" s="26"/>
      <c r="AA60" s="26"/>
      <c r="AB60" s="27"/>
      <c r="AC60" s="26"/>
      <c r="AD60" s="26"/>
      <c r="AE60" s="26"/>
      <c r="AH60" s="58" t="str" cm="1">
        <f t="array" ref="AH60">IF(ROW()-18&lt;=IFERROR(ROWS(_xlfn.ANCHORARRAY($AI$19)),0),INDEX(_xlfn.ANCHORARRAY($AI$19),ROW()-18),"")</f>
        <v/>
      </c>
      <c r="AK60" t="str">
        <v>dodge colt hardtop</v>
      </c>
      <c r="AL60" s="26">
        <v>25</v>
      </c>
      <c r="AM60" s="26">
        <v>24.28168413378026</v>
      </c>
      <c r="AN60" s="26">
        <v>0.71831586621973997</v>
      </c>
      <c r="AO60" s="26">
        <v>5.0955596766720554E-2</v>
      </c>
      <c r="AP60" s="26">
        <v>0.24039254577346184</v>
      </c>
      <c r="AQ60" s="26">
        <v>1.8251494497609693E-4</v>
      </c>
      <c r="AR60" s="26">
        <v>-1.0962733150227</v>
      </c>
      <c r="AS60" s="26">
        <v>-0.95733088971303293</v>
      </c>
      <c r="AT60" s="26">
        <v>0.49029842522025485</v>
      </c>
      <c r="AU60" s="26">
        <v>0.75688330680052984</v>
      </c>
      <c r="AV60" s="26" t="e">
        <v>#N/A</v>
      </c>
    </row>
    <row r="61" spans="17:48" x14ac:dyDescent="0.25">
      <c r="Q61" s="48"/>
      <c r="R61" s="48"/>
      <c r="S61" s="48"/>
      <c r="T61" s="48"/>
      <c r="U61" s="48"/>
      <c r="V61" s="48"/>
      <c r="Y61" s="26"/>
      <c r="Z61" s="26"/>
      <c r="AA61" s="26"/>
      <c r="AB61" s="27"/>
      <c r="AC61" s="26"/>
      <c r="AD61" s="26"/>
      <c r="AE61" s="26"/>
      <c r="AH61" s="58" t="str" cm="1">
        <f t="array" ref="AH61">IF(ROW()-18&lt;=IFERROR(ROWS(_xlfn.ANCHORARRAY($AI$19)),0),INDEX(_xlfn.ANCHORARRAY($AI$19),ROW()-18),"")</f>
        <v/>
      </c>
      <c r="AK61" t="str">
        <v>volkswagen type 3</v>
      </c>
      <c r="AL61" s="26">
        <v>23</v>
      </c>
      <c r="AM61" s="26">
        <v>25.993692502986516</v>
      </c>
      <c r="AN61" s="26">
        <v>-2.9936925029865158</v>
      </c>
      <c r="AO61" s="26">
        <v>5.5489928772256662E-2</v>
      </c>
      <c r="AP61" s="26">
        <v>-1.0042751043337586</v>
      </c>
      <c r="AQ61" s="26">
        <v>3.4854916482902278E-3</v>
      </c>
      <c r="AR61" s="26">
        <v>-1.0962733150227</v>
      </c>
      <c r="AS61" s="26">
        <v>-0.9474999235105962</v>
      </c>
      <c r="AT61" s="26">
        <v>1.0021352724726131</v>
      </c>
      <c r="AU61" s="26">
        <v>-3.1695718173709837</v>
      </c>
      <c r="AV61" s="26" t="e">
        <v>#N/A</v>
      </c>
    </row>
    <row r="62" spans="17:48" x14ac:dyDescent="0.25">
      <c r="Q62" s="48"/>
      <c r="R62" s="48"/>
      <c r="S62" s="48"/>
      <c r="T62" s="48"/>
      <c r="U62" s="48"/>
      <c r="V62" s="48"/>
      <c r="Y62" s="26"/>
      <c r="Z62" s="26"/>
      <c r="AA62" s="26"/>
      <c r="AB62" s="27"/>
      <c r="AC62" s="26"/>
      <c r="AD62" s="26"/>
      <c r="AE62" s="26"/>
      <c r="AH62" s="58" t="str" cm="1">
        <f t="array" ref="AH62">IF(ROW()-18&lt;=IFERROR(ROWS(_xlfn.ANCHORARRAY($AI$19)),0),INDEX(_xlfn.ANCHORARRAY($AI$19),ROW()-18),"")</f>
        <v/>
      </c>
      <c r="AK62" t="str">
        <v>chevrolet vega</v>
      </c>
      <c r="AL62" s="26">
        <v>20</v>
      </c>
      <c r="AM62" s="26">
        <v>22.691466502781925</v>
      </c>
      <c r="AN62" s="26">
        <v>-2.6914665027819247</v>
      </c>
      <c r="AO62" s="26">
        <v>4.618302958520222E-2</v>
      </c>
      <c r="AP62" s="26">
        <v>-0.8984734746582822</v>
      </c>
      <c r="AQ62" s="26">
        <v>2.2992117628888448E-3</v>
      </c>
      <c r="AR62" s="26">
        <v>-1.0962733150227</v>
      </c>
      <c r="AS62" s="26">
        <v>-0.93736805879047014</v>
      </c>
      <c r="AT62" s="26">
        <v>0.94787840710625015</v>
      </c>
      <c r="AU62" s="26">
        <v>-2.8217850869349226</v>
      </c>
      <c r="AV62" s="26" t="e">
        <v>#N/A</v>
      </c>
    </row>
    <row r="63" spans="17:48" x14ac:dyDescent="0.25">
      <c r="AK63" t="str">
        <v>ford pinto runabout</v>
      </c>
      <c r="AL63" s="26">
        <v>21</v>
      </c>
      <c r="AM63" s="26">
        <v>23.677934580547344</v>
      </c>
      <c r="AN63" s="26">
        <v>-2.677934580547344</v>
      </c>
      <c r="AO63" s="26">
        <v>4.93615349739061E-2</v>
      </c>
      <c r="AP63" s="26">
        <v>-0.89544945314468549</v>
      </c>
      <c r="AQ63" s="26">
        <v>2.4490999147277915E-3</v>
      </c>
      <c r="AR63" s="26">
        <v>-1.0962733150227</v>
      </c>
      <c r="AS63" s="26">
        <v>-0.9317689403765218</v>
      </c>
      <c r="AT63" s="26">
        <v>0.94628190997434025</v>
      </c>
      <c r="AU63" s="26">
        <v>-2.8169852988999744</v>
      </c>
      <c r="AV63" s="26" t="e">
        <v>#N/A</v>
      </c>
    </row>
    <row r="64" spans="17:48" x14ac:dyDescent="0.25">
      <c r="AK64" t="str">
        <v>chevrolet impala</v>
      </c>
      <c r="AL64" s="26">
        <v>13</v>
      </c>
      <c r="AM64" s="26">
        <v>12.025598364458494</v>
      </c>
      <c r="AN64" s="26">
        <v>0.97440163554150594</v>
      </c>
      <c r="AO64" s="26">
        <v>4.0564604334394488E-2</v>
      </c>
      <c r="AP64" s="26">
        <v>0.32432388942401408</v>
      </c>
      <c r="AQ64" s="26">
        <v>2.6160164199702187E-4</v>
      </c>
      <c r="AR64" s="26">
        <v>-1.0962733150227</v>
      </c>
      <c r="AS64" s="26">
        <v>-0.92704752263459622</v>
      </c>
      <c r="AT64" s="26">
        <v>0.56949441562144754</v>
      </c>
      <c r="AU64" s="26">
        <v>1.0155990074407435</v>
      </c>
      <c r="AV64" s="26" t="e">
        <v>#N/A</v>
      </c>
    </row>
    <row r="65" spans="37:48" x14ac:dyDescent="0.25">
      <c r="AK65" t="str">
        <v>pontiac catalina</v>
      </c>
      <c r="AL65" s="26">
        <v>14</v>
      </c>
      <c r="AM65" s="26">
        <v>11.301206677645121</v>
      </c>
      <c r="AN65" s="26">
        <v>2.698793322354879</v>
      </c>
      <c r="AO65" s="26">
        <v>4.2648578571305377E-2</v>
      </c>
      <c r="AP65" s="26">
        <v>0.89925474334883049</v>
      </c>
      <c r="AQ65" s="26">
        <v>2.1190915902930527E-3</v>
      </c>
      <c r="AR65" s="26">
        <v>-1.0962733150227</v>
      </c>
      <c r="AS65" s="26">
        <v>-0.91766871471414591</v>
      </c>
      <c r="AT65" s="26">
        <v>0.94829043196102658</v>
      </c>
      <c r="AU65" s="26">
        <v>2.819020541409297</v>
      </c>
      <c r="AV65" s="26" t="e">
        <v>#N/A</v>
      </c>
    </row>
    <row r="66" spans="37:48" x14ac:dyDescent="0.25">
      <c r="AK66" t="str">
        <v>plymouth fury iii</v>
      </c>
      <c r="AL66" s="26">
        <v>15</v>
      </c>
      <c r="AM66" s="26">
        <v>12.972944880262842</v>
      </c>
      <c r="AN66" s="26">
        <v>2.0270551197371578</v>
      </c>
      <c r="AO66" s="26">
        <v>3.9159162685000928E-2</v>
      </c>
      <c r="AP66" s="26">
        <v>0.6741998247581702</v>
      </c>
      <c r="AQ66" s="26">
        <v>1.0897083862935067E-3</v>
      </c>
      <c r="AR66" s="26">
        <v>-1.0962733150227</v>
      </c>
      <c r="AS66" s="26">
        <v>-0.9031170962155961</v>
      </c>
      <c r="AT66" s="26">
        <v>0.82109672070844986</v>
      </c>
      <c r="AU66" s="26">
        <v>2.1096679502107949</v>
      </c>
      <c r="AV66" s="26" t="e">
        <v>#N/A</v>
      </c>
    </row>
    <row r="67" spans="37:48" x14ac:dyDescent="0.25">
      <c r="AK67" t="str">
        <v>ford galaxie 500</v>
      </c>
      <c r="AL67" s="26">
        <v>14</v>
      </c>
      <c r="AM67" s="26">
        <v>12.954615442092917</v>
      </c>
      <c r="AN67" s="26">
        <v>1.0453845579070826</v>
      </c>
      <c r="AO67" s="26">
        <v>3.9029459660414413E-2</v>
      </c>
      <c r="AP67" s="26">
        <v>0.34767210505293855</v>
      </c>
      <c r="AQ67" s="26">
        <v>2.8878407312035926E-4</v>
      </c>
      <c r="AR67" s="26">
        <v>-1.0962733150227</v>
      </c>
      <c r="AS67" s="26">
        <v>-0.8984734746582822</v>
      </c>
      <c r="AT67" s="26">
        <v>0.5896372656582507</v>
      </c>
      <c r="AU67" s="26">
        <v>1.0878424613700093</v>
      </c>
      <c r="AV67" s="26" t="e">
        <v>#N/A</v>
      </c>
    </row>
    <row r="68" spans="37:48" x14ac:dyDescent="0.25">
      <c r="AK68" t="str">
        <v>amc ambassador sst</v>
      </c>
      <c r="AL68" s="26">
        <v>17</v>
      </c>
      <c r="AM68" s="26">
        <v>15.317257232061893</v>
      </c>
      <c r="AN68" s="26">
        <v>1.6827427679381071</v>
      </c>
      <c r="AO68" s="26">
        <v>3.9309167670658646E-2</v>
      </c>
      <c r="AP68" s="26">
        <v>0.55972501051096391</v>
      </c>
      <c r="AQ68" s="26">
        <v>7.540683395695733E-4</v>
      </c>
      <c r="AR68" s="26">
        <v>-1.0962733150227</v>
      </c>
      <c r="AS68" s="26">
        <v>-0.89544945314468549</v>
      </c>
      <c r="AT68" s="26">
        <v>0.74814771971246685</v>
      </c>
      <c r="AU68" s="26">
        <v>1.7515965712486719</v>
      </c>
      <c r="AV68" s="26" t="e">
        <v>#N/A</v>
      </c>
    </row>
    <row r="69" spans="37:48" x14ac:dyDescent="0.25">
      <c r="AK69" t="str">
        <v>mercury marquis</v>
      </c>
      <c r="AL69" s="26">
        <v>11</v>
      </c>
      <c r="AM69" s="26">
        <v>9.5097036386293095</v>
      </c>
      <c r="AN69" s="26">
        <v>1.4902963613706905</v>
      </c>
      <c r="AO69" s="26">
        <v>5.6427203997578376E-2</v>
      </c>
      <c r="AP69" s="26">
        <v>0.50018854209738339</v>
      </c>
      <c r="AQ69" s="26">
        <v>8.8009930219651864E-4</v>
      </c>
      <c r="AR69" s="26">
        <v>-1.0962733150227</v>
      </c>
      <c r="AS69" s="26">
        <v>-0.88698134092906389</v>
      </c>
      <c r="AT69" s="26">
        <v>0.70724008801635629</v>
      </c>
      <c r="AU69" s="26">
        <v>1.5794185331376021</v>
      </c>
      <c r="AV69" s="26" t="e">
        <v>#N/A</v>
      </c>
    </row>
    <row r="70" spans="37:48" x14ac:dyDescent="0.25">
      <c r="AK70" t="str">
        <v>buick lesabre custom</v>
      </c>
      <c r="AL70" s="26">
        <v>13</v>
      </c>
      <c r="AM70" s="26">
        <v>11.033528091747291</v>
      </c>
      <c r="AN70" s="26">
        <v>1.9664719082527089</v>
      </c>
      <c r="AO70" s="26">
        <v>4.3819711275624673E-2</v>
      </c>
      <c r="AP70" s="26">
        <v>0.6556418348632248</v>
      </c>
      <c r="AQ70" s="26">
        <v>1.158815025469532E-3</v>
      </c>
      <c r="AR70" s="26">
        <v>-1.0962733150227</v>
      </c>
      <c r="AS70" s="26">
        <v>-0.87909939485507615</v>
      </c>
      <c r="AT70" s="26">
        <v>0.80971713262300726</v>
      </c>
      <c r="AU70" s="26">
        <v>2.0565911381379207</v>
      </c>
      <c r="AV70" s="26" t="e">
        <v>#N/A</v>
      </c>
    </row>
    <row r="71" spans="37:48" x14ac:dyDescent="0.25">
      <c r="AK71" t="str">
        <v>oldsmobile delta 88 royale</v>
      </c>
      <c r="AL71" s="26">
        <v>12</v>
      </c>
      <c r="AM71" s="26">
        <v>11.185258174274955</v>
      </c>
      <c r="AN71" s="26">
        <v>0.81474182572504539</v>
      </c>
      <c r="AO71" s="26">
        <v>4.2181857106601633E-2</v>
      </c>
      <c r="AP71" s="26">
        <v>0.27141090048237276</v>
      </c>
      <c r="AQ71" s="26">
        <v>1.9083071939234706E-4</v>
      </c>
      <c r="AR71" s="26">
        <v>-1.0962733150227</v>
      </c>
      <c r="AS71" s="26">
        <v>-0.87855079557956517</v>
      </c>
      <c r="AT71" s="26">
        <v>0.52097111290586229</v>
      </c>
      <c r="AU71" s="26">
        <v>0.85062266962688249</v>
      </c>
      <c r="AV71" s="26" t="e">
        <v>#N/A</v>
      </c>
    </row>
    <row r="72" spans="37:48" x14ac:dyDescent="0.25">
      <c r="AK72" t="str">
        <v>chrysler newport royal</v>
      </c>
      <c r="AL72" s="26">
        <v>13</v>
      </c>
      <c r="AM72" s="26">
        <v>10.870317742582683</v>
      </c>
      <c r="AN72" s="26">
        <v>2.1296822574173166</v>
      </c>
      <c r="AO72" s="26">
        <v>4.8030921024309239E-2</v>
      </c>
      <c r="AP72" s="26">
        <v>0.71162663600437204</v>
      </c>
      <c r="AQ72" s="26">
        <v>1.5029811765241736E-3</v>
      </c>
      <c r="AR72" s="26">
        <v>-0.92571937406474636</v>
      </c>
      <c r="AS72" s="26">
        <v>-0.87508847543411206</v>
      </c>
      <c r="AT72" s="26">
        <v>0.84357965599246887</v>
      </c>
      <c r="AU72" s="26">
        <v>2.2371338570248875</v>
      </c>
      <c r="AV72" s="26" t="e">
        <v>#N/A</v>
      </c>
    </row>
    <row r="73" spans="37:48" x14ac:dyDescent="0.25">
      <c r="AK73" t="str">
        <v>mazda rx2 coupe</v>
      </c>
      <c r="AL73" s="26">
        <v>19</v>
      </c>
      <c r="AM73" s="26">
        <v>25.03269124018523</v>
      </c>
      <c r="AN73" s="26">
        <v>-6.0326912401852297</v>
      </c>
      <c r="AO73" s="26">
        <v>4.7965750122984138E-2</v>
      </c>
      <c r="AP73" s="26">
        <v>-2.0157358299478263</v>
      </c>
      <c r="AQ73" s="26">
        <v>1.2041954383457973E-2</v>
      </c>
      <c r="AR73" s="26">
        <v>-0.92571937406474636</v>
      </c>
      <c r="AS73" s="26">
        <v>-0.86006936817939161</v>
      </c>
      <c r="AT73" s="26">
        <v>1.4197661180447385</v>
      </c>
      <c r="AU73" s="26">
        <v>-6.336632574893744</v>
      </c>
      <c r="AV73" s="26">
        <v>1.2041954383457973E-2</v>
      </c>
    </row>
    <row r="74" spans="37:48" x14ac:dyDescent="0.25">
      <c r="AK74" t="str">
        <v>amc matador (sw)</v>
      </c>
      <c r="AL74" s="26">
        <v>15</v>
      </c>
      <c r="AM74" s="26">
        <v>14.203329116736208</v>
      </c>
      <c r="AN74" s="26">
        <v>0.79667088326379165</v>
      </c>
      <c r="AO74" s="26">
        <v>3.8154178376464405E-2</v>
      </c>
      <c r="AP74" s="26">
        <v>0.26483477874394723</v>
      </c>
      <c r="AQ74" s="26">
        <v>1.6365819459319866E-4</v>
      </c>
      <c r="AR74" s="26">
        <v>-0.92571937406474636</v>
      </c>
      <c r="AS74" s="26">
        <v>-0.85847137129504036</v>
      </c>
      <c r="AT74" s="26">
        <v>0.51462100495796637</v>
      </c>
      <c r="AU74" s="26">
        <v>0.82827295742581797</v>
      </c>
      <c r="AV74" s="26" t="e">
        <v>#N/A</v>
      </c>
    </row>
    <row r="75" spans="37:48" x14ac:dyDescent="0.25">
      <c r="AK75" t="str">
        <v>chevrolet chevelle concours (sw)</v>
      </c>
      <c r="AL75" s="26">
        <v>13</v>
      </c>
      <c r="AM75" s="26">
        <v>13.485015975092979</v>
      </c>
      <c r="AN75" s="26">
        <v>-0.48501597509297945</v>
      </c>
      <c r="AO75" s="26">
        <v>4.3315666055294896E-2</v>
      </c>
      <c r="AP75" s="26">
        <v>-0.16166667853581004</v>
      </c>
      <c r="AQ75" s="26">
        <v>6.9609488850078151E-5</v>
      </c>
      <c r="AR75" s="26">
        <v>-0.92571937406474636</v>
      </c>
      <c r="AS75" s="26">
        <v>-0.84358082508022647</v>
      </c>
      <c r="AT75" s="26">
        <v>0.40207795082024833</v>
      </c>
      <c r="AU75" s="26">
        <v>-0.50697597722031129</v>
      </c>
      <c r="AV75" s="26" t="e">
        <v>#N/A</v>
      </c>
    </row>
    <row r="76" spans="37:48" x14ac:dyDescent="0.25">
      <c r="AK76" t="str">
        <v>ford gran torino (sw)</v>
      </c>
      <c r="AL76" s="26">
        <v>13</v>
      </c>
      <c r="AM76" s="26">
        <v>12.330242970994684</v>
      </c>
      <c r="AN76" s="26">
        <v>0.66975702900531608</v>
      </c>
      <c r="AO76" s="26">
        <v>4.3819711639490791E-2</v>
      </c>
      <c r="AP76" s="26">
        <v>0.22330383955665867</v>
      </c>
      <c r="AQ76" s="26">
        <v>1.3442287771775845E-4</v>
      </c>
      <c r="AR76" s="26">
        <v>-0.92571937406474636</v>
      </c>
      <c r="AS76" s="26">
        <v>-0.82893417664067315</v>
      </c>
      <c r="AT76" s="26">
        <v>0.47255035663583905</v>
      </c>
      <c r="AU76" s="26">
        <v>0.70045057104628083</v>
      </c>
      <c r="AV76" s="26" t="e">
        <v>#N/A</v>
      </c>
    </row>
    <row r="77" spans="37:48" x14ac:dyDescent="0.25">
      <c r="AK77" t="str">
        <v>plymouth satellite custom (sw)</v>
      </c>
      <c r="AL77" s="26">
        <v>14</v>
      </c>
      <c r="AM77" s="26">
        <v>13.266616837939614</v>
      </c>
      <c r="AN77" s="26">
        <v>0.73338316206038634</v>
      </c>
      <c r="AO77" s="26">
        <v>3.8701777045903059E-2</v>
      </c>
      <c r="AP77" s="26">
        <v>0.24386567077228774</v>
      </c>
      <c r="AQ77" s="26">
        <v>1.4083972970042332E-4</v>
      </c>
      <c r="AR77" s="26">
        <v>-0.87770829679608253</v>
      </c>
      <c r="AS77" s="26">
        <v>-0.8268734431087178</v>
      </c>
      <c r="AT77" s="26">
        <v>0.49382757190368354</v>
      </c>
      <c r="AU77" s="26">
        <v>0.76290909995306022</v>
      </c>
      <c r="AV77" s="26" t="e">
        <v>#N/A</v>
      </c>
    </row>
    <row r="78" spans="37:48" x14ac:dyDescent="0.25">
      <c r="AK78" t="str">
        <v>volvo 145e (sw)</v>
      </c>
      <c r="AL78" s="26">
        <v>18</v>
      </c>
      <c r="AM78" s="26">
        <v>21.613992221016861</v>
      </c>
      <c r="AN78" s="26">
        <v>-3.6139922210168614</v>
      </c>
      <c r="AO78" s="26">
        <v>4.8872568958417593E-2</v>
      </c>
      <c r="AP78" s="26">
        <v>-1.2081383307454165</v>
      </c>
      <c r="AQ78" s="26">
        <v>4.4117497165024064E-3</v>
      </c>
      <c r="AR78" s="26">
        <v>-0.87770829679608253</v>
      </c>
      <c r="AS78" s="26">
        <v>-0.82281965858508455</v>
      </c>
      <c r="AT78" s="26">
        <v>1.0991534609623064</v>
      </c>
      <c r="AU78" s="26">
        <v>-3.7996929781103761</v>
      </c>
      <c r="AV78" s="26" t="e">
        <v>#N/A</v>
      </c>
    </row>
    <row r="79" spans="37:48" x14ac:dyDescent="0.25">
      <c r="AK79" t="str">
        <v>volkswagen 411 (sw)</v>
      </c>
      <c r="AL79" s="26">
        <v>22</v>
      </c>
      <c r="AM79" s="26">
        <v>24.335220428923613</v>
      </c>
      <c r="AN79" s="26">
        <v>-2.3352204289236127</v>
      </c>
      <c r="AO79" s="26">
        <v>4.996481696967215E-2</v>
      </c>
      <c r="AP79" s="26">
        <v>-0.78110036437009756</v>
      </c>
      <c r="AQ79" s="26">
        <v>1.8875104784440995E-3</v>
      </c>
      <c r="AR79" s="26">
        <v>-0.87770829679608253</v>
      </c>
      <c r="AS79" s="26">
        <v>-0.81252205315322645</v>
      </c>
      <c r="AT79" s="26">
        <v>0.88379882573473556</v>
      </c>
      <c r="AU79" s="26">
        <v>-2.4580357345029671</v>
      </c>
      <c r="AV79" s="26" t="e">
        <v>#N/A</v>
      </c>
    </row>
    <row r="80" spans="37:48" x14ac:dyDescent="0.25">
      <c r="AK80" t="str">
        <v>peugeot 504 (sw)</v>
      </c>
      <c r="AL80" s="26">
        <v>21</v>
      </c>
      <c r="AM80" s="26">
        <v>21.786990777560018</v>
      </c>
      <c r="AN80" s="26">
        <v>-0.78699077756001756</v>
      </c>
      <c r="AO80" s="26">
        <v>5.286145261151471E-2</v>
      </c>
      <c r="AP80" s="26">
        <v>-0.26364023528520003</v>
      </c>
      <c r="AQ80" s="26">
        <v>2.2819180345161848E-4</v>
      </c>
      <c r="AR80" s="26">
        <v>-0.87770829679608253</v>
      </c>
      <c r="AS80" s="26">
        <v>-0.80833512211099245</v>
      </c>
      <c r="AT80" s="26">
        <v>0.51345908822923758</v>
      </c>
      <c r="AU80" s="26">
        <v>-0.83091410409803512</v>
      </c>
      <c r="AV80" s="26" t="e">
        <v>#N/A</v>
      </c>
    </row>
    <row r="81" spans="37:48" x14ac:dyDescent="0.25">
      <c r="AK81" t="str">
        <v>renault 12 (sw)</v>
      </c>
      <c r="AL81" s="26">
        <v>26</v>
      </c>
      <c r="AM81" s="26">
        <v>26.079261148665992</v>
      </c>
      <c r="AN81" s="26">
        <v>-7.9261148665992209E-2</v>
      </c>
      <c r="AO81" s="26">
        <v>5.0003897923478341E-2</v>
      </c>
      <c r="AP81" s="26">
        <v>-2.6512351797492825E-2</v>
      </c>
      <c r="AQ81" s="26">
        <v>2.1763544257762724E-6</v>
      </c>
      <c r="AR81" s="26">
        <v>-0.87770829679608253</v>
      </c>
      <c r="AS81" s="26">
        <v>-0.7960497214769402</v>
      </c>
      <c r="AT81" s="26">
        <v>0.16282613978564014</v>
      </c>
      <c r="AU81" s="26">
        <v>-8.3433130402052719E-2</v>
      </c>
      <c r="AV81" s="26" t="e">
        <v>#N/A</v>
      </c>
    </row>
    <row r="82" spans="37:48" x14ac:dyDescent="0.25">
      <c r="AK82" t="str">
        <v>ford pinto (sw)</v>
      </c>
      <c r="AL82" s="26">
        <v>22</v>
      </c>
      <c r="AM82" s="26">
        <v>22.822235255592613</v>
      </c>
      <c r="AN82" s="26">
        <v>-0.8222352555926129</v>
      </c>
      <c r="AO82" s="26">
        <v>4.6305603284802668E-2</v>
      </c>
      <c r="AP82" s="26">
        <v>-0.2744986939956594</v>
      </c>
      <c r="AQ82" s="26">
        <v>2.1520678488999738E-4</v>
      </c>
      <c r="AR82" s="26">
        <v>-0.87770829679608253</v>
      </c>
      <c r="AS82" s="26">
        <v>-0.78933938116930435</v>
      </c>
      <c r="AT82" s="26">
        <v>0.52392622953585688</v>
      </c>
      <c r="AU82" s="26">
        <v>-0.86215800200214221</v>
      </c>
      <c r="AV82" s="26" t="e">
        <v>#N/A</v>
      </c>
    </row>
    <row r="83" spans="37:48" x14ac:dyDescent="0.25">
      <c r="AK83" t="str">
        <v>datsun 510 (sw)</v>
      </c>
      <c r="AL83" s="26">
        <v>28</v>
      </c>
      <c r="AM83" s="26">
        <v>25.326532403787837</v>
      </c>
      <c r="AN83" s="26">
        <v>2.6734675962121628</v>
      </c>
      <c r="AO83" s="26">
        <v>4.794178277891481E-2</v>
      </c>
      <c r="AP83" s="26">
        <v>0.89328897781380623</v>
      </c>
      <c r="AQ83" s="26">
        <v>2.3636637964117818E-3</v>
      </c>
      <c r="AR83" s="26">
        <v>-0.87770829679608253</v>
      </c>
      <c r="AS83" s="26">
        <v>-0.78110036437009756</v>
      </c>
      <c r="AT83" s="26">
        <v>0.94513966048082343</v>
      </c>
      <c r="AU83" s="26">
        <v>2.8080925597340181</v>
      </c>
      <c r="AV83" s="26" t="e">
        <v>#N/A</v>
      </c>
    </row>
    <row r="84" spans="37:48" x14ac:dyDescent="0.25">
      <c r="AK84" t="str">
        <v>toyouta corona mark ii (sw)</v>
      </c>
      <c r="AL84" s="26">
        <v>23</v>
      </c>
      <c r="AM84" s="26">
        <v>24.141548747924681</v>
      </c>
      <c r="AN84" s="26">
        <v>-1.1415487479246806</v>
      </c>
      <c r="AO84" s="26">
        <v>4.7582585184613516E-2</v>
      </c>
      <c r="AP84" s="26">
        <v>-0.38135513775663438</v>
      </c>
      <c r="AQ84" s="26">
        <v>4.2739652627326973E-4</v>
      </c>
      <c r="AR84" s="26">
        <v>-0.87770829679608253</v>
      </c>
      <c r="AS84" s="26">
        <v>-0.77256397256164122</v>
      </c>
      <c r="AT84" s="26">
        <v>0.6175395839593073</v>
      </c>
      <c r="AU84" s="26">
        <v>-1.1985802970076465</v>
      </c>
      <c r="AV84" s="26" t="e">
        <v>#N/A</v>
      </c>
    </row>
    <row r="85" spans="37:48" x14ac:dyDescent="0.25">
      <c r="AK85" t="str">
        <v>dodge colt (sw)</v>
      </c>
      <c r="AL85" s="26">
        <v>28</v>
      </c>
      <c r="AM85" s="26">
        <v>24.089278368405822</v>
      </c>
      <c r="AN85" s="26">
        <v>3.9107216315941784</v>
      </c>
      <c r="AO85" s="26">
        <v>5.0180308887671402E-2</v>
      </c>
      <c r="AP85" s="26">
        <v>1.3082330687569519</v>
      </c>
      <c r="AQ85" s="26">
        <v>5.3187978632043709E-3</v>
      </c>
      <c r="AR85" s="26">
        <v>-0.87770829679608253</v>
      </c>
      <c r="AS85" s="26">
        <v>-0.76844520954536311</v>
      </c>
      <c r="AT85" s="26">
        <v>1.1437801662718898</v>
      </c>
      <c r="AU85" s="26">
        <v>4.1173305504062085</v>
      </c>
      <c r="AV85" s="26" t="e">
        <v>#N/A</v>
      </c>
    </row>
    <row r="86" spans="37:48" x14ac:dyDescent="0.25">
      <c r="AK86" t="str">
        <v>toyota corolla 1600 (sw)</v>
      </c>
      <c r="AL86" s="26">
        <v>27</v>
      </c>
      <c r="AM86" s="26">
        <v>26.343380339243957</v>
      </c>
      <c r="AN86" s="26">
        <v>0.65661966075604283</v>
      </c>
      <c r="AO86" s="26">
        <v>4.8924810565100008E-2</v>
      </c>
      <c r="AP86" s="26">
        <v>0.21951048018534694</v>
      </c>
      <c r="AQ86" s="26">
        <v>1.4580616877093663E-4</v>
      </c>
      <c r="AR86" s="26">
        <v>-0.87770829679608253</v>
      </c>
      <c r="AS86" s="26">
        <v>-0.76325101320992295</v>
      </c>
      <c r="AT86" s="26">
        <v>0.46851945550355423</v>
      </c>
      <c r="AU86" s="26">
        <v>0.69039721364846696</v>
      </c>
      <c r="AV86" s="26" t="e">
        <v>#N/A</v>
      </c>
    </row>
    <row r="87" spans="37:48" x14ac:dyDescent="0.25">
      <c r="AK87" t="str">
        <v>buick century 350</v>
      </c>
      <c r="AL87" s="26">
        <v>13</v>
      </c>
      <c r="AM87" s="26">
        <v>12.383947606403462</v>
      </c>
      <c r="AN87" s="26">
        <v>0.61605239359653829</v>
      </c>
      <c r="AO87" s="26">
        <v>3.0545392578793636E-2</v>
      </c>
      <c r="AP87" s="26">
        <v>0.20398710450777527</v>
      </c>
      <c r="AQ87" s="26">
        <v>7.7121370315234676E-5</v>
      </c>
      <c r="AR87" s="26">
        <v>-0.87770829679608253</v>
      </c>
      <c r="AS87" s="26">
        <v>-0.75950614299184738</v>
      </c>
      <c r="AT87" s="26">
        <v>0.45164931585000245</v>
      </c>
      <c r="AU87" s="26">
        <v>0.63546285600237218</v>
      </c>
      <c r="AV87" s="26" t="e">
        <v>#N/A</v>
      </c>
    </row>
    <row r="88" spans="37:48" x14ac:dyDescent="0.25">
      <c r="AK88" t="str">
        <v>amc matador</v>
      </c>
      <c r="AL88" s="26">
        <v>14</v>
      </c>
      <c r="AM88" s="26">
        <v>14.95695492051196</v>
      </c>
      <c r="AN88" s="26">
        <v>-0.95695492051195963</v>
      </c>
      <c r="AO88" s="26">
        <v>2.7011897802173251E-2</v>
      </c>
      <c r="AP88" s="26">
        <v>-0.31629077006854084</v>
      </c>
      <c r="AQ88" s="26">
        <v>1.633697648983552E-4</v>
      </c>
      <c r="AR88" s="26">
        <v>-0.87770829679608253</v>
      </c>
      <c r="AS88" s="26">
        <v>-0.75751706682775866</v>
      </c>
      <c r="AT88" s="26">
        <v>0.56239734180429835</v>
      </c>
      <c r="AU88" s="26">
        <v>-0.98352170838507613</v>
      </c>
      <c r="AV88" s="26" t="e">
        <v>#N/A</v>
      </c>
    </row>
    <row r="89" spans="37:48" x14ac:dyDescent="0.25">
      <c r="AK89" t="str">
        <v>chevrolet malibu</v>
      </c>
      <c r="AL89" s="26">
        <v>13</v>
      </c>
      <c r="AM89" s="26">
        <v>13.438131241902768</v>
      </c>
      <c r="AN89" s="26">
        <v>-0.43813124190276831</v>
      </c>
      <c r="AO89" s="26">
        <v>2.6908924211681815E-2</v>
      </c>
      <c r="AP89" s="26">
        <v>-0.14480257381873163</v>
      </c>
      <c r="AQ89" s="26">
        <v>3.41072329342815E-5</v>
      </c>
      <c r="AR89" s="26">
        <v>-0.87770829679608253</v>
      </c>
      <c r="AS89" s="26">
        <v>-0.75457189916222744</v>
      </c>
      <c r="AT89" s="26">
        <v>0.38052933371651076</v>
      </c>
      <c r="AU89" s="26">
        <v>-0.45024690165597342</v>
      </c>
      <c r="AV89" s="26" t="e">
        <v>#N/A</v>
      </c>
    </row>
    <row r="90" spans="37:48" x14ac:dyDescent="0.25">
      <c r="AK90" t="str">
        <v>ford gran torino</v>
      </c>
      <c r="AL90" s="26">
        <v>14</v>
      </c>
      <c r="AM90" s="26">
        <v>13.294603978314798</v>
      </c>
      <c r="AN90" s="26">
        <v>0.70539602168520155</v>
      </c>
      <c r="AO90" s="26">
        <v>2.9356198266036856E-2</v>
      </c>
      <c r="AP90" s="26">
        <v>0.2334274183109103</v>
      </c>
      <c r="AQ90" s="26">
        <v>9.6938152578108052E-5</v>
      </c>
      <c r="AR90" s="26">
        <v>-0.76138260968642557</v>
      </c>
      <c r="AS90" s="26">
        <v>-0.75452115641439021</v>
      </c>
      <c r="AT90" s="26">
        <v>0.48314326892849319</v>
      </c>
      <c r="AU90" s="26">
        <v>0.72673005321321626</v>
      </c>
      <c r="AV90" s="26" t="e">
        <v>#N/A</v>
      </c>
    </row>
    <row r="91" spans="37:48" x14ac:dyDescent="0.25">
      <c r="AK91" t="str">
        <v>dodge coronet custom</v>
      </c>
      <c r="AL91" s="26">
        <v>15</v>
      </c>
      <c r="AM91" s="26">
        <v>14.425307410924701</v>
      </c>
      <c r="AN91" s="26">
        <v>0.57469258907529941</v>
      </c>
      <c r="AO91" s="26">
        <v>2.6400911104933582E-2</v>
      </c>
      <c r="AP91" s="26">
        <v>0.18988660114211794</v>
      </c>
      <c r="AQ91" s="26">
        <v>5.7514649367666781E-5</v>
      </c>
      <c r="AR91" s="26">
        <v>-0.75286571534072255</v>
      </c>
      <c r="AS91" s="26">
        <v>-0.74708884873176218</v>
      </c>
      <c r="AT91" s="26">
        <v>0.43575979752854432</v>
      </c>
      <c r="AU91" s="26">
        <v>0.59027642448547857</v>
      </c>
      <c r="AV91" s="26" t="e">
        <v>#N/A</v>
      </c>
    </row>
    <row r="92" spans="37:48" x14ac:dyDescent="0.25">
      <c r="AK92" t="str">
        <v>mercury marquis brougham</v>
      </c>
      <c r="AL92" s="26">
        <v>12</v>
      </c>
      <c r="AM92" s="26">
        <v>7.696569879392543</v>
      </c>
      <c r="AN92" s="26">
        <v>4.303430120607457</v>
      </c>
      <c r="AO92" s="26">
        <v>3.6900707411663757E-2</v>
      </c>
      <c r="AP92" s="26">
        <v>1.4296443982960441</v>
      </c>
      <c r="AQ92" s="26">
        <v>4.6064966597044949E-3</v>
      </c>
      <c r="AR92" s="26">
        <v>-0.75286571534072255</v>
      </c>
      <c r="AS92" s="26">
        <v>-0.74192401686980725</v>
      </c>
      <c r="AT92" s="26">
        <v>1.1956773805237113</v>
      </c>
      <c r="AU92" s="26">
        <v>4.468314070755838</v>
      </c>
      <c r="AV92" s="26" t="e">
        <v>#N/A</v>
      </c>
    </row>
    <row r="93" spans="37:48" x14ac:dyDescent="0.25">
      <c r="AK93" t="str">
        <v>chevrolet caprice classic</v>
      </c>
      <c r="AL93" s="26">
        <v>13</v>
      </c>
      <c r="AM93" s="26">
        <v>10.946813705339499</v>
      </c>
      <c r="AN93" s="26">
        <v>2.0531862946605006</v>
      </c>
      <c r="AO93" s="26">
        <v>3.3433098722742423E-2</v>
      </c>
      <c r="AP93" s="26">
        <v>0.68086529918536198</v>
      </c>
      <c r="AQ93" s="26">
        <v>9.4323127268055207E-4</v>
      </c>
      <c r="AR93" s="26">
        <v>-0.75286571534072255</v>
      </c>
      <c r="AS93" s="26">
        <v>-0.73626542374561854</v>
      </c>
      <c r="AT93" s="26">
        <v>0.82514562301775674</v>
      </c>
      <c r="AU93" s="26">
        <v>2.1242050518669156</v>
      </c>
      <c r="AV93" s="26" t="e">
        <v>#N/A</v>
      </c>
    </row>
    <row r="94" spans="37:48" x14ac:dyDescent="0.25">
      <c r="AK94" t="str">
        <v>ford ltd</v>
      </c>
      <c r="AL94" s="26">
        <v>13</v>
      </c>
      <c r="AM94" s="26">
        <v>11.328316520837957</v>
      </c>
      <c r="AN94" s="26">
        <v>1.6716834791620432</v>
      </c>
      <c r="AO94" s="26">
        <v>2.9386956950390161E-2</v>
      </c>
      <c r="AP94" s="26">
        <v>0.55319696979360178</v>
      </c>
      <c r="AQ94" s="26">
        <v>5.4502843087953954E-4</v>
      </c>
      <c r="AR94" s="26">
        <v>-0.72763551415159011</v>
      </c>
      <c r="AS94" s="26">
        <v>-0.72283127398567082</v>
      </c>
      <c r="AT94" s="26">
        <v>0.74377212222131706</v>
      </c>
      <c r="AU94" s="26">
        <v>1.7222965332401785</v>
      </c>
      <c r="AV94" s="26" t="e">
        <v>#N/A</v>
      </c>
    </row>
    <row r="95" spans="37:48" x14ac:dyDescent="0.25">
      <c r="AK95" t="str">
        <v>plymouth fury gran sedan</v>
      </c>
      <c r="AL95" s="26">
        <v>14</v>
      </c>
      <c r="AM95" s="26">
        <v>12.096184987971002</v>
      </c>
      <c r="AN95" s="26">
        <v>1.9038150120289981</v>
      </c>
      <c r="AO95" s="26">
        <v>2.8992761758663603E-2</v>
      </c>
      <c r="AP95" s="26">
        <v>0.62988652393519529</v>
      </c>
      <c r="AQ95" s="26">
        <v>6.9685566042903733E-4</v>
      </c>
      <c r="AR95" s="26">
        <v>-0.71932811724388146</v>
      </c>
      <c r="AS95" s="26">
        <v>-0.70648636894145489</v>
      </c>
      <c r="AT95" s="26">
        <v>0.79365390689846371</v>
      </c>
      <c r="AU95" s="26">
        <v>1.9606599591133218</v>
      </c>
      <c r="AV95" s="26" t="e">
        <v>#N/A</v>
      </c>
    </row>
    <row r="96" spans="37:48" x14ac:dyDescent="0.25">
      <c r="AK96" t="str">
        <v>chrysler new yorker brougham</v>
      </c>
      <c r="AL96" s="26">
        <v>13</v>
      </c>
      <c r="AM96" s="26">
        <v>8.5192887226626812</v>
      </c>
      <c r="AN96" s="26">
        <v>4.4807112773373188</v>
      </c>
      <c r="AO96" s="26">
        <v>4.457601353687983E-2</v>
      </c>
      <c r="AP96" s="26">
        <v>1.4945061059531675</v>
      </c>
      <c r="AQ96" s="26">
        <v>6.1298740672773898E-3</v>
      </c>
      <c r="AR96" s="26">
        <v>-0.71932811724388146</v>
      </c>
      <c r="AS96" s="26">
        <v>-0.69392179736044635</v>
      </c>
      <c r="AT96" s="26">
        <v>1.2224999410851387</v>
      </c>
      <c r="AU96" s="26">
        <v>4.6897621797464435</v>
      </c>
      <c r="AV96" s="26" t="e">
        <v>#N/A</v>
      </c>
    </row>
    <row r="97" spans="37:48" x14ac:dyDescent="0.25">
      <c r="AK97" t="str">
        <v>buick electra 225 custom</v>
      </c>
      <c r="AL97" s="26">
        <v>12</v>
      </c>
      <c r="AM97" s="26">
        <v>7.2632495262620527</v>
      </c>
      <c r="AN97" s="26">
        <v>4.7367504737379473</v>
      </c>
      <c r="AO97" s="26">
        <v>4.893022194556227E-2</v>
      </c>
      <c r="AP97" s="26">
        <v>1.5835184219573573</v>
      </c>
      <c r="AQ97" s="26">
        <v>7.5886080672865341E-3</v>
      </c>
      <c r="AR97" s="26">
        <v>-0.71932811724388146</v>
      </c>
      <c r="AS97" s="26">
        <v>-0.68678649689214288</v>
      </c>
      <c r="AT97" s="26">
        <v>1.2583792838239818</v>
      </c>
      <c r="AU97" s="26">
        <v>4.9804447402668108</v>
      </c>
      <c r="AV97" s="26" t="e">
        <v>#N/A</v>
      </c>
    </row>
    <row r="98" spans="37:48" x14ac:dyDescent="0.25">
      <c r="AK98" t="str">
        <v>amc ambassador brougham</v>
      </c>
      <c r="AL98" s="26">
        <v>13</v>
      </c>
      <c r="AM98" s="26">
        <v>13.796610989021032</v>
      </c>
      <c r="AN98" s="26">
        <v>-0.79661098902103156</v>
      </c>
      <c r="AO98" s="26">
        <v>3.4602713165386309E-2</v>
      </c>
      <c r="AP98" s="26">
        <v>-0.26432732427601652</v>
      </c>
      <c r="AQ98" s="26">
        <v>1.473123904386963E-4</v>
      </c>
      <c r="AR98" s="26">
        <v>-0.71932811724388146</v>
      </c>
      <c r="AS98" s="26">
        <v>-0.68324182750021734</v>
      </c>
      <c r="AT98" s="26">
        <v>0.51412773147926627</v>
      </c>
      <c r="AU98" s="26">
        <v>-0.82516389872297458</v>
      </c>
      <c r="AV98" s="26" t="e">
        <v>#N/A</v>
      </c>
    </row>
    <row r="99" spans="37:48" x14ac:dyDescent="0.25">
      <c r="AK99" t="str">
        <v>plymouth valiant</v>
      </c>
      <c r="AL99" s="26">
        <v>18</v>
      </c>
      <c r="AM99" s="26">
        <v>18.477477956350643</v>
      </c>
      <c r="AN99" s="26">
        <v>-0.4774779563506435</v>
      </c>
      <c r="AO99" s="26">
        <v>2.9715993614829274E-2</v>
      </c>
      <c r="AP99" s="26">
        <v>-0.1580347863334722</v>
      </c>
      <c r="AQ99" s="26">
        <v>4.4993300213987257E-5</v>
      </c>
      <c r="AR99" s="26">
        <v>-0.71932811724388146</v>
      </c>
      <c r="AS99" s="26">
        <v>-0.66878988326602917</v>
      </c>
      <c r="AT99" s="26">
        <v>0.39753589313855953</v>
      </c>
      <c r="AU99" s="26">
        <v>-0.49210123346205142</v>
      </c>
      <c r="AV99" s="26" t="e">
        <v>#N/A</v>
      </c>
    </row>
    <row r="100" spans="37:48" x14ac:dyDescent="0.25">
      <c r="AK100" t="str">
        <v>chevrolet nova custom</v>
      </c>
      <c r="AL100" s="26">
        <v>16</v>
      </c>
      <c r="AM100" s="26">
        <v>17.76372050654502</v>
      </c>
      <c r="AN100" s="26">
        <v>-1.7637205065450203</v>
      </c>
      <c r="AO100" s="26">
        <v>3.273135274350103E-2</v>
      </c>
      <c r="AP100" s="26">
        <v>-0.58466219481199677</v>
      </c>
      <c r="AQ100" s="26">
        <v>6.8042137360537316E-4</v>
      </c>
      <c r="AR100" s="26">
        <v>-0.71932811724388146</v>
      </c>
      <c r="AS100" s="26">
        <v>-0.66377208981313185</v>
      </c>
      <c r="AT100" s="26">
        <v>0.76463206499073577</v>
      </c>
      <c r="AU100" s="26">
        <v>-1.823402951752368</v>
      </c>
      <c r="AV100" s="26" t="e">
        <v>#N/A</v>
      </c>
    </row>
    <row r="101" spans="37:48" x14ac:dyDescent="0.25">
      <c r="AK101" t="str">
        <v>amc hornet</v>
      </c>
      <c r="AL101" s="26">
        <v>18</v>
      </c>
      <c r="AM101" s="26">
        <v>19.449802608378892</v>
      </c>
      <c r="AN101" s="26">
        <v>-1.4498026083788922</v>
      </c>
      <c r="AO101" s="26">
        <v>3.0762850246968242E-2</v>
      </c>
      <c r="AP101" s="26">
        <v>-0.48011210341267641</v>
      </c>
      <c r="AQ101" s="26">
        <v>4.3036099915624349E-4</v>
      </c>
      <c r="AR101" s="26">
        <v>-0.71932811724388146</v>
      </c>
      <c r="AS101" s="26">
        <v>-0.65612392430107436</v>
      </c>
      <c r="AT101" s="26">
        <v>0.6929012219737215</v>
      </c>
      <c r="AU101" s="26">
        <v>-1.4958182409210292</v>
      </c>
      <c r="AV101" s="26" t="e">
        <v>#N/A</v>
      </c>
    </row>
    <row r="102" spans="37:48" x14ac:dyDescent="0.25">
      <c r="AK102" t="str">
        <v>ford maverick</v>
      </c>
      <c r="AL102" s="26">
        <v>18</v>
      </c>
      <c r="AM102" s="26">
        <v>19.259828261072517</v>
      </c>
      <c r="AN102" s="26">
        <v>-1.2598282610725171</v>
      </c>
      <c r="AO102" s="26">
        <v>3.555927772974711E-2</v>
      </c>
      <c r="AP102" s="26">
        <v>-0.4182369320992394</v>
      </c>
      <c r="AQ102" s="26">
        <v>3.7937895031364449E-4</v>
      </c>
      <c r="AR102" s="26">
        <v>-0.66249652488531496</v>
      </c>
      <c r="AS102" s="26">
        <v>-0.63802821850481273</v>
      </c>
      <c r="AT102" s="26">
        <v>0.64671240292671006</v>
      </c>
      <c r="AU102" s="26">
        <v>-1.3062785840346252</v>
      </c>
      <c r="AV102" s="26" t="e">
        <v>#N/A</v>
      </c>
    </row>
    <row r="103" spans="37:48" x14ac:dyDescent="0.25">
      <c r="AK103" t="str">
        <v>plymouth duster</v>
      </c>
      <c r="AL103" s="26">
        <v>23</v>
      </c>
      <c r="AM103" s="26">
        <v>19.738580462366389</v>
      </c>
      <c r="AN103" s="26">
        <v>3.2614195376336106</v>
      </c>
      <c r="AO103" s="26">
        <v>3.2044006496218955E-2</v>
      </c>
      <c r="AP103" s="26">
        <v>1.0807560254323885</v>
      </c>
      <c r="AQ103" s="26">
        <v>2.2745610997066666E-3</v>
      </c>
      <c r="AR103" s="26">
        <v>-0.66249652488531496</v>
      </c>
      <c r="AS103" s="26">
        <v>-0.63228553332444015</v>
      </c>
      <c r="AT103" s="26">
        <v>1.0395941638122006</v>
      </c>
      <c r="AU103" s="26">
        <v>3.369388236161452</v>
      </c>
      <c r="AV103" s="26" t="e">
        <v>#N/A</v>
      </c>
    </row>
    <row r="104" spans="37:48" x14ac:dyDescent="0.25">
      <c r="AK104" t="str">
        <v>volkswagen super beetle</v>
      </c>
      <c r="AL104" s="26">
        <v>26</v>
      </c>
      <c r="AM104" s="26">
        <v>27.302527770060408</v>
      </c>
      <c r="AN104" s="26">
        <v>-1.3025277700604079</v>
      </c>
      <c r="AO104" s="26">
        <v>4.8284679576095293E-2</v>
      </c>
      <c r="AP104" s="26">
        <v>-0.43529358270499241</v>
      </c>
      <c r="AQ104" s="26">
        <v>5.6548084865628765E-4</v>
      </c>
      <c r="AR104" s="26">
        <v>-0.66249652488531496</v>
      </c>
      <c r="AS104" s="26">
        <v>-0.62096861122347391</v>
      </c>
      <c r="AT104" s="26">
        <v>0.65976782484825103</v>
      </c>
      <c r="AU104" s="26">
        <v>-1.3686106991324332</v>
      </c>
      <c r="AV104" s="26" t="e">
        <v>#N/A</v>
      </c>
    </row>
    <row r="105" spans="37:48" x14ac:dyDescent="0.25">
      <c r="AK105" t="str">
        <v>chevrolet impala</v>
      </c>
      <c r="AL105" s="26">
        <v>11</v>
      </c>
      <c r="AM105" s="26">
        <v>8.248069680482276</v>
      </c>
      <c r="AN105" s="26">
        <v>2.751930319517724</v>
      </c>
      <c r="AO105" s="26">
        <v>5.207065402060785E-2</v>
      </c>
      <c r="AP105" s="26">
        <v>0.92150618089199277</v>
      </c>
      <c r="AQ105" s="26">
        <v>2.7438770542934508E-3</v>
      </c>
      <c r="AR105" s="26">
        <v>-0.66249652488531496</v>
      </c>
      <c r="AS105" s="26">
        <v>-0.61593470926202398</v>
      </c>
      <c r="AT105" s="26">
        <v>0.95995113463758808</v>
      </c>
      <c r="AU105" s="26">
        <v>2.9030964503735817</v>
      </c>
      <c r="AV105" s="26" t="e">
        <v>#N/A</v>
      </c>
    </row>
    <row r="106" spans="37:48" x14ac:dyDescent="0.25">
      <c r="AK106" t="str">
        <v>ford country</v>
      </c>
      <c r="AL106" s="26">
        <v>12</v>
      </c>
      <c r="AM106" s="26">
        <v>8.4328115122476976</v>
      </c>
      <c r="AN106" s="26">
        <v>3.5671884877523024</v>
      </c>
      <c r="AO106" s="26">
        <v>3.8934703793749144E-2</v>
      </c>
      <c r="AP106" s="26">
        <v>1.1863106075738008</v>
      </c>
      <c r="AQ106" s="26">
        <v>3.35375926789739E-3</v>
      </c>
      <c r="AR106" s="26">
        <v>-0.66249652488531496</v>
      </c>
      <c r="AS106" s="26">
        <v>-0.61509549983121248</v>
      </c>
      <c r="AT106" s="26">
        <v>1.0891788684939683</v>
      </c>
      <c r="AU106" s="26">
        <v>3.7117025261796162</v>
      </c>
      <c r="AV106" s="26" t="e">
        <v>#N/A</v>
      </c>
    </row>
    <row r="107" spans="37:48" x14ac:dyDescent="0.25">
      <c r="AK107" t="str">
        <v>plymouth custom suburb</v>
      </c>
      <c r="AL107" s="26">
        <v>13</v>
      </c>
      <c r="AM107" s="26">
        <v>9.6600562393964911</v>
      </c>
      <c r="AN107" s="26">
        <v>3.3399437606035089</v>
      </c>
      <c r="AO107" s="26">
        <v>3.2267405941791109E-2</v>
      </c>
      <c r="AP107" s="26">
        <v>1.1069048065287981</v>
      </c>
      <c r="AQ107" s="26">
        <v>2.4031468448560667E-3</v>
      </c>
      <c r="AR107" s="26">
        <v>-0.62318453179067923</v>
      </c>
      <c r="AS107" s="26">
        <v>-0.61264897901117765</v>
      </c>
      <c r="AT107" s="26">
        <v>1.0520954360364834</v>
      </c>
      <c r="AU107" s="26">
        <v>3.4513085341038043</v>
      </c>
      <c r="AV107" s="26" t="e">
        <v>#N/A</v>
      </c>
    </row>
    <row r="108" spans="37:48" x14ac:dyDescent="0.25">
      <c r="AK108" t="str">
        <v>oldsmobile vista cruiser</v>
      </c>
      <c r="AL108" s="26">
        <v>12</v>
      </c>
      <c r="AM108" s="26">
        <v>10.282504910204173</v>
      </c>
      <c r="AN108" s="26">
        <v>1.7174950897958272</v>
      </c>
      <c r="AO108" s="26">
        <v>3.0849747810183924E-2</v>
      </c>
      <c r="AP108" s="26">
        <v>0.56878580743136242</v>
      </c>
      <c r="AQ108" s="26">
        <v>6.0577184723648383E-4</v>
      </c>
      <c r="AR108" s="26">
        <v>-0.62318453179067923</v>
      </c>
      <c r="AS108" s="26">
        <v>-0.60409084446563865</v>
      </c>
      <c r="AT108" s="26">
        <v>0.75417889617209688</v>
      </c>
      <c r="AU108" s="26">
        <v>1.7721659628268265</v>
      </c>
      <c r="AV108" s="26" t="e">
        <v>#N/A</v>
      </c>
    </row>
    <row r="109" spans="37:48" x14ac:dyDescent="0.25">
      <c r="AK109" t="str">
        <v>amc gremlin</v>
      </c>
      <c r="AL109" s="26">
        <v>18</v>
      </c>
      <c r="AM109" s="26">
        <v>20.239678908337108</v>
      </c>
      <c r="AN109" s="26">
        <v>-2.2396789083371083</v>
      </c>
      <c r="AO109" s="26">
        <v>3.1387057487757081E-2</v>
      </c>
      <c r="AP109" s="26">
        <v>-0.74192401686980725</v>
      </c>
      <c r="AQ109" s="26">
        <v>1.0492289704715078E-3</v>
      </c>
      <c r="AR109" s="26">
        <v>-0.60772881744947449</v>
      </c>
      <c r="AS109" s="26">
        <v>-0.59179023453714441</v>
      </c>
      <c r="AT109" s="26">
        <v>0.86135011282857987</v>
      </c>
      <c r="AU109" s="26">
        <v>-2.3122537497053934</v>
      </c>
      <c r="AV109" s="26" t="e">
        <v>#N/A</v>
      </c>
    </row>
    <row r="110" spans="37:48" x14ac:dyDescent="0.25">
      <c r="AK110" t="str">
        <v>toyota carina</v>
      </c>
      <c r="AL110" s="26">
        <v>20</v>
      </c>
      <c r="AM110" s="26">
        <v>25.076745606588123</v>
      </c>
      <c r="AN110" s="26">
        <v>-5.0767456065881227</v>
      </c>
      <c r="AO110" s="26">
        <v>4.0511183142984845E-2</v>
      </c>
      <c r="AP110" s="26">
        <v>-1.6897180627740656</v>
      </c>
      <c r="AQ110" s="26">
        <v>7.0911158671741765E-3</v>
      </c>
      <c r="AR110" s="26">
        <v>-0.60005529056970508</v>
      </c>
      <c r="AS110" s="26">
        <v>-0.59082143000943876</v>
      </c>
      <c r="AT110" s="26">
        <v>1.2998915580824677</v>
      </c>
      <c r="AU110" s="26">
        <v>-5.2910940882228843</v>
      </c>
      <c r="AV110" s="26" t="e">
        <v>#N/A</v>
      </c>
    </row>
    <row r="111" spans="37:48" x14ac:dyDescent="0.25">
      <c r="AK111" t="str">
        <v>chevrolet vega</v>
      </c>
      <c r="AL111" s="26">
        <v>21</v>
      </c>
      <c r="AM111" s="26">
        <v>22.658863133701555</v>
      </c>
      <c r="AN111" s="26">
        <v>-1.6588631337015549</v>
      </c>
      <c r="AO111" s="26">
        <v>3.987940076710407E-2</v>
      </c>
      <c r="AP111" s="26">
        <v>-0.55194584126169699</v>
      </c>
      <c r="AQ111" s="26">
        <v>7.443322664768201E-4</v>
      </c>
      <c r="AR111" s="26">
        <v>-0.60005529056970508</v>
      </c>
      <c r="AS111" s="26">
        <v>-0.58466219481199677</v>
      </c>
      <c r="AT111" s="26">
        <v>0.74293057634054682</v>
      </c>
      <c r="AU111" s="26">
        <v>-1.7277653817936316</v>
      </c>
      <c r="AV111" s="26" t="e">
        <v>#N/A</v>
      </c>
    </row>
    <row r="112" spans="37:48" x14ac:dyDescent="0.25">
      <c r="AK112" t="str">
        <v>datsun 610</v>
      </c>
      <c r="AL112" s="26">
        <v>22</v>
      </c>
      <c r="AM112" s="26">
        <v>24.4729960533552</v>
      </c>
      <c r="AN112" s="26">
        <v>-2.4729960533551996</v>
      </c>
      <c r="AO112" s="26">
        <v>3.9858734662671737E-2</v>
      </c>
      <c r="AP112" s="26">
        <v>-0.82281965858508455</v>
      </c>
      <c r="AQ112" s="26">
        <v>1.6532889736620513E-3</v>
      </c>
      <c r="AR112" s="26">
        <v>-0.60005529056970508</v>
      </c>
      <c r="AS112" s="26">
        <v>-0.58163018536706346</v>
      </c>
      <c r="AT112" s="26">
        <v>0.90709407372393547</v>
      </c>
      <c r="AU112" s="26">
        <v>-2.5756585438355857</v>
      </c>
      <c r="AV112" s="26" t="e">
        <v>#N/A</v>
      </c>
    </row>
    <row r="113" spans="37:48" x14ac:dyDescent="0.25">
      <c r="AK113" t="str">
        <v>maxda rx3</v>
      </c>
      <c r="AL113" s="26">
        <v>18</v>
      </c>
      <c r="AM113" s="26">
        <v>25.829085733024133</v>
      </c>
      <c r="AN113" s="26">
        <v>-7.829085733024133</v>
      </c>
      <c r="AO113" s="26">
        <v>4.0908895826768793E-2</v>
      </c>
      <c r="AP113" s="26">
        <v>-2.6063331092365796</v>
      </c>
      <c r="AQ113" s="26">
        <v>1.7043893646453555E-2</v>
      </c>
      <c r="AR113" s="26">
        <v>-0.60005529056970508</v>
      </c>
      <c r="AS113" s="26">
        <v>-0.58074238683041579</v>
      </c>
      <c r="AT113" s="26">
        <v>1.6144141690522229</v>
      </c>
      <c r="AU113" s="26">
        <v>-8.1630261181215609</v>
      </c>
      <c r="AV113" s="26">
        <v>1.7043893646453555E-2</v>
      </c>
    </row>
    <row r="114" spans="37:48" x14ac:dyDescent="0.25">
      <c r="AK114" t="str">
        <v>ford pinto</v>
      </c>
      <c r="AL114" s="26">
        <v>19</v>
      </c>
      <c r="AM114" s="26">
        <v>22.908550693281139</v>
      </c>
      <c r="AN114" s="26">
        <v>-3.9085506932811391</v>
      </c>
      <c r="AO114" s="26">
        <v>3.8026724320240957E-2</v>
      </c>
      <c r="AP114" s="26">
        <v>-1.2992210520172569</v>
      </c>
      <c r="AQ114" s="26">
        <v>3.9250309517006171E-3</v>
      </c>
      <c r="AR114" s="26">
        <v>-0.60005529056970508</v>
      </c>
      <c r="AS114" s="26">
        <v>-0.55753264896976451</v>
      </c>
      <c r="AT114" s="26">
        <v>1.1398337826267726</v>
      </c>
      <c r="AU114" s="26">
        <v>-4.0630553801187883</v>
      </c>
      <c r="AV114" s="26" t="e">
        <v>#N/A</v>
      </c>
    </row>
    <row r="115" spans="37:48" x14ac:dyDescent="0.25">
      <c r="AK115" t="str">
        <v>mercury capri v6</v>
      </c>
      <c r="AL115" s="26">
        <v>21</v>
      </c>
      <c r="AM115" s="26">
        <v>21.731093032654325</v>
      </c>
      <c r="AN115" s="26">
        <v>-0.73109303265432501</v>
      </c>
      <c r="AO115" s="26">
        <v>3.7015208274130552E-2</v>
      </c>
      <c r="AP115" s="26">
        <v>-0.24289117425341836</v>
      </c>
      <c r="AQ115" s="26">
        <v>1.3339369925580096E-4</v>
      </c>
      <c r="AR115" s="26">
        <v>-0.60005529056970508</v>
      </c>
      <c r="AS115" s="26">
        <v>-0.55221926921070352</v>
      </c>
      <c r="AT115" s="26">
        <v>0.49283990732632271</v>
      </c>
      <c r="AU115" s="26">
        <v>-0.75919478577024446</v>
      </c>
      <c r="AV115" s="26" t="e">
        <v>#N/A</v>
      </c>
    </row>
    <row r="116" spans="37:48" x14ac:dyDescent="0.25">
      <c r="AK116" t="str">
        <v>fiat 124 sport coupe</v>
      </c>
      <c r="AL116" s="26">
        <v>26</v>
      </c>
      <c r="AM116" s="26">
        <v>24.993182235342815</v>
      </c>
      <c r="AN116" s="26">
        <v>1.0068177646571854</v>
      </c>
      <c r="AO116" s="26">
        <v>3.9273864426025172E-2</v>
      </c>
      <c r="AP116" s="26">
        <v>0.33488821969058197</v>
      </c>
      <c r="AQ116" s="26">
        <v>2.6968379516022147E-4</v>
      </c>
      <c r="AR116" s="26">
        <v>-0.60005529056970508</v>
      </c>
      <c r="AS116" s="26">
        <v>-0.55194584126169699</v>
      </c>
      <c r="AT116" s="26">
        <v>0.57869527360311313</v>
      </c>
      <c r="AU116" s="26">
        <v>1.0479758251353011</v>
      </c>
      <c r="AV116" s="26" t="e">
        <v>#N/A</v>
      </c>
    </row>
    <row r="117" spans="37:48" x14ac:dyDescent="0.25">
      <c r="AK117" t="str">
        <v>chevrolet monte carlo s</v>
      </c>
      <c r="AL117" s="26">
        <v>15</v>
      </c>
      <c r="AM117" s="26">
        <v>12.962180138081797</v>
      </c>
      <c r="AN117" s="26">
        <v>2.0378198619182033</v>
      </c>
      <c r="AO117" s="26">
        <v>2.788915394975712E-2</v>
      </c>
      <c r="AP117" s="26">
        <v>0.67383986412758512</v>
      </c>
      <c r="AQ117" s="26">
        <v>7.6627389377137119E-4</v>
      </c>
      <c r="AR117" s="26">
        <v>-0.60005529056970508</v>
      </c>
      <c r="AS117" s="26">
        <v>-0.55072347548179312</v>
      </c>
      <c r="AT117" s="26">
        <v>0.82087749641928009</v>
      </c>
      <c r="AU117" s="26">
        <v>2.096283433312172</v>
      </c>
      <c r="AV117" s="26" t="e">
        <v>#N/A</v>
      </c>
    </row>
    <row r="118" spans="37:48" x14ac:dyDescent="0.25">
      <c r="AK118" t="str">
        <v>pontiac grand prix</v>
      </c>
      <c r="AL118" s="26">
        <v>16</v>
      </c>
      <c r="AM118" s="26">
        <v>10.589674737467915</v>
      </c>
      <c r="AN118" s="26">
        <v>5.4103252625320852</v>
      </c>
      <c r="AO118" s="26">
        <v>7.1718533906216742E-2</v>
      </c>
      <c r="AP118" s="26">
        <v>1.8307638951688041</v>
      </c>
      <c r="AQ118" s="26">
        <v>1.5232369994827872E-2</v>
      </c>
      <c r="AR118" s="26">
        <v>-0.60005529056970508</v>
      </c>
      <c r="AS118" s="26">
        <v>-0.53338642732774066</v>
      </c>
      <c r="AT118" s="26">
        <v>1.3530572401671719</v>
      </c>
      <c r="AU118" s="26">
        <v>5.8283241238228989</v>
      </c>
      <c r="AV118" s="26">
        <v>1.5232369994827872E-2</v>
      </c>
    </row>
    <row r="119" spans="37:48" x14ac:dyDescent="0.25">
      <c r="AK119" t="str">
        <v>fiat 128</v>
      </c>
      <c r="AL119" s="26">
        <v>29</v>
      </c>
      <c r="AM119" s="26">
        <v>27.67407317225447</v>
      </c>
      <c r="AN119" s="26">
        <v>1.3259268277455298</v>
      </c>
      <c r="AO119" s="26">
        <v>4.6372217608839757E-2</v>
      </c>
      <c r="AP119" s="26">
        <v>0.44266880067425035</v>
      </c>
      <c r="AQ119" s="26">
        <v>5.6051582264195177E-4</v>
      </c>
      <c r="AR119" s="26">
        <v>-0.60005529056970508</v>
      </c>
      <c r="AS119" s="26">
        <v>-0.52393736657058176</v>
      </c>
      <c r="AT119" s="26">
        <v>0.66533360104104944</v>
      </c>
      <c r="AU119" s="26">
        <v>1.3904028932765085</v>
      </c>
      <c r="AV119" s="26" t="e">
        <v>#N/A</v>
      </c>
    </row>
    <row r="120" spans="37:48" x14ac:dyDescent="0.25">
      <c r="AK120" t="str">
        <v>opel manta</v>
      </c>
      <c r="AL120" s="26">
        <v>24</v>
      </c>
      <c r="AM120" s="26">
        <v>25.778502843463428</v>
      </c>
      <c r="AN120" s="26">
        <v>-1.7785028434634285</v>
      </c>
      <c r="AO120" s="26">
        <v>4.0000191815181163E-2</v>
      </c>
      <c r="AP120" s="26">
        <v>-0.59179023453714441</v>
      </c>
      <c r="AQ120" s="26">
        <v>8.5837605658505305E-4</v>
      </c>
      <c r="AR120" s="26">
        <v>-0.60005529056970508</v>
      </c>
      <c r="AS120" s="26">
        <v>-0.49892317917099432</v>
      </c>
      <c r="AT120" s="26">
        <v>0.769279035550264</v>
      </c>
      <c r="AU120" s="26">
        <v>-1.8526074987725742</v>
      </c>
      <c r="AV120" s="26" t="e">
        <v>#N/A</v>
      </c>
    </row>
    <row r="121" spans="37:48" x14ac:dyDescent="0.25">
      <c r="AK121" t="str">
        <v>audi 100ls</v>
      </c>
      <c r="AL121" s="26">
        <v>20</v>
      </c>
      <c r="AM121" s="26">
        <v>23.371876655397273</v>
      </c>
      <c r="AN121" s="26">
        <v>-3.3718766553972728</v>
      </c>
      <c r="AO121" s="26">
        <v>3.805348292346615E-2</v>
      </c>
      <c r="AP121" s="26">
        <v>-1.1208436092324714</v>
      </c>
      <c r="AQ121" s="26">
        <v>2.9233755109492575E-3</v>
      </c>
      <c r="AR121" s="26">
        <v>-0.60005529056970508</v>
      </c>
      <c r="AS121" s="26">
        <v>-0.48011210341267641</v>
      </c>
      <c r="AT121" s="26">
        <v>1.0586990173002293</v>
      </c>
      <c r="AU121" s="26">
        <v>-3.5052641654598364</v>
      </c>
      <c r="AV121" s="26" t="e">
        <v>#N/A</v>
      </c>
    </row>
    <row r="122" spans="37:48" x14ac:dyDescent="0.25">
      <c r="AK122" t="str">
        <v>volvo 144ea</v>
      </c>
      <c r="AL122" s="26">
        <v>19</v>
      </c>
      <c r="AM122" s="26">
        <v>21.582805034449517</v>
      </c>
      <c r="AN122" s="26">
        <v>-2.5828050344495175</v>
      </c>
      <c r="AO122" s="26">
        <v>3.7880044790532488E-2</v>
      </c>
      <c r="AP122" s="26">
        <v>-0.85847137129504036</v>
      </c>
      <c r="AQ122" s="26">
        <v>1.7068052633930145E-3</v>
      </c>
      <c r="AR122" s="26">
        <v>-0.60005529056970508</v>
      </c>
      <c r="AS122" s="26">
        <v>-0.47899199098150291</v>
      </c>
      <c r="AT122" s="26">
        <v>0.92653730162095493</v>
      </c>
      <c r="AU122" s="26">
        <v>-2.6844937790394372</v>
      </c>
      <c r="AV122" s="26" t="e">
        <v>#N/A</v>
      </c>
    </row>
    <row r="123" spans="37:48" x14ac:dyDescent="0.25">
      <c r="AK123" t="str">
        <v>dodge dart custom</v>
      </c>
      <c r="AL123" s="26">
        <v>15</v>
      </c>
      <c r="AM123" s="26">
        <v>16.339238445438834</v>
      </c>
      <c r="AN123" s="26">
        <v>-1.3392384454388342</v>
      </c>
      <c r="AO123" s="26">
        <v>3.0692356983148181E-2</v>
      </c>
      <c r="AP123" s="26">
        <v>-0.44348189348087957</v>
      </c>
      <c r="AQ123" s="26">
        <v>3.663291417823262E-4</v>
      </c>
      <c r="AR123" s="26">
        <v>-0.60005529056970508</v>
      </c>
      <c r="AS123" s="26">
        <v>-0.46498176646527745</v>
      </c>
      <c r="AT123" s="26">
        <v>0.66594436215113317</v>
      </c>
      <c r="AU123" s="26">
        <v>-1.3816443675927468</v>
      </c>
      <c r="AV123" s="26" t="e">
        <v>#N/A</v>
      </c>
    </row>
    <row r="124" spans="37:48" x14ac:dyDescent="0.25">
      <c r="AK124" t="str">
        <v>saab 99le</v>
      </c>
      <c r="AL124" s="26">
        <v>24</v>
      </c>
      <c r="AM124" s="26">
        <v>22.668446298300882</v>
      </c>
      <c r="AN124" s="26">
        <v>1.3315537016991179</v>
      </c>
      <c r="AO124" s="26">
        <v>3.8645493093118238E-2</v>
      </c>
      <c r="AP124" s="26">
        <v>0.44275727569779938</v>
      </c>
      <c r="AQ124" s="26">
        <v>4.6355127300932699E-4</v>
      </c>
      <c r="AR124" s="26">
        <v>-0.60005529056970508</v>
      </c>
      <c r="AS124" s="26">
        <v>-0.4545453066083554</v>
      </c>
      <c r="AT124" s="26">
        <v>0.66540008693852704</v>
      </c>
      <c r="AU124" s="26">
        <v>1.3850808334828915</v>
      </c>
      <c r="AV124" s="26" t="e">
        <v>#N/A</v>
      </c>
    </row>
    <row r="125" spans="37:48" x14ac:dyDescent="0.25">
      <c r="AK125" t="str">
        <v>toyota mark ii</v>
      </c>
      <c r="AL125" s="26">
        <v>20</v>
      </c>
      <c r="AM125" s="26">
        <v>21.85127944338608</v>
      </c>
      <c r="AN125" s="26">
        <v>-1.8512794433860797</v>
      </c>
      <c r="AO125" s="26">
        <v>3.9776770121747546E-2</v>
      </c>
      <c r="AP125" s="26">
        <v>-0.61593470926202398</v>
      </c>
      <c r="AQ125" s="26">
        <v>9.2443789980417546E-4</v>
      </c>
      <c r="AR125" s="26">
        <v>-0.60005529056970508</v>
      </c>
      <c r="AS125" s="26">
        <v>-0.44392180663234571</v>
      </c>
      <c r="AT125" s="26">
        <v>0.78481507966018593</v>
      </c>
      <c r="AU125" s="26">
        <v>-1.9279677743484762</v>
      </c>
      <c r="AV125" s="26" t="e">
        <v>#N/A</v>
      </c>
    </row>
    <row r="126" spans="37:48" x14ac:dyDescent="0.25">
      <c r="AK126" t="str">
        <v>oldsmobile omega</v>
      </c>
      <c r="AL126" s="26">
        <v>11</v>
      </c>
      <c r="AM126" s="26">
        <v>14.510368438826655</v>
      </c>
      <c r="AN126" s="26">
        <v>-3.5103684388266547</v>
      </c>
      <c r="AO126" s="26">
        <v>4.1951063219862798E-2</v>
      </c>
      <c r="AP126" s="26">
        <v>-1.1692507528849174</v>
      </c>
      <c r="AQ126" s="26">
        <v>3.5214511972825654E-3</v>
      </c>
      <c r="AR126" s="26">
        <v>-0.60005529056970508</v>
      </c>
      <c r="AS126" s="26">
        <v>-0.44348189348087957</v>
      </c>
      <c r="AT126" s="26">
        <v>1.0813189875725466</v>
      </c>
      <c r="AU126" s="26">
        <v>-3.6640805120294702</v>
      </c>
      <c r="AV126" s="26" t="e">
        <v>#N/A</v>
      </c>
    </row>
    <row r="127" spans="37:48" x14ac:dyDescent="0.25">
      <c r="AK127" t="str">
        <v>plymouth duster</v>
      </c>
      <c r="AL127" s="26">
        <v>20</v>
      </c>
      <c r="AM127" s="26">
        <v>20.700160815023679</v>
      </c>
      <c r="AN127" s="26">
        <v>-0.70016081502367911</v>
      </c>
      <c r="AO127" s="26">
        <v>4.1681720845725925E-2</v>
      </c>
      <c r="AP127" s="26">
        <v>-0.23318022611887829</v>
      </c>
      <c r="AQ127" s="26">
        <v>1.3911385496748123E-4</v>
      </c>
      <c r="AR127" s="26">
        <v>-0.47441488350636313</v>
      </c>
      <c r="AS127" s="26">
        <v>-0.44257513070662002</v>
      </c>
      <c r="AT127" s="26">
        <v>0.4828873845099686</v>
      </c>
      <c r="AU127" s="26">
        <v>-0.73061406659338524</v>
      </c>
      <c r="AV127" s="26" t="e">
        <v>#N/A</v>
      </c>
    </row>
    <row r="128" spans="37:48" x14ac:dyDescent="0.25">
      <c r="AK128" t="str">
        <v>amc hornet</v>
      </c>
      <c r="AL128" s="26">
        <v>19</v>
      </c>
      <c r="AM128" s="26">
        <v>21.636703887894434</v>
      </c>
      <c r="AN128" s="26">
        <v>-2.6367038878944342</v>
      </c>
      <c r="AO128" s="26">
        <v>4.2615099595863973E-2</v>
      </c>
      <c r="AP128" s="26">
        <v>-0.87855079557956517</v>
      </c>
      <c r="AQ128" s="26">
        <v>2.0209788357389603E-3</v>
      </c>
      <c r="AR128" s="26">
        <v>-0.47441488350636313</v>
      </c>
      <c r="AS128" s="26">
        <v>-0.43529358270499241</v>
      </c>
      <c r="AT128" s="26">
        <v>0.93731040513778852</v>
      </c>
      <c r="AU128" s="26">
        <v>-2.7540688042828081</v>
      </c>
      <c r="AV128" s="26" t="e">
        <v>#N/A</v>
      </c>
    </row>
    <row r="129" spans="37:48" x14ac:dyDescent="0.25">
      <c r="AK129" t="str">
        <v>chevrolet nova</v>
      </c>
      <c r="AL129" s="26">
        <v>15</v>
      </c>
      <c r="AM129" s="26">
        <v>19.434164205318652</v>
      </c>
      <c r="AN129" s="26">
        <v>-4.4341642053186519</v>
      </c>
      <c r="AO129" s="26">
        <v>4.1929203309126278E-2</v>
      </c>
      <c r="AP129" s="26">
        <v>-1.4769363323181717</v>
      </c>
      <c r="AQ129" s="26">
        <v>5.6155672815874852E-3</v>
      </c>
      <c r="AR129" s="26">
        <v>-0.4601505487612142</v>
      </c>
      <c r="AS129" s="26">
        <v>-0.4338415062904411</v>
      </c>
      <c r="AT129" s="26">
        <v>1.2152926940939668</v>
      </c>
      <c r="AU129" s="26">
        <v>-4.6282218606746213</v>
      </c>
      <c r="AV129" s="26" t="e">
        <v>#N/A</v>
      </c>
    </row>
    <row r="130" spans="37:48" x14ac:dyDescent="0.25">
      <c r="AK130" t="str">
        <v>datsun b210</v>
      </c>
      <c r="AL130" s="26">
        <v>31</v>
      </c>
      <c r="AM130" s="26">
        <v>29.047655197436306</v>
      </c>
      <c r="AN130" s="26">
        <v>1.9523448025636938</v>
      </c>
      <c r="AO130" s="26">
        <v>4.9596337656819603E-2</v>
      </c>
      <c r="AP130" s="26">
        <v>0.65290692305069276</v>
      </c>
      <c r="AQ130" s="26">
        <v>1.3085644958385797E-3</v>
      </c>
      <c r="AR130" s="26">
        <v>-0.45305351907680225</v>
      </c>
      <c r="AS130" s="26">
        <v>-0.4283920105670963</v>
      </c>
      <c r="AT130" s="26">
        <v>0.8080265608571866</v>
      </c>
      <c r="AU130" s="26">
        <v>2.0542269352690301</v>
      </c>
      <c r="AV130" s="26" t="e">
        <v>#N/A</v>
      </c>
    </row>
    <row r="131" spans="37:48" x14ac:dyDescent="0.25">
      <c r="AK131" t="str">
        <v>ford pinto</v>
      </c>
      <c r="AL131" s="26">
        <v>26</v>
      </c>
      <c r="AM131" s="26">
        <v>24.23992185376779</v>
      </c>
      <c r="AN131" s="26">
        <v>1.7600781462322104</v>
      </c>
      <c r="AO131" s="26">
        <v>4.6095974662596628E-2</v>
      </c>
      <c r="AP131" s="26">
        <v>0.58752778997756971</v>
      </c>
      <c r="AQ131" s="26">
        <v>9.8121962635278667E-4</v>
      </c>
      <c r="AR131" s="26">
        <v>-0.45305351907680225</v>
      </c>
      <c r="AS131" s="26">
        <v>-0.4182369320992394</v>
      </c>
      <c r="AT131" s="26">
        <v>0.76650361380594267</v>
      </c>
      <c r="AU131" s="26">
        <v>1.8451312705276162</v>
      </c>
      <c r="AV131" s="26" t="e">
        <v>#N/A</v>
      </c>
    </row>
    <row r="132" spans="37:48" x14ac:dyDescent="0.25">
      <c r="AK132" t="str">
        <v>toyota corolla 1200</v>
      </c>
      <c r="AL132" s="26">
        <v>32</v>
      </c>
      <c r="AM132" s="26">
        <v>29.657345357466696</v>
      </c>
      <c r="AN132" s="26">
        <v>2.3426546425333044</v>
      </c>
      <c r="AO132" s="26">
        <v>5.0280943298176672E-2</v>
      </c>
      <c r="AP132" s="26">
        <v>0.78371741325869382</v>
      </c>
      <c r="AQ132" s="26">
        <v>1.9128386377732154E-3</v>
      </c>
      <c r="AR132" s="26">
        <v>-0.45305351907680225</v>
      </c>
      <c r="AS132" s="26">
        <v>-0.40591022394118104</v>
      </c>
      <c r="AT132" s="26">
        <v>0.88527815586893022</v>
      </c>
      <c r="AU132" s="26">
        <v>2.4666817265611751</v>
      </c>
      <c r="AV132" s="26" t="e">
        <v>#N/A</v>
      </c>
    </row>
    <row r="133" spans="37:48" x14ac:dyDescent="0.25">
      <c r="AK133" t="str">
        <v>chevrolet vega</v>
      </c>
      <c r="AL133" s="26">
        <v>25</v>
      </c>
      <c r="AM133" s="26">
        <v>23.860342838559873</v>
      </c>
      <c r="AN133" s="26">
        <v>1.1396571614401267</v>
      </c>
      <c r="AO133" s="26">
        <v>4.5195292486137739E-2</v>
      </c>
      <c r="AP133" s="26">
        <v>0.38024696094502353</v>
      </c>
      <c r="AQ133" s="26">
        <v>4.0258837650253195E-4</v>
      </c>
      <c r="AR133" s="26">
        <v>-0.43189692948271047</v>
      </c>
      <c r="AS133" s="26">
        <v>-0.40193142131393816</v>
      </c>
      <c r="AT133" s="26">
        <v>0.61664167953927951</v>
      </c>
      <c r="AU133" s="26">
        <v>1.1936023696485396</v>
      </c>
      <c r="AV133" s="26" t="e">
        <v>#N/A</v>
      </c>
    </row>
    <row r="134" spans="37:48" x14ac:dyDescent="0.25">
      <c r="AK134" t="str">
        <v>chevrolet chevelle malibu classic</v>
      </c>
      <c r="AL134" s="26">
        <v>16</v>
      </c>
      <c r="AM134" s="26">
        <v>17.180991426591703</v>
      </c>
      <c r="AN134" s="26">
        <v>-1.180991426591703</v>
      </c>
      <c r="AO134" s="26">
        <v>4.9165845778550502E-2</v>
      </c>
      <c r="AP134" s="26">
        <v>-0.39486001875875998</v>
      </c>
      <c r="AQ134" s="26">
        <v>4.7423777402829249E-4</v>
      </c>
      <c r="AR134" s="26">
        <v>-0.42488793897993393</v>
      </c>
      <c r="AS134" s="26">
        <v>-0.39486001875875998</v>
      </c>
      <c r="AT134" s="26">
        <v>0.6283788815346677</v>
      </c>
      <c r="AU134" s="26">
        <v>-1.2420582720429392</v>
      </c>
      <c r="AV134" s="26" t="e">
        <v>#N/A</v>
      </c>
    </row>
    <row r="135" spans="37:48" x14ac:dyDescent="0.25">
      <c r="AK135" t="str">
        <v>amc matador</v>
      </c>
      <c r="AL135" s="26">
        <v>16</v>
      </c>
      <c r="AM135" s="26">
        <v>17.773060239708684</v>
      </c>
      <c r="AN135" s="26">
        <v>-1.7730602397086841</v>
      </c>
      <c r="AO135" s="26">
        <v>4.2735154312296256E-2</v>
      </c>
      <c r="AP135" s="26">
        <v>-0.59082143000943876</v>
      </c>
      <c r="AQ135" s="26">
        <v>9.1667782099527856E-4</v>
      </c>
      <c r="AR135" s="26">
        <v>-0.42488793897993393</v>
      </c>
      <c r="AS135" s="26">
        <v>-0.38508480762603786</v>
      </c>
      <c r="AT135" s="26">
        <v>0.76864909419672045</v>
      </c>
      <c r="AU135" s="26">
        <v>-1.8522149305868523</v>
      </c>
      <c r="AV135" s="26" t="e">
        <v>#N/A</v>
      </c>
    </row>
    <row r="136" spans="37:48" x14ac:dyDescent="0.25">
      <c r="AK136" t="str">
        <v>plymouth satellite sebring</v>
      </c>
      <c r="AL136" s="26">
        <v>18</v>
      </c>
      <c r="AM136" s="26">
        <v>17.950445282163606</v>
      </c>
      <c r="AN136" s="26">
        <v>4.9554717836393536E-2</v>
      </c>
      <c r="AO136" s="26">
        <v>4.3763467871605954E-2</v>
      </c>
      <c r="AP136" s="26">
        <v>1.6521563559615881E-2</v>
      </c>
      <c r="AQ136" s="26">
        <v>7.3485180761357239E-7</v>
      </c>
      <c r="AR136" s="26">
        <v>-0.42488793897993393</v>
      </c>
      <c r="AS136" s="26">
        <v>-0.38135513775663438</v>
      </c>
      <c r="AT136" s="26">
        <v>0.12853623442288903</v>
      </c>
      <c r="AU136" s="26">
        <v>5.1822657021996954E-2</v>
      </c>
      <c r="AV136" s="26" t="e">
        <v>#N/A</v>
      </c>
    </row>
    <row r="137" spans="37:48" x14ac:dyDescent="0.25">
      <c r="AK137" t="str">
        <v>ford gran torino</v>
      </c>
      <c r="AL137" s="26">
        <v>16</v>
      </c>
      <c r="AM137" s="26">
        <v>14.708742687008018</v>
      </c>
      <c r="AN137" s="26">
        <v>1.2912573129919824</v>
      </c>
      <c r="AO137" s="26">
        <v>4.5049751282210906E-2</v>
      </c>
      <c r="AP137" s="26">
        <v>0.43079556603355523</v>
      </c>
      <c r="AQ137" s="26">
        <v>5.1499756946704319E-4</v>
      </c>
      <c r="AR137" s="26">
        <v>-0.42488793897993393</v>
      </c>
      <c r="AS137" s="26">
        <v>-0.36253627723479914</v>
      </c>
      <c r="AT137" s="26">
        <v>0.65635018552107927</v>
      </c>
      <c r="AU137" s="26">
        <v>1.3521723406279569</v>
      </c>
      <c r="AV137" s="26" t="e">
        <v>#N/A</v>
      </c>
    </row>
    <row r="138" spans="37:48" x14ac:dyDescent="0.25">
      <c r="AK138" t="str">
        <v>buick century luxus (sw)</v>
      </c>
      <c r="AL138" s="26">
        <v>13</v>
      </c>
      <c r="AM138" s="26">
        <v>11.72105160223747</v>
      </c>
      <c r="AN138" s="26">
        <v>1.2789483977625302</v>
      </c>
      <c r="AO138" s="26">
        <v>5.4033117323552399E-2</v>
      </c>
      <c r="AP138" s="26">
        <v>0.42871024250542339</v>
      </c>
      <c r="AQ138" s="26">
        <v>6.1753686570022647E-4</v>
      </c>
      <c r="AR138" s="26">
        <v>-0.42488793897993393</v>
      </c>
      <c r="AS138" s="26">
        <v>-0.34222462819834187</v>
      </c>
      <c r="AT138" s="26">
        <v>0.65475968301768805</v>
      </c>
      <c r="AU138" s="26">
        <v>1.3520012393499123</v>
      </c>
      <c r="AV138" s="26" t="e">
        <v>#N/A</v>
      </c>
    </row>
    <row r="139" spans="37:48" x14ac:dyDescent="0.25">
      <c r="AK139" t="str">
        <v>dodge coronet custom (sw)</v>
      </c>
      <c r="AL139" s="26">
        <v>14</v>
      </c>
      <c r="AM139" s="26">
        <v>12.946372529095722</v>
      </c>
      <c r="AN139" s="26">
        <v>1.0536274709042779</v>
      </c>
      <c r="AO139" s="26">
        <v>4.8948096978339982E-2</v>
      </c>
      <c r="AP139" s="26">
        <v>0.35223603151478755</v>
      </c>
      <c r="AQ139" s="26">
        <v>3.7562131648234085E-4</v>
      </c>
      <c r="AR139" s="26">
        <v>-0.42488793897993393</v>
      </c>
      <c r="AS139" s="26">
        <v>-0.32610721496463052</v>
      </c>
      <c r="AT139" s="26">
        <v>0.59349476115193089</v>
      </c>
      <c r="AU139" s="26">
        <v>1.107854857928066</v>
      </c>
      <c r="AV139" s="26" t="e">
        <v>#N/A</v>
      </c>
    </row>
    <row r="140" spans="37:48" x14ac:dyDescent="0.25">
      <c r="AK140" t="str">
        <v>ford gran torino (sw)</v>
      </c>
      <c r="AL140" s="26">
        <v>14</v>
      </c>
      <c r="AM140" s="26">
        <v>12.192277808294996</v>
      </c>
      <c r="AN140" s="26">
        <v>1.8077221917050039</v>
      </c>
      <c r="AO140" s="26">
        <v>5.5331075663274977E-2</v>
      </c>
      <c r="AP140" s="26">
        <v>0.60637414955155566</v>
      </c>
      <c r="AQ140" s="26">
        <v>1.2668404438458728E-3</v>
      </c>
      <c r="AR140" s="26">
        <v>-0.42488793897993393</v>
      </c>
      <c r="AS140" s="26">
        <v>-0.31654278630410199</v>
      </c>
      <c r="AT140" s="26">
        <v>0.77870029507606819</v>
      </c>
      <c r="AU140" s="26">
        <v>1.9136039570416161</v>
      </c>
      <c r="AV140" s="26" t="e">
        <v>#N/A</v>
      </c>
    </row>
    <row r="141" spans="37:48" x14ac:dyDescent="0.25">
      <c r="AK141" t="str">
        <v>amc matador (sw)</v>
      </c>
      <c r="AL141" s="26">
        <v>14</v>
      </c>
      <c r="AM141" s="26">
        <v>13.959034452119068</v>
      </c>
      <c r="AN141" s="26">
        <v>4.0965547880931652E-2</v>
      </c>
      <c r="AO141" s="26">
        <v>4.653759851025966E-2</v>
      </c>
      <c r="AP141" s="26">
        <v>1.3677785391091995E-2</v>
      </c>
      <c r="AQ141" s="26">
        <v>5.3713449731715359E-7</v>
      </c>
      <c r="AR141" s="26">
        <v>-0.42488793897993393</v>
      </c>
      <c r="AS141" s="26">
        <v>-0.31629077006854084</v>
      </c>
      <c r="AT141" s="26">
        <v>0.11695206450119637</v>
      </c>
      <c r="AU141" s="26">
        <v>4.2965037548334264E-2</v>
      </c>
      <c r="AV141" s="26" t="e">
        <v>#N/A</v>
      </c>
    </row>
    <row r="142" spans="37:48" x14ac:dyDescent="0.25">
      <c r="AK142" t="str">
        <v>audi fox</v>
      </c>
      <c r="AL142" s="26">
        <v>29</v>
      </c>
      <c r="AM142" s="26">
        <v>27.303865157763386</v>
      </c>
      <c r="AN142" s="26">
        <v>1.6961348422366136</v>
      </c>
      <c r="AO142" s="26">
        <v>5.2132625039320549E-2</v>
      </c>
      <c r="AP142" s="26">
        <v>0.56798307093810663</v>
      </c>
      <c r="AQ142" s="26">
        <v>1.0437196977374377E-3</v>
      </c>
      <c r="AR142" s="26">
        <v>-0.42488793897993393</v>
      </c>
      <c r="AS142" s="26">
        <v>-0.3131170267789195</v>
      </c>
      <c r="AT142" s="26">
        <v>0.75364651590656651</v>
      </c>
      <c r="AU142" s="26">
        <v>1.7894221143617004</v>
      </c>
      <c r="AV142" s="26" t="e">
        <v>#N/A</v>
      </c>
    </row>
    <row r="143" spans="37:48" x14ac:dyDescent="0.25">
      <c r="AK143" t="str">
        <v>volkswagen dasher</v>
      </c>
      <c r="AL143" s="26">
        <v>26</v>
      </c>
      <c r="AM143" s="26">
        <v>28.859855330489932</v>
      </c>
      <c r="AN143" s="26">
        <v>-2.8598553304899319</v>
      </c>
      <c r="AO143" s="26">
        <v>5.1447023247990456E-2</v>
      </c>
      <c r="AP143" s="26">
        <v>-0.95733088971303293</v>
      </c>
      <c r="AQ143" s="26">
        <v>2.9239765362483101E-3</v>
      </c>
      <c r="AR143" s="26">
        <v>-0.42488793897993393</v>
      </c>
      <c r="AS143" s="26">
        <v>-0.31053190188587199</v>
      </c>
      <c r="AT143" s="26">
        <v>0.97843287440326376</v>
      </c>
      <c r="AU143" s="26">
        <v>-3.014966375713156</v>
      </c>
      <c r="AV143" s="26" t="e">
        <v>#N/A</v>
      </c>
    </row>
    <row r="144" spans="37:48" x14ac:dyDescent="0.25">
      <c r="AK144" t="str">
        <v>opel manta</v>
      </c>
      <c r="AL144" s="26">
        <v>26</v>
      </c>
      <c r="AM144" s="26">
        <v>26.974919238706637</v>
      </c>
      <c r="AN144" s="26">
        <v>-0.97491923870663655</v>
      </c>
      <c r="AO144" s="26">
        <v>5.0020849802743295E-2</v>
      </c>
      <c r="AP144" s="26">
        <v>-0.32610721496463052</v>
      </c>
      <c r="AQ144" s="26">
        <v>3.2938884363680192E-4</v>
      </c>
      <c r="AR144" s="26">
        <v>-0.42488793897993393</v>
      </c>
      <c r="AS144" s="26">
        <v>-0.30358004022533047</v>
      </c>
      <c r="AT144" s="26">
        <v>0.57105797863669716</v>
      </c>
      <c r="AU144" s="26">
        <v>-1.0262533009321322</v>
      </c>
      <c r="AV144" s="26" t="e">
        <v>#N/A</v>
      </c>
    </row>
    <row r="145" spans="37:48" x14ac:dyDescent="0.25">
      <c r="AK145" t="str">
        <v>toyota corona</v>
      </c>
      <c r="AL145" s="26">
        <v>31</v>
      </c>
      <c r="AM145" s="26">
        <v>30.81525787088956</v>
      </c>
      <c r="AN145" s="26">
        <v>0.18474212911043963</v>
      </c>
      <c r="AO145" s="26">
        <v>5.1522121063569362E-2</v>
      </c>
      <c r="AP145" s="26">
        <v>6.1844508852538164E-2</v>
      </c>
      <c r="AQ145" s="26">
        <v>1.2221370089460612E-5</v>
      </c>
      <c r="AR145" s="26">
        <v>-0.42488793897993393</v>
      </c>
      <c r="AS145" s="26">
        <v>-0.29588942339118907</v>
      </c>
      <c r="AT145" s="26">
        <v>0.24868556221167759</v>
      </c>
      <c r="AU145" s="26">
        <v>0.19477747790765451</v>
      </c>
      <c r="AV145" s="26" t="e">
        <v>#N/A</v>
      </c>
    </row>
    <row r="146" spans="37:48" x14ac:dyDescent="0.25">
      <c r="AK146" t="str">
        <v>datsun 710</v>
      </c>
      <c r="AL146" s="26">
        <v>32</v>
      </c>
      <c r="AM146" s="26">
        <v>28.876718379556358</v>
      </c>
      <c r="AN146" s="26">
        <v>3.1232816204436418</v>
      </c>
      <c r="AO146" s="26">
        <v>4.9821646072405704E-2</v>
      </c>
      <c r="AP146" s="26">
        <v>1.04461770630526</v>
      </c>
      <c r="AQ146" s="26">
        <v>3.365726204821601E-3</v>
      </c>
      <c r="AR146" s="26">
        <v>-0.34227644932452284</v>
      </c>
      <c r="AS146" s="26">
        <v>-0.28991504577291533</v>
      </c>
      <c r="AT146" s="26">
        <v>1.0220654119503605</v>
      </c>
      <c r="AU146" s="26">
        <v>3.2870477500707649</v>
      </c>
      <c r="AV146" s="26" t="e">
        <v>#N/A</v>
      </c>
    </row>
    <row r="147" spans="37:48" x14ac:dyDescent="0.25">
      <c r="AK147" t="str">
        <v>dodge colt</v>
      </c>
      <c r="AL147" s="26">
        <v>28</v>
      </c>
      <c r="AM147" s="26">
        <v>25.971742948063557</v>
      </c>
      <c r="AN147" s="26">
        <v>2.0282570519364427</v>
      </c>
      <c r="AO147" s="26">
        <v>5.1496745076147758E-2</v>
      </c>
      <c r="AP147" s="26">
        <v>0.67897281388579944</v>
      </c>
      <c r="AQ147" s="26">
        <v>1.4723016665139849E-3</v>
      </c>
      <c r="AR147" s="26">
        <v>-0.3355040396155593</v>
      </c>
      <c r="AS147" s="26">
        <v>-0.28923752793397073</v>
      </c>
      <c r="AT147" s="26">
        <v>0.82399806667600828</v>
      </c>
      <c r="AU147" s="26">
        <v>2.1383764804257579</v>
      </c>
      <c r="AV147" s="26" t="e">
        <v>#N/A</v>
      </c>
    </row>
    <row r="148" spans="37:48" x14ac:dyDescent="0.25">
      <c r="AK148" t="str">
        <v>fiat 128</v>
      </c>
      <c r="AL148" s="26">
        <v>24</v>
      </c>
      <c r="AM148" s="26">
        <v>27.995783980669668</v>
      </c>
      <c r="AN148" s="26">
        <v>-3.9957839806696676</v>
      </c>
      <c r="AO148" s="26">
        <v>5.1365356097886748E-2</v>
      </c>
      <c r="AP148" s="26">
        <v>-1.3375231715810592</v>
      </c>
      <c r="AQ148" s="26">
        <v>5.6980339185633885E-3</v>
      </c>
      <c r="AR148" s="26">
        <v>-0.3355040396155593</v>
      </c>
      <c r="AS148" s="26">
        <v>-0.27897206548305931</v>
      </c>
      <c r="AT148" s="26">
        <v>1.1565133685267366</v>
      </c>
      <c r="AU148" s="26">
        <v>-4.2121421627966393</v>
      </c>
      <c r="AV148" s="26" t="e">
        <v>#N/A</v>
      </c>
    </row>
    <row r="149" spans="37:48" x14ac:dyDescent="0.25">
      <c r="AK149" t="str">
        <v>fiat 124 tc</v>
      </c>
      <c r="AL149" s="26">
        <v>26</v>
      </c>
      <c r="AM149" s="26">
        <v>27.297047253783557</v>
      </c>
      <c r="AN149" s="26">
        <v>-1.2970472537835569</v>
      </c>
      <c r="AO149" s="26">
        <v>4.9948811373861986E-2</v>
      </c>
      <c r="AP149" s="26">
        <v>-0.4338415062904411</v>
      </c>
      <c r="AQ149" s="26">
        <v>5.8209173033592408E-4</v>
      </c>
      <c r="AR149" s="26">
        <v>-0.3355040396155593</v>
      </c>
      <c r="AS149" s="26">
        <v>-0.27496797490025449</v>
      </c>
      <c r="AT149" s="26">
        <v>0.6586664605780691</v>
      </c>
      <c r="AU149" s="26">
        <v>-1.3652393358501107</v>
      </c>
      <c r="AV149" s="26" t="e">
        <v>#N/A</v>
      </c>
    </row>
    <row r="150" spans="37:48" x14ac:dyDescent="0.25">
      <c r="AK150" t="str">
        <v>honda civic</v>
      </c>
      <c r="AL150" s="26">
        <v>24</v>
      </c>
      <c r="AM150" s="26">
        <v>25.831438356282142</v>
      </c>
      <c r="AN150" s="26">
        <v>-1.8314383562821419</v>
      </c>
      <c r="AO150" s="26">
        <v>5.0141769981706191E-2</v>
      </c>
      <c r="AP150" s="26">
        <v>-0.61264897901117765</v>
      </c>
      <c r="AQ150" s="26">
        <v>1.1655083173075383E-3</v>
      </c>
      <c r="AR150" s="26">
        <v>-0.31527742954587812</v>
      </c>
      <c r="AS150" s="26">
        <v>-0.2744986939956594</v>
      </c>
      <c r="AT150" s="26">
        <v>0.78271896553691456</v>
      </c>
      <c r="AU150" s="26">
        <v>-1.9281175847124778</v>
      </c>
      <c r="AV150" s="26" t="e">
        <v>#N/A</v>
      </c>
    </row>
    <row r="151" spans="37:48" x14ac:dyDescent="0.25">
      <c r="AK151" t="str">
        <v>subaru</v>
      </c>
      <c r="AL151" s="26">
        <v>26</v>
      </c>
      <c r="AM151" s="26">
        <v>26.392588426377749</v>
      </c>
      <c r="AN151" s="26">
        <v>-0.39258842637774904</v>
      </c>
      <c r="AO151" s="26">
        <v>4.9910696077755404E-2</v>
      </c>
      <c r="AP151" s="26">
        <v>-0.13131189884057307</v>
      </c>
      <c r="AQ151" s="26">
        <v>5.3282971853456959E-5</v>
      </c>
      <c r="AR151" s="26">
        <v>-0.31527742954587812</v>
      </c>
      <c r="AS151" s="26">
        <v>-0.26432732427601652</v>
      </c>
      <c r="AT151" s="26">
        <v>0.36236983710095555</v>
      </c>
      <c r="AU151" s="26">
        <v>-0.41321213148809277</v>
      </c>
      <c r="AV151" s="26" t="e">
        <v>#N/A</v>
      </c>
    </row>
    <row r="152" spans="37:48" x14ac:dyDescent="0.25">
      <c r="AK152" t="str">
        <v>fiat x1.9</v>
      </c>
      <c r="AL152" s="26">
        <v>31</v>
      </c>
      <c r="AM152" s="26">
        <v>28.672512874730611</v>
      </c>
      <c r="AN152" s="26">
        <v>2.3274871252693892</v>
      </c>
      <c r="AO152" s="26">
        <v>5.0990530009204414E-2</v>
      </c>
      <c r="AP152" s="26">
        <v>0.77893428137700682</v>
      </c>
      <c r="AQ152" s="26">
        <v>1.9176603742006981E-3</v>
      </c>
      <c r="AR152" s="26">
        <v>-0.30186483701074074</v>
      </c>
      <c r="AS152" s="26">
        <v>-0.26364023528520003</v>
      </c>
      <c r="AT152" s="26">
        <v>0.88257253604279284</v>
      </c>
      <c r="AU152" s="26">
        <v>2.4525436245562053</v>
      </c>
      <c r="AV152" s="26" t="e">
        <v>#N/A</v>
      </c>
    </row>
    <row r="153" spans="37:48" x14ac:dyDescent="0.25">
      <c r="AK153" t="str">
        <v>plymouth valiant custom</v>
      </c>
      <c r="AL153" s="26">
        <v>19</v>
      </c>
      <c r="AM153" s="26">
        <v>19.261395253436948</v>
      </c>
      <c r="AN153" s="26">
        <v>-0.26139525343694814</v>
      </c>
      <c r="AO153" s="26">
        <v>3.574414313936964E-2</v>
      </c>
      <c r="AP153" s="26">
        <v>-8.6786137087073154E-2</v>
      </c>
      <c r="AQ153" s="26">
        <v>1.6423450272720468E-5</v>
      </c>
      <c r="AR153" s="26">
        <v>-0.29517900048864582</v>
      </c>
      <c r="AS153" s="26">
        <v>-0.25886999570707547</v>
      </c>
      <c r="AT153" s="26">
        <v>0.2945948694174309</v>
      </c>
      <c r="AU153" s="26">
        <v>-0.27108495279249223</v>
      </c>
      <c r="AV153" s="26" t="e">
        <v>#N/A</v>
      </c>
    </row>
    <row r="154" spans="37:48" x14ac:dyDescent="0.25">
      <c r="AK154" t="str">
        <v>chevrolet nova</v>
      </c>
      <c r="AL154" s="26">
        <v>18</v>
      </c>
      <c r="AM154" s="26">
        <v>18.11168555895377</v>
      </c>
      <c r="AN154" s="26">
        <v>-0.11168555895376997</v>
      </c>
      <c r="AO154" s="26">
        <v>3.503510364992779E-2</v>
      </c>
      <c r="AP154" s="26">
        <v>-3.7067224491663844E-2</v>
      </c>
      <c r="AQ154" s="26">
        <v>2.9344256287308819E-6</v>
      </c>
      <c r="AR154" s="26">
        <v>-0.28850633275119353</v>
      </c>
      <c r="AS154" s="26">
        <v>-0.2557150343200344</v>
      </c>
      <c r="AT154" s="26">
        <v>0.19252850306295907</v>
      </c>
      <c r="AU154" s="26">
        <v>-0.11574054079709488</v>
      </c>
      <c r="AV154" s="26" t="e">
        <v>#N/A</v>
      </c>
    </row>
    <row r="155" spans="37:48" x14ac:dyDescent="0.25">
      <c r="AK155" t="str">
        <v>mercury monarch</v>
      </c>
      <c r="AL155" s="26">
        <v>15</v>
      </c>
      <c r="AM155" s="26">
        <v>18.78419717302878</v>
      </c>
      <c r="AN155" s="26">
        <v>-3.7841971730287796</v>
      </c>
      <c r="AO155" s="26">
        <v>4.8468447253223503E-2</v>
      </c>
      <c r="AP155" s="26">
        <v>-1.2647682754399088</v>
      </c>
      <c r="AQ155" s="26">
        <v>4.7930164375910266E-3</v>
      </c>
      <c r="AR155" s="26">
        <v>-0.28850633275119353</v>
      </c>
      <c r="AS155" s="26">
        <v>-0.24814969353100894</v>
      </c>
      <c r="AT155" s="26">
        <v>1.124619169070094</v>
      </c>
      <c r="AU155" s="26">
        <v>-3.9769539560774163</v>
      </c>
      <c r="AV155" s="26" t="e">
        <v>#N/A</v>
      </c>
    </row>
    <row r="156" spans="37:48" x14ac:dyDescent="0.25">
      <c r="AK156" t="str">
        <v>ford maverick</v>
      </c>
      <c r="AL156" s="26">
        <v>15</v>
      </c>
      <c r="AM156" s="26">
        <v>20.17154400757077</v>
      </c>
      <c r="AN156" s="26">
        <v>-5.1715440075707697</v>
      </c>
      <c r="AO156" s="26">
        <v>4.265740901741475E-2</v>
      </c>
      <c r="AP156" s="26">
        <v>-1.7231986194513169</v>
      </c>
      <c r="AQ156" s="26">
        <v>7.7830325589615043E-3</v>
      </c>
      <c r="AR156" s="26">
        <v>-0.28850633275119353</v>
      </c>
      <c r="AS156" s="26">
        <v>-0.24289117425341836</v>
      </c>
      <c r="AT156" s="26">
        <v>1.3127066006733252</v>
      </c>
      <c r="AU156" s="26">
        <v>-5.4019784101142578</v>
      </c>
      <c r="AV156" s="26" t="e">
        <v>#N/A</v>
      </c>
    </row>
    <row r="157" spans="37:48" x14ac:dyDescent="0.25">
      <c r="AK157" t="str">
        <v>pontiac catalina</v>
      </c>
      <c r="AL157" s="26">
        <v>16</v>
      </c>
      <c r="AM157" s="26">
        <v>10.934776157297449</v>
      </c>
      <c r="AN157" s="26">
        <v>5.0652238427025509</v>
      </c>
      <c r="AO157" s="26">
        <v>4.4820942448239413E-2</v>
      </c>
      <c r="AP157" s="26">
        <v>1.6896822821993771</v>
      </c>
      <c r="AQ157" s="26">
        <v>7.8805652842904063E-3</v>
      </c>
      <c r="AR157" s="26">
        <v>-0.28850633275119353</v>
      </c>
      <c r="AS157" s="26">
        <v>-0.24068058859416844</v>
      </c>
      <c r="AT157" s="26">
        <v>1.2998777951020539</v>
      </c>
      <c r="AU157" s="26">
        <v>5.3029050445110597</v>
      </c>
      <c r="AV157" s="26" t="e">
        <v>#N/A</v>
      </c>
    </row>
    <row r="158" spans="37:48" x14ac:dyDescent="0.25">
      <c r="AK158" t="str">
        <v>chevrolet bel air</v>
      </c>
      <c r="AL158" s="26">
        <v>15</v>
      </c>
      <c r="AM158" s="26">
        <v>12.495121548382592</v>
      </c>
      <c r="AN158" s="26">
        <v>2.5048784516174081</v>
      </c>
      <c r="AO158" s="26">
        <v>4.0295891210602973E-2</v>
      </c>
      <c r="AP158" s="26">
        <v>0.83361742346055501</v>
      </c>
      <c r="AQ158" s="26">
        <v>1.7163587022957112E-3</v>
      </c>
      <c r="AR158" s="26">
        <v>-0.28850633275119353</v>
      </c>
      <c r="AS158" s="26">
        <v>-0.23318022611887829</v>
      </c>
      <c r="AT158" s="26">
        <v>0.91302651848703442</v>
      </c>
      <c r="AU158" s="26">
        <v>2.6100528576220703</v>
      </c>
      <c r="AV158" s="26" t="e">
        <v>#N/A</v>
      </c>
    </row>
    <row r="159" spans="37:48" x14ac:dyDescent="0.25">
      <c r="AK159" t="str">
        <v>plymouth grand fury</v>
      </c>
      <c r="AL159" s="26">
        <v>16</v>
      </c>
      <c r="AM159" s="26">
        <v>12.120267430938121</v>
      </c>
      <c r="AN159" s="26">
        <v>3.8797325690618791</v>
      </c>
      <c r="AO159" s="26">
        <v>4.0897736141287049E-2</v>
      </c>
      <c r="AP159" s="26">
        <v>1.2915705569901503</v>
      </c>
      <c r="AQ159" s="26">
        <v>4.1842892969318861E-3</v>
      </c>
      <c r="AR159" s="26">
        <v>-0.28850633275119353</v>
      </c>
      <c r="AS159" s="26">
        <v>-0.22773334599687459</v>
      </c>
      <c r="AT159" s="26">
        <v>1.1364728580085626</v>
      </c>
      <c r="AU159" s="26">
        <v>4.0451709012266592</v>
      </c>
      <c r="AV159" s="26" t="e">
        <v>#N/A</v>
      </c>
    </row>
    <row r="160" spans="37:48" x14ac:dyDescent="0.25">
      <c r="AK160" t="str">
        <v>ford ltd</v>
      </c>
      <c r="AL160" s="26">
        <v>14</v>
      </c>
      <c r="AM160" s="26">
        <v>11.347674066041641</v>
      </c>
      <c r="AN160" s="26">
        <v>2.6523259339583589</v>
      </c>
      <c r="AO160" s="26">
        <v>4.375470825654347E-2</v>
      </c>
      <c r="AP160" s="26">
        <v>0.88428252049290279</v>
      </c>
      <c r="AQ160" s="26">
        <v>2.1046924450569644E-3</v>
      </c>
      <c r="AR160" s="26">
        <v>-0.28850633275119353</v>
      </c>
      <c r="AS160" s="26">
        <v>-0.22349400460848995</v>
      </c>
      <c r="AT160" s="26">
        <v>0.94036297273600833</v>
      </c>
      <c r="AU160" s="26">
        <v>2.7736878360180524</v>
      </c>
      <c r="AV160" s="26" t="e">
        <v>#N/A</v>
      </c>
    </row>
    <row r="161" spans="37:48" x14ac:dyDescent="0.25">
      <c r="AK161" t="str">
        <v>buick century</v>
      </c>
      <c r="AL161" s="26">
        <v>17</v>
      </c>
      <c r="AM161" s="26">
        <v>15.762140691613761</v>
      </c>
      <c r="AN161" s="26">
        <v>1.2378593083862395</v>
      </c>
      <c r="AO161" s="26">
        <v>3.8802549304697426E-2</v>
      </c>
      <c r="AP161" s="26">
        <v>0.4116364131495851</v>
      </c>
      <c r="AQ161" s="26">
        <v>4.0237065341328126E-4</v>
      </c>
      <c r="AR161" s="26">
        <v>-0.28850633275119353</v>
      </c>
      <c r="AS161" s="26">
        <v>-0.22021492268660475</v>
      </c>
      <c r="AT161" s="26">
        <v>0.64158897524005598</v>
      </c>
      <c r="AU161" s="26">
        <v>1.2878304114215113</v>
      </c>
      <c r="AV161" s="26" t="e">
        <v>#N/A</v>
      </c>
    </row>
    <row r="162" spans="37:48" x14ac:dyDescent="0.25">
      <c r="AK162" t="str">
        <v>chevroelt chevelle malibu</v>
      </c>
      <c r="AL162" s="26">
        <v>16</v>
      </c>
      <c r="AM162" s="26">
        <v>15.893955947532634</v>
      </c>
      <c r="AN162" s="26">
        <v>0.10604405246736626</v>
      </c>
      <c r="AO162" s="26">
        <v>4.0550061485985271E-2</v>
      </c>
      <c r="AP162" s="26">
        <v>3.5295875579668894E-2</v>
      </c>
      <c r="AQ162" s="26">
        <v>3.0971924792745049E-6</v>
      </c>
      <c r="AR162" s="26">
        <v>-0.28850633275119353</v>
      </c>
      <c r="AS162" s="26">
        <v>-0.20291519301261843</v>
      </c>
      <c r="AT162" s="26">
        <v>0.18787196592272326</v>
      </c>
      <c r="AU162" s="26">
        <v>0.11052588385341511</v>
      </c>
      <c r="AV162" s="26" t="e">
        <v>#N/A</v>
      </c>
    </row>
    <row r="163" spans="37:48" x14ac:dyDescent="0.25">
      <c r="AK163" t="str">
        <v>amc matador</v>
      </c>
      <c r="AL163" s="26">
        <v>15</v>
      </c>
      <c r="AM163" s="26">
        <v>16.658346493489425</v>
      </c>
      <c r="AN163" s="26">
        <v>-1.6583464934894252</v>
      </c>
      <c r="AO163" s="26">
        <v>3.6213181908382158E-2</v>
      </c>
      <c r="AP163" s="26">
        <v>-0.55072347548179312</v>
      </c>
      <c r="AQ163" s="26">
        <v>6.7035362396424773E-4</v>
      </c>
      <c r="AR163" s="26">
        <v>-0.22898889026089997</v>
      </c>
      <c r="AS163" s="26">
        <v>-0.19933424776620928</v>
      </c>
      <c r="AT163" s="26">
        <v>0.74210745548188173</v>
      </c>
      <c r="AU163" s="26">
        <v>-1.7206569568704999</v>
      </c>
      <c r="AV163" s="26" t="e">
        <v>#N/A</v>
      </c>
    </row>
    <row r="164" spans="37:48" x14ac:dyDescent="0.25">
      <c r="AK164" t="str">
        <v>plymouth fury</v>
      </c>
      <c r="AL164" s="26">
        <v>18</v>
      </c>
      <c r="AM164" s="26">
        <v>16.623410943961126</v>
      </c>
      <c r="AN164" s="26">
        <v>1.376589056038874</v>
      </c>
      <c r="AO164" s="26">
        <v>4.2873777663927769E-2</v>
      </c>
      <c r="AP164" s="26">
        <v>0.45874200542910859</v>
      </c>
      <c r="AQ164" s="26">
        <v>5.5451159645289157E-4</v>
      </c>
      <c r="AR164" s="26">
        <v>-0.22898889026089997</v>
      </c>
      <c r="AS164" s="26">
        <v>-0.19789440550577833</v>
      </c>
      <c r="AT164" s="26">
        <v>0.67730495748156794</v>
      </c>
      <c r="AU164" s="26">
        <v>1.4382523683020747</v>
      </c>
      <c r="AV164" s="26" t="e">
        <v>#N/A</v>
      </c>
    </row>
    <row r="165" spans="37:48" x14ac:dyDescent="0.25">
      <c r="AK165" t="str">
        <v>buick skyhawk</v>
      </c>
      <c r="AL165" s="26">
        <v>21</v>
      </c>
      <c r="AM165" s="26">
        <v>20.157093437535096</v>
      </c>
      <c r="AN165" s="26">
        <v>0.84290656246490414</v>
      </c>
      <c r="AO165" s="26">
        <v>3.8262991290562078E-2</v>
      </c>
      <c r="AP165" s="26">
        <v>0.2802206101814847</v>
      </c>
      <c r="AQ165" s="26">
        <v>1.8376966255360998E-4</v>
      </c>
      <c r="AR165" s="26">
        <v>-0.22898889026089997</v>
      </c>
      <c r="AS165" s="26">
        <v>-0.19419634887019752</v>
      </c>
      <c r="AT165" s="26">
        <v>0.52935867819606464</v>
      </c>
      <c r="AU165" s="26">
        <v>0.87644184931180591</v>
      </c>
      <c r="AV165" s="26" t="e">
        <v>#N/A</v>
      </c>
    </row>
    <row r="166" spans="37:48" x14ac:dyDescent="0.25">
      <c r="AK166" t="str">
        <v>chevrolet monza 2+2</v>
      </c>
      <c r="AL166" s="26">
        <v>20</v>
      </c>
      <c r="AM166" s="26">
        <v>19.23557108758385</v>
      </c>
      <c r="AN166" s="26">
        <v>0.7644289124161503</v>
      </c>
      <c r="AO166" s="26">
        <v>3.5845191221584291E-2</v>
      </c>
      <c r="AP166" s="26">
        <v>0.25381221692103473</v>
      </c>
      <c r="AQ166" s="26">
        <v>1.4088353926934238E-4</v>
      </c>
      <c r="AR166" s="26">
        <v>-0.22898889026089997</v>
      </c>
      <c r="AS166" s="26">
        <v>-0.19410783505686549</v>
      </c>
      <c r="AT166" s="26">
        <v>0.50379779368416722</v>
      </c>
      <c r="AU166" s="26">
        <v>0.79284872663206629</v>
      </c>
      <c r="AV166" s="26" t="e">
        <v>#N/A</v>
      </c>
    </row>
    <row r="167" spans="37:48" x14ac:dyDescent="0.25">
      <c r="AK167" t="str">
        <v>ford mustang ii</v>
      </c>
      <c r="AL167" s="26">
        <v>13</v>
      </c>
      <c r="AM167" s="26">
        <v>19.190370980452638</v>
      </c>
      <c r="AN167" s="26">
        <v>-6.1903709804526379</v>
      </c>
      <c r="AO167" s="26">
        <v>4.3566451925430752E-2</v>
      </c>
      <c r="AP167" s="26">
        <v>-2.0636596826638138</v>
      </c>
      <c r="AQ167" s="26">
        <v>1.1411024261701269E-2</v>
      </c>
      <c r="AR167" s="26">
        <v>-0.20280722023220576</v>
      </c>
      <c r="AS167" s="26">
        <v>-0.18942202796255866</v>
      </c>
      <c r="AT167" s="26">
        <v>1.4365443545758738</v>
      </c>
      <c r="AU167" s="26">
        <v>-6.4723482283894116</v>
      </c>
      <c r="AV167" s="26">
        <v>1.1411024261701269E-2</v>
      </c>
    </row>
    <row r="168" spans="37:48" x14ac:dyDescent="0.25">
      <c r="AK168" t="str">
        <v>toyota corolla</v>
      </c>
      <c r="AL168" s="26">
        <v>29</v>
      </c>
      <c r="AM168" s="26">
        <v>27.180262912929354</v>
      </c>
      <c r="AN168" s="26">
        <v>1.8197370870706457</v>
      </c>
      <c r="AO168" s="26">
        <v>4.7178286413457775E-2</v>
      </c>
      <c r="AP168" s="26">
        <v>0.6077873084612555</v>
      </c>
      <c r="AQ168" s="26">
        <v>1.0759320631190616E-3</v>
      </c>
      <c r="AR168" s="26">
        <v>-0.1962841646325432</v>
      </c>
      <c r="AS168" s="26">
        <v>-0.18217601115513996</v>
      </c>
      <c r="AT168" s="26">
        <v>0.7796071500834606</v>
      </c>
      <c r="AU168" s="26">
        <v>1.90984006884239</v>
      </c>
      <c r="AV168" s="26" t="e">
        <v>#N/A</v>
      </c>
    </row>
    <row r="169" spans="37:48" x14ac:dyDescent="0.25">
      <c r="AK169" t="str">
        <v>ford pinto</v>
      </c>
      <c r="AL169" s="26">
        <v>23</v>
      </c>
      <c r="AM169" s="26">
        <v>22.62080094632741</v>
      </c>
      <c r="AN169" s="26">
        <v>0.37919905367258977</v>
      </c>
      <c r="AO169" s="26">
        <v>3.9549118220708876E-2</v>
      </c>
      <c r="AP169" s="26">
        <v>0.12614744788801885</v>
      </c>
      <c r="AQ169" s="26">
        <v>3.8545143009552257E-5</v>
      </c>
      <c r="AR169" s="26">
        <v>-0.1962841646325432</v>
      </c>
      <c r="AS169" s="26">
        <v>-0.17875083851948473</v>
      </c>
      <c r="AT169" s="26">
        <v>0.35517241994279181</v>
      </c>
      <c r="AU169" s="26">
        <v>0.39481358273116629</v>
      </c>
      <c r="AV169" s="26" t="e">
        <v>#N/A</v>
      </c>
    </row>
    <row r="170" spans="37:48" x14ac:dyDescent="0.25">
      <c r="AK170" t="str">
        <v>amc gremlin</v>
      </c>
      <c r="AL170" s="26">
        <v>20</v>
      </c>
      <c r="AM170" s="26">
        <v>20.952371458960101</v>
      </c>
      <c r="AN170" s="26">
        <v>-0.95237145896010134</v>
      </c>
      <c r="AO170" s="26">
        <v>3.7843962917676E-2</v>
      </c>
      <c r="AP170" s="26">
        <v>-0.31654278630410199</v>
      </c>
      <c r="AQ170" s="26">
        <v>2.3182860362914372E-4</v>
      </c>
      <c r="AR170" s="26">
        <v>-0.1962841646325432</v>
      </c>
      <c r="AS170" s="26">
        <v>-0.1637477879265988</v>
      </c>
      <c r="AT170" s="26">
        <v>0.562621352513484</v>
      </c>
      <c r="AU170" s="26">
        <v>-0.989830570359571</v>
      </c>
      <c r="AV170" s="26" t="e">
        <v>#N/A</v>
      </c>
    </row>
    <row r="171" spans="37:48" x14ac:dyDescent="0.25">
      <c r="AK171" t="str">
        <v>pontiac astro</v>
      </c>
      <c r="AL171" s="26">
        <v>23</v>
      </c>
      <c r="AM171" s="26">
        <v>22.939958658005601</v>
      </c>
      <c r="AN171" s="26">
        <v>6.0041341994399033E-2</v>
      </c>
      <c r="AO171" s="26">
        <v>3.9967778821523768E-2</v>
      </c>
      <c r="AP171" s="26">
        <v>1.9978196923054012E-2</v>
      </c>
      <c r="AQ171" s="26">
        <v>9.7743494523160525E-7</v>
      </c>
      <c r="AR171" s="26">
        <v>-0.17676385996282307</v>
      </c>
      <c r="AS171" s="26">
        <v>-0.16166667853581004</v>
      </c>
      <c r="AT171" s="26">
        <v>0.14134424969928566</v>
      </c>
      <c r="AU171" s="26">
        <v>6.2540965469571427E-2</v>
      </c>
      <c r="AV171" s="26" t="e">
        <v>#N/A</v>
      </c>
    </row>
    <row r="172" spans="37:48" x14ac:dyDescent="0.25">
      <c r="AK172" t="str">
        <v>toyota corona</v>
      </c>
      <c r="AL172" s="26">
        <v>24</v>
      </c>
      <c r="AM172" s="26">
        <v>24.150680436277998</v>
      </c>
      <c r="AN172" s="26">
        <v>-0.1506804362779981</v>
      </c>
      <c r="AO172" s="26">
        <v>4.7066803238434332E-2</v>
      </c>
      <c r="AP172" s="26">
        <v>-5.032391780723363E-2</v>
      </c>
      <c r="AQ172" s="26">
        <v>7.3578717392995239E-6</v>
      </c>
      <c r="AR172" s="26">
        <v>-0.17676385996282307</v>
      </c>
      <c r="AS172" s="26">
        <v>-0.1580347863334722</v>
      </c>
      <c r="AT172" s="26">
        <v>0.22432993069858875</v>
      </c>
      <c r="AU172" s="26">
        <v>-0.15812276956041443</v>
      </c>
      <c r="AV172" s="26" t="e">
        <v>#N/A</v>
      </c>
    </row>
    <row r="173" spans="37:48" x14ac:dyDescent="0.25">
      <c r="AK173" t="str">
        <v>volkswagen dasher</v>
      </c>
      <c r="AL173" s="26">
        <v>25</v>
      </c>
      <c r="AM173" s="26">
        <v>26.859939698807597</v>
      </c>
      <c r="AN173" s="26">
        <v>-1.8599396988075974</v>
      </c>
      <c r="AO173" s="26">
        <v>4.6422402489413581E-2</v>
      </c>
      <c r="AP173" s="26">
        <v>-0.62096861122347391</v>
      </c>
      <c r="AQ173" s="26">
        <v>1.1042361165811147E-3</v>
      </c>
      <c r="AR173" s="26">
        <v>-0.16378810102408645</v>
      </c>
      <c r="AS173" s="26">
        <v>-0.15390694742658717</v>
      </c>
      <c r="AT173" s="26">
        <v>0.78801561610381421</v>
      </c>
      <c r="AU173" s="26">
        <v>-1.9504859422695788</v>
      </c>
      <c r="AV173" s="26" t="e">
        <v>#N/A</v>
      </c>
    </row>
    <row r="174" spans="37:48" x14ac:dyDescent="0.25">
      <c r="AK174" t="str">
        <v>datsun 710</v>
      </c>
      <c r="AL174" s="26">
        <v>24</v>
      </c>
      <c r="AM174" s="26">
        <v>24.929383613897784</v>
      </c>
      <c r="AN174" s="26">
        <v>-0.92938361389778379</v>
      </c>
      <c r="AO174" s="26">
        <v>4.7916183652933104E-2</v>
      </c>
      <c r="AP174" s="26">
        <v>-0.31053190188587199</v>
      </c>
      <c r="AQ174" s="26">
        <v>2.8547663095470542E-4</v>
      </c>
      <c r="AR174" s="26">
        <v>-0.1573106846101707</v>
      </c>
      <c r="AS174" s="26">
        <v>-0.15234540833318785</v>
      </c>
      <c r="AT174" s="26">
        <v>0.55725389355828814</v>
      </c>
      <c r="AU174" s="26">
        <v>-0.97615734869186344</v>
      </c>
      <c r="AV174" s="26" t="e">
        <v>#N/A</v>
      </c>
    </row>
    <row r="175" spans="37:48" x14ac:dyDescent="0.25">
      <c r="AK175" t="str">
        <v>ford pinto</v>
      </c>
      <c r="AL175" s="26">
        <v>18</v>
      </c>
      <c r="AM175" s="26">
        <v>20.646649081762551</v>
      </c>
      <c r="AN175" s="26">
        <v>-2.6466490817625505</v>
      </c>
      <c r="AO175" s="26">
        <v>3.6582858116322593E-2</v>
      </c>
      <c r="AP175" s="26">
        <v>-0.87909939485507615</v>
      </c>
      <c r="AQ175" s="26">
        <v>1.7261967878924593E-3</v>
      </c>
      <c r="AR175" s="26">
        <v>-0.1573106846101707</v>
      </c>
      <c r="AS175" s="26">
        <v>-0.15142098901853462</v>
      </c>
      <c r="AT175" s="26">
        <v>0.93760300493069892</v>
      </c>
      <c r="AU175" s="26">
        <v>-2.7471475923583948</v>
      </c>
      <c r="AV175" s="26" t="e">
        <v>#N/A</v>
      </c>
    </row>
    <row r="176" spans="37:48" x14ac:dyDescent="0.25">
      <c r="AK176" t="str">
        <v>volkswagen rabbit</v>
      </c>
      <c r="AL176" s="26">
        <v>29</v>
      </c>
      <c r="AM176" s="26">
        <v>28.324282680684522</v>
      </c>
      <c r="AN176" s="26">
        <v>0.67571731931547774</v>
      </c>
      <c r="AO176" s="26">
        <v>5.0674058742774059E-2</v>
      </c>
      <c r="AP176" s="26">
        <v>0.22610292454868022</v>
      </c>
      <c r="AQ176" s="26">
        <v>1.6052171099173177E-4</v>
      </c>
      <c r="AR176" s="26">
        <v>-0.1573106846101707</v>
      </c>
      <c r="AS176" s="26">
        <v>-0.14983838636843658</v>
      </c>
      <c r="AT176" s="26">
        <v>0.47550281234571073</v>
      </c>
      <c r="AU176" s="26">
        <v>0.71178642650447477</v>
      </c>
      <c r="AV176" s="26" t="e">
        <v>#N/A</v>
      </c>
    </row>
    <row r="177" spans="37:48" x14ac:dyDescent="0.25">
      <c r="AK177" t="str">
        <v>amc pacer</v>
      </c>
      <c r="AL177" s="26">
        <v>19</v>
      </c>
      <c r="AM177" s="26">
        <v>19.610932822805836</v>
      </c>
      <c r="AN177" s="26">
        <v>-0.61093282280583594</v>
      </c>
      <c r="AO177" s="26">
        <v>3.649184830731441E-2</v>
      </c>
      <c r="AP177" s="26">
        <v>-0.20291519301261843</v>
      </c>
      <c r="AQ177" s="26">
        <v>9.1731960876766412E-5</v>
      </c>
      <c r="AR177" s="26">
        <v>-0.1573106846101707</v>
      </c>
      <c r="AS177" s="26">
        <v>-0.14480257381873163</v>
      </c>
      <c r="AT177" s="26">
        <v>0.45046108934359519</v>
      </c>
      <c r="AU177" s="26">
        <v>-0.63407125485399651</v>
      </c>
      <c r="AV177" s="26" t="e">
        <v>#N/A</v>
      </c>
    </row>
    <row r="178" spans="37:48" x14ac:dyDescent="0.25">
      <c r="AK178" t="str">
        <v>audi 100ls</v>
      </c>
      <c r="AL178" s="26">
        <v>23</v>
      </c>
      <c r="AM178" s="26">
        <v>24.085446503202622</v>
      </c>
      <c r="AN178" s="26">
        <v>-1.0854465032026219</v>
      </c>
      <c r="AO178" s="26">
        <v>4.7178576518786146E-2</v>
      </c>
      <c r="AP178" s="26">
        <v>-0.36253627723479914</v>
      </c>
      <c r="AQ178" s="26">
        <v>3.8281358385704688E-4</v>
      </c>
      <c r="AR178" s="26">
        <v>-0.1573106846101707</v>
      </c>
      <c r="AS178" s="26">
        <v>-0.14215101395795629</v>
      </c>
      <c r="AT178" s="26">
        <v>0.60210985478963819</v>
      </c>
      <c r="AU178" s="26">
        <v>-1.1391919581707672</v>
      </c>
      <c r="AV178" s="26" t="e">
        <v>#N/A</v>
      </c>
    </row>
    <row r="179" spans="37:48" x14ac:dyDescent="0.25">
      <c r="AK179" t="str">
        <v>peugeot 504</v>
      </c>
      <c r="AL179" s="26">
        <v>23</v>
      </c>
      <c r="AM179" s="26">
        <v>22.867451098101704</v>
      </c>
      <c r="AN179" s="26">
        <v>0.13254890189829638</v>
      </c>
      <c r="AO179" s="26">
        <v>4.6145599109593788E-2</v>
      </c>
      <c r="AP179" s="26">
        <v>4.4247006473740601E-2</v>
      </c>
      <c r="AQ179" s="26">
        <v>5.5714349909394559E-6</v>
      </c>
      <c r="AR179" s="26">
        <v>-0.1573106846101707</v>
      </c>
      <c r="AS179" s="26">
        <v>-0.13131189884057307</v>
      </c>
      <c r="AT179" s="26">
        <v>0.21034972420647621</v>
      </c>
      <c r="AU179" s="26">
        <v>0.13896135696869913</v>
      </c>
      <c r="AV179" s="26" t="e">
        <v>#N/A</v>
      </c>
    </row>
    <row r="180" spans="37:48" x14ac:dyDescent="0.25">
      <c r="AK180" t="str">
        <v>volvo 244dl</v>
      </c>
      <c r="AL180" s="26">
        <v>22</v>
      </c>
      <c r="AM180" s="26">
        <v>22.765846493947691</v>
      </c>
      <c r="AN180" s="26">
        <v>-0.76584649394769144</v>
      </c>
      <c r="AO180" s="26">
        <v>4.661450658576885E-2</v>
      </c>
      <c r="AP180" s="26">
        <v>-0.2557150343200344</v>
      </c>
      <c r="AQ180" s="26">
        <v>1.8806854102407716E-4</v>
      </c>
      <c r="AR180" s="26">
        <v>-0.1573106846101707</v>
      </c>
      <c r="AS180" s="26">
        <v>-0.119856830968657</v>
      </c>
      <c r="AT180" s="26">
        <v>0.50568274077729247</v>
      </c>
      <c r="AU180" s="26">
        <v>-0.80329153237382334</v>
      </c>
      <c r="AV180" s="26" t="e">
        <v>#N/A</v>
      </c>
    </row>
    <row r="181" spans="37:48" x14ac:dyDescent="0.25">
      <c r="AK181" t="str">
        <v>saab 99le</v>
      </c>
      <c r="AL181" s="26">
        <v>25</v>
      </c>
      <c r="AM181" s="26">
        <v>23.87717398527948</v>
      </c>
      <c r="AN181" s="26">
        <v>1.1228260147205198</v>
      </c>
      <c r="AO181" s="26">
        <v>5.710316922230399E-2</v>
      </c>
      <c r="AP181" s="26">
        <v>0.37698943709717592</v>
      </c>
      <c r="AQ181" s="26">
        <v>5.0629714512212727E-4</v>
      </c>
      <c r="AR181" s="26">
        <v>-0.11213762424542992</v>
      </c>
      <c r="AS181" s="26">
        <v>-0.10402109723738608</v>
      </c>
      <c r="AT181" s="26">
        <v>0.61399465559333322</v>
      </c>
      <c r="AU181" s="26">
        <v>1.1908259504853984</v>
      </c>
      <c r="AV181" s="26" t="e">
        <v>#N/A</v>
      </c>
    </row>
    <row r="182" spans="37:48" x14ac:dyDescent="0.25">
      <c r="AK182" t="str">
        <v>honda civic cvcc</v>
      </c>
      <c r="AL182" s="26">
        <v>33</v>
      </c>
      <c r="AM182" s="26">
        <v>29.441268831191156</v>
      </c>
      <c r="AN182" s="26">
        <v>3.5587311688088441</v>
      </c>
      <c r="AO182" s="26">
        <v>4.9364660077821906E-2</v>
      </c>
      <c r="AP182" s="26">
        <v>1.1899727275032896</v>
      </c>
      <c r="AQ182" s="26">
        <v>4.3254101044937513E-3</v>
      </c>
      <c r="AR182" s="26">
        <v>-0.1057051091748199</v>
      </c>
      <c r="AS182" s="26">
        <v>-0.10145734321849574</v>
      </c>
      <c r="AT182" s="26">
        <v>1.0908587110635775</v>
      </c>
      <c r="AU182" s="26">
        <v>3.7435292160505758</v>
      </c>
      <c r="AV182" s="26" t="e">
        <v>#N/A</v>
      </c>
    </row>
    <row r="183" spans="37:48" x14ac:dyDescent="0.25">
      <c r="AK183" t="str">
        <v>fiat 131</v>
      </c>
      <c r="AL183" s="26">
        <v>28</v>
      </c>
      <c r="AM183" s="26">
        <v>26.17120817185755</v>
      </c>
      <c r="AN183" s="26">
        <v>1.8287918281424496</v>
      </c>
      <c r="AO183" s="26">
        <v>4.1153887070672017E-2</v>
      </c>
      <c r="AP183" s="26">
        <v>0.60888968943784472</v>
      </c>
      <c r="AQ183" s="26">
        <v>9.3603107765154691E-4</v>
      </c>
      <c r="AR183" s="26">
        <v>-0.1057051091748199</v>
      </c>
      <c r="AS183" s="26">
        <v>-9.8723664725633833E-2</v>
      </c>
      <c r="AT183" s="26">
        <v>0.78031384034748785</v>
      </c>
      <c r="AU183" s="26">
        <v>1.9072839775669417</v>
      </c>
      <c r="AV183" s="26" t="e">
        <v>#N/A</v>
      </c>
    </row>
    <row r="184" spans="37:48" x14ac:dyDescent="0.25">
      <c r="AK184" t="str">
        <v>opel 1900</v>
      </c>
      <c r="AL184" s="26">
        <v>25</v>
      </c>
      <c r="AM184" s="26">
        <v>27.487837877713741</v>
      </c>
      <c r="AN184" s="26">
        <v>-2.4878378777137407</v>
      </c>
      <c r="AO184" s="26">
        <v>4.2581826113320717E-2</v>
      </c>
      <c r="AP184" s="26">
        <v>-0.82893417664067315</v>
      </c>
      <c r="AQ184" s="26">
        <v>1.797685789047434E-3</v>
      </c>
      <c r="AR184" s="26">
        <v>-0.1057051091748199</v>
      </c>
      <c r="AS184" s="26">
        <v>-8.6786137087073154E-2</v>
      </c>
      <c r="AT184" s="26">
        <v>0.91045822344612448</v>
      </c>
      <c r="AU184" s="26">
        <v>-2.5984861636940297</v>
      </c>
      <c r="AV184" s="26" t="e">
        <v>#N/A</v>
      </c>
    </row>
    <row r="185" spans="37:48" x14ac:dyDescent="0.25">
      <c r="AK185" t="str">
        <v>capri ii</v>
      </c>
      <c r="AL185" s="26">
        <v>25</v>
      </c>
      <c r="AM185" s="26">
        <v>23.588987372554563</v>
      </c>
      <c r="AN185" s="26">
        <v>1.4110126274454373</v>
      </c>
      <c r="AO185" s="26">
        <v>3.6756720464821639E-2</v>
      </c>
      <c r="AP185" s="26">
        <v>0.46871808445674978</v>
      </c>
      <c r="AQ185" s="26">
        <v>4.9314571829620513E-4</v>
      </c>
      <c r="AR185" s="26">
        <v>-8.6432705492186665E-2</v>
      </c>
      <c r="AS185" s="26">
        <v>-8.5231484219193049E-2</v>
      </c>
      <c r="AT185" s="26">
        <v>0.6846298886674097</v>
      </c>
      <c r="AU185" s="26">
        <v>1.464855927285923</v>
      </c>
      <c r="AV185" s="26" t="e">
        <v>#N/A</v>
      </c>
    </row>
    <row r="186" spans="37:48" x14ac:dyDescent="0.25">
      <c r="AK186" t="str">
        <v>dodge colt</v>
      </c>
      <c r="AL186" s="26">
        <v>26</v>
      </c>
      <c r="AM186" s="26">
        <v>25.405130135942606</v>
      </c>
      <c r="AN186" s="26">
        <v>0.59486986405739373</v>
      </c>
      <c r="AO186" s="26">
        <v>4.0625422118048454E-2</v>
      </c>
      <c r="AP186" s="26">
        <v>0.19800523327850184</v>
      </c>
      <c r="AQ186" s="26">
        <v>9.765941011693387E-5</v>
      </c>
      <c r="AR186" s="26">
        <v>-8.0016051321401133E-2</v>
      </c>
      <c r="AS186" s="26">
        <v>-7.199900072986111E-2</v>
      </c>
      <c r="AT186" s="26">
        <v>0.44497778964629442</v>
      </c>
      <c r="AU186" s="26">
        <v>0.62006006597622276</v>
      </c>
      <c r="AV186" s="26" t="e">
        <v>#N/A</v>
      </c>
    </row>
    <row r="187" spans="37:48" x14ac:dyDescent="0.25">
      <c r="AK187" t="str">
        <v>renault 12tl</v>
      </c>
      <c r="AL187" s="26">
        <v>27</v>
      </c>
      <c r="AM187" s="26">
        <v>27.546504586878765</v>
      </c>
      <c r="AN187" s="26">
        <v>-0.5465045868787648</v>
      </c>
      <c r="AO187" s="26">
        <v>4.3460623886076202E-2</v>
      </c>
      <c r="AP187" s="26">
        <v>-0.18217601115513996</v>
      </c>
      <c r="AQ187" s="26">
        <v>8.8700600488571737E-5</v>
      </c>
      <c r="AR187" s="26">
        <v>-8.0016051321401133E-2</v>
      </c>
      <c r="AS187" s="26">
        <v>-7.0617155228780759E-2</v>
      </c>
      <c r="AT187" s="26">
        <v>0.42682081855872489</v>
      </c>
      <c r="AU187" s="26">
        <v>-0.57133516980661769</v>
      </c>
      <c r="AV187" s="26" t="e">
        <v>#N/A</v>
      </c>
    </row>
    <row r="188" spans="37:48" x14ac:dyDescent="0.25">
      <c r="AK188" t="str">
        <v>chevrolet chevelle malibu classic</v>
      </c>
      <c r="AL188" s="26">
        <v>17.5</v>
      </c>
      <c r="AM188" s="26">
        <v>14.490620941147773</v>
      </c>
      <c r="AN188" s="26">
        <v>3.0093790588522271</v>
      </c>
      <c r="AO188" s="26">
        <v>3.5065516812038573E-2</v>
      </c>
      <c r="AP188" s="26">
        <v>0.99879597785625729</v>
      </c>
      <c r="AQ188" s="26">
        <v>2.132490305725493E-3</v>
      </c>
      <c r="AR188" s="26">
        <v>-8.0016051321401133E-2</v>
      </c>
      <c r="AS188" s="26">
        <v>-6.5682072482442247E-2</v>
      </c>
      <c r="AT188" s="26">
        <v>0.99939780761029151</v>
      </c>
      <c r="AU188" s="26">
        <v>3.1187392629080959</v>
      </c>
      <c r="AV188" s="26" t="e">
        <v>#N/A</v>
      </c>
    </row>
    <row r="189" spans="37:48" x14ac:dyDescent="0.25">
      <c r="AK189" t="str">
        <v>dodge coronet brougham</v>
      </c>
      <c r="AL189" s="26">
        <v>16</v>
      </c>
      <c r="AM189" s="26">
        <v>14.454839361990283</v>
      </c>
      <c r="AN189" s="26">
        <v>1.5451606380097171</v>
      </c>
      <c r="AO189" s="26">
        <v>3.519179467288841E-2</v>
      </c>
      <c r="AP189" s="26">
        <v>0.51286368166818253</v>
      </c>
      <c r="AQ189" s="26">
        <v>5.6435892396387193E-4</v>
      </c>
      <c r="AR189" s="26">
        <v>-8.0016051321401133E-2</v>
      </c>
      <c r="AS189" s="26">
        <v>-6.3550945766768785E-2</v>
      </c>
      <c r="AT189" s="26">
        <v>0.71614501441271139</v>
      </c>
      <c r="AU189" s="26">
        <v>1.6015210375266666</v>
      </c>
      <c r="AV189" s="26" t="e">
        <v>#N/A</v>
      </c>
    </row>
    <row r="190" spans="37:48" x14ac:dyDescent="0.25">
      <c r="AK190" t="str">
        <v>amc matador</v>
      </c>
      <c r="AL190" s="26">
        <v>15.5</v>
      </c>
      <c r="AM190" s="26">
        <v>16.096366912843138</v>
      </c>
      <c r="AN190" s="26">
        <v>-0.5963669128431377</v>
      </c>
      <c r="AO190" s="26">
        <v>3.4710340110544365E-2</v>
      </c>
      <c r="AP190" s="26">
        <v>-0.19789440550577833</v>
      </c>
      <c r="AQ190" s="26">
        <v>8.2836039655796013E-5</v>
      </c>
      <c r="AR190" s="26">
        <v>-8.0016051321401133E-2</v>
      </c>
      <c r="AS190" s="26">
        <v>-5.032391780723363E-2</v>
      </c>
      <c r="AT190" s="26">
        <v>0.4448532404128111</v>
      </c>
      <c r="AU190" s="26">
        <v>-0.61781135510291629</v>
      </c>
      <c r="AV190" s="26" t="e">
        <v>#N/A</v>
      </c>
    </row>
    <row r="191" spans="37:48" x14ac:dyDescent="0.25">
      <c r="AK191" t="str">
        <v>ford gran torino</v>
      </c>
      <c r="AL191" s="26">
        <v>14.5</v>
      </c>
      <c r="AM191" s="26">
        <v>14.295783757705278</v>
      </c>
      <c r="AN191" s="26">
        <v>0.20421624229472179</v>
      </c>
      <c r="AO191" s="26">
        <v>3.5592867582380963E-2</v>
      </c>
      <c r="AP191" s="26">
        <v>6.7796750316846358E-2</v>
      </c>
      <c r="AQ191" s="26">
        <v>9.9786410096223046E-6</v>
      </c>
      <c r="AR191" s="26">
        <v>-8.0016051321401133E-2</v>
      </c>
      <c r="AS191" s="26">
        <v>-5.0151452692643997E-2</v>
      </c>
      <c r="AT191" s="26">
        <v>0.26037809108457333</v>
      </c>
      <c r="AU191" s="26">
        <v>0.21175314390591801</v>
      </c>
      <c r="AV191" s="26" t="e">
        <v>#N/A</v>
      </c>
    </row>
    <row r="192" spans="37:48" x14ac:dyDescent="0.25">
      <c r="AK192" t="str">
        <v>plymouth valiant</v>
      </c>
      <c r="AL192" s="26">
        <v>22</v>
      </c>
      <c r="AM192" s="26">
        <v>20.11224826133407</v>
      </c>
      <c r="AN192" s="26">
        <v>1.8877517386659299</v>
      </c>
      <c r="AO192" s="26">
        <v>3.1607871987985987E-2</v>
      </c>
      <c r="AP192" s="26">
        <v>0.62541466034937299</v>
      </c>
      <c r="AQ192" s="26">
        <v>7.509848928351564E-4</v>
      </c>
      <c r="AR192" s="26">
        <v>-8.0016051321401133E-2</v>
      </c>
      <c r="AS192" s="26">
        <v>-3.7067224491663844E-2</v>
      </c>
      <c r="AT192" s="26">
        <v>0.79083162578982191</v>
      </c>
      <c r="AU192" s="26">
        <v>1.9493670839118078</v>
      </c>
      <c r="AV192" s="26" t="e">
        <v>#N/A</v>
      </c>
    </row>
    <row r="193" spans="37:48" x14ac:dyDescent="0.25">
      <c r="AK193" t="str">
        <v>chevrolet nova</v>
      </c>
      <c r="AL193" s="26">
        <v>22</v>
      </c>
      <c r="AM193" s="26">
        <v>19.423468947752355</v>
      </c>
      <c r="AN193" s="26">
        <v>2.5765310522476454</v>
      </c>
      <c r="AO193" s="26">
        <v>3.1358116348539258E-2</v>
      </c>
      <c r="AP193" s="26">
        <v>0.8534981078051288</v>
      </c>
      <c r="AQ193" s="26">
        <v>1.3872122881645962E-3</v>
      </c>
      <c r="AR193" s="26">
        <v>-8.0016051321401133E-2</v>
      </c>
      <c r="AS193" s="26">
        <v>-3.3128045912269553E-2</v>
      </c>
      <c r="AT193" s="26">
        <v>0.92384961319747749</v>
      </c>
      <c r="AU193" s="26">
        <v>2.6599418172327756</v>
      </c>
      <c r="AV193" s="26" t="e">
        <v>#N/A</v>
      </c>
    </row>
    <row r="194" spans="37:48" x14ac:dyDescent="0.25">
      <c r="AK194" t="str">
        <v>ford maverick</v>
      </c>
      <c r="AL194" s="26">
        <v>24</v>
      </c>
      <c r="AM194" s="26">
        <v>21.539731893392151</v>
      </c>
      <c r="AN194" s="26">
        <v>2.4602681066078489</v>
      </c>
      <c r="AO194" s="26">
        <v>3.4789421341587426E-2</v>
      </c>
      <c r="AP194" s="26">
        <v>0.81643234827063926</v>
      </c>
      <c r="AQ194" s="26">
        <v>1.4132422684014045E-3</v>
      </c>
      <c r="AR194" s="26">
        <v>-8.0016051321401133E-2</v>
      </c>
      <c r="AS194" s="26">
        <v>-3.1377572652116069E-2</v>
      </c>
      <c r="AT194" s="26">
        <v>0.90356646035067023</v>
      </c>
      <c r="AU194" s="26">
        <v>2.5489444075794121</v>
      </c>
      <c r="AV194" s="26" t="e">
        <v>#N/A</v>
      </c>
    </row>
    <row r="195" spans="37:48" x14ac:dyDescent="0.25">
      <c r="AK195" t="str">
        <v>amc hornet</v>
      </c>
      <c r="AL195" s="26">
        <v>22.5</v>
      </c>
      <c r="AM195" s="26">
        <v>21.023982403906754</v>
      </c>
      <c r="AN195" s="26">
        <v>1.4760175960932465</v>
      </c>
      <c r="AO195" s="26">
        <v>3.2808881221181266E-2</v>
      </c>
      <c r="AP195" s="26">
        <v>0.48931010929769164</v>
      </c>
      <c r="AQ195" s="26">
        <v>4.7774766919710722E-4</v>
      </c>
      <c r="AR195" s="26">
        <v>-8.0016051321401133E-2</v>
      </c>
      <c r="AS195" s="26">
        <v>-2.8119699994223715E-2</v>
      </c>
      <c r="AT195" s="26">
        <v>0.69950704735384306</v>
      </c>
      <c r="AU195" s="26">
        <v>1.5260867965339415</v>
      </c>
      <c r="AV195" s="26" t="e">
        <v>#N/A</v>
      </c>
    </row>
    <row r="196" spans="37:48" x14ac:dyDescent="0.25">
      <c r="AK196" t="str">
        <v>chevrolet chevette</v>
      </c>
      <c r="AL196" s="26">
        <v>29</v>
      </c>
      <c r="AM196" s="26">
        <v>26.957441914013906</v>
      </c>
      <c r="AN196" s="26">
        <v>2.0425580859860943</v>
      </c>
      <c r="AO196" s="26">
        <v>4.3907903822605801E-2</v>
      </c>
      <c r="AP196" s="26">
        <v>0.68104115262367493</v>
      </c>
      <c r="AQ196" s="26">
        <v>1.2529702681123756E-3</v>
      </c>
      <c r="AR196" s="26">
        <v>-1.5986830666930081E-2</v>
      </c>
      <c r="AS196" s="26">
        <v>-2.6512351797492825E-2</v>
      </c>
      <c r="AT196" s="26">
        <v>0.82525217517052019</v>
      </c>
      <c r="AU196" s="26">
        <v>2.1363612293758742</v>
      </c>
      <c r="AV196" s="26" t="e">
        <v>#N/A</v>
      </c>
    </row>
    <row r="197" spans="37:48" x14ac:dyDescent="0.25">
      <c r="AK197" t="str">
        <v>chevrolet woody</v>
      </c>
      <c r="AL197" s="26">
        <v>24.5</v>
      </c>
      <c r="AM197" s="26">
        <v>26.174383518035512</v>
      </c>
      <c r="AN197" s="26">
        <v>-1.674383518035512</v>
      </c>
      <c r="AO197" s="26">
        <v>4.1334985344032231E-2</v>
      </c>
      <c r="AP197" s="26">
        <v>-0.55753264896976451</v>
      </c>
      <c r="AQ197" s="26">
        <v>7.8839270533019774E-4</v>
      </c>
      <c r="AR197" s="26">
        <v>-9.5918369045287465E-3</v>
      </c>
      <c r="AS197" s="26">
        <v>-2.0495322425387076E-2</v>
      </c>
      <c r="AT197" s="26">
        <v>0.74668108920057996</v>
      </c>
      <c r="AU197" s="26">
        <v>-1.7465783067471083</v>
      </c>
      <c r="AV197" s="26" t="e">
        <v>#N/A</v>
      </c>
    </row>
    <row r="198" spans="37:48" x14ac:dyDescent="0.25">
      <c r="AK198" t="str">
        <v>vw rabbit</v>
      </c>
      <c r="AL198" s="26">
        <v>29</v>
      </c>
      <c r="AM198" s="26">
        <v>29.09935525028073</v>
      </c>
      <c r="AN198" s="26">
        <v>-9.9355250280730445E-2</v>
      </c>
      <c r="AO198" s="26">
        <v>4.393457692484759E-2</v>
      </c>
      <c r="AP198" s="26">
        <v>-3.3128045912269553E-2</v>
      </c>
      <c r="AQ198" s="26">
        <v>2.9666174993551399E-6</v>
      </c>
      <c r="AR198" s="26">
        <v>-3.1972353893137463E-3</v>
      </c>
      <c r="AS198" s="26">
        <v>-1.3087490477449268E-2</v>
      </c>
      <c r="AT198" s="26">
        <v>0.18201111480420518</v>
      </c>
      <c r="AU198" s="26">
        <v>-0.10392097432114804</v>
      </c>
      <c r="AV198" s="26" t="e">
        <v>#N/A</v>
      </c>
    </row>
    <row r="199" spans="37:48" x14ac:dyDescent="0.25">
      <c r="AK199" t="str">
        <v>honda civic</v>
      </c>
      <c r="AL199" s="26">
        <v>33</v>
      </c>
      <c r="AM199" s="26">
        <v>30.216341400787364</v>
      </c>
      <c r="AN199" s="26">
        <v>2.7836585992126359</v>
      </c>
      <c r="AO199" s="26">
        <v>4.5682451098333909E-2</v>
      </c>
      <c r="AP199" s="26">
        <v>0.92900557209987766</v>
      </c>
      <c r="AQ199" s="26">
        <v>2.430212241802746E-3</v>
      </c>
      <c r="AR199" s="26">
        <v>3.1972353893138855E-3</v>
      </c>
      <c r="AS199" s="26">
        <v>-1.2115968549611986E-2</v>
      </c>
      <c r="AT199" s="26">
        <v>0.96384935135106964</v>
      </c>
      <c r="AU199" s="26">
        <v>2.9169102071070339</v>
      </c>
      <c r="AV199" s="26" t="e">
        <v>#N/A</v>
      </c>
    </row>
    <row r="200" spans="37:48" x14ac:dyDescent="0.25">
      <c r="AK200" t="str">
        <v>dodge aspen se</v>
      </c>
      <c r="AL200" s="26">
        <v>20</v>
      </c>
      <c r="AM200" s="26">
        <v>17.995784842215272</v>
      </c>
      <c r="AN200" s="26">
        <v>2.0042151577847278</v>
      </c>
      <c r="AO200" s="26">
        <v>3.6041566214087523E-2</v>
      </c>
      <c r="AP200" s="26">
        <v>0.66552441488229708</v>
      </c>
      <c r="AQ200" s="26">
        <v>9.7414680643075503E-4</v>
      </c>
      <c r="AR200" s="26">
        <v>3.1972353893138855E-3</v>
      </c>
      <c r="AS200" s="26">
        <v>-1.1623375752352078E-2</v>
      </c>
      <c r="AT200" s="26">
        <v>0.81579679754354095</v>
      </c>
      <c r="AU200" s="26">
        <v>2.0791510168267773</v>
      </c>
      <c r="AV200" s="26" t="e">
        <v>#N/A</v>
      </c>
    </row>
    <row r="201" spans="37:48" x14ac:dyDescent="0.25">
      <c r="AK201" t="str">
        <v>ford granada ghia</v>
      </c>
      <c r="AL201" s="26">
        <v>18</v>
      </c>
      <c r="AM201" s="26">
        <v>18.742861185557167</v>
      </c>
      <c r="AN201" s="26">
        <v>-0.7428611855571674</v>
      </c>
      <c r="AO201" s="26">
        <v>4.7455102359536781E-2</v>
      </c>
      <c r="AP201" s="26">
        <v>-0.24814969353100894</v>
      </c>
      <c r="AQ201" s="26">
        <v>1.804579520529167E-4</v>
      </c>
      <c r="AR201" s="26">
        <v>3.1972353893138855E-3</v>
      </c>
      <c r="AS201" s="26">
        <v>-9.0731992161399936E-3</v>
      </c>
      <c r="AT201" s="26">
        <v>0.49814625716852368</v>
      </c>
      <c r="AU201" s="26">
        <v>-0.77986999604669482</v>
      </c>
      <c r="AV201" s="26" t="e">
        <v>#N/A</v>
      </c>
    </row>
    <row r="202" spans="37:48" x14ac:dyDescent="0.25">
      <c r="AK202" t="str">
        <v>pontiac ventura sj</v>
      </c>
      <c r="AL202" s="26">
        <v>18.5</v>
      </c>
      <c r="AM202" s="26">
        <v>17.863800380370556</v>
      </c>
      <c r="AN202" s="26">
        <v>0.63619961962944416</v>
      </c>
      <c r="AO202" s="26">
        <v>3.2675410542189164E-2</v>
      </c>
      <c r="AP202" s="26">
        <v>0.21089005247032522</v>
      </c>
      <c r="AQ202" s="26">
        <v>8.8371472904510444E-5</v>
      </c>
      <c r="AR202" s="26">
        <v>3.1972353893138855E-3</v>
      </c>
      <c r="AS202" s="26">
        <v>2.4603534850325339E-3</v>
      </c>
      <c r="AT202" s="26">
        <v>0.45922766953911348</v>
      </c>
      <c r="AU202" s="26">
        <v>0.65768990736195021</v>
      </c>
      <c r="AV202" s="26" t="e">
        <v>#N/A</v>
      </c>
    </row>
    <row r="203" spans="37:48" x14ac:dyDescent="0.25">
      <c r="AK203" t="str">
        <v>amc pacer d/l</v>
      </c>
      <c r="AL203" s="26">
        <v>17.5</v>
      </c>
      <c r="AM203" s="26">
        <v>20.395962805706446</v>
      </c>
      <c r="AN203" s="26">
        <v>-2.8959628057064464</v>
      </c>
      <c r="AO203" s="26">
        <v>3.2246727730245492E-2</v>
      </c>
      <c r="AP203" s="26">
        <v>-0.95975295748031186</v>
      </c>
      <c r="AQ203" s="26">
        <v>1.8054730036373983E-3</v>
      </c>
      <c r="AR203" s="26">
        <v>3.1972353893138855E-3</v>
      </c>
      <c r="AS203" s="26">
        <v>9.7946834914373372E-3</v>
      </c>
      <c r="AT203" s="26">
        <v>0.9796698206438289</v>
      </c>
      <c r="AU203" s="26">
        <v>-2.9924598435242666</v>
      </c>
      <c r="AV203" s="26" t="e">
        <v>#N/A</v>
      </c>
    </row>
    <row r="204" spans="37:48" x14ac:dyDescent="0.25">
      <c r="AK204" t="str">
        <v>volkswagen rabbit</v>
      </c>
      <c r="AL204" s="26">
        <v>29.5</v>
      </c>
      <c r="AM204" s="26">
        <v>29.65020949522027</v>
      </c>
      <c r="AN204" s="26">
        <v>-0.15020949522027038</v>
      </c>
      <c r="AO204" s="26">
        <v>4.6489794191789918E-2</v>
      </c>
      <c r="AP204" s="26">
        <v>-5.0151452692643997E-2</v>
      </c>
      <c r="AQ204" s="26">
        <v>7.2135723349850473E-6</v>
      </c>
      <c r="AR204" s="26">
        <v>3.1972353893138855E-3</v>
      </c>
      <c r="AS204" s="26">
        <v>1.3677785391091995E-2</v>
      </c>
      <c r="AT204" s="26">
        <v>0.22394520020005787</v>
      </c>
      <c r="AU204" s="26">
        <v>-0.15753318035327213</v>
      </c>
      <c r="AV204" s="26" t="e">
        <v>#N/A</v>
      </c>
    </row>
    <row r="205" spans="37:48" x14ac:dyDescent="0.25">
      <c r="AK205" t="str">
        <v>datsun b-210</v>
      </c>
      <c r="AL205" s="26">
        <v>32</v>
      </c>
      <c r="AM205" s="26">
        <v>28.952976682629398</v>
      </c>
      <c r="AN205" s="26">
        <v>3.0470233173706021</v>
      </c>
      <c r="AO205" s="26">
        <v>4.4040272230168237E-2</v>
      </c>
      <c r="AP205" s="26">
        <v>1.0160259092109321</v>
      </c>
      <c r="AQ205" s="26">
        <v>2.7975061003270257E-3</v>
      </c>
      <c r="AR205" s="26">
        <v>3.1972353893138855E-3</v>
      </c>
      <c r="AS205" s="26">
        <v>1.5048430823993899E-2</v>
      </c>
      <c r="AT205" s="26">
        <v>1.007981105582308</v>
      </c>
      <c r="AU205" s="26">
        <v>3.1873971558185135</v>
      </c>
      <c r="AV205" s="26" t="e">
        <v>#N/A</v>
      </c>
    </row>
    <row r="206" spans="37:48" x14ac:dyDescent="0.25">
      <c r="AK206" t="str">
        <v>toyota corolla</v>
      </c>
      <c r="AL206" s="26">
        <v>28</v>
      </c>
      <c r="AM206" s="26">
        <v>28.03634843636743</v>
      </c>
      <c r="AN206" s="26">
        <v>-3.6348436367429571E-2</v>
      </c>
      <c r="AO206" s="26">
        <v>4.3350610044236071E-2</v>
      </c>
      <c r="AP206" s="26">
        <v>-1.2115968549611986E-2</v>
      </c>
      <c r="AQ206" s="26">
        <v>3.9129992780615229E-7</v>
      </c>
      <c r="AR206" s="26">
        <v>3.1972353893138855E-3</v>
      </c>
      <c r="AS206" s="26">
        <v>1.6521563559615881E-2</v>
      </c>
      <c r="AT206" s="26">
        <v>0.11007256038455718</v>
      </c>
      <c r="AU206" s="26">
        <v>-3.7995567392888153E-2</v>
      </c>
      <c r="AV206" s="26" t="e">
        <v>#N/A</v>
      </c>
    </row>
    <row r="207" spans="37:48" x14ac:dyDescent="0.25">
      <c r="AK207" t="str">
        <v>ford pinto</v>
      </c>
      <c r="AL207" s="26">
        <v>26.5</v>
      </c>
      <c r="AM207" s="26">
        <v>23.949159178931204</v>
      </c>
      <c r="AN207" s="26">
        <v>2.5508408210687961</v>
      </c>
      <c r="AO207" s="26">
        <v>3.6411444622850564E-2</v>
      </c>
      <c r="AP207" s="26">
        <v>0.84720077695598384</v>
      </c>
      <c r="AQ207" s="26">
        <v>1.595401683831486E-3</v>
      </c>
      <c r="AR207" s="26">
        <v>3.1972353893138855E-3</v>
      </c>
      <c r="AS207" s="26">
        <v>1.9978196923054012E-2</v>
      </c>
      <c r="AT207" s="26">
        <v>0.92043510197948442</v>
      </c>
      <c r="AU207" s="26">
        <v>2.6472303005616276</v>
      </c>
      <c r="AV207" s="26" t="e">
        <v>#N/A</v>
      </c>
    </row>
    <row r="208" spans="37:48" x14ac:dyDescent="0.25">
      <c r="AK208" t="str">
        <v>volvo 245</v>
      </c>
      <c r="AL208" s="26">
        <v>20</v>
      </c>
      <c r="AM208" s="26">
        <v>22.437994864630799</v>
      </c>
      <c r="AN208" s="26">
        <v>-2.4379948646307987</v>
      </c>
      <c r="AO208" s="26">
        <v>4.3042025864849058E-2</v>
      </c>
      <c r="AP208" s="26">
        <v>-0.81252205315322645</v>
      </c>
      <c r="AQ208" s="26">
        <v>1.7467117093002043E-3</v>
      </c>
      <c r="AR208" s="26">
        <v>6.0784779324276172E-2</v>
      </c>
      <c r="AS208" s="26">
        <v>2.781136326470084E-2</v>
      </c>
      <c r="AT208" s="26">
        <v>0.90140005167141324</v>
      </c>
      <c r="AU208" s="26">
        <v>-2.547650921488096</v>
      </c>
      <c r="AV208" s="26" t="e">
        <v>#N/A</v>
      </c>
    </row>
    <row r="209" spans="37:48" x14ac:dyDescent="0.25">
      <c r="AK209" t="str">
        <v>plymouth volare premier v8</v>
      </c>
      <c r="AL209" s="26">
        <v>13</v>
      </c>
      <c r="AM209" s="26">
        <v>15.720666765769471</v>
      </c>
      <c r="AN209" s="26">
        <v>-2.7206667657694705</v>
      </c>
      <c r="AO209" s="26">
        <v>3.5371291299942126E-2</v>
      </c>
      <c r="AP209" s="26">
        <v>-0.9031170962155961</v>
      </c>
      <c r="AQ209" s="26">
        <v>1.7592596334059286E-3</v>
      </c>
      <c r="AR209" s="26">
        <v>6.7192354710227428E-2</v>
      </c>
      <c r="AS209" s="26">
        <v>3.0723966658172362E-2</v>
      </c>
      <c r="AT209" s="26">
        <v>0.95032473198144019</v>
      </c>
      <c r="AU209" s="26">
        <v>-2.8204289808416183</v>
      </c>
      <c r="AV209" s="26" t="e">
        <v>#N/A</v>
      </c>
    </row>
    <row r="210" spans="37:48" x14ac:dyDescent="0.25">
      <c r="AK210" t="str">
        <v>peugeot 504</v>
      </c>
      <c r="AL210" s="26">
        <v>19</v>
      </c>
      <c r="AM210" s="26">
        <v>22.057707758166373</v>
      </c>
      <c r="AN210" s="26">
        <v>-3.057707758166373</v>
      </c>
      <c r="AO210" s="26">
        <v>4.7441901732412563E-2</v>
      </c>
      <c r="AP210" s="26">
        <v>-1.0214074988536541</v>
      </c>
      <c r="AQ210" s="26">
        <v>3.0564674748133577E-3</v>
      </c>
      <c r="AR210" s="26">
        <v>7.3602690030832113E-2</v>
      </c>
      <c r="AS210" s="26">
        <v>3.3677120231556792E-2</v>
      </c>
      <c r="AT210" s="26">
        <v>1.0106470693835974</v>
      </c>
      <c r="AU210" s="26">
        <v>-3.2099960765935545</v>
      </c>
      <c r="AV210" s="26" t="e">
        <v>#N/A</v>
      </c>
    </row>
    <row r="211" spans="37:48" x14ac:dyDescent="0.25">
      <c r="AK211" t="str">
        <v>toyota mark ii</v>
      </c>
      <c r="AL211" s="26">
        <v>19</v>
      </c>
      <c r="AM211" s="26">
        <v>23.576481230185095</v>
      </c>
      <c r="AN211" s="26">
        <v>-4.5764812301850952</v>
      </c>
      <c r="AO211" s="26">
        <v>4.5101384794468423E-2</v>
      </c>
      <c r="AP211" s="26">
        <v>-1.5268692799723573</v>
      </c>
      <c r="AQ211" s="26">
        <v>6.4772014803550016E-3</v>
      </c>
      <c r="AR211" s="26">
        <v>8.0016051321400994E-2</v>
      </c>
      <c r="AS211" s="26">
        <v>3.5295875579668894E-2</v>
      </c>
      <c r="AT211" s="26">
        <v>1.2356655210745169</v>
      </c>
      <c r="AU211" s="26">
        <v>-4.7926357388214011</v>
      </c>
      <c r="AV211" s="26" t="e">
        <v>#N/A</v>
      </c>
    </row>
    <row r="212" spans="37:48" x14ac:dyDescent="0.25">
      <c r="AK212" t="str">
        <v>mercedes-benz 280s</v>
      </c>
      <c r="AL212" s="26">
        <v>16.5</v>
      </c>
      <c r="AM212" s="26">
        <v>18.753321647338844</v>
      </c>
      <c r="AN212" s="26">
        <v>-2.2533216473388435</v>
      </c>
      <c r="AO212" s="26">
        <v>5.2143200958480455E-2</v>
      </c>
      <c r="AP212" s="26">
        <v>-0.75457189916222744</v>
      </c>
      <c r="AQ212" s="26">
        <v>1.8424991340947824E-3</v>
      </c>
      <c r="AR212" s="26">
        <v>8.6432705492186818E-2</v>
      </c>
      <c r="AS212" s="26">
        <v>4.357517290963854E-2</v>
      </c>
      <c r="AT212" s="26">
        <v>0.86866098056849972</v>
      </c>
      <c r="AU212" s="26">
        <v>-2.377280671107092</v>
      </c>
      <c r="AV212" s="26" t="e">
        <v>#N/A</v>
      </c>
    </row>
    <row r="213" spans="37:48" x14ac:dyDescent="0.25">
      <c r="AK213" t="str">
        <v>cadillac seville</v>
      </c>
      <c r="AL213" s="26">
        <v>16.5</v>
      </c>
      <c r="AM213" s="26">
        <v>13.005717576511863</v>
      </c>
      <c r="AN213" s="26">
        <v>3.4942824234881371</v>
      </c>
      <c r="AO213" s="26">
        <v>4.5377289279871169E-2</v>
      </c>
      <c r="AP213" s="26">
        <v>1.1659795306247449</v>
      </c>
      <c r="AQ213" s="26">
        <v>3.8013662770483487E-3</v>
      </c>
      <c r="AR213" s="26">
        <v>8.6432705492186818E-2</v>
      </c>
      <c r="AS213" s="26">
        <v>4.4247006473740601E-2</v>
      </c>
      <c r="AT213" s="26">
        <v>1.0798053207058878</v>
      </c>
      <c r="AU213" s="26">
        <v>3.6603805715581514</v>
      </c>
      <c r="AV213" s="26" t="e">
        <v>#N/A</v>
      </c>
    </row>
    <row r="214" spans="37:48" x14ac:dyDescent="0.25">
      <c r="AK214" t="str">
        <v>chevy c10</v>
      </c>
      <c r="AL214" s="26">
        <v>13</v>
      </c>
      <c r="AM214" s="26">
        <v>15.219568319798745</v>
      </c>
      <c r="AN214" s="26">
        <v>-2.2195683197987446</v>
      </c>
      <c r="AO214" s="26">
        <v>3.4025124972775156E-2</v>
      </c>
      <c r="AP214" s="26">
        <v>-0.73626542374561854</v>
      </c>
      <c r="AQ214" s="26">
        <v>1.1231914493353005E-3</v>
      </c>
      <c r="AR214" s="26">
        <v>9.9276964964338646E-2</v>
      </c>
      <c r="AS214" s="26">
        <v>5.5683358456535478E-2</v>
      </c>
      <c r="AT214" s="26">
        <v>0.85805910271124008</v>
      </c>
      <c r="AU214" s="26">
        <v>-2.2977495348791437</v>
      </c>
      <c r="AV214" s="26" t="e">
        <v>#N/A</v>
      </c>
    </row>
    <row r="215" spans="37:48" x14ac:dyDescent="0.25">
      <c r="AK215" t="str">
        <v>ford f108</v>
      </c>
      <c r="AL215" s="26">
        <v>13</v>
      </c>
      <c r="AM215" s="26">
        <v>16.399827077898465</v>
      </c>
      <c r="AN215" s="26">
        <v>-3.3998270778984647</v>
      </c>
      <c r="AO215" s="26">
        <v>3.2249410702291689E-2</v>
      </c>
      <c r="AP215" s="26">
        <v>-1.1267405125615217</v>
      </c>
      <c r="AQ215" s="26">
        <v>2.4886122643385461E-3</v>
      </c>
      <c r="AR215" s="26">
        <v>9.9276964964338646E-2</v>
      </c>
      <c r="AS215" s="26">
        <v>6.1844508852538164E-2</v>
      </c>
      <c r="AT215" s="26">
        <v>1.0614803401672221</v>
      </c>
      <c r="AU215" s="26">
        <v>-3.5131232318501628</v>
      </c>
      <c r="AV215" s="26" t="e">
        <v>#N/A</v>
      </c>
    </row>
    <row r="216" spans="37:48" x14ac:dyDescent="0.25">
      <c r="AK216" t="str">
        <v>dodge d100</v>
      </c>
      <c r="AL216" s="26">
        <v>13</v>
      </c>
      <c r="AM216" s="26">
        <v>16.657379044566071</v>
      </c>
      <c r="AN216" s="26">
        <v>-3.6573790445660705</v>
      </c>
      <c r="AO216" s="26">
        <v>3.7135465112778508E-2</v>
      </c>
      <c r="AP216" s="26">
        <v>-1.2151675973963221</v>
      </c>
      <c r="AQ216" s="26">
        <v>3.3500178156531464E-3</v>
      </c>
      <c r="AR216" s="26">
        <v>9.9276964964338646E-2</v>
      </c>
      <c r="AS216" s="26">
        <v>6.7796750316846358E-2</v>
      </c>
      <c r="AT216" s="26">
        <v>1.1023464053537446</v>
      </c>
      <c r="AU216" s="26">
        <v>-3.7984357217959559</v>
      </c>
      <c r="AV216" s="26" t="e">
        <v>#N/A</v>
      </c>
    </row>
    <row r="217" spans="37:48" x14ac:dyDescent="0.25">
      <c r="AK217" t="str">
        <v>honda accord cvcc</v>
      </c>
      <c r="AL217" s="26">
        <v>31.5</v>
      </c>
      <c r="AM217" s="26">
        <v>30.140660247573571</v>
      </c>
      <c r="AN217" s="26">
        <v>1.359339752426429</v>
      </c>
      <c r="AO217" s="26">
        <v>4.7573961811810575E-2</v>
      </c>
      <c r="AP217" s="26">
        <v>0.45411013125419586</v>
      </c>
      <c r="AQ217" s="26">
        <v>6.0591474413001676E-4</v>
      </c>
      <c r="AR217" s="26">
        <v>9.9276964964338646E-2</v>
      </c>
      <c r="AS217" s="26">
        <v>7.2633416429777817E-2</v>
      </c>
      <c r="AT217" s="26">
        <v>0.67387694073487625</v>
      </c>
      <c r="AU217" s="26">
        <v>1.4272391744059372</v>
      </c>
      <c r="AV217" s="26" t="e">
        <v>#N/A</v>
      </c>
    </row>
    <row r="218" spans="37:48" x14ac:dyDescent="0.25">
      <c r="AK218" t="str">
        <v>buick opel isuzu deluxe</v>
      </c>
      <c r="AL218" s="26">
        <v>30</v>
      </c>
      <c r="AM218" s="26">
        <v>27.328917395369253</v>
      </c>
      <c r="AN218" s="26">
        <v>2.6710826046307474</v>
      </c>
      <c r="AO218" s="26">
        <v>4.7111530230497453E-2</v>
      </c>
      <c r="AP218" s="26">
        <v>0.89210317838710018</v>
      </c>
      <c r="AQ218" s="26">
        <v>2.3145490611005772E-3</v>
      </c>
      <c r="AR218" s="26">
        <v>9.9276964964338646E-2</v>
      </c>
      <c r="AS218" s="26">
        <v>7.8125519301108906E-2</v>
      </c>
      <c r="AT218" s="26">
        <v>0.9445121377658946</v>
      </c>
      <c r="AU218" s="26">
        <v>2.8031429588783507</v>
      </c>
      <c r="AV218" s="26" t="e">
        <v>#N/A</v>
      </c>
    </row>
    <row r="219" spans="37:48" x14ac:dyDescent="0.25">
      <c r="AK219" t="str">
        <v>renault 5 gtl</v>
      </c>
      <c r="AL219" s="26">
        <v>36</v>
      </c>
      <c r="AM219" s="26">
        <v>31.294975840484813</v>
      </c>
      <c r="AN219" s="26">
        <v>4.7050241595151867</v>
      </c>
      <c r="AO219" s="26">
        <v>5.1189340081255051E-2</v>
      </c>
      <c r="AP219" s="26">
        <v>1.5747836013923129</v>
      </c>
      <c r="AQ219" s="26">
        <v>7.8703278063428847E-3</v>
      </c>
      <c r="AR219" s="26">
        <v>9.9276964964338646E-2</v>
      </c>
      <c r="AS219" s="26">
        <v>8.1721707715661354E-2</v>
      </c>
      <c r="AT219" s="26">
        <v>1.2549038215705268</v>
      </c>
      <c r="AU219" s="26">
        <v>4.9588651964746262</v>
      </c>
      <c r="AV219" s="26" t="e">
        <v>#N/A</v>
      </c>
    </row>
    <row r="220" spans="37:48" x14ac:dyDescent="0.25">
      <c r="AK220" t="str">
        <v>plymouth arrow gs</v>
      </c>
      <c r="AL220" s="26">
        <v>25.5</v>
      </c>
      <c r="AM220" s="26">
        <v>26.334954589920663</v>
      </c>
      <c r="AN220" s="26">
        <v>-0.83495458992066318</v>
      </c>
      <c r="AO220" s="26">
        <v>4.7857645864700191E-2</v>
      </c>
      <c r="AP220" s="26">
        <v>-0.27897206548305931</v>
      </c>
      <c r="AQ220" s="26">
        <v>2.3010283096977808E-4</v>
      </c>
      <c r="AR220" s="26">
        <v>9.9276964964338646E-2</v>
      </c>
      <c r="AS220" s="26">
        <v>8.7513237424759235E-2</v>
      </c>
      <c r="AT220" s="26">
        <v>0.52817806228871278</v>
      </c>
      <c r="AU220" s="26">
        <v>-0.87692201307328443</v>
      </c>
      <c r="AV220" s="26" t="e">
        <v>#N/A</v>
      </c>
    </row>
    <row r="221" spans="37:48" x14ac:dyDescent="0.25">
      <c r="AK221" t="str">
        <v>datsun f-10 hatchback</v>
      </c>
      <c r="AL221" s="26">
        <v>33.5</v>
      </c>
      <c r="AM221" s="26">
        <v>30.614518345178162</v>
      </c>
      <c r="AN221" s="26">
        <v>2.885481654821838</v>
      </c>
      <c r="AO221" s="26">
        <v>4.7431289784227601E-2</v>
      </c>
      <c r="AP221" s="26">
        <v>0.96387111404314918</v>
      </c>
      <c r="AQ221" s="26">
        <v>2.7211822643756441E-3</v>
      </c>
      <c r="AR221" s="26">
        <v>9.9276964964338646E-2</v>
      </c>
      <c r="AS221" s="26">
        <v>0.12614744788801885</v>
      </c>
      <c r="AT221" s="26">
        <v>0.98176937925520436</v>
      </c>
      <c r="AU221" s="26">
        <v>3.0291585518993474</v>
      </c>
      <c r="AV221" s="26" t="e">
        <v>#N/A</v>
      </c>
    </row>
    <row r="222" spans="37:48" x14ac:dyDescent="0.25">
      <c r="AK222" t="str">
        <v>chevrolet caprice classic</v>
      </c>
      <c r="AL222" s="26">
        <v>17.5</v>
      </c>
      <c r="AM222" s="26">
        <v>17.539340232312689</v>
      </c>
      <c r="AN222" s="26">
        <v>-3.9340232312689238E-2</v>
      </c>
      <c r="AO222" s="26">
        <v>3.9585539885507684E-2</v>
      </c>
      <c r="AP222" s="26">
        <v>-1.3087490477449268E-2</v>
      </c>
      <c r="AQ222" s="26">
        <v>4.1528067158141236E-7</v>
      </c>
      <c r="AR222" s="26">
        <v>9.9276964964338646E-2</v>
      </c>
      <c r="AS222" s="26">
        <v>0.12974540077511315</v>
      </c>
      <c r="AT222" s="26">
        <v>0.11440057026715063</v>
      </c>
      <c r="AU222" s="26">
        <v>-4.0961724283076116E-2</v>
      </c>
      <c r="AV222" s="26" t="e">
        <v>#N/A</v>
      </c>
    </row>
    <row r="223" spans="37:48" x14ac:dyDescent="0.25">
      <c r="AK223" t="str">
        <v>oldsmobile cutlass supreme</v>
      </c>
      <c r="AL223" s="26">
        <v>17</v>
      </c>
      <c r="AM223" s="26">
        <v>17.196219619965625</v>
      </c>
      <c r="AN223" s="26">
        <v>-0.19621961996562476</v>
      </c>
      <c r="AO223" s="26">
        <v>5.1387654780163682E-2</v>
      </c>
      <c r="AP223" s="26">
        <v>-6.5682072482442247E-2</v>
      </c>
      <c r="AQ223" s="26">
        <v>1.374721736872366E-5</v>
      </c>
      <c r="AR223" s="26">
        <v>9.9276964964338646E-2</v>
      </c>
      <c r="AS223" s="26">
        <v>0.12999171896584169</v>
      </c>
      <c r="AT223" s="26">
        <v>0.25628513901988592</v>
      </c>
      <c r="AU223" s="26">
        <v>-0.20684911065557746</v>
      </c>
      <c r="AV223" s="26" t="e">
        <v>#N/A</v>
      </c>
    </row>
    <row r="224" spans="37:48" x14ac:dyDescent="0.25">
      <c r="AK224" t="str">
        <v>dodge monaco brougham</v>
      </c>
      <c r="AL224" s="26">
        <v>15.5</v>
      </c>
      <c r="AM224" s="26">
        <v>16.222879732382339</v>
      </c>
      <c r="AN224" s="26">
        <v>-0.7228797323823386</v>
      </c>
      <c r="AO224" s="26">
        <v>4.1156840419458537E-2</v>
      </c>
      <c r="AP224" s="26">
        <v>-0.24068058859416844</v>
      </c>
      <c r="AQ224" s="26">
        <v>1.4626070451054007E-4</v>
      </c>
      <c r="AR224" s="26">
        <v>9.9276964964338646E-2</v>
      </c>
      <c r="AS224" s="26">
        <v>0.13985011155836161</v>
      </c>
      <c r="AT224" s="26">
        <v>0.49059207962845103</v>
      </c>
      <c r="AU224" s="26">
        <v>-0.75390821236976013</v>
      </c>
      <c r="AV224" s="26" t="e">
        <v>#N/A</v>
      </c>
    </row>
    <row r="225" spans="37:48" x14ac:dyDescent="0.25">
      <c r="AK225" t="str">
        <v>mercury cougar brougham</v>
      </c>
      <c r="AL225" s="26">
        <v>15</v>
      </c>
      <c r="AM225" s="26">
        <v>15.681613221342358</v>
      </c>
      <c r="AN225" s="26">
        <v>-0.68161322134235824</v>
      </c>
      <c r="AO225" s="26">
        <v>4.7817128542920702E-2</v>
      </c>
      <c r="AP225" s="26">
        <v>-0.22773334599687459</v>
      </c>
      <c r="AQ225" s="26">
        <v>1.5320306744409423E-4</v>
      </c>
      <c r="AR225" s="26">
        <v>0.17027239685422862</v>
      </c>
      <c r="AS225" s="26">
        <v>0.15513508303132956</v>
      </c>
      <c r="AT225" s="26">
        <v>0.47721415108614978</v>
      </c>
      <c r="AU225" s="26">
        <v>-0.71584276694593196</v>
      </c>
      <c r="AV225" s="26" t="e">
        <v>#N/A</v>
      </c>
    </row>
    <row r="226" spans="37:48" x14ac:dyDescent="0.25">
      <c r="AK226" t="str">
        <v>chevrolet concours</v>
      </c>
      <c r="AL226" s="26">
        <v>17.5</v>
      </c>
      <c r="AM226" s="26">
        <v>19.930406812128666</v>
      </c>
      <c r="AN226" s="26">
        <v>-2.4304068121286662</v>
      </c>
      <c r="AO226" s="26">
        <v>3.9112251127676453E-2</v>
      </c>
      <c r="AP226" s="26">
        <v>-0.80833512211099245</v>
      </c>
      <c r="AQ226" s="26">
        <v>1.5644948348165081E-3</v>
      </c>
      <c r="AR226" s="26">
        <v>0.17676385996282321</v>
      </c>
      <c r="AS226" s="26">
        <v>0.17184976624815418</v>
      </c>
      <c r="AT226" s="26">
        <v>0.89907459207286711</v>
      </c>
      <c r="AU226" s="26">
        <v>-2.5293347896056928</v>
      </c>
      <c r="AV226" s="26" t="e">
        <v>#N/A</v>
      </c>
    </row>
    <row r="227" spans="37:48" x14ac:dyDescent="0.25">
      <c r="AK227" t="str">
        <v>buick skylark</v>
      </c>
      <c r="AL227" s="26">
        <v>20.5</v>
      </c>
      <c r="AM227" s="26">
        <v>20.492603385332458</v>
      </c>
      <c r="AN227" s="26">
        <v>7.3966146675417122E-3</v>
      </c>
      <c r="AO227" s="26">
        <v>3.9342493844486986E-2</v>
      </c>
      <c r="AP227" s="26">
        <v>2.4603534850325339E-3</v>
      </c>
      <c r="AQ227" s="26">
        <v>1.4582748947170539E-8</v>
      </c>
      <c r="AR227" s="26">
        <v>0.18326278037660315</v>
      </c>
      <c r="AS227" s="26">
        <v>0.17289252435540003</v>
      </c>
      <c r="AT227" s="26">
        <v>4.9601950415608997E-2</v>
      </c>
      <c r="AU227" s="26">
        <v>7.6995335175618082E-3</v>
      </c>
      <c r="AV227" s="26" t="e">
        <v>#N/A</v>
      </c>
    </row>
    <row r="228" spans="37:48" x14ac:dyDescent="0.25">
      <c r="AK228" t="str">
        <v>plymouth volare custom</v>
      </c>
      <c r="AL228" s="26">
        <v>19</v>
      </c>
      <c r="AM228" s="26">
        <v>19.535807074001234</v>
      </c>
      <c r="AN228" s="26">
        <v>-0.53580707400123373</v>
      </c>
      <c r="AO228" s="26">
        <v>4.4967132968366005E-2</v>
      </c>
      <c r="AP228" s="26">
        <v>-0.17875083851948473</v>
      </c>
      <c r="AQ228" s="26">
        <v>8.8496100589804255E-5</v>
      </c>
      <c r="AR228" s="26">
        <v>0.18326278037660315</v>
      </c>
      <c r="AS228" s="26">
        <v>0.18042945365691565</v>
      </c>
      <c r="AT228" s="26">
        <v>0.42278935478496232</v>
      </c>
      <c r="AU228" s="26">
        <v>-0.56103521930778322</v>
      </c>
      <c r="AV228" s="26" t="e">
        <v>#N/A</v>
      </c>
    </row>
    <row r="229" spans="37:48" x14ac:dyDescent="0.25">
      <c r="AK229" t="str">
        <v>ford granada</v>
      </c>
      <c r="AL229" s="26">
        <v>18.5</v>
      </c>
      <c r="AM229" s="26">
        <v>20.099927447495574</v>
      </c>
      <c r="AN229" s="26">
        <v>-1.599927447495574</v>
      </c>
      <c r="AO229" s="26">
        <v>4.3655720287064367E-2</v>
      </c>
      <c r="AP229" s="26">
        <v>-0.53338642732774066</v>
      </c>
      <c r="AQ229" s="26">
        <v>7.6394464843268105E-4</v>
      </c>
      <c r="AR229" s="26">
        <v>0.19628416463254303</v>
      </c>
      <c r="AS229" s="26">
        <v>0.18470642599231274</v>
      </c>
      <c r="AT229" s="26">
        <v>0.73033309340857655</v>
      </c>
      <c r="AU229" s="26">
        <v>-1.672961799882174</v>
      </c>
      <c r="AV229" s="26" t="e">
        <v>#N/A</v>
      </c>
    </row>
    <row r="230" spans="37:48" x14ac:dyDescent="0.25">
      <c r="AK230" t="str">
        <v>pontiac grand prix lj</v>
      </c>
      <c r="AL230" s="26">
        <v>16</v>
      </c>
      <c r="AM230" s="26">
        <v>15.249539844799058</v>
      </c>
      <c r="AN230" s="26">
        <v>0.75046015520094222</v>
      </c>
      <c r="AO230" s="26">
        <v>5.057933115994296E-2</v>
      </c>
      <c r="AP230" s="26">
        <v>0.25110022474118066</v>
      </c>
      <c r="AQ230" s="26">
        <v>1.9758759791664929E-4</v>
      </c>
      <c r="AR230" s="26">
        <v>0.19628416463254303</v>
      </c>
      <c r="AS230" s="26">
        <v>0.18658521528183183</v>
      </c>
      <c r="AT230" s="26">
        <v>0.50109901690302749</v>
      </c>
      <c r="AU230" s="26">
        <v>0.7904400860767099</v>
      </c>
      <c r="AV230" s="26" t="e">
        <v>#N/A</v>
      </c>
    </row>
    <row r="231" spans="37:48" x14ac:dyDescent="0.25">
      <c r="AK231" t="str">
        <v>chevrolet monte carlo landau</v>
      </c>
      <c r="AL231" s="26">
        <v>15.5</v>
      </c>
      <c r="AM231" s="26">
        <v>15.690386193165891</v>
      </c>
      <c r="AN231" s="26">
        <v>-0.19038619316589056</v>
      </c>
      <c r="AO231" s="26">
        <v>4.6052506658354996E-2</v>
      </c>
      <c r="AP231" s="26">
        <v>-6.3550945766768785E-2</v>
      </c>
      <c r="AQ231" s="26">
        <v>1.1468956821846464E-5</v>
      </c>
      <c r="AR231" s="26">
        <v>0.19628416463254303</v>
      </c>
      <c r="AS231" s="26">
        <v>0.18988660114211794</v>
      </c>
      <c r="AT231" s="26">
        <v>0.25209312915422505</v>
      </c>
      <c r="AU231" s="26">
        <v>-0.19957722463211716</v>
      </c>
      <c r="AV231" s="26" t="e">
        <v>#N/A</v>
      </c>
    </row>
    <row r="232" spans="37:48" x14ac:dyDescent="0.25">
      <c r="AK232" t="str">
        <v>chrysler cordoba</v>
      </c>
      <c r="AL232" s="26">
        <v>15.5</v>
      </c>
      <c r="AM232" s="26">
        <v>14.555528015676385</v>
      </c>
      <c r="AN232" s="26">
        <v>0.94447198432361468</v>
      </c>
      <c r="AO232" s="26">
        <v>5.5585416560546497E-2</v>
      </c>
      <c r="AP232" s="26">
        <v>0.31685206458484116</v>
      </c>
      <c r="AQ232" s="26">
        <v>3.4758605236243426E-4</v>
      </c>
      <c r="AR232" s="26">
        <v>0.19628416463254303</v>
      </c>
      <c r="AS232" s="26">
        <v>0.19800523327850184</v>
      </c>
      <c r="AT232" s="26">
        <v>0.56289614014029365</v>
      </c>
      <c r="AU232" s="26">
        <v>1.0000607793284515</v>
      </c>
      <c r="AV232" s="26" t="e">
        <v>#N/A</v>
      </c>
    </row>
    <row r="233" spans="37:48" x14ac:dyDescent="0.25">
      <c r="AK233" t="str">
        <v>ford thunderbird</v>
      </c>
      <c r="AL233" s="26">
        <v>16</v>
      </c>
      <c r="AM233" s="26">
        <v>15.17058862962041</v>
      </c>
      <c r="AN233" s="26">
        <v>0.82941137037959045</v>
      </c>
      <c r="AO233" s="26">
        <v>4.3566983395152824E-2</v>
      </c>
      <c r="AP233" s="26">
        <v>0.27649769074526315</v>
      </c>
      <c r="AQ233" s="26">
        <v>2.0485049891335791E-4</v>
      </c>
      <c r="AR233" s="26">
        <v>0.19628416463254303</v>
      </c>
      <c r="AS233" s="26">
        <v>0.19993267130990572</v>
      </c>
      <c r="AT233" s="26">
        <v>0.52583047719323306</v>
      </c>
      <c r="AU233" s="26">
        <v>0.86719232395786683</v>
      </c>
      <c r="AV233" s="26" t="e">
        <v>#N/A</v>
      </c>
    </row>
    <row r="234" spans="37:48" x14ac:dyDescent="0.25">
      <c r="AK234" t="str">
        <v>volkswagen rabbit custom</v>
      </c>
      <c r="AL234" s="26">
        <v>29</v>
      </c>
      <c r="AM234" s="26">
        <v>30.387966595675568</v>
      </c>
      <c r="AN234" s="26">
        <v>-1.387966595675568</v>
      </c>
      <c r="AO234" s="26">
        <v>5.2926272357712363E-2</v>
      </c>
      <c r="AP234" s="26">
        <v>-0.46498176646527745</v>
      </c>
      <c r="AQ234" s="26">
        <v>7.1073948431203671E-4</v>
      </c>
      <c r="AR234" s="26">
        <v>0.19628416463254303</v>
      </c>
      <c r="AS234" s="26">
        <v>0.20398710450777527</v>
      </c>
      <c r="AT234" s="26">
        <v>0.68189571524191106</v>
      </c>
      <c r="AU234" s="26">
        <v>-1.4655317270080654</v>
      </c>
      <c r="AV234" s="26" t="e">
        <v>#N/A</v>
      </c>
    </row>
    <row r="235" spans="37:48" x14ac:dyDescent="0.25">
      <c r="AK235" t="str">
        <v>pontiac sunbird coupe</v>
      </c>
      <c r="AL235" s="26">
        <v>24.5</v>
      </c>
      <c r="AM235" s="26">
        <v>24.236989814897633</v>
      </c>
      <c r="AN235" s="26">
        <v>0.26301018510236673</v>
      </c>
      <c r="AO235" s="26">
        <v>3.9946930254294279E-2</v>
      </c>
      <c r="AP235" s="26">
        <v>8.7513237424759235E-2</v>
      </c>
      <c r="AQ235" s="26">
        <v>1.8745056327978849E-5</v>
      </c>
      <c r="AR235" s="26">
        <v>0.19628416463254303</v>
      </c>
      <c r="AS235" s="26">
        <v>0.21089005247032522</v>
      </c>
      <c r="AT235" s="26">
        <v>0.29582636364049641</v>
      </c>
      <c r="AU235" s="26">
        <v>0.27395379837911632</v>
      </c>
      <c r="AV235" s="26" t="e">
        <v>#N/A</v>
      </c>
    </row>
    <row r="236" spans="37:48" x14ac:dyDescent="0.25">
      <c r="AK236" t="str">
        <v>toyota corolla liftback</v>
      </c>
      <c r="AL236" s="26">
        <v>26</v>
      </c>
      <c r="AM236" s="26">
        <v>28.913077108573098</v>
      </c>
      <c r="AN236" s="26">
        <v>-2.9130771085730984</v>
      </c>
      <c r="AO236" s="26">
        <v>4.7359583478988977E-2</v>
      </c>
      <c r="AP236" s="26">
        <v>-0.97305252208919468</v>
      </c>
      <c r="AQ236" s="26">
        <v>2.7688696773164527E-3</v>
      </c>
      <c r="AR236" s="26">
        <v>0.19628416463254303</v>
      </c>
      <c r="AS236" s="26">
        <v>0.21951048018534694</v>
      </c>
      <c r="AT236" s="26">
        <v>0.9864342462066058</v>
      </c>
      <c r="AU236" s="26">
        <v>-3.0578978784161723</v>
      </c>
      <c r="AV236" s="26" t="e">
        <v>#N/A</v>
      </c>
    </row>
    <row r="237" spans="37:48" x14ac:dyDescent="0.25">
      <c r="AK237" t="str">
        <v>ford mustang ii 2+2</v>
      </c>
      <c r="AL237" s="26">
        <v>25.5</v>
      </c>
      <c r="AM237" s="26">
        <v>24.144803738717336</v>
      </c>
      <c r="AN237" s="26">
        <v>1.3551962612826642</v>
      </c>
      <c r="AO237" s="26">
        <v>3.9787848643024322E-2</v>
      </c>
      <c r="AP237" s="26">
        <v>0.45088667377233937</v>
      </c>
      <c r="AQ237" s="26">
        <v>4.9552907027581336E-4</v>
      </c>
      <c r="AR237" s="26">
        <v>0.19628416463254303</v>
      </c>
      <c r="AS237" s="26">
        <v>0.22330383955665867</v>
      </c>
      <c r="AT237" s="26">
        <v>0.67148095562892873</v>
      </c>
      <c r="AU237" s="26">
        <v>1.4113508763323765</v>
      </c>
      <c r="AV237" s="26" t="e">
        <v>#N/A</v>
      </c>
    </row>
    <row r="238" spans="37:48" x14ac:dyDescent="0.25">
      <c r="AK238" t="str">
        <v>chevrolet chevette</v>
      </c>
      <c r="AL238" s="26">
        <v>30.5</v>
      </c>
      <c r="AM238" s="26">
        <v>28.131520938551596</v>
      </c>
      <c r="AN238" s="26">
        <v>2.3684790614484044</v>
      </c>
      <c r="AO238" s="26">
        <v>4.8191117508989904E-2</v>
      </c>
      <c r="AP238" s="26">
        <v>0.7914864360088929</v>
      </c>
      <c r="AQ238" s="26">
        <v>1.8657578421682358E-3</v>
      </c>
      <c r="AR238" s="26">
        <v>0.19628416463254303</v>
      </c>
      <c r="AS238" s="26">
        <v>0.22503211391071432</v>
      </c>
      <c r="AT238" s="26">
        <v>0.88965523435142724</v>
      </c>
      <c r="AU238" s="26">
        <v>2.4883977288064179</v>
      </c>
      <c r="AV238" s="26" t="e">
        <v>#N/A</v>
      </c>
    </row>
    <row r="239" spans="37:48" x14ac:dyDescent="0.25">
      <c r="AK239" t="str">
        <v>dodge colt m/m</v>
      </c>
      <c r="AL239" s="26">
        <v>33.5</v>
      </c>
      <c r="AM239" s="26">
        <v>27.685272868717973</v>
      </c>
      <c r="AN239" s="26">
        <v>5.8147271312820266</v>
      </c>
      <c r="AO239" s="26">
        <v>4.9737029725843013E-2</v>
      </c>
      <c r="AP239" s="26">
        <v>1.9447162353916565</v>
      </c>
      <c r="AQ239" s="26">
        <v>1.1643930329232586E-2</v>
      </c>
      <c r="AR239" s="26">
        <v>0.26194045846440461</v>
      </c>
      <c r="AS239" s="26">
        <v>0.22610292454868022</v>
      </c>
      <c r="AT239" s="26">
        <v>1.3945308298462449</v>
      </c>
      <c r="AU239" s="26">
        <v>6.1190715761600609</v>
      </c>
      <c r="AV239" s="26">
        <v>1.1643930329232586E-2</v>
      </c>
    </row>
    <row r="240" spans="37:48" x14ac:dyDescent="0.25">
      <c r="AK240" t="str">
        <v>subaru dl</v>
      </c>
      <c r="AL240" s="26">
        <v>30</v>
      </c>
      <c r="AM240" s="26">
        <v>30.460695256434121</v>
      </c>
      <c r="AN240" s="26">
        <v>-0.46069525643412135</v>
      </c>
      <c r="AO240" s="26">
        <v>4.7623568685319598E-2</v>
      </c>
      <c r="AP240" s="26">
        <v>-0.15390694742658717</v>
      </c>
      <c r="AQ240" s="26">
        <v>6.9675617228154668E-5</v>
      </c>
      <c r="AR240" s="26">
        <v>0.26856388625555183</v>
      </c>
      <c r="AS240" s="26">
        <v>0.2334274183109103</v>
      </c>
      <c r="AT240" s="26">
        <v>0.3923097595352264</v>
      </c>
      <c r="AU240" s="26">
        <v>-0.4837323155909769</v>
      </c>
      <c r="AV240" s="26" t="e">
        <v>#N/A</v>
      </c>
    </row>
    <row r="241" spans="37:48" x14ac:dyDescent="0.25">
      <c r="AK241" t="str">
        <v>volkswagen dasher</v>
      </c>
      <c r="AL241" s="26">
        <v>30.5</v>
      </c>
      <c r="AM241" s="26">
        <v>29.122139191896384</v>
      </c>
      <c r="AN241" s="26">
        <v>1.3778608081036161</v>
      </c>
      <c r="AO241" s="26">
        <v>4.9776381999582162E-2</v>
      </c>
      <c r="AP241" s="26">
        <v>0.46083052696320198</v>
      </c>
      <c r="AQ241" s="26">
        <v>6.5438157939957074E-4</v>
      </c>
      <c r="AR241" s="26">
        <v>0.26856388625555183</v>
      </c>
      <c r="AS241" s="26">
        <v>0.24039254577346184</v>
      </c>
      <c r="AT241" s="26">
        <v>0.67884499479866678</v>
      </c>
      <c r="AU241" s="26">
        <v>1.4500384772618966</v>
      </c>
      <c r="AV241" s="26" t="e">
        <v>#N/A</v>
      </c>
    </row>
    <row r="242" spans="37:48" x14ac:dyDescent="0.25">
      <c r="AK242" t="str">
        <v>datsun 810</v>
      </c>
      <c r="AL242" s="26">
        <v>22</v>
      </c>
      <c r="AM242" s="26">
        <v>25.771055317280982</v>
      </c>
      <c r="AN242" s="26">
        <v>-3.7710553172809824</v>
      </c>
      <c r="AO242" s="26">
        <v>4.876062171298863E-2</v>
      </c>
      <c r="AP242" s="26">
        <v>-1.260569504380137</v>
      </c>
      <c r="AQ242" s="26">
        <v>4.791418281541465E-3</v>
      </c>
      <c r="AR242" s="26">
        <v>0.2818464860769076</v>
      </c>
      <c r="AS242" s="26">
        <v>0.24386567077228774</v>
      </c>
      <c r="AT242" s="26">
        <v>1.1227508647870805</v>
      </c>
      <c r="AU242" s="26">
        <v>-3.9643599743230626</v>
      </c>
      <c r="AV242" s="26" t="e">
        <v>#N/A</v>
      </c>
    </row>
    <row r="243" spans="37:48" x14ac:dyDescent="0.25">
      <c r="AK243" t="str">
        <v>bmw 320i</v>
      </c>
      <c r="AL243" s="26">
        <v>21.5</v>
      </c>
      <c r="AM243" s="26">
        <v>26.526616427185193</v>
      </c>
      <c r="AN243" s="26">
        <v>-5.0266164271851927</v>
      </c>
      <c r="AO243" s="26">
        <v>5.4364418410564282E-2</v>
      </c>
      <c r="AP243" s="26">
        <v>-1.68524344765387</v>
      </c>
      <c r="AQ243" s="26">
        <v>9.6043353193524268E-3</v>
      </c>
      <c r="AR243" s="26">
        <v>0.2818464860769076</v>
      </c>
      <c r="AS243" s="26">
        <v>0.25110022474118066</v>
      </c>
      <c r="AT243" s="26">
        <v>1.2981692677204579</v>
      </c>
      <c r="AU243" s="26">
        <v>-5.3155956956869108</v>
      </c>
      <c r="AV243" s="26" t="e">
        <v>#N/A</v>
      </c>
    </row>
    <row r="244" spans="37:48" x14ac:dyDescent="0.25">
      <c r="AK244" t="str">
        <v>mazda rx-4</v>
      </c>
      <c r="AL244" s="26">
        <v>21.5</v>
      </c>
      <c r="AM244" s="26">
        <v>26.040996115321043</v>
      </c>
      <c r="AN244" s="26">
        <v>-4.5409961153210432</v>
      </c>
      <c r="AO244" s="26">
        <v>4.8259727863398397E-2</v>
      </c>
      <c r="AP244" s="26">
        <v>-1.5175419689962188</v>
      </c>
      <c r="AQ244" s="26">
        <v>6.8690855003637292E-3</v>
      </c>
      <c r="AR244" s="26">
        <v>0.29517900048864598</v>
      </c>
      <c r="AS244" s="26">
        <v>0.25381221692103473</v>
      </c>
      <c r="AT244" s="26">
        <v>1.2318855340477941</v>
      </c>
      <c r="AU244" s="26">
        <v>-4.7712556127595303</v>
      </c>
      <c r="AV244" s="26" t="e">
        <v>#N/A</v>
      </c>
    </row>
    <row r="245" spans="37:48" x14ac:dyDescent="0.25">
      <c r="AK245" t="str">
        <v>volkswagen rabbit custom diesel</v>
      </c>
      <c r="AL245" s="26">
        <v>43.1</v>
      </c>
      <c r="AM245" s="26">
        <v>30.497188279232841</v>
      </c>
      <c r="AN245" s="26">
        <v>12.602811720767161</v>
      </c>
      <c r="AO245" s="26">
        <v>4.3282429427152436E-2</v>
      </c>
      <c r="AP245" s="26">
        <v>4.2007262122566926</v>
      </c>
      <c r="AQ245" s="26">
        <v>4.6959959279888761E-2</v>
      </c>
      <c r="AR245" s="26">
        <v>0.30186483701074074</v>
      </c>
      <c r="AS245" s="26">
        <v>0.25939653083974346</v>
      </c>
      <c r="AT245" s="26">
        <v>2.0495673231823082</v>
      </c>
      <c r="AU245" s="26">
        <v>13.172969859036932</v>
      </c>
      <c r="AV245" s="26">
        <v>4.6959959279888761E-2</v>
      </c>
    </row>
    <row r="246" spans="37:48" x14ac:dyDescent="0.25">
      <c r="AK246" t="str">
        <v>ford fiesta</v>
      </c>
      <c r="AL246" s="26">
        <v>36.1</v>
      </c>
      <c r="AM246" s="26">
        <v>29.203680013716564</v>
      </c>
      <c r="AN246" s="26">
        <v>6.8963199862834372</v>
      </c>
      <c r="AO246" s="26">
        <v>4.3604262924426471E-2</v>
      </c>
      <c r="AP246" s="26">
        <v>2.2990445774735213</v>
      </c>
      <c r="AQ246" s="26">
        <v>1.4175460654412718E-2</v>
      </c>
      <c r="AR246" s="26">
        <v>0.30186483701074074</v>
      </c>
      <c r="AS246" s="26">
        <v>0.26483477874394723</v>
      </c>
      <c r="AT246" s="26">
        <v>1.5162600626124534</v>
      </c>
      <c r="AU246" s="26">
        <v>7.2107389430349329</v>
      </c>
      <c r="AV246" s="26">
        <v>1.4175460654412718E-2</v>
      </c>
    </row>
    <row r="247" spans="37:48" x14ac:dyDescent="0.25">
      <c r="AK247" t="str">
        <v>mazda glc deluxe</v>
      </c>
      <c r="AL247" s="26">
        <v>32.799999999999997</v>
      </c>
      <c r="AM247" s="26">
        <v>30.554219393368534</v>
      </c>
      <c r="AN247" s="26">
        <v>2.2457806066314632</v>
      </c>
      <c r="AO247" s="26">
        <v>4.2998995586674138E-2</v>
      </c>
      <c r="AP247" s="26">
        <v>0.74844507336636135</v>
      </c>
      <c r="AQ247" s="26">
        <v>1.4805288140072991E-3</v>
      </c>
      <c r="AR247" s="26">
        <v>0.30186483701074074</v>
      </c>
      <c r="AS247" s="26">
        <v>0.26714134253452815</v>
      </c>
      <c r="AT247" s="26">
        <v>0.86512720068574966</v>
      </c>
      <c r="AU247" s="26">
        <v>2.3466857362476885</v>
      </c>
      <c r="AV247" s="26" t="e">
        <v>#N/A</v>
      </c>
    </row>
    <row r="248" spans="37:48" x14ac:dyDescent="0.25">
      <c r="AK248" t="str">
        <v>datsun b210 gx</v>
      </c>
      <c r="AL248" s="26">
        <v>39.4</v>
      </c>
      <c r="AM248" s="26">
        <v>29.831582300919862</v>
      </c>
      <c r="AN248" s="26">
        <v>9.5684176990801362</v>
      </c>
      <c r="AO248" s="26">
        <v>3.8875196033690343E-2</v>
      </c>
      <c r="AP248" s="26">
        <v>3.1819916573400091</v>
      </c>
      <c r="AQ248" s="26">
        <v>2.409028614825447E-2</v>
      </c>
      <c r="AR248" s="26">
        <v>0.30186483701074074</v>
      </c>
      <c r="AS248" s="26">
        <v>0.27141090048237276</v>
      </c>
      <c r="AT248" s="26">
        <v>1.7838137955907867</v>
      </c>
      <c r="AU248" s="26">
        <v>9.9554372747366315</v>
      </c>
      <c r="AV248" s="26">
        <v>2.409028614825447E-2</v>
      </c>
    </row>
    <row r="249" spans="37:48" x14ac:dyDescent="0.25">
      <c r="AK249" t="str">
        <v>honda civic cvcc</v>
      </c>
      <c r="AL249" s="26">
        <v>36.1</v>
      </c>
      <c r="AM249" s="26">
        <v>31.3610402165368</v>
      </c>
      <c r="AN249" s="26">
        <v>4.7389597834632013</v>
      </c>
      <c r="AO249" s="26">
        <v>3.977370933084589E-2</v>
      </c>
      <c r="AP249" s="26">
        <v>1.5766853430851646</v>
      </c>
      <c r="AQ249" s="26">
        <v>6.0570846398093712E-3</v>
      </c>
      <c r="AR249" s="26">
        <v>0.30186483701074074</v>
      </c>
      <c r="AS249" s="26">
        <v>0.2749672873635931</v>
      </c>
      <c r="AT249" s="26">
        <v>1.2556613170298607</v>
      </c>
      <c r="AU249" s="26">
        <v>4.9352531059743807</v>
      </c>
      <c r="AV249" s="26" t="e">
        <v>#N/A</v>
      </c>
    </row>
    <row r="250" spans="37:48" x14ac:dyDescent="0.25">
      <c r="AK250" t="str">
        <v>oldsmobile cutlass salon brougham</v>
      </c>
      <c r="AL250" s="26">
        <v>19.899999999999999</v>
      </c>
      <c r="AM250" s="26">
        <v>20.56519746010305</v>
      </c>
      <c r="AN250" s="26">
        <v>-0.6651974601030517</v>
      </c>
      <c r="AO250" s="26">
        <v>3.0148411795750178E-2</v>
      </c>
      <c r="AP250" s="26">
        <v>-0.22021492268660475</v>
      </c>
      <c r="AQ250" s="26">
        <v>8.8675516438309517E-5</v>
      </c>
      <c r="AR250" s="26">
        <v>0.30186483701074074</v>
      </c>
      <c r="AS250" s="26">
        <v>0.27649769074526315</v>
      </c>
      <c r="AT250" s="26">
        <v>0.46927062840817635</v>
      </c>
      <c r="AU250" s="26">
        <v>-0.68587551764978061</v>
      </c>
      <c r="AV250" s="26" t="e">
        <v>#N/A</v>
      </c>
    </row>
    <row r="251" spans="37:48" x14ac:dyDescent="0.25">
      <c r="AK251" t="str">
        <v>dodge diplomat</v>
      </c>
      <c r="AL251" s="26">
        <v>19.399999999999999</v>
      </c>
      <c r="AM251" s="26">
        <v>18.204679943903614</v>
      </c>
      <c r="AN251" s="26">
        <v>1.195320056096385</v>
      </c>
      <c r="AO251" s="26">
        <v>3.1784700220696488E-2</v>
      </c>
      <c r="AP251" s="26">
        <v>0.39604728421942698</v>
      </c>
      <c r="AQ251" s="26">
        <v>3.0289446441747052E-4</v>
      </c>
      <c r="AR251" s="26">
        <v>0.30186483701074074</v>
      </c>
      <c r="AS251" s="26">
        <v>0.2802206101814847</v>
      </c>
      <c r="AT251" s="26">
        <v>0.62932287755922789</v>
      </c>
      <c r="AU251" s="26">
        <v>1.2345601813654961</v>
      </c>
      <c r="AV251" s="26" t="e">
        <v>#N/A</v>
      </c>
    </row>
    <row r="252" spans="37:48" x14ac:dyDescent="0.25">
      <c r="AK252" t="str">
        <v>mercury monarch ghia</v>
      </c>
      <c r="AL252" s="26">
        <v>20.2</v>
      </c>
      <c r="AM252" s="26">
        <v>19.056362462351419</v>
      </c>
      <c r="AN252" s="26">
        <v>1.1436375376485799</v>
      </c>
      <c r="AO252" s="26">
        <v>3.2108495315757317E-2</v>
      </c>
      <c r="AP252" s="26">
        <v>0.37898661019969393</v>
      </c>
      <c r="AQ252" s="26">
        <v>2.8027998610575947E-4</v>
      </c>
      <c r="AR252" s="26">
        <v>0.30186483701074074</v>
      </c>
      <c r="AS252" s="26">
        <v>0.28753308488155438</v>
      </c>
      <c r="AT252" s="26">
        <v>0.615618883888152</v>
      </c>
      <c r="AU252" s="26">
        <v>1.1815761705870858</v>
      </c>
      <c r="AV252" s="26" t="e">
        <v>#N/A</v>
      </c>
    </row>
    <row r="253" spans="37:48" x14ac:dyDescent="0.25">
      <c r="AK253" t="str">
        <v>pontiac phoenix lj</v>
      </c>
      <c r="AL253" s="26">
        <v>19.2</v>
      </c>
      <c r="AM253" s="26">
        <v>19.785616985300909</v>
      </c>
      <c r="AN253" s="26">
        <v>-0.58561698530090922</v>
      </c>
      <c r="AO253" s="26">
        <v>3.340884753772768E-2</v>
      </c>
      <c r="AP253" s="26">
        <v>-0.19419634887019752</v>
      </c>
      <c r="AQ253" s="26">
        <v>7.66746634500931E-5</v>
      </c>
      <c r="AR253" s="26">
        <v>0.30186483701074074</v>
      </c>
      <c r="AS253" s="26">
        <v>0.29319660015181503</v>
      </c>
      <c r="AT253" s="26">
        <v>0.44067714811435083</v>
      </c>
      <c r="AU253" s="26">
        <v>-0.60585800295101178</v>
      </c>
      <c r="AV253" s="26" t="e">
        <v>#N/A</v>
      </c>
    </row>
    <row r="254" spans="37:48" x14ac:dyDescent="0.25">
      <c r="AK254" t="str">
        <v>chevrolet malibu</v>
      </c>
      <c r="AL254" s="26">
        <v>20.5</v>
      </c>
      <c r="AM254" s="26">
        <v>21.872038958580685</v>
      </c>
      <c r="AN254" s="26">
        <v>-1.3720389585806849</v>
      </c>
      <c r="AO254" s="26">
        <v>3.1552376124896538E-2</v>
      </c>
      <c r="AP254" s="26">
        <v>-0.4545453066083554</v>
      </c>
      <c r="AQ254" s="26">
        <v>3.9596916404452566E-4</v>
      </c>
      <c r="AR254" s="26">
        <v>0.30186483701074074</v>
      </c>
      <c r="AS254" s="26">
        <v>0.29552136767781301</v>
      </c>
      <c r="AT254" s="26">
        <v>0.6741997527501441</v>
      </c>
      <c r="AU254" s="26">
        <v>-1.4167404873075831</v>
      </c>
      <c r="AV254" s="26" t="e">
        <v>#N/A</v>
      </c>
    </row>
    <row r="255" spans="37:48" x14ac:dyDescent="0.25">
      <c r="AK255" t="str">
        <v>ford fairmont (auto)</v>
      </c>
      <c r="AL255" s="26">
        <v>20.2</v>
      </c>
      <c r="AM255" s="26">
        <v>22.996432104988273</v>
      </c>
      <c r="AN255" s="26">
        <v>-2.7964321049882734</v>
      </c>
      <c r="AO255" s="26">
        <v>3.2831438900877988E-2</v>
      </c>
      <c r="AP255" s="26">
        <v>-0.92704752263459622</v>
      </c>
      <c r="AQ255" s="26">
        <v>1.7161009038441971E-3</v>
      </c>
      <c r="AR255" s="26">
        <v>0.30186483701074074</v>
      </c>
      <c r="AS255" s="26">
        <v>0.30206292858297307</v>
      </c>
      <c r="AT255" s="26">
        <v>0.96283307101210236</v>
      </c>
      <c r="AU255" s="26">
        <v>-2.8913596010713132</v>
      </c>
      <c r="AV255" s="26" t="e">
        <v>#N/A</v>
      </c>
    </row>
    <row r="256" spans="37:48" x14ac:dyDescent="0.25">
      <c r="AK256" t="str">
        <v>ford fairmont (man)</v>
      </c>
      <c r="AL256" s="26">
        <v>25.1</v>
      </c>
      <c r="AM256" s="26">
        <v>24.188233664831259</v>
      </c>
      <c r="AN256" s="26">
        <v>0.91176633516874261</v>
      </c>
      <c r="AO256" s="26">
        <v>3.1566385285221446E-2</v>
      </c>
      <c r="AP256" s="26">
        <v>0.30206292858297307</v>
      </c>
      <c r="AQ256" s="26">
        <v>1.7494475780529764E-4</v>
      </c>
      <c r="AR256" s="26">
        <v>0.30186483701074074</v>
      </c>
      <c r="AS256" s="26">
        <v>0.31685206458484116</v>
      </c>
      <c r="AT256" s="26">
        <v>0.54960251871964072</v>
      </c>
      <c r="AU256" s="26">
        <v>0.94148563341357638</v>
      </c>
      <c r="AV256" s="26" t="e">
        <v>#N/A</v>
      </c>
    </row>
    <row r="257" spans="37:48" x14ac:dyDescent="0.25">
      <c r="AK257" t="str">
        <v>plymouth volare</v>
      </c>
      <c r="AL257" s="26">
        <v>20.5</v>
      </c>
      <c r="AM257" s="26">
        <v>20.398446654655874</v>
      </c>
      <c r="AN257" s="26">
        <v>0.10155334534412574</v>
      </c>
      <c r="AO257" s="26">
        <v>3.346812475978498E-2</v>
      </c>
      <c r="AP257" s="26">
        <v>3.3677120231556792E-2</v>
      </c>
      <c r="AQ257" s="26">
        <v>2.31012867798152E-6</v>
      </c>
      <c r="AR257" s="26">
        <v>0.30186483701074074</v>
      </c>
      <c r="AS257" s="26">
        <v>0.32432388942401408</v>
      </c>
      <c r="AT257" s="26">
        <v>0.18351326990590297</v>
      </c>
      <c r="AU257" s="26">
        <v>0.10506983571430212</v>
      </c>
      <c r="AV257" s="26" t="e">
        <v>#N/A</v>
      </c>
    </row>
    <row r="258" spans="37:48" x14ac:dyDescent="0.25">
      <c r="AK258" t="str">
        <v>amc concord</v>
      </c>
      <c r="AL258" s="26">
        <v>19.399999999999999</v>
      </c>
      <c r="AM258" s="26">
        <v>21.674739089516965</v>
      </c>
      <c r="AN258" s="26">
        <v>-2.2747390895169666</v>
      </c>
      <c r="AO258" s="26">
        <v>3.3909202683638458E-2</v>
      </c>
      <c r="AP258" s="26">
        <v>-0.75452115641439021</v>
      </c>
      <c r="AQ258" s="26">
        <v>1.1754212964191057E-3</v>
      </c>
      <c r="AR258" s="26">
        <v>0.30186483701074074</v>
      </c>
      <c r="AS258" s="26">
        <v>0.33488821969058197</v>
      </c>
      <c r="AT258" s="26">
        <v>0.86863177262542624</v>
      </c>
      <c r="AU258" s="26">
        <v>-2.3545810557722016</v>
      </c>
      <c r="AV258" s="26" t="e">
        <v>#N/A</v>
      </c>
    </row>
    <row r="259" spans="37:48" x14ac:dyDescent="0.25">
      <c r="AK259" t="str">
        <v>buick century special</v>
      </c>
      <c r="AL259" s="26">
        <v>20.6</v>
      </c>
      <c r="AM259" s="26">
        <v>20.570429975644004</v>
      </c>
      <c r="AN259" s="26">
        <v>2.9570024355997759E-2</v>
      </c>
      <c r="AO259" s="26">
        <v>3.1231166756803205E-2</v>
      </c>
      <c r="AP259" s="26">
        <v>9.7946834914373372E-3</v>
      </c>
      <c r="AQ259" s="26">
        <v>1.8192816649843895E-7</v>
      </c>
      <c r="AR259" s="26">
        <v>0.39705550482904034</v>
      </c>
      <c r="AS259" s="26">
        <v>0.34571317856571621</v>
      </c>
      <c r="AT259" s="26">
        <v>9.8968093299999157E-2</v>
      </c>
      <c r="AU259" s="26">
        <v>3.052330271299571E-2</v>
      </c>
      <c r="AV259" s="26" t="e">
        <v>#N/A</v>
      </c>
    </row>
    <row r="260" spans="37:48" x14ac:dyDescent="0.25">
      <c r="AK260" t="str">
        <v>mercury zephyr</v>
      </c>
      <c r="AL260" s="26">
        <v>20.8</v>
      </c>
      <c r="AM260" s="26">
        <v>22.464784595401014</v>
      </c>
      <c r="AN260" s="26">
        <v>-1.664784595401013</v>
      </c>
      <c r="AO260" s="26">
        <v>3.397005111054123E-2</v>
      </c>
      <c r="AP260" s="26">
        <v>-0.55221926921070352</v>
      </c>
      <c r="AQ260" s="26">
        <v>6.3078274113854678E-4</v>
      </c>
      <c r="AR260" s="26">
        <v>0.40398399337523622</v>
      </c>
      <c r="AS260" s="26">
        <v>0.34767210505293855</v>
      </c>
      <c r="AT260" s="26">
        <v>0.74311457340756248</v>
      </c>
      <c r="AU260" s="26">
        <v>-1.7233260700818205</v>
      </c>
      <c r="AV260" s="26" t="e">
        <v>#N/A</v>
      </c>
    </row>
    <row r="261" spans="37:48" x14ac:dyDescent="0.25">
      <c r="AK261" t="str">
        <v>dodge aspen</v>
      </c>
      <c r="AL261" s="26">
        <v>18.600000000000001</v>
      </c>
      <c r="AM261" s="26">
        <v>19.274053508248279</v>
      </c>
      <c r="AN261" s="26">
        <v>-0.67405350824827792</v>
      </c>
      <c r="AO261" s="26">
        <v>3.3160023066221296E-2</v>
      </c>
      <c r="AP261" s="26">
        <v>-0.22349400460848995</v>
      </c>
      <c r="AQ261" s="26">
        <v>1.0077273787285113E-4</v>
      </c>
      <c r="AR261" s="26">
        <v>0.41093192943060336</v>
      </c>
      <c r="AS261" s="26">
        <v>0.35223603151478755</v>
      </c>
      <c r="AT261" s="26">
        <v>0.47275152523126773</v>
      </c>
      <c r="AU261" s="26">
        <v>-0.69717173920131104</v>
      </c>
      <c r="AV261" s="26" t="e">
        <v>#N/A</v>
      </c>
    </row>
    <row r="262" spans="37:48" x14ac:dyDescent="0.25">
      <c r="AK262" t="str">
        <v>amc concord d/l</v>
      </c>
      <c r="AL262" s="26">
        <v>18.100000000000001</v>
      </c>
      <c r="AM262" s="26">
        <v>20.174984207887384</v>
      </c>
      <c r="AN262" s="26">
        <v>-2.0749842078873826</v>
      </c>
      <c r="AO262" s="26">
        <v>2.9749884328060014E-2</v>
      </c>
      <c r="AP262" s="26">
        <v>-0.68678649689214288</v>
      </c>
      <c r="AQ262" s="26">
        <v>8.5073862793208152E-4</v>
      </c>
      <c r="AR262" s="26">
        <v>0.41093192943060336</v>
      </c>
      <c r="AS262" s="26">
        <v>0.3734161112853604</v>
      </c>
      <c r="AT262" s="26">
        <v>0.82872582733503775</v>
      </c>
      <c r="AU262" s="26">
        <v>-2.1386075346668387</v>
      </c>
      <c r="AV262" s="26" t="e">
        <v>#N/A</v>
      </c>
    </row>
    <row r="263" spans="37:48" x14ac:dyDescent="0.25">
      <c r="AK263" t="str">
        <v>chevrolet monte carlo landau</v>
      </c>
      <c r="AL263" s="26">
        <v>19.2</v>
      </c>
      <c r="AM263" s="26">
        <v>19.693123764822097</v>
      </c>
      <c r="AN263" s="26">
        <v>-0.49312376482209785</v>
      </c>
      <c r="AO263" s="26">
        <v>3.6040940985145986E-2</v>
      </c>
      <c r="AP263" s="26">
        <v>-0.1637477879265988</v>
      </c>
      <c r="AQ263" s="26">
        <v>5.8971136076672969E-5</v>
      </c>
      <c r="AR263" s="26">
        <v>0.42488793897993393</v>
      </c>
      <c r="AS263" s="26">
        <v>0.37698943709717592</v>
      </c>
      <c r="AT263" s="26">
        <v>0.40465761814971285</v>
      </c>
      <c r="AU263" s="26">
        <v>-0.51156090106779017</v>
      </c>
      <c r="AV263" s="26" t="e">
        <v>#N/A</v>
      </c>
    </row>
    <row r="264" spans="37:48" x14ac:dyDescent="0.25">
      <c r="AK264" t="str">
        <v>buick regal sport coupe (turbo)</v>
      </c>
      <c r="AL264" s="26">
        <v>17.7</v>
      </c>
      <c r="AM264" s="26">
        <v>19.267128933448944</v>
      </c>
      <c r="AN264" s="26">
        <v>-1.5671289334489451</v>
      </c>
      <c r="AO264" s="26">
        <v>4.9070502455294401E-2</v>
      </c>
      <c r="AP264" s="26">
        <v>-0.52393736657058176</v>
      </c>
      <c r="AQ264" s="26">
        <v>8.3326283140426507E-4</v>
      </c>
      <c r="AR264" s="26">
        <v>0.43189692948271047</v>
      </c>
      <c r="AS264" s="26">
        <v>0.37898661019969393</v>
      </c>
      <c r="AT264" s="26">
        <v>0.72383517914687023</v>
      </c>
      <c r="AU264" s="26">
        <v>-1.6479969729567365</v>
      </c>
      <c r="AV264" s="26" t="e">
        <v>#N/A</v>
      </c>
    </row>
    <row r="265" spans="37:48" x14ac:dyDescent="0.25">
      <c r="AK265" t="str">
        <v>ford futura</v>
      </c>
      <c r="AL265" s="26">
        <v>18.100000000000001</v>
      </c>
      <c r="AM265" s="26">
        <v>20.904470471869033</v>
      </c>
      <c r="AN265" s="26">
        <v>-2.8044704718690312</v>
      </c>
      <c r="AO265" s="26">
        <v>3.7096220197083127E-2</v>
      </c>
      <c r="AP265" s="26">
        <v>-0.9317689403765218</v>
      </c>
      <c r="AQ265" s="26">
        <v>1.9674980339091886E-3</v>
      </c>
      <c r="AR265" s="26">
        <v>0.43189692948271047</v>
      </c>
      <c r="AS265" s="26">
        <v>0.3790485664453247</v>
      </c>
      <c r="AT265" s="26">
        <v>0.9652817932482316</v>
      </c>
      <c r="AU265" s="26">
        <v>-2.9125137222361288</v>
      </c>
      <c r="AV265" s="26" t="e">
        <v>#N/A</v>
      </c>
    </row>
    <row r="266" spans="37:48" x14ac:dyDescent="0.25">
      <c r="AK266" t="str">
        <v>dodge magnum xe</v>
      </c>
      <c r="AL266" s="26">
        <v>17.5</v>
      </c>
      <c r="AM266" s="26">
        <v>16.457838126688337</v>
      </c>
      <c r="AN266" s="26">
        <v>1.0421618733116631</v>
      </c>
      <c r="AO266" s="26">
        <v>3.4091253908339864E-2</v>
      </c>
      <c r="AP266" s="26">
        <v>0.34571317856571621</v>
      </c>
      <c r="AQ266" s="26">
        <v>2.4813602777608177E-4</v>
      </c>
      <c r="AR266" s="26">
        <v>0.43189692948271047</v>
      </c>
      <c r="AS266" s="26">
        <v>0.38024696094502353</v>
      </c>
      <c r="AT266" s="26">
        <v>0.58797379071325639</v>
      </c>
      <c r="AU266" s="26">
        <v>1.0789444422452377</v>
      </c>
      <c r="AV266" s="26" t="e">
        <v>#N/A</v>
      </c>
    </row>
    <row r="267" spans="37:48" x14ac:dyDescent="0.25">
      <c r="AK267" t="str">
        <v>chevrolet chevette</v>
      </c>
      <c r="AL267" s="26">
        <v>30</v>
      </c>
      <c r="AM267" s="26">
        <v>27.373732236443036</v>
      </c>
      <c r="AN267" s="26">
        <v>2.6262677635569638</v>
      </c>
      <c r="AO267" s="26">
        <v>3.7268324735451754E-2</v>
      </c>
      <c r="AP267" s="26">
        <v>0.87264012009621761</v>
      </c>
      <c r="AQ267" s="26">
        <v>1.73402773982469E-3</v>
      </c>
      <c r="AR267" s="26">
        <v>0.43189692948271047</v>
      </c>
      <c r="AS267" s="26">
        <v>0.38649046111355201</v>
      </c>
      <c r="AT267" s="26">
        <v>0.93415208617024326</v>
      </c>
      <c r="AU267" s="26">
        <v>2.7279332663852509</v>
      </c>
      <c r="AV267" s="26" t="e">
        <v>#N/A</v>
      </c>
    </row>
    <row r="268" spans="37:48" x14ac:dyDescent="0.25">
      <c r="AK268" t="str">
        <v>toyota corona</v>
      </c>
      <c r="AL268" s="26">
        <v>27.5</v>
      </c>
      <c r="AM268" s="26">
        <v>26.944649790674134</v>
      </c>
      <c r="AN268" s="26">
        <v>0.55535020932586576</v>
      </c>
      <c r="AO268" s="26">
        <v>3.9123709977541374E-2</v>
      </c>
      <c r="AP268" s="26">
        <v>0.18470642599231274</v>
      </c>
      <c r="AQ268" s="26">
        <v>8.1712338986331064E-5</v>
      </c>
      <c r="AR268" s="26">
        <v>0.43189692948271047</v>
      </c>
      <c r="AS268" s="26">
        <v>0.39604728421942698</v>
      </c>
      <c r="AT268" s="26">
        <v>0.42977485500237533</v>
      </c>
      <c r="AU268" s="26">
        <v>0.57796223623426646</v>
      </c>
      <c r="AV268" s="26" t="e">
        <v>#N/A</v>
      </c>
    </row>
    <row r="269" spans="37:48" x14ac:dyDescent="0.25">
      <c r="AK269" t="str">
        <v>datsun 510</v>
      </c>
      <c r="AL269" s="26">
        <v>27.2</v>
      </c>
      <c r="AM269" s="26">
        <v>28.228637426697397</v>
      </c>
      <c r="AN269" s="26">
        <v>-1.0286374266973972</v>
      </c>
      <c r="AO269" s="26">
        <v>3.9715916765860677E-2</v>
      </c>
      <c r="AP269" s="26">
        <v>-0.34222462819834187</v>
      </c>
      <c r="AQ269" s="26">
        <v>2.8493018540551589E-4</v>
      </c>
      <c r="AR269" s="26">
        <v>0.43189692948271047</v>
      </c>
      <c r="AS269" s="26">
        <v>0.39947920216775701</v>
      </c>
      <c r="AT269" s="26">
        <v>0.58499968222071874</v>
      </c>
      <c r="AU269" s="26">
        <v>-1.0711803357534062</v>
      </c>
      <c r="AV269" s="26" t="e">
        <v>#N/A</v>
      </c>
    </row>
    <row r="270" spans="37:48" x14ac:dyDescent="0.25">
      <c r="AK270" t="str">
        <v>dodge omni</v>
      </c>
      <c r="AL270" s="26">
        <v>30.9</v>
      </c>
      <c r="AM270" s="26">
        <v>26.880328991634492</v>
      </c>
      <c r="AN270" s="26">
        <v>4.0196710083655063</v>
      </c>
      <c r="AO270" s="26">
        <v>3.6193310154119702E-2</v>
      </c>
      <c r="AP270" s="26">
        <v>1.3348865121336095</v>
      </c>
      <c r="AQ270" s="26">
        <v>3.9362088773436318E-3</v>
      </c>
      <c r="AR270" s="26">
        <v>0.43189692948271047</v>
      </c>
      <c r="AS270" s="26">
        <v>0.39968495672630688</v>
      </c>
      <c r="AT270" s="26">
        <v>1.1553728887824959</v>
      </c>
      <c r="AU270" s="26">
        <v>4.1706195347204753</v>
      </c>
      <c r="AV270" s="26" t="e">
        <v>#N/A</v>
      </c>
    </row>
    <row r="271" spans="37:48" x14ac:dyDescent="0.25">
      <c r="AK271" t="str">
        <v>toyota celica gt liftback</v>
      </c>
      <c r="AL271" s="26">
        <v>21.1</v>
      </c>
      <c r="AM271" s="26">
        <v>27.172498723354387</v>
      </c>
      <c r="AN271" s="26">
        <v>-6.0724987233543857</v>
      </c>
      <c r="AO271" s="26">
        <v>3.8958920979371689E-2</v>
      </c>
      <c r="AP271" s="26">
        <v>-2.0195065214468055</v>
      </c>
      <c r="AQ271" s="26">
        <v>9.7253797156011245E-3</v>
      </c>
      <c r="AR271" s="26">
        <v>0.43189692948271047</v>
      </c>
      <c r="AS271" s="26">
        <v>0.4116364131495851</v>
      </c>
      <c r="AT271" s="26">
        <v>1.4210934246019173</v>
      </c>
      <c r="AU271" s="26">
        <v>-6.3186671786628619</v>
      </c>
      <c r="AV271" s="26" t="e">
        <v>#N/A</v>
      </c>
    </row>
    <row r="272" spans="37:48" x14ac:dyDescent="0.25">
      <c r="AK272" t="str">
        <v>plymouth sapporo</v>
      </c>
      <c r="AL272" s="26">
        <v>23.2</v>
      </c>
      <c r="AM272" s="26">
        <v>23.785631581243138</v>
      </c>
      <c r="AN272" s="26">
        <v>-0.5856315812431383</v>
      </c>
      <c r="AO272" s="26">
        <v>3.2478881764690756E-2</v>
      </c>
      <c r="AP272" s="26">
        <v>-0.19410783505686549</v>
      </c>
      <c r="AQ272" s="26">
        <v>7.4400837671903121E-5</v>
      </c>
      <c r="AR272" s="26">
        <v>0.43189692948271047</v>
      </c>
      <c r="AS272" s="26">
        <v>0.42871024250542339</v>
      </c>
      <c r="AT272" s="26">
        <v>0.44057670734716048</v>
      </c>
      <c r="AU272" s="26">
        <v>-0.60529074787668646</v>
      </c>
      <c r="AV272" s="26" t="e">
        <v>#N/A</v>
      </c>
    </row>
    <row r="273" spans="37:48" x14ac:dyDescent="0.25">
      <c r="AK273" t="str">
        <v>oldsmobile starfire sx</v>
      </c>
      <c r="AL273" s="26">
        <v>23.8</v>
      </c>
      <c r="AM273" s="26">
        <v>23.553396162651115</v>
      </c>
      <c r="AN273" s="26">
        <v>0.24660383734888569</v>
      </c>
      <c r="AO273" s="26">
        <v>3.2118027257318493E-2</v>
      </c>
      <c r="AP273" s="26">
        <v>8.1721707715661354E-2</v>
      </c>
      <c r="AQ273" s="26">
        <v>1.3036241783376027E-5</v>
      </c>
      <c r="AR273" s="26">
        <v>0.49599497085825733</v>
      </c>
      <c r="AS273" s="26">
        <v>0.43079556603355523</v>
      </c>
      <c r="AT273" s="26">
        <v>0.28587008887895454</v>
      </c>
      <c r="AU273" s="26">
        <v>0.25478709625109125</v>
      </c>
      <c r="AV273" s="26" t="e">
        <v>#N/A</v>
      </c>
    </row>
    <row r="274" spans="37:48" x14ac:dyDescent="0.25">
      <c r="AK274" t="str">
        <v>datsun 200-sx</v>
      </c>
      <c r="AL274" s="26">
        <v>23.9</v>
      </c>
      <c r="AM274" s="26">
        <v>27.696989917110137</v>
      </c>
      <c r="AN274" s="26">
        <v>-3.7969899171101389</v>
      </c>
      <c r="AO274" s="26">
        <v>3.9159228669035963E-2</v>
      </c>
      <c r="AP274" s="26">
        <v>-1.2628813097867091</v>
      </c>
      <c r="AQ274" s="26">
        <v>3.8234802921392566E-3</v>
      </c>
      <c r="AR274" s="26">
        <v>0.49599497085825733</v>
      </c>
      <c r="AS274" s="26">
        <v>0.43174338069117302</v>
      </c>
      <c r="AT274" s="26">
        <v>1.1237799205301318</v>
      </c>
      <c r="AU274" s="26">
        <v>-3.951736885447231</v>
      </c>
      <c r="AV274" s="26" t="e">
        <v>#N/A</v>
      </c>
    </row>
    <row r="275" spans="37:48" x14ac:dyDescent="0.25">
      <c r="AK275" t="str">
        <v>audi 5000</v>
      </c>
      <c r="AL275" s="26">
        <v>20.3</v>
      </c>
      <c r="AM275" s="26">
        <v>25.325687897014422</v>
      </c>
      <c r="AN275" s="26">
        <v>-5.0256878970144214</v>
      </c>
      <c r="AO275" s="26">
        <v>4.2709716114289586E-2</v>
      </c>
      <c r="AP275" s="26">
        <v>-1.6746439809266753</v>
      </c>
      <c r="AQ275" s="26">
        <v>7.3600217544443651E-3</v>
      </c>
      <c r="AR275" s="26">
        <v>0.49599497085825733</v>
      </c>
      <c r="AS275" s="26">
        <v>0.43433707282313838</v>
      </c>
      <c r="AT275" s="26">
        <v>1.2940803610775782</v>
      </c>
      <c r="AU275" s="26">
        <v>-5.24991006553915</v>
      </c>
      <c r="AV275" s="26" t="e">
        <v>#N/A</v>
      </c>
    </row>
    <row r="276" spans="37:48" x14ac:dyDescent="0.25">
      <c r="AK276" t="str">
        <v>volvo 264gl</v>
      </c>
      <c r="AL276" s="26">
        <v>17</v>
      </c>
      <c r="AM276" s="26">
        <v>23.398860413350324</v>
      </c>
      <c r="AN276" s="26">
        <v>-6.3988604133503237</v>
      </c>
      <c r="AO276" s="26">
        <v>4.7833954880443882E-2</v>
      </c>
      <c r="AP276" s="26">
        <v>-2.1379379429147773</v>
      </c>
      <c r="AQ276" s="26">
        <v>1.3507185613380037E-2</v>
      </c>
      <c r="AR276" s="26">
        <v>0.51780857233137045</v>
      </c>
      <c r="AS276" s="26">
        <v>0.4407931061238981</v>
      </c>
      <c r="AT276" s="26">
        <v>1.4621689173672026</v>
      </c>
      <c r="AU276" s="26">
        <v>-6.7203198918386846</v>
      </c>
      <c r="AV276" s="26">
        <v>1.3507185613380037E-2</v>
      </c>
    </row>
    <row r="277" spans="37:48" x14ac:dyDescent="0.25">
      <c r="AK277" t="str">
        <v>saab 99gle</v>
      </c>
      <c r="AL277" s="26">
        <v>21.6</v>
      </c>
      <c r="AM277" s="26">
        <v>25.308066550101014</v>
      </c>
      <c r="AN277" s="26">
        <v>-3.7080665501010124</v>
      </c>
      <c r="AO277" s="26">
        <v>4.6087575958202398E-2</v>
      </c>
      <c r="AP277" s="26">
        <v>-1.2377760380844054</v>
      </c>
      <c r="AQ277" s="26">
        <v>4.3542221406322424E-3</v>
      </c>
      <c r="AR277" s="26">
        <v>0.5251343538696831</v>
      </c>
      <c r="AS277" s="26">
        <v>0.44266880067425035</v>
      </c>
      <c r="AT277" s="26">
        <v>1.1125538360386904</v>
      </c>
      <c r="AU277" s="26">
        <v>-3.8872190534951416</v>
      </c>
      <c r="AV277" s="26" t="e">
        <v>#N/A</v>
      </c>
    </row>
    <row r="278" spans="37:48" x14ac:dyDescent="0.25">
      <c r="AK278" t="str">
        <v>peugeot 604sl</v>
      </c>
      <c r="AL278" s="26">
        <v>16.2</v>
      </c>
      <c r="AM278" s="26">
        <v>21.901875361640474</v>
      </c>
      <c r="AN278" s="26">
        <v>-5.7018753616404751</v>
      </c>
      <c r="AO278" s="26">
        <v>5.0433605497255063E-2</v>
      </c>
      <c r="AP278" s="26">
        <v>-1.9076726580567738</v>
      </c>
      <c r="AQ278" s="26">
        <v>1.1369816866149523E-2</v>
      </c>
      <c r="AR278" s="26">
        <v>0.53248842708754573</v>
      </c>
      <c r="AS278" s="26">
        <v>0.44275727569779938</v>
      </c>
      <c r="AT278" s="26">
        <v>1.3811852366923032</v>
      </c>
      <c r="AU278" s="26">
        <v>-6.0047147778711674</v>
      </c>
      <c r="AV278" s="26">
        <v>1.1369816866149523E-2</v>
      </c>
    </row>
    <row r="279" spans="37:48" x14ac:dyDescent="0.25">
      <c r="AK279" t="str">
        <v>volkswagen scirocco</v>
      </c>
      <c r="AL279" s="26">
        <v>31.5</v>
      </c>
      <c r="AM279" s="26">
        <v>30.098433796225809</v>
      </c>
      <c r="AN279" s="26">
        <v>1.4015662037741912</v>
      </c>
      <c r="AO279" s="26">
        <v>4.1544941705203203E-2</v>
      </c>
      <c r="AP279" s="26">
        <v>0.46674163527249862</v>
      </c>
      <c r="AQ279" s="26">
        <v>5.5545715540963815E-4</v>
      </c>
      <c r="AR279" s="26">
        <v>0.5398714122010615</v>
      </c>
      <c r="AS279" s="26">
        <v>0.45088667377233937</v>
      </c>
      <c r="AT279" s="26">
        <v>0.68318492026134381</v>
      </c>
      <c r="AU279" s="26">
        <v>1.4623181250331556</v>
      </c>
      <c r="AV279" s="26" t="e">
        <v>#N/A</v>
      </c>
    </row>
    <row r="280" spans="37:48" x14ac:dyDescent="0.25">
      <c r="AK280" t="str">
        <v>honda accord lx</v>
      </c>
      <c r="AL280" s="26">
        <v>29.5</v>
      </c>
      <c r="AM280" s="26">
        <v>29.534940039844358</v>
      </c>
      <c r="AN280" s="26">
        <v>-3.4940039844357784E-2</v>
      </c>
      <c r="AO280" s="26">
        <v>3.9538758919076281E-2</v>
      </c>
      <c r="AP280" s="26">
        <v>-1.1623375752352078E-2</v>
      </c>
      <c r="AQ280" s="26">
        <v>3.2715896315122653E-7</v>
      </c>
      <c r="AR280" s="26">
        <v>0.5398714122010615</v>
      </c>
      <c r="AS280" s="26">
        <v>0.45411013125419586</v>
      </c>
      <c r="AT280" s="26">
        <v>0.10781176073301131</v>
      </c>
      <c r="AU280" s="26">
        <v>-3.6378396493163552E-2</v>
      </c>
      <c r="AV280" s="26" t="e">
        <v>#N/A</v>
      </c>
    </row>
    <row r="281" spans="37:48" x14ac:dyDescent="0.25">
      <c r="AK281" t="str">
        <v>pontiac lemans v6</v>
      </c>
      <c r="AL281" s="26">
        <v>21.5</v>
      </c>
      <c r="AM281" s="26">
        <v>23.49949938057404</v>
      </c>
      <c r="AN281" s="26">
        <v>-1.99949938057404</v>
      </c>
      <c r="AO281" s="26">
        <v>3.5500114423946343E-2</v>
      </c>
      <c r="AP281" s="26">
        <v>-0.66377208981313185</v>
      </c>
      <c r="AQ281" s="26">
        <v>9.5393026049185375E-4</v>
      </c>
      <c r="AR281" s="26">
        <v>0.5398714122010615</v>
      </c>
      <c r="AS281" s="26">
        <v>0.45874200542910859</v>
      </c>
      <c r="AT281" s="26">
        <v>0.81472209360807923</v>
      </c>
      <c r="AU281" s="26">
        <v>-2.0730944715248216</v>
      </c>
      <c r="AV281" s="26" t="e">
        <v>#N/A</v>
      </c>
    </row>
    <row r="282" spans="37:48" x14ac:dyDescent="0.25">
      <c r="AK282" t="str">
        <v>mercury zephyr 6</v>
      </c>
      <c r="AL282" s="26">
        <v>19.8</v>
      </c>
      <c r="AM282" s="26">
        <v>25.27773629103504</v>
      </c>
      <c r="AN282" s="26">
        <v>-5.4777362910350398</v>
      </c>
      <c r="AO282" s="26">
        <v>3.7172012207959099E-2</v>
      </c>
      <c r="AP282" s="26">
        <v>-1.8200175308828719</v>
      </c>
      <c r="AQ282" s="26">
        <v>7.5226280013666914E-3</v>
      </c>
      <c r="AR282" s="26">
        <v>0.5398714122010615</v>
      </c>
      <c r="AS282" s="26">
        <v>0.45897738397457388</v>
      </c>
      <c r="AT282" s="26">
        <v>1.3490802536850326</v>
      </c>
      <c r="AU282" s="26">
        <v>-5.689215893688961</v>
      </c>
      <c r="AV282" s="26" t="e">
        <v>#N/A</v>
      </c>
    </row>
    <row r="283" spans="37:48" x14ac:dyDescent="0.25">
      <c r="AK283" t="str">
        <v>ford fairmont 4</v>
      </c>
      <c r="AL283" s="26">
        <v>22.3</v>
      </c>
      <c r="AM283" s="26">
        <v>25.735357956686098</v>
      </c>
      <c r="AN283" s="26">
        <v>-3.4353579566860972</v>
      </c>
      <c r="AO283" s="26">
        <v>3.6285933243070362E-2</v>
      </c>
      <c r="AP283" s="26">
        <v>-1.1408976899843095</v>
      </c>
      <c r="AQ283" s="26">
        <v>2.8829331984404493E-3</v>
      </c>
      <c r="AR283" s="26">
        <v>0.5398714122010615</v>
      </c>
      <c r="AS283" s="26">
        <v>0.46083052696320198</v>
      </c>
      <c r="AT283" s="26">
        <v>1.068128124329806</v>
      </c>
      <c r="AU283" s="26">
        <v>-3.5647066647545076</v>
      </c>
      <c r="AV283" s="26" t="e">
        <v>#N/A</v>
      </c>
    </row>
    <row r="284" spans="37:48" x14ac:dyDescent="0.25">
      <c r="AK284" t="str">
        <v>amc concord dl 6</v>
      </c>
      <c r="AL284" s="26">
        <v>20.2</v>
      </c>
      <c r="AM284" s="26">
        <v>23.80414398711023</v>
      </c>
      <c r="AN284" s="26">
        <v>-3.6041439871102305</v>
      </c>
      <c r="AO284" s="26">
        <v>3.8402931379088068E-2</v>
      </c>
      <c r="AP284" s="26">
        <v>-1.1982691301329909</v>
      </c>
      <c r="AQ284" s="26">
        <v>3.3731143674384807E-3</v>
      </c>
      <c r="AR284" s="26">
        <v>0.5398714122010615</v>
      </c>
      <c r="AS284" s="26">
        <v>0.4654442793344194</v>
      </c>
      <c r="AT284" s="26">
        <v>1.0946547995295095</v>
      </c>
      <c r="AU284" s="26">
        <v>-3.7480812959207177</v>
      </c>
      <c r="AV284" s="26" t="e">
        <v>#N/A</v>
      </c>
    </row>
    <row r="285" spans="37:48" x14ac:dyDescent="0.25">
      <c r="AK285" t="str">
        <v>dodge aspen 6</v>
      </c>
      <c r="AL285" s="26">
        <v>20.6</v>
      </c>
      <c r="AM285" s="26">
        <v>22.998400934603321</v>
      </c>
      <c r="AN285" s="26">
        <v>-2.3984009346033197</v>
      </c>
      <c r="AO285" s="26">
        <v>3.5147809350873277E-2</v>
      </c>
      <c r="AP285" s="26">
        <v>-0.7960497214769402</v>
      </c>
      <c r="AQ285" s="26">
        <v>1.3579036099850713E-3</v>
      </c>
      <c r="AR285" s="26">
        <v>0.5398714122010615</v>
      </c>
      <c r="AS285" s="26">
        <v>0.46674163527249862</v>
      </c>
      <c r="AT285" s="26">
        <v>0.8922161853928342</v>
      </c>
      <c r="AU285" s="26">
        <v>-2.4857703157514104</v>
      </c>
      <c r="AV285" s="26" t="e">
        <v>#N/A</v>
      </c>
    </row>
    <row r="286" spans="37:48" x14ac:dyDescent="0.25">
      <c r="AK286" t="str">
        <v>chevrolet caprice classic</v>
      </c>
      <c r="AL286" s="26">
        <v>17</v>
      </c>
      <c r="AM286" s="26">
        <v>20.243283680276456</v>
      </c>
      <c r="AN286" s="26">
        <v>-3.2432836802764555</v>
      </c>
      <c r="AO286" s="26">
        <v>3.7166475367221063E-2</v>
      </c>
      <c r="AP286" s="26">
        <v>-1.0776013794312584</v>
      </c>
      <c r="AQ286" s="26">
        <v>2.6367413490506341E-3</v>
      </c>
      <c r="AR286" s="26">
        <v>0.5398714122010615</v>
      </c>
      <c r="AS286" s="26">
        <v>0.46857065274584953</v>
      </c>
      <c r="AT286" s="26">
        <v>1.0380758062064921</v>
      </c>
      <c r="AU286" s="26">
        <v>-3.3684781400953314</v>
      </c>
      <c r="AV286" s="26" t="e">
        <v>#N/A</v>
      </c>
    </row>
    <row r="287" spans="37:48" x14ac:dyDescent="0.25">
      <c r="AK287" t="str">
        <v>ford ltd landau</v>
      </c>
      <c r="AL287" s="26">
        <v>17.600000000000001</v>
      </c>
      <c r="AM287" s="26">
        <v>20.841800717968425</v>
      </c>
      <c r="AN287" s="26">
        <v>-3.2418007179684238</v>
      </c>
      <c r="AO287" s="26">
        <v>3.6470607710320291E-2</v>
      </c>
      <c r="AP287" s="26">
        <v>-1.0767196379396311</v>
      </c>
      <c r="AQ287" s="26">
        <v>2.5812756200590935E-3</v>
      </c>
      <c r="AR287" s="26">
        <v>0.5398714122010615</v>
      </c>
      <c r="AS287" s="26">
        <v>0.46871808445674978</v>
      </c>
      <c r="AT287" s="26">
        <v>1.0376510193411035</v>
      </c>
      <c r="AU287" s="26">
        <v>-3.3645063076537625</v>
      </c>
      <c r="AV287" s="26" t="e">
        <v>#N/A</v>
      </c>
    </row>
    <row r="288" spans="37:48" x14ac:dyDescent="0.25">
      <c r="AK288" t="str">
        <v>mercury grand marquis</v>
      </c>
      <c r="AL288" s="26">
        <v>16.5</v>
      </c>
      <c r="AM288" s="26">
        <v>19.531111618909698</v>
      </c>
      <c r="AN288" s="26">
        <v>-3.0311116189096978</v>
      </c>
      <c r="AO288" s="26">
        <v>3.8170821658972939E-2</v>
      </c>
      <c r="AP288" s="26">
        <v>-1.0076315540428575</v>
      </c>
      <c r="AQ288" s="26">
        <v>2.3702172657121263E-3</v>
      </c>
      <c r="AR288" s="26">
        <v>0.5398714122010615</v>
      </c>
      <c r="AS288" s="26">
        <v>0.47398446164132163</v>
      </c>
      <c r="AT288" s="26">
        <v>1.0038085245916462</v>
      </c>
      <c r="AU288" s="26">
        <v>-3.1514032711481996</v>
      </c>
      <c r="AV288" s="26" t="e">
        <v>#N/A</v>
      </c>
    </row>
    <row r="289" spans="37:48" x14ac:dyDescent="0.25">
      <c r="AK289" t="str">
        <v>dodge st. regis</v>
      </c>
      <c r="AL289" s="26">
        <v>18.2</v>
      </c>
      <c r="AM289" s="26">
        <v>20.212734616659919</v>
      </c>
      <c r="AN289" s="26">
        <v>-2.0127346166599196</v>
      </c>
      <c r="AO289" s="26">
        <v>3.7299384768416474E-2</v>
      </c>
      <c r="AP289" s="26">
        <v>-0.66878988326602917</v>
      </c>
      <c r="AQ289" s="26">
        <v>1.0193912173724509E-3</v>
      </c>
      <c r="AR289" s="26">
        <v>0.61543829749621981</v>
      </c>
      <c r="AS289" s="26">
        <v>0.48931010929769164</v>
      </c>
      <c r="AT289" s="26">
        <v>0.81779574666662891</v>
      </c>
      <c r="AU289" s="26">
        <v>-2.0907170773706674</v>
      </c>
      <c r="AV289" s="26" t="e">
        <v>#N/A</v>
      </c>
    </row>
    <row r="290" spans="37:48" x14ac:dyDescent="0.25">
      <c r="AK290" t="str">
        <v>buick estate wagon (sw)</v>
      </c>
      <c r="AL290" s="26">
        <v>16.899999999999999</v>
      </c>
      <c r="AM290" s="26">
        <v>17.204451881577224</v>
      </c>
      <c r="AN290" s="26">
        <v>-0.30445188157722569</v>
      </c>
      <c r="AO290" s="26">
        <v>4.2876541042037614E-2</v>
      </c>
      <c r="AP290" s="26">
        <v>-0.10145734321849574</v>
      </c>
      <c r="AQ290" s="26">
        <v>2.7125005284353174E-5</v>
      </c>
      <c r="AR290" s="26">
        <v>0.62318453179067923</v>
      </c>
      <c r="AS290" s="26">
        <v>0.50018854209738339</v>
      </c>
      <c r="AT290" s="26">
        <v>0.3185236933392801</v>
      </c>
      <c r="AU290" s="26">
        <v>-0.31809050204316169</v>
      </c>
      <c r="AV290" s="26" t="e">
        <v>#N/A</v>
      </c>
    </row>
    <row r="291" spans="37:48" x14ac:dyDescent="0.25">
      <c r="AK291" t="str">
        <v>ford country squire (sw)</v>
      </c>
      <c r="AL291" s="26">
        <v>15.5</v>
      </c>
      <c r="AM291" s="26">
        <v>18.96489823919898</v>
      </c>
      <c r="AN291" s="26">
        <v>-3.4648982391989804</v>
      </c>
      <c r="AO291" s="26">
        <v>3.9116018286594861E-2</v>
      </c>
      <c r="AP291" s="26">
        <v>-1.1524014899843342</v>
      </c>
      <c r="AQ291" s="26">
        <v>3.1801117960045147E-3</v>
      </c>
      <c r="AR291" s="26">
        <v>0.63096834177070094</v>
      </c>
      <c r="AS291" s="26">
        <v>0.51286368166818253</v>
      </c>
      <c r="AT291" s="26">
        <v>1.0734996460103441</v>
      </c>
      <c r="AU291" s="26">
        <v>-3.6059485901935107</v>
      </c>
      <c r="AV291" s="26" t="e">
        <v>#N/A</v>
      </c>
    </row>
    <row r="292" spans="37:48" x14ac:dyDescent="0.25">
      <c r="AK292" t="str">
        <v>chevrolet malibu classic (sw)</v>
      </c>
      <c r="AL292" s="26">
        <v>19.2</v>
      </c>
      <c r="AM292" s="26">
        <v>21.5143435995966</v>
      </c>
      <c r="AN292" s="26">
        <v>-2.3143435995966009</v>
      </c>
      <c r="AO292" s="26">
        <v>3.5888049414081885E-2</v>
      </c>
      <c r="AP292" s="26">
        <v>-0.76844520954536311</v>
      </c>
      <c r="AQ292" s="26">
        <v>1.2930022535661641E-3</v>
      </c>
      <c r="AR292" s="26">
        <v>0.63879057001741368</v>
      </c>
      <c r="AS292" s="26">
        <v>0.52607820754973145</v>
      </c>
      <c r="AT292" s="26">
        <v>0.87661006698837485</v>
      </c>
      <c r="AU292" s="26">
        <v>-2.4004925965185979</v>
      </c>
      <c r="AV292" s="26" t="e">
        <v>#N/A</v>
      </c>
    </row>
    <row r="293" spans="37:48" x14ac:dyDescent="0.25">
      <c r="AK293" t="str">
        <v>chrysler lebaron town @ country (sw)</v>
      </c>
      <c r="AL293" s="26">
        <v>18.5</v>
      </c>
      <c r="AM293" s="26">
        <v>19.412224079693964</v>
      </c>
      <c r="AN293" s="26">
        <v>-0.91222407969396357</v>
      </c>
      <c r="AO293" s="26">
        <v>4.0258569851032752E-2</v>
      </c>
      <c r="AP293" s="26">
        <v>-0.30358004022533047</v>
      </c>
      <c r="AQ293" s="26">
        <v>2.2740583656844949E-4</v>
      </c>
      <c r="AR293" s="26">
        <v>0.63879057001741368</v>
      </c>
      <c r="AS293" s="26">
        <v>0.55319696979360178</v>
      </c>
      <c r="AT293" s="26">
        <v>0.55098097991249251</v>
      </c>
      <c r="AU293" s="26">
        <v>-0.95048942458634067</v>
      </c>
      <c r="AV293" s="26" t="e">
        <v>#N/A</v>
      </c>
    </row>
    <row r="294" spans="37:48" x14ac:dyDescent="0.25">
      <c r="AK294" t="str">
        <v>vw rabbit custom</v>
      </c>
      <c r="AL294" s="26">
        <v>31.9</v>
      </c>
      <c r="AM294" s="26">
        <v>32.835435847633079</v>
      </c>
      <c r="AN294" s="26">
        <v>-0.93543584763308019</v>
      </c>
      <c r="AO294" s="26">
        <v>5.1336358751507799E-2</v>
      </c>
      <c r="AP294" s="26">
        <v>-0.3131170267789195</v>
      </c>
      <c r="AQ294" s="26">
        <v>3.12088131316136E-4</v>
      </c>
      <c r="AR294" s="26">
        <v>0.63879057001741368</v>
      </c>
      <c r="AS294" s="26">
        <v>0.55656803120621701</v>
      </c>
      <c r="AT294" s="26">
        <v>0.55956860774968387</v>
      </c>
      <c r="AU294" s="26">
        <v>-0.98605639233943487</v>
      </c>
      <c r="AV294" s="26" t="e">
        <v>#N/A</v>
      </c>
    </row>
    <row r="295" spans="37:48" x14ac:dyDescent="0.25">
      <c r="AK295" t="str">
        <v>maxda glc deluxe</v>
      </c>
      <c r="AL295" s="26">
        <v>34.1</v>
      </c>
      <c r="AM295" s="26">
        <v>32.801665800548349</v>
      </c>
      <c r="AN295" s="26">
        <v>1.2983341994516522</v>
      </c>
      <c r="AO295" s="26">
        <v>5.0233601015170104E-2</v>
      </c>
      <c r="AP295" s="26">
        <v>0.43433707282313838</v>
      </c>
      <c r="AQ295" s="26">
        <v>5.8692470421661575E-4</v>
      </c>
      <c r="AR295" s="26">
        <v>0.63879057001741368</v>
      </c>
      <c r="AS295" s="26">
        <v>0.55972501051096391</v>
      </c>
      <c r="AT295" s="26">
        <v>0.65904254249869054</v>
      </c>
      <c r="AU295" s="26">
        <v>1.3670037188506494</v>
      </c>
      <c r="AV295" s="26" t="e">
        <v>#N/A</v>
      </c>
    </row>
    <row r="296" spans="37:48" x14ac:dyDescent="0.25">
      <c r="AK296" t="str">
        <v>dodge colt hatchback custom</v>
      </c>
      <c r="AL296" s="26">
        <v>35.700000000000003</v>
      </c>
      <c r="AM296" s="26">
        <v>30.80197628705325</v>
      </c>
      <c r="AN296" s="26">
        <v>4.8980237129467525</v>
      </c>
      <c r="AO296" s="26">
        <v>5.1390096085500124E-2</v>
      </c>
      <c r="AP296" s="26">
        <v>1.6395545081768079</v>
      </c>
      <c r="AQ296" s="26">
        <v>8.5663255114177064E-3</v>
      </c>
      <c r="AR296" s="26">
        <v>0.63879057001741368</v>
      </c>
      <c r="AS296" s="26">
        <v>0.56798307093810663</v>
      </c>
      <c r="AT296" s="26">
        <v>1.2804509003381612</v>
      </c>
      <c r="AU296" s="26">
        <v>5.1633697821778402</v>
      </c>
      <c r="AV296" s="26" t="e">
        <v>#N/A</v>
      </c>
    </row>
    <row r="297" spans="37:48" x14ac:dyDescent="0.25">
      <c r="AK297" t="str">
        <v>amc spirit dl</v>
      </c>
      <c r="AL297" s="26">
        <v>27.4</v>
      </c>
      <c r="AM297" s="26">
        <v>26.979177527640108</v>
      </c>
      <c r="AN297" s="26">
        <v>0.42082247235989101</v>
      </c>
      <c r="AO297" s="26">
        <v>3.7568519575838552E-2</v>
      </c>
      <c r="AP297" s="26">
        <v>0.13985011155836161</v>
      </c>
      <c r="AQ297" s="26">
        <v>4.4908750776935722E-5</v>
      </c>
      <c r="AR297" s="26">
        <v>0.63879057001741368</v>
      </c>
      <c r="AS297" s="26">
        <v>0.56878580743136242</v>
      </c>
      <c r="AT297" s="26">
        <v>0.3739653881823311</v>
      </c>
      <c r="AU297" s="26">
        <v>0.43724928051441825</v>
      </c>
      <c r="AV297" s="26" t="e">
        <v>#N/A</v>
      </c>
    </row>
    <row r="298" spans="37:48" x14ac:dyDescent="0.25">
      <c r="AK298" t="str">
        <v>mercedes benz 300d</v>
      </c>
      <c r="AL298" s="26">
        <v>25.4</v>
      </c>
      <c r="AM298" s="26">
        <v>24.611405323649461</v>
      </c>
      <c r="AN298" s="26">
        <v>0.78859467635053804</v>
      </c>
      <c r="AO298" s="26">
        <v>7.376096318342551E-2</v>
      </c>
      <c r="AP298" s="26">
        <v>0.26714134253452815</v>
      </c>
      <c r="AQ298" s="26">
        <v>3.3430031485072394E-4</v>
      </c>
      <c r="AR298" s="26">
        <v>0.63879057001741368</v>
      </c>
      <c r="AS298" s="26">
        <v>0.58752778997756971</v>
      </c>
      <c r="AT298" s="26">
        <v>0.51685717808165166</v>
      </c>
      <c r="AU298" s="26">
        <v>0.851394343150218</v>
      </c>
      <c r="AV298" s="26" t="e">
        <v>#N/A</v>
      </c>
    </row>
    <row r="299" spans="37:48" x14ac:dyDescent="0.25">
      <c r="AK299" t="str">
        <v>cadillac eldorado</v>
      </c>
      <c r="AL299" s="26">
        <v>23</v>
      </c>
      <c r="AM299" s="26">
        <v>20.02066726313716</v>
      </c>
      <c r="AN299" s="26">
        <v>2.9793327368628404</v>
      </c>
      <c r="AO299" s="26">
        <v>3.823657901527007E-2</v>
      </c>
      <c r="AP299" s="26">
        <v>0.99045257304542067</v>
      </c>
      <c r="AQ299" s="26">
        <v>2.2941891516981274E-3</v>
      </c>
      <c r="AR299" s="26">
        <v>0.63879057001741368</v>
      </c>
      <c r="AS299" s="26">
        <v>0.60637414955155566</v>
      </c>
      <c r="AT299" s="26">
        <v>0.99521483763327234</v>
      </c>
      <c r="AU299" s="26">
        <v>3.0977812961657061</v>
      </c>
      <c r="AV299" s="26" t="e">
        <v>#N/A</v>
      </c>
    </row>
    <row r="300" spans="37:48" x14ac:dyDescent="0.25">
      <c r="AK300" t="str">
        <v>peugeot 504</v>
      </c>
      <c r="AL300" s="26">
        <v>27.2</v>
      </c>
      <c r="AM300" s="26">
        <v>26.430349184510405</v>
      </c>
      <c r="AN300" s="26">
        <v>0.76965081548959446</v>
      </c>
      <c r="AO300" s="26">
        <v>6.4256653349343162E-2</v>
      </c>
      <c r="AP300" s="26">
        <v>0.25939653083974346</v>
      </c>
      <c r="AQ300" s="26">
        <v>2.7179456028937041E-4</v>
      </c>
      <c r="AR300" s="26">
        <v>0.70286023091909866</v>
      </c>
      <c r="AS300" s="26">
        <v>0.6077873084612555</v>
      </c>
      <c r="AT300" s="26">
        <v>0.50930985739502765</v>
      </c>
      <c r="AU300" s="26">
        <v>0.82250204422445117</v>
      </c>
      <c r="AV300" s="26" t="e">
        <v>#N/A</v>
      </c>
    </row>
    <row r="301" spans="37:48" x14ac:dyDescent="0.25">
      <c r="AK301" t="str">
        <v>oldsmobile cutlass salon brougham</v>
      </c>
      <c r="AL301" s="26">
        <v>23.9</v>
      </c>
      <c r="AM301" s="26">
        <v>23.019330996767135</v>
      </c>
      <c r="AN301" s="26">
        <v>0.8806690032328639</v>
      </c>
      <c r="AO301" s="26">
        <v>4.1029673787680812E-2</v>
      </c>
      <c r="AP301" s="26">
        <v>0.29319660015181503</v>
      </c>
      <c r="AQ301" s="26">
        <v>2.1635245811846756E-4</v>
      </c>
      <c r="AR301" s="26">
        <v>0.70286023091909866</v>
      </c>
      <c r="AS301" s="26">
        <v>0.60888968943784472</v>
      </c>
      <c r="AT301" s="26">
        <v>0.54147631541168539</v>
      </c>
      <c r="AU301" s="26">
        <v>0.91834854443439884</v>
      </c>
      <c r="AV301" s="26" t="e">
        <v>#N/A</v>
      </c>
    </row>
    <row r="302" spans="37:48" x14ac:dyDescent="0.25">
      <c r="AK302" t="str">
        <v>plymouth horizon</v>
      </c>
      <c r="AL302" s="26">
        <v>34.200000000000003</v>
      </c>
      <c r="AM302" s="26">
        <v>29.52129736628039</v>
      </c>
      <c r="AN302" s="26">
        <v>4.6787026337196131</v>
      </c>
      <c r="AO302" s="26">
        <v>4.2138891843300122E-2</v>
      </c>
      <c r="AP302" s="26">
        <v>1.5585580298512536</v>
      </c>
      <c r="AQ302" s="26">
        <v>6.2860466992159317E-3</v>
      </c>
      <c r="AR302" s="26">
        <v>0.71932811724388146</v>
      </c>
      <c r="AS302" s="26">
        <v>0.61570961852167438</v>
      </c>
      <c r="AT302" s="26">
        <v>1.2484222161797882</v>
      </c>
      <c r="AU302" s="26">
        <v>4.8845313729495397</v>
      </c>
      <c r="AV302" s="26" t="e">
        <v>#N/A</v>
      </c>
    </row>
    <row r="303" spans="37:48" x14ac:dyDescent="0.25">
      <c r="AK303" t="str">
        <v>plymouth horizon tc3</v>
      </c>
      <c r="AL303" s="26">
        <v>34.5</v>
      </c>
      <c r="AM303" s="26">
        <v>29.774462847036226</v>
      </c>
      <c r="AN303" s="26">
        <v>4.7255371529637742</v>
      </c>
      <c r="AO303" s="26">
        <v>4.2926586189464336E-2</v>
      </c>
      <c r="AP303" s="26">
        <v>1.5748070831006031</v>
      </c>
      <c r="AQ303" s="26">
        <v>6.5431503106133538E-3</v>
      </c>
      <c r="AR303" s="26">
        <v>0.71932811724388146</v>
      </c>
      <c r="AS303" s="26">
        <v>0.62541466034937299</v>
      </c>
      <c r="AT303" s="26">
        <v>1.254913177514924</v>
      </c>
      <c r="AU303" s="26">
        <v>4.9374865969260453</v>
      </c>
      <c r="AV303" s="26" t="e">
        <v>#N/A</v>
      </c>
    </row>
    <row r="304" spans="37:48" x14ac:dyDescent="0.25">
      <c r="AK304" t="str">
        <v>datsun 210</v>
      </c>
      <c r="AL304" s="26">
        <v>31.8</v>
      </c>
      <c r="AM304" s="26">
        <v>32.573816867868096</v>
      </c>
      <c r="AN304" s="26">
        <v>-0.77381686786809567</v>
      </c>
      <c r="AO304" s="26">
        <v>5.0247251768750244E-2</v>
      </c>
      <c r="AP304" s="26">
        <v>-0.25886999570707547</v>
      </c>
      <c r="AQ304" s="26">
        <v>2.0855291577570649E-4</v>
      </c>
      <c r="AR304" s="26">
        <v>0.73599343368381387</v>
      </c>
      <c r="AS304" s="26">
        <v>0.62988652393519529</v>
      </c>
      <c r="AT304" s="26">
        <v>0.5087926844079772</v>
      </c>
      <c r="AU304" s="26">
        <v>-0.81475612395878372</v>
      </c>
      <c r="AV304" s="26" t="e">
        <v>#N/A</v>
      </c>
    </row>
    <row r="305" spans="37:48" x14ac:dyDescent="0.25">
      <c r="AK305" t="str">
        <v>fiat strada custom</v>
      </c>
      <c r="AL305" s="26">
        <v>37.299999999999997</v>
      </c>
      <c r="AM305" s="26">
        <v>31.829930240441236</v>
      </c>
      <c r="AN305" s="26">
        <v>5.4700697595587613</v>
      </c>
      <c r="AO305" s="26">
        <v>4.8806752355090292E-2</v>
      </c>
      <c r="AP305" s="26">
        <v>1.8285518903811393</v>
      </c>
      <c r="AQ305" s="26">
        <v>1.009198993344795E-2</v>
      </c>
      <c r="AR305" s="26">
        <v>0.74440308519999565</v>
      </c>
      <c r="AS305" s="26">
        <v>0.65290692305069276</v>
      </c>
      <c r="AT305" s="26">
        <v>1.3522395832030429</v>
      </c>
      <c r="AU305" s="26">
        <v>5.7507449438926157</v>
      </c>
      <c r="AV305" s="26" t="e">
        <v>#N/A</v>
      </c>
    </row>
    <row r="306" spans="37:48" x14ac:dyDescent="0.25">
      <c r="AK306" t="str">
        <v>buick skylark limited</v>
      </c>
      <c r="AL306" s="26">
        <v>28.4</v>
      </c>
      <c r="AM306" s="26">
        <v>26.816813208104694</v>
      </c>
      <c r="AN306" s="26">
        <v>1.5831867918953044</v>
      </c>
      <c r="AO306" s="26">
        <v>3.7365772034929169E-2</v>
      </c>
      <c r="AP306" s="26">
        <v>0.52607820754973145</v>
      </c>
      <c r="AQ306" s="26">
        <v>6.3192329082867879E-4</v>
      </c>
      <c r="AR306" s="26">
        <v>0.74440308519999565</v>
      </c>
      <c r="AS306" s="26">
        <v>0.6556418348632248</v>
      </c>
      <c r="AT306" s="26">
        <v>0.72531248958619998</v>
      </c>
      <c r="AU306" s="26">
        <v>1.6446400365817351</v>
      </c>
      <c r="AV306" s="26" t="e">
        <v>#N/A</v>
      </c>
    </row>
    <row r="307" spans="37:48" x14ac:dyDescent="0.25">
      <c r="AK307" t="str">
        <v>chevrolet citation</v>
      </c>
      <c r="AL307" s="26">
        <v>28.8</v>
      </c>
      <c r="AM307" s="26">
        <v>26.790650630399924</v>
      </c>
      <c r="AN307" s="26">
        <v>2.009349369600077</v>
      </c>
      <c r="AO307" s="26">
        <v>4.7508372778672189E-2</v>
      </c>
      <c r="AP307" s="26">
        <v>0.67123358040088366</v>
      </c>
      <c r="AQ307" s="26">
        <v>1.3219268319857665E-3</v>
      </c>
      <c r="AR307" s="26">
        <v>0.74440308519999565</v>
      </c>
      <c r="AS307" s="26">
        <v>0.66552441488229708</v>
      </c>
      <c r="AT307" s="26">
        <v>0.81928845982406195</v>
      </c>
      <c r="AU307" s="26">
        <v>2.109571687744789</v>
      </c>
      <c r="AV307" s="26" t="e">
        <v>#N/A</v>
      </c>
    </row>
    <row r="308" spans="37:48" x14ac:dyDescent="0.25">
      <c r="AK308" t="str">
        <v>oldsmobile omega brougham</v>
      </c>
      <c r="AL308" s="26">
        <v>26.8</v>
      </c>
      <c r="AM308" s="26">
        <v>26.259003120812665</v>
      </c>
      <c r="AN308" s="26">
        <v>0.54099687918733608</v>
      </c>
      <c r="AO308" s="26">
        <v>4.4408542497802156E-2</v>
      </c>
      <c r="AP308" s="26">
        <v>0.18042945365691565</v>
      </c>
      <c r="AQ308" s="26">
        <v>8.8993893524178441E-5</v>
      </c>
      <c r="AR308" s="26">
        <v>0.74440308519999565</v>
      </c>
      <c r="AS308" s="26">
        <v>0.67123358040088366</v>
      </c>
      <c r="AT308" s="26">
        <v>0.42476988318019399</v>
      </c>
      <c r="AU308" s="26">
        <v>0.56613825389506667</v>
      </c>
      <c r="AV308" s="26" t="e">
        <v>#N/A</v>
      </c>
    </row>
    <row r="309" spans="37:48" x14ac:dyDescent="0.25">
      <c r="AK309" t="str">
        <v>pontiac phoenix</v>
      </c>
      <c r="AL309" s="26">
        <v>33.5</v>
      </c>
      <c r="AM309" s="26">
        <v>27.394030504228002</v>
      </c>
      <c r="AN309" s="26">
        <v>6.1059694957719977</v>
      </c>
      <c r="AO309" s="26">
        <v>3.880551738458058E-2</v>
      </c>
      <c r="AP309" s="26">
        <v>2.0304757137130016</v>
      </c>
      <c r="AQ309" s="26">
        <v>9.7910413829515944E-3</v>
      </c>
      <c r="AR309" s="26">
        <v>0.74440308519999565</v>
      </c>
      <c r="AS309" s="26">
        <v>0.67383986412758512</v>
      </c>
      <c r="AT309" s="26">
        <v>1.4249476178839002</v>
      </c>
      <c r="AU309" s="26">
        <v>6.3524807998872364</v>
      </c>
      <c r="AV309" s="26" t="e">
        <v>#N/A</v>
      </c>
    </row>
    <row r="310" spans="37:48" x14ac:dyDescent="0.25">
      <c r="AK310" t="str">
        <v>vw rabbit</v>
      </c>
      <c r="AL310" s="26">
        <v>41.5</v>
      </c>
      <c r="AM310" s="26">
        <v>35.706490359450044</v>
      </c>
      <c r="AN310" s="26">
        <v>5.7935096405499564</v>
      </c>
      <c r="AO310" s="26">
        <v>4.9995549357879324E-2</v>
      </c>
      <c r="AP310" s="26">
        <v>1.937883735039764</v>
      </c>
      <c r="AQ310" s="26">
        <v>1.1625515480960857E-2</v>
      </c>
      <c r="AR310" s="26">
        <v>0.74440308519999565</v>
      </c>
      <c r="AS310" s="26">
        <v>0.6741998247581702</v>
      </c>
      <c r="AT310" s="26">
        <v>1.3920789255784902</v>
      </c>
      <c r="AU310" s="26">
        <v>6.0984026302550962</v>
      </c>
      <c r="AV310" s="26">
        <v>1.1625515480960857E-2</v>
      </c>
    </row>
    <row r="311" spans="37:48" x14ac:dyDescent="0.25">
      <c r="AK311" t="str">
        <v>toyota corolla tercel</v>
      </c>
      <c r="AL311" s="26">
        <v>38.1</v>
      </c>
      <c r="AM311" s="26">
        <v>36.979392604917109</v>
      </c>
      <c r="AN311" s="26">
        <v>1.1206073950828923</v>
      </c>
      <c r="AO311" s="26">
        <v>4.2765216076787169E-2</v>
      </c>
      <c r="AP311" s="26">
        <v>0.3734161112853604</v>
      </c>
      <c r="AQ311" s="26">
        <v>3.6644549050544065E-4</v>
      </c>
      <c r="AR311" s="26">
        <v>0.74440308519999565</v>
      </c>
      <c r="AS311" s="26">
        <v>0.67897281388579944</v>
      </c>
      <c r="AT311" s="26">
        <v>0.61107782751901607</v>
      </c>
      <c r="AU311" s="26">
        <v>1.1706714109260627</v>
      </c>
      <c r="AV311" s="26" t="e">
        <v>#N/A</v>
      </c>
    </row>
    <row r="312" spans="37:48" x14ac:dyDescent="0.25">
      <c r="AK312" t="str">
        <v>chevrolet chevette</v>
      </c>
      <c r="AL312" s="26">
        <v>32.1</v>
      </c>
      <c r="AM312" s="26">
        <v>33.987463612784964</v>
      </c>
      <c r="AN312" s="26">
        <v>-1.8874636127849627</v>
      </c>
      <c r="AO312" s="26">
        <v>5.2829218384543734E-2</v>
      </c>
      <c r="AP312" s="26">
        <v>-0.63228553332444015</v>
      </c>
      <c r="AQ312" s="26">
        <v>1.3116666064299904E-3</v>
      </c>
      <c r="AR312" s="26">
        <v>0.80482899480686976</v>
      </c>
      <c r="AS312" s="26">
        <v>0.68086529918536198</v>
      </c>
      <c r="AT312" s="26">
        <v>0.79516384055390754</v>
      </c>
      <c r="AU312" s="26">
        <v>-1.9927384262907486</v>
      </c>
      <c r="AV312" s="26" t="e">
        <v>#N/A</v>
      </c>
    </row>
    <row r="313" spans="37:48" x14ac:dyDescent="0.25">
      <c r="AK313" t="str">
        <v>datsun 310</v>
      </c>
      <c r="AL313" s="26">
        <v>37.200000000000003</v>
      </c>
      <c r="AM313" s="26">
        <v>36.639981654778452</v>
      </c>
      <c r="AN313" s="26">
        <v>0.56001834522155036</v>
      </c>
      <c r="AO313" s="26">
        <v>4.2480429377182466E-2</v>
      </c>
      <c r="AP313" s="26">
        <v>0.18658521528183183</v>
      </c>
      <c r="AQ313" s="26">
        <v>9.0854569129831202E-5</v>
      </c>
      <c r="AR313" s="26">
        <v>0.80482899480686976</v>
      </c>
      <c r="AS313" s="26">
        <v>0.68104115262367493</v>
      </c>
      <c r="AT313" s="26">
        <v>0.43195510794737901</v>
      </c>
      <c r="AU313" s="26">
        <v>0.5848636021687651</v>
      </c>
      <c r="AV313" s="26" t="e">
        <v>#N/A</v>
      </c>
    </row>
    <row r="314" spans="37:48" x14ac:dyDescent="0.25">
      <c r="AK314" t="str">
        <v>chevrolet citation</v>
      </c>
      <c r="AL314" s="26">
        <v>28</v>
      </c>
      <c r="AM314" s="26">
        <v>30.837408208478998</v>
      </c>
      <c r="AN314" s="26">
        <v>-2.8374082084789976</v>
      </c>
      <c r="AO314" s="26">
        <v>4.6802528507141401E-2</v>
      </c>
      <c r="AP314" s="26">
        <v>-0.9474999235105962</v>
      </c>
      <c r="AQ314" s="26">
        <v>2.5929603784530155E-3</v>
      </c>
      <c r="AR314" s="26">
        <v>0.82263729107406613</v>
      </c>
      <c r="AS314" s="26">
        <v>0.69192234930796725</v>
      </c>
      <c r="AT314" s="26">
        <v>0.97339607740662082</v>
      </c>
      <c r="AU314" s="26">
        <v>-2.976726537089073</v>
      </c>
      <c r="AV314" s="26" t="e">
        <v>#N/A</v>
      </c>
    </row>
    <row r="315" spans="37:48" x14ac:dyDescent="0.25">
      <c r="AK315" t="str">
        <v>ford fairmont</v>
      </c>
      <c r="AL315" s="26">
        <v>26.4</v>
      </c>
      <c r="AM315" s="26">
        <v>29.89772562628367</v>
      </c>
      <c r="AN315" s="26">
        <v>-3.4977256262836711</v>
      </c>
      <c r="AO315" s="26">
        <v>4.5219370689363984E-2</v>
      </c>
      <c r="AP315" s="26">
        <v>-1.1670319415810073</v>
      </c>
      <c r="AQ315" s="26">
        <v>3.7943507873432376E-3</v>
      </c>
      <c r="AR315" s="26">
        <v>0.83163987967842667</v>
      </c>
      <c r="AS315" s="26">
        <v>0.70221206283556825</v>
      </c>
      <c r="AT315" s="26">
        <v>1.0802925259303646</v>
      </c>
      <c r="AU315" s="26">
        <v>-3.6633814291028028</v>
      </c>
      <c r="AV315" s="26" t="e">
        <v>#N/A</v>
      </c>
    </row>
    <row r="316" spans="37:48" x14ac:dyDescent="0.25">
      <c r="AK316" t="str">
        <v>amc concord</v>
      </c>
      <c r="AL316" s="26">
        <v>24.3</v>
      </c>
      <c r="AM316" s="26">
        <v>29.19183258356605</v>
      </c>
      <c r="AN316" s="26">
        <v>-4.8918325835660497</v>
      </c>
      <c r="AO316" s="26">
        <v>4.4937923213259942E-2</v>
      </c>
      <c r="AP316" s="26">
        <v>-1.6319415081566486</v>
      </c>
      <c r="AQ316" s="26">
        <v>7.3712586997697633E-3</v>
      </c>
      <c r="AR316" s="26">
        <v>0.84071038002398013</v>
      </c>
      <c r="AS316" s="26">
        <v>0.71162663600437204</v>
      </c>
      <c r="AT316" s="26">
        <v>1.2774746604753648</v>
      </c>
      <c r="AU316" s="26">
        <v>-5.1220048439410162</v>
      </c>
      <c r="AV316" s="26" t="e">
        <v>#N/A</v>
      </c>
    </row>
    <row r="317" spans="37:48" x14ac:dyDescent="0.25">
      <c r="AK317" t="str">
        <v>dodge aspen</v>
      </c>
      <c r="AL317" s="26">
        <v>19.100000000000001</v>
      </c>
      <c r="AM317" s="26">
        <v>27.277901549051926</v>
      </c>
      <c r="AN317" s="26">
        <v>-8.1779015490519242</v>
      </c>
      <c r="AO317" s="26">
        <v>4.8156061843653876E-2</v>
      </c>
      <c r="AP317" s="26">
        <v>-2.7327997376671536</v>
      </c>
      <c r="AQ317" s="26">
        <v>2.2225518853665093E-2</v>
      </c>
      <c r="AR317" s="26">
        <v>0.84071038002398013</v>
      </c>
      <c r="AS317" s="26">
        <v>0.71980311888979953</v>
      </c>
      <c r="AT317" s="26">
        <v>1.6531181862368927</v>
      </c>
      <c r="AU317" s="26">
        <v>-8.591641151691249</v>
      </c>
      <c r="AV317" s="26">
        <v>2.2225518853665093E-2</v>
      </c>
    </row>
    <row r="318" spans="37:48" x14ac:dyDescent="0.25">
      <c r="AK318" t="str">
        <v>audi 4000</v>
      </c>
      <c r="AL318" s="26">
        <v>34.299999999999997</v>
      </c>
      <c r="AM318" s="26">
        <v>35.451231872477827</v>
      </c>
      <c r="AN318" s="26">
        <v>-1.1512318724778297</v>
      </c>
      <c r="AO318" s="26">
        <v>5.002878398459612E-2</v>
      </c>
      <c r="AP318" s="26">
        <v>-0.38508480762603786</v>
      </c>
      <c r="AQ318" s="26">
        <v>4.5938133914691137E-4</v>
      </c>
      <c r="AR318" s="26">
        <v>0.84071038002398013</v>
      </c>
      <c r="AS318" s="26">
        <v>0.73255545774192499</v>
      </c>
      <c r="AT318" s="26">
        <v>0.62055201846907071</v>
      </c>
      <c r="AU318" s="26">
        <v>-1.2118597417157555</v>
      </c>
      <c r="AV318" s="26" t="e">
        <v>#N/A</v>
      </c>
    </row>
    <row r="319" spans="37:48" x14ac:dyDescent="0.25">
      <c r="AK319" t="str">
        <v>toyota corona liftback</v>
      </c>
      <c r="AL319" s="26">
        <v>29.8</v>
      </c>
      <c r="AM319" s="26">
        <v>32.730260602279131</v>
      </c>
      <c r="AN319" s="26">
        <v>-2.9302606022791302</v>
      </c>
      <c r="AO319" s="26">
        <v>4.4122580147146255E-2</v>
      </c>
      <c r="AP319" s="26">
        <v>-0.97713360215342948</v>
      </c>
      <c r="AQ319" s="26">
        <v>2.592493482164753E-3</v>
      </c>
      <c r="AR319" s="26">
        <v>0.84071038002398013</v>
      </c>
      <c r="AS319" s="26">
        <v>0.74258970300151861</v>
      </c>
      <c r="AT319" s="26">
        <v>0.98850068394181168</v>
      </c>
      <c r="AU319" s="26">
        <v>-3.0655192197449437</v>
      </c>
      <c r="AV319" s="26" t="e">
        <v>#N/A</v>
      </c>
    </row>
    <row r="320" spans="37:48" x14ac:dyDescent="0.25">
      <c r="AK320" t="str">
        <v>mazda 626</v>
      </c>
      <c r="AL320" s="26">
        <v>31.3</v>
      </c>
      <c r="AM320" s="26">
        <v>33.829506406536979</v>
      </c>
      <c r="AN320" s="26">
        <v>-2.5295064065369779</v>
      </c>
      <c r="AO320" s="26">
        <v>4.4312786169455297E-2</v>
      </c>
      <c r="AP320" s="26">
        <v>-0.84358082508022647</v>
      </c>
      <c r="AQ320" s="26">
        <v>1.9409652460273955E-3</v>
      </c>
      <c r="AR320" s="26">
        <v>0.84071038002398013</v>
      </c>
      <c r="AS320" s="26">
        <v>0.74844507336636135</v>
      </c>
      <c r="AT320" s="26">
        <v>0.91846656176489438</v>
      </c>
      <c r="AU320" s="26">
        <v>-2.6467931870703998</v>
      </c>
      <c r="AV320" s="26" t="e">
        <v>#N/A</v>
      </c>
    </row>
    <row r="321" spans="37:48" x14ac:dyDescent="0.25">
      <c r="AK321" t="str">
        <v>datsun 510 hatchback</v>
      </c>
      <c r="AL321" s="26">
        <v>37</v>
      </c>
      <c r="AM321" s="26">
        <v>34.100324501759388</v>
      </c>
      <c r="AN321" s="26">
        <v>2.8996754982406117</v>
      </c>
      <c r="AO321" s="26">
        <v>4.3635560442854847E-2</v>
      </c>
      <c r="AP321" s="26">
        <v>0.96668836786536427</v>
      </c>
      <c r="AQ321" s="26">
        <v>2.5080789491045362E-3</v>
      </c>
      <c r="AR321" s="26">
        <v>0.84071038002398013</v>
      </c>
      <c r="AS321" s="26">
        <v>0.77893428137700682</v>
      </c>
      <c r="AT321" s="26">
        <v>0.98320311628135326</v>
      </c>
      <c r="AU321" s="26">
        <v>3.0319775373322515</v>
      </c>
      <c r="AV321" s="26" t="e">
        <v>#N/A</v>
      </c>
    </row>
    <row r="322" spans="37:48" x14ac:dyDescent="0.25">
      <c r="AK322" t="str">
        <v>toyota corolla</v>
      </c>
      <c r="AL322" s="26">
        <v>32.200000000000003</v>
      </c>
      <c r="AM322" s="26">
        <v>35.23204316992431</v>
      </c>
      <c r="AN322" s="26">
        <v>-3.0320431699243073</v>
      </c>
      <c r="AO322" s="26">
        <v>4.2341728892895142E-2</v>
      </c>
      <c r="AP322" s="26">
        <v>-1.0101337973139408</v>
      </c>
      <c r="AQ322" s="26">
        <v>2.6537921553327799E-3</v>
      </c>
      <c r="AR322" s="26">
        <v>0.84071038002398013</v>
      </c>
      <c r="AS322" s="26">
        <v>0.78371741325869382</v>
      </c>
      <c r="AT322" s="26">
        <v>1.0050541265593316</v>
      </c>
      <c r="AU322" s="26">
        <v>-3.1661013760358392</v>
      </c>
      <c r="AV322" s="26" t="e">
        <v>#N/A</v>
      </c>
    </row>
    <row r="323" spans="37:48" x14ac:dyDescent="0.25">
      <c r="AK323" t="str">
        <v>mazda glc</v>
      </c>
      <c r="AL323" s="26">
        <v>46.6</v>
      </c>
      <c r="AM323" s="26">
        <v>36.179220479802822</v>
      </c>
      <c r="AN323" s="26">
        <v>10.420779520197179</v>
      </c>
      <c r="AO323" s="26">
        <v>4.2543065339562161E-2</v>
      </c>
      <c r="AP323" s="26">
        <v>3.4720773077781244</v>
      </c>
      <c r="AQ323" s="26">
        <v>3.1509345424163913E-2</v>
      </c>
      <c r="AR323" s="26">
        <v>0.90626440989817525</v>
      </c>
      <c r="AS323" s="26">
        <v>0.7914864360088929</v>
      </c>
      <c r="AT323" s="26">
        <v>1.8633510962183495</v>
      </c>
      <c r="AU323" s="26">
        <v>10.883810167287482</v>
      </c>
      <c r="AV323" s="26">
        <v>3.1509345424163913E-2</v>
      </c>
    </row>
    <row r="324" spans="37:48" x14ac:dyDescent="0.25">
      <c r="AK324" t="str">
        <v>dodge colt</v>
      </c>
      <c r="AL324" s="26">
        <v>27.9</v>
      </c>
      <c r="AM324" s="26">
        <v>29.976137956131645</v>
      </c>
      <c r="AN324" s="26">
        <v>-2.076137956131646</v>
      </c>
      <c r="AO324" s="26">
        <v>4.8543440672513642E-2</v>
      </c>
      <c r="AP324" s="26">
        <v>-0.69392179736044635</v>
      </c>
      <c r="AQ324" s="26">
        <v>1.4451526667439193E-3</v>
      </c>
      <c r="AR324" s="26">
        <v>0.91594855621391613</v>
      </c>
      <c r="AS324" s="26">
        <v>0.80808342930667132</v>
      </c>
      <c r="AT324" s="26">
        <v>0.83301968605816656</v>
      </c>
      <c r="AU324" s="26">
        <v>-2.1820627918095523</v>
      </c>
      <c r="AV324" s="26" t="e">
        <v>#N/A</v>
      </c>
    </row>
    <row r="325" spans="37:48" x14ac:dyDescent="0.25">
      <c r="AK325" t="str">
        <v>datsun 210</v>
      </c>
      <c r="AL325" s="26">
        <v>40.799999999999997</v>
      </c>
      <c r="AM325" s="26">
        <v>36.179220479802822</v>
      </c>
      <c r="AN325" s="26">
        <v>4.6207795201971749</v>
      </c>
      <c r="AO325" s="26">
        <v>4.2543065339562161E-2</v>
      </c>
      <c r="AP325" s="26">
        <v>1.539587675300794</v>
      </c>
      <c r="AQ325" s="26">
        <v>6.1954015492519943E-3</v>
      </c>
      <c r="AR325" s="26">
        <v>0.91594855621391613</v>
      </c>
      <c r="AS325" s="26">
        <v>0.81643234827063926</v>
      </c>
      <c r="AT325" s="26">
        <v>1.2408012231218963</v>
      </c>
      <c r="AU325" s="26">
        <v>4.8260964571069032</v>
      </c>
      <c r="AV325" s="26" t="e">
        <v>#N/A</v>
      </c>
    </row>
    <row r="326" spans="37:48" x14ac:dyDescent="0.25">
      <c r="AK326" t="str">
        <v>vw rabbit c (diesel)</v>
      </c>
      <c r="AL326" s="26">
        <v>44.3</v>
      </c>
      <c r="AM326" s="26">
        <v>36.459845721441084</v>
      </c>
      <c r="AN326" s="26">
        <v>7.8401542785589129</v>
      </c>
      <c r="AO326" s="26">
        <v>4.9109161636258357E-2</v>
      </c>
      <c r="AP326" s="26">
        <v>2.6212478115325442</v>
      </c>
      <c r="AQ326" s="26">
        <v>2.0873683660506931E-2</v>
      </c>
      <c r="AR326" s="26">
        <v>0.93557937876868658</v>
      </c>
      <c r="AS326" s="26">
        <v>0.82794023224202973</v>
      </c>
      <c r="AT326" s="26">
        <v>1.6190268100104286</v>
      </c>
      <c r="AU326" s="26">
        <v>8.2450623796628069</v>
      </c>
      <c r="AV326" s="26">
        <v>2.0873683660506931E-2</v>
      </c>
    </row>
    <row r="327" spans="37:48" x14ac:dyDescent="0.25">
      <c r="AK327" t="str">
        <v>vw dasher (diesel)</v>
      </c>
      <c r="AL327" s="26">
        <v>43.4</v>
      </c>
      <c r="AM327" s="26">
        <v>35.1940183176619</v>
      </c>
      <c r="AN327" s="26">
        <v>8.2059816823380984</v>
      </c>
      <c r="AO327" s="26">
        <v>5.1764620516722759E-2</v>
      </c>
      <c r="AP327" s="26">
        <v>2.7473960479992194</v>
      </c>
      <c r="AQ327" s="26">
        <v>2.4238765461914558E-2</v>
      </c>
      <c r="AR327" s="26">
        <v>0.94553119002021024</v>
      </c>
      <c r="AS327" s="26">
        <v>0.83361742346055501</v>
      </c>
      <c r="AT327" s="26">
        <v>1.6575270881645403</v>
      </c>
      <c r="AU327" s="26">
        <v>8.6539501266128589</v>
      </c>
      <c r="AV327" s="26">
        <v>2.4238765461914558E-2</v>
      </c>
    </row>
    <row r="328" spans="37:48" x14ac:dyDescent="0.25">
      <c r="AK328" t="str">
        <v>audi 5000s (diesel)</v>
      </c>
      <c r="AL328" s="26">
        <v>36.4</v>
      </c>
      <c r="AM328" s="26">
        <v>31.771590697247824</v>
      </c>
      <c r="AN328" s="26">
        <v>4.6284093027521749</v>
      </c>
      <c r="AO328" s="26">
        <v>5.6567924201591298E-2</v>
      </c>
      <c r="AP328" s="26">
        <v>1.5535500258921526</v>
      </c>
      <c r="AQ328" s="26">
        <v>8.512579252521876E-3</v>
      </c>
      <c r="AR328" s="26">
        <v>0.95557753794043188</v>
      </c>
      <c r="AS328" s="26">
        <v>0.84720077695598384</v>
      </c>
      <c r="AT328" s="26">
        <v>1.2464148690914083</v>
      </c>
      <c r="AU328" s="26">
        <v>4.905927433975827</v>
      </c>
      <c r="AV328" s="26" t="e">
        <v>#N/A</v>
      </c>
    </row>
    <row r="329" spans="37:48" x14ac:dyDescent="0.25">
      <c r="AK329" t="str">
        <v>mercedes-benz 240d</v>
      </c>
      <c r="AL329" s="26">
        <v>30</v>
      </c>
      <c r="AM329" s="26">
        <v>30.2525978127128</v>
      </c>
      <c r="AN329" s="26">
        <v>-0.25259781271279991</v>
      </c>
      <c r="AO329" s="26">
        <v>6.6408958190973158E-2</v>
      </c>
      <c r="AP329" s="26">
        <v>-8.5231484219193049E-2</v>
      </c>
      <c r="AQ329" s="26">
        <v>3.0396331523534392E-5</v>
      </c>
      <c r="AR329" s="26">
        <v>0.96572126957388438</v>
      </c>
      <c r="AS329" s="26">
        <v>0.8534981078051288</v>
      </c>
      <c r="AT329" s="26">
        <v>0.29194431698389517</v>
      </c>
      <c r="AU329" s="26">
        <v>-0.27056580601216901</v>
      </c>
      <c r="AV329" s="26" t="e">
        <v>#N/A</v>
      </c>
    </row>
    <row r="330" spans="37:48" x14ac:dyDescent="0.25">
      <c r="AK330" t="str">
        <v>honda civic 1500 gl</v>
      </c>
      <c r="AL330" s="26">
        <v>44.6</v>
      </c>
      <c r="AM330" s="26">
        <v>37.463208115826092</v>
      </c>
      <c r="AN330" s="26">
        <v>7.1367918841739098</v>
      </c>
      <c r="AO330" s="26">
        <v>4.3492507562084851E-2</v>
      </c>
      <c r="AP330" s="26">
        <v>2.3790723412149868</v>
      </c>
      <c r="AQ330" s="26">
        <v>1.5138834664552051E-2</v>
      </c>
      <c r="AR330" s="26">
        <v>0.96572126957388438</v>
      </c>
      <c r="AS330" s="26">
        <v>0.86418422319002008</v>
      </c>
      <c r="AT330" s="26">
        <v>1.5424241768122628</v>
      </c>
      <c r="AU330" s="26">
        <v>7.461302645924798</v>
      </c>
      <c r="AV330" s="26">
        <v>1.5138834664552051E-2</v>
      </c>
    </row>
    <row r="331" spans="37:48" x14ac:dyDescent="0.25">
      <c r="AK331" t="str">
        <v>subaru dl</v>
      </c>
      <c r="AL331" s="26">
        <v>33.799999999999997</v>
      </c>
      <c r="AM331" s="26">
        <v>35.969531779366662</v>
      </c>
      <c r="AN331" s="26">
        <v>-2.1695317793666646</v>
      </c>
      <c r="AO331" s="26">
        <v>4.2462545848669514E-2</v>
      </c>
      <c r="AP331" s="26">
        <v>-0.72283127398567082</v>
      </c>
      <c r="AQ331" s="26">
        <v>1.362935193344648E-3</v>
      </c>
      <c r="AR331" s="26">
        <v>0.96572126957388438</v>
      </c>
      <c r="AS331" s="26">
        <v>0.87264012009621761</v>
      </c>
      <c r="AT331" s="26">
        <v>0.85019484471835682</v>
      </c>
      <c r="AU331" s="26">
        <v>-2.2657409064896892</v>
      </c>
      <c r="AV331" s="26" t="e">
        <v>#N/A</v>
      </c>
    </row>
    <row r="332" spans="37:48" x14ac:dyDescent="0.25">
      <c r="AK332" t="str">
        <v>vokswagen rabbit</v>
      </c>
      <c r="AL332" s="26">
        <v>29.8</v>
      </c>
      <c r="AM332" s="26">
        <v>37.447729981719526</v>
      </c>
      <c r="AN332" s="26">
        <v>-7.6477299817195252</v>
      </c>
      <c r="AO332" s="26">
        <v>5.037136542363066E-2</v>
      </c>
      <c r="AP332" s="26">
        <v>-2.5586120959927139</v>
      </c>
      <c r="AQ332" s="26">
        <v>2.0426309022841115E-2</v>
      </c>
      <c r="AR332" s="26">
        <v>0.96572126957388438</v>
      </c>
      <c r="AS332" s="26">
        <v>0.87970525767098529</v>
      </c>
      <c r="AT332" s="26">
        <v>1.5995662211964574</v>
      </c>
      <c r="AU332" s="26">
        <v>-8.0533902446309327</v>
      </c>
      <c r="AV332" s="26">
        <v>2.0426309022841115E-2</v>
      </c>
    </row>
    <row r="333" spans="37:48" x14ac:dyDescent="0.25">
      <c r="AK333" t="str">
        <v>datsun 280-zx</v>
      </c>
      <c r="AL333" s="26">
        <v>32.700000000000003</v>
      </c>
      <c r="AM333" s="26">
        <v>31.040731846822165</v>
      </c>
      <c r="AN333" s="26">
        <v>1.6592681531778375</v>
      </c>
      <c r="AO333" s="26">
        <v>5.5299275867682678E-2</v>
      </c>
      <c r="AP333" s="26">
        <v>0.55656803120621701</v>
      </c>
      <c r="AQ333" s="26">
        <v>1.0666275308936534E-3</v>
      </c>
      <c r="AR333" s="26">
        <v>0.96572126957388438</v>
      </c>
      <c r="AS333" s="26">
        <v>0.88224971223868354</v>
      </c>
      <c r="AT333" s="26">
        <v>0.74603487264753043</v>
      </c>
      <c r="AU333" s="26">
        <v>1.7563955555362059</v>
      </c>
      <c r="AV333" s="26" t="e">
        <v>#N/A</v>
      </c>
    </row>
    <row r="334" spans="37:48" x14ac:dyDescent="0.25">
      <c r="AK334" t="str">
        <v>mazda rx-7 gs</v>
      </c>
      <c r="AL334" s="26">
        <v>23.7</v>
      </c>
      <c r="AM334" s="26">
        <v>34.041319380742692</v>
      </c>
      <c r="AN334" s="26">
        <v>-10.341319380742693</v>
      </c>
      <c r="AO334" s="26">
        <v>4.5913395389664366E-2</v>
      </c>
      <c r="AP334" s="26">
        <v>-3.451682617569364</v>
      </c>
      <c r="AQ334" s="26">
        <v>3.3725966329777535E-2</v>
      </c>
      <c r="AR334" s="26">
        <v>0.96572126957388438</v>
      </c>
      <c r="AS334" s="26">
        <v>0.88428252049290279</v>
      </c>
      <c r="AT334" s="26">
        <v>1.8578704523107537</v>
      </c>
      <c r="AU334" s="26">
        <v>-10.838973454580943</v>
      </c>
      <c r="AV334" s="26">
        <v>3.3725966329777535E-2</v>
      </c>
    </row>
    <row r="335" spans="37:48" x14ac:dyDescent="0.25">
      <c r="AK335" t="str">
        <v>triumph tr7 coupe</v>
      </c>
      <c r="AL335" s="26">
        <v>35</v>
      </c>
      <c r="AM335" s="26">
        <v>33.709114953025988</v>
      </c>
      <c r="AN335" s="26">
        <v>1.2908850469740116</v>
      </c>
      <c r="AO335" s="26">
        <v>4.9786115999968433E-2</v>
      </c>
      <c r="AP335" s="26">
        <v>0.43174338069117302</v>
      </c>
      <c r="AQ335" s="26">
        <v>5.7449906899618758E-4</v>
      </c>
      <c r="AR335" s="26">
        <v>1.0288047620058449</v>
      </c>
      <c r="AS335" s="26">
        <v>0.89210317838710018</v>
      </c>
      <c r="AT335" s="26">
        <v>0.65707182308418388</v>
      </c>
      <c r="AU335" s="26">
        <v>1.3585205064989019</v>
      </c>
      <c r="AV335" s="26" t="e">
        <v>#N/A</v>
      </c>
    </row>
    <row r="336" spans="37:48" x14ac:dyDescent="0.25">
      <c r="AK336" t="str">
        <v>honda accord</v>
      </c>
      <c r="AL336" s="26">
        <v>32.4</v>
      </c>
      <c r="AM336" s="26">
        <v>35.154169725407016</v>
      </c>
      <c r="AN336" s="26">
        <v>-2.7541697254070172</v>
      </c>
      <c r="AO336" s="26">
        <v>4.2569726514608816E-2</v>
      </c>
      <c r="AP336" s="26">
        <v>-0.91766871471414591</v>
      </c>
      <c r="AQ336" s="26">
        <v>2.2025036410607212E-3</v>
      </c>
      <c r="AR336" s="26">
        <v>1.0397213301736039</v>
      </c>
      <c r="AS336" s="26">
        <v>0.89328897781380623</v>
      </c>
      <c r="AT336" s="26">
        <v>0.95795026734906541</v>
      </c>
      <c r="AU336" s="26">
        <v>-2.876626947862059</v>
      </c>
      <c r="AV336" s="26" t="e">
        <v>#N/A</v>
      </c>
    </row>
    <row r="337" spans="37:48" x14ac:dyDescent="0.25">
      <c r="AK337" t="str">
        <v>plymouth reliant</v>
      </c>
      <c r="AL337" s="26">
        <v>27.2</v>
      </c>
      <c r="AM337" s="26">
        <v>29.250550208008114</v>
      </c>
      <c r="AN337" s="26">
        <v>-2.050550208008115</v>
      </c>
      <c r="AO337" s="26">
        <v>4.2608580271655559E-2</v>
      </c>
      <c r="AP337" s="26">
        <v>-0.68324182750021734</v>
      </c>
      <c r="AQ337" s="26">
        <v>1.2221021344029587E-3</v>
      </c>
      <c r="AR337" s="26">
        <v>1.050763231139634</v>
      </c>
      <c r="AS337" s="26">
        <v>0.89925474334883049</v>
      </c>
      <c r="AT337" s="26">
        <v>0.82658443458621778</v>
      </c>
      <c r="AU337" s="26">
        <v>-2.1418096775819753</v>
      </c>
      <c r="AV337" s="26" t="e">
        <v>#N/A</v>
      </c>
    </row>
    <row r="338" spans="37:48" x14ac:dyDescent="0.25">
      <c r="AK338" t="str">
        <v>buick skylark</v>
      </c>
      <c r="AL338" s="26">
        <v>26.6</v>
      </c>
      <c r="AM338" s="26">
        <v>28.516370313816182</v>
      </c>
      <c r="AN338" s="26">
        <v>-1.9163703138161807</v>
      </c>
      <c r="AO338" s="26">
        <v>4.1092528424654287E-2</v>
      </c>
      <c r="AP338" s="26">
        <v>-0.63802821850481273</v>
      </c>
      <c r="AQ338" s="26">
        <v>1.0261645662393696E-3</v>
      </c>
      <c r="AR338" s="26">
        <v>1.0619347543176552</v>
      </c>
      <c r="AS338" s="26">
        <v>0.92150618089199277</v>
      </c>
      <c r="AT338" s="26">
        <v>0.79876668590071576</v>
      </c>
      <c r="AU338" s="26">
        <v>-1.9984934632617499</v>
      </c>
      <c r="AV338" s="26" t="e">
        <v>#N/A</v>
      </c>
    </row>
    <row r="339" spans="37:48" x14ac:dyDescent="0.25">
      <c r="AK339" t="str">
        <v>dodge aries wagon (sw)</v>
      </c>
      <c r="AL339" s="26">
        <v>25.8</v>
      </c>
      <c r="AM339" s="26">
        <v>28.462428502414603</v>
      </c>
      <c r="AN339" s="26">
        <v>-2.6624285024146026</v>
      </c>
      <c r="AO339" s="26">
        <v>4.2310893601892552E-2</v>
      </c>
      <c r="AP339" s="26">
        <v>-0.88698134092906389</v>
      </c>
      <c r="AQ339" s="26">
        <v>2.0445968935016087E-3</v>
      </c>
      <c r="AR339" s="26">
        <v>1.0619347543176552</v>
      </c>
      <c r="AS339" s="26">
        <v>0.9235433462638315</v>
      </c>
      <c r="AT339" s="26">
        <v>0.94179686818817987</v>
      </c>
      <c r="AU339" s="26">
        <v>-2.7800551187514939</v>
      </c>
      <c r="AV339" s="26" t="e">
        <v>#N/A</v>
      </c>
    </row>
    <row r="340" spans="37:48" x14ac:dyDescent="0.25">
      <c r="AK340" t="str">
        <v>chevrolet citation</v>
      </c>
      <c r="AL340" s="26">
        <v>23.5</v>
      </c>
      <c r="AM340" s="26">
        <v>27.638525217663606</v>
      </c>
      <c r="AN340" s="26">
        <v>-4.1385252176636058</v>
      </c>
      <c r="AO340" s="26">
        <v>4.6648569894361711E-2</v>
      </c>
      <c r="AP340" s="26">
        <v>-1.3818722583783176</v>
      </c>
      <c r="AQ340" s="26">
        <v>5.4963222423871387E-3</v>
      </c>
      <c r="AR340" s="26">
        <v>1.0846849303794233</v>
      </c>
      <c r="AS340" s="26">
        <v>0.92900557209987766</v>
      </c>
      <c r="AT340" s="26">
        <v>1.1755306284305473</v>
      </c>
      <c r="AU340" s="26">
        <v>-4.3410279640583607</v>
      </c>
      <c r="AV340" s="26" t="e">
        <v>#N/A</v>
      </c>
    </row>
    <row r="341" spans="37:48" x14ac:dyDescent="0.25">
      <c r="AK341" t="str">
        <v>plymouth reliant</v>
      </c>
      <c r="AL341" s="26">
        <v>30</v>
      </c>
      <c r="AM341" s="26">
        <v>29.78219771759537</v>
      </c>
      <c r="AN341" s="26">
        <v>0.21780228240463018</v>
      </c>
      <c r="AO341" s="26">
        <v>4.4238536928883715E-2</v>
      </c>
      <c r="AP341" s="26">
        <v>7.2633416429777817E-2</v>
      </c>
      <c r="AQ341" s="26">
        <v>1.4363995595847449E-5</v>
      </c>
      <c r="AR341" s="26">
        <v>1.0962733150227</v>
      </c>
      <c r="AS341" s="26">
        <v>0.93448737390407655</v>
      </c>
      <c r="AT341" s="26">
        <v>0.26950587457377961</v>
      </c>
      <c r="AU341" s="26">
        <v>0.22788351573076968</v>
      </c>
      <c r="AV341" s="26" t="e">
        <v>#N/A</v>
      </c>
    </row>
    <row r="342" spans="37:48" x14ac:dyDescent="0.25">
      <c r="AK342" t="str">
        <v>toyota starlet</v>
      </c>
      <c r="AL342" s="26">
        <v>39.1</v>
      </c>
      <c r="AM342" s="26">
        <v>35.454171617009976</v>
      </c>
      <c r="AN342" s="26">
        <v>3.6458283829900253</v>
      </c>
      <c r="AO342" s="26">
        <v>4.1951287323382581E-2</v>
      </c>
      <c r="AP342" s="26">
        <v>1.2143705581244542</v>
      </c>
      <c r="AQ342" s="26">
        <v>3.7984921914540185E-3</v>
      </c>
      <c r="AR342" s="26">
        <v>1.1080108204698569</v>
      </c>
      <c r="AS342" s="26">
        <v>0.96387111404314918</v>
      </c>
      <c r="AT342" s="26">
        <v>1.1019848266307728</v>
      </c>
      <c r="AU342" s="26">
        <v>3.8054728687064672</v>
      </c>
      <c r="AV342" s="26" t="e">
        <v>#N/A</v>
      </c>
    </row>
    <row r="343" spans="37:48" x14ac:dyDescent="0.25">
      <c r="AK343" t="str">
        <v>plymouth champ</v>
      </c>
      <c r="AL343" s="26">
        <v>39</v>
      </c>
      <c r="AM343" s="26">
        <v>32.689214260375735</v>
      </c>
      <c r="AN343" s="26">
        <v>6.310785739624265</v>
      </c>
      <c r="AO343" s="26">
        <v>5.022858407809927E-2</v>
      </c>
      <c r="AP343" s="26">
        <v>2.1111674999819705</v>
      </c>
      <c r="AQ343" s="26">
        <v>1.3865269089159291E-2</v>
      </c>
      <c r="AR343" s="26">
        <v>1.1199029946137795</v>
      </c>
      <c r="AS343" s="26">
        <v>0.96668836786536427</v>
      </c>
      <c r="AT343" s="26">
        <v>1.4529857191252675</v>
      </c>
      <c r="AU343" s="26">
        <v>6.6445311301547934</v>
      </c>
      <c r="AV343" s="26">
        <v>1.3865269089159291E-2</v>
      </c>
    </row>
    <row r="344" spans="37:48" x14ac:dyDescent="0.25">
      <c r="AK344" t="str">
        <v>honda civic 1300</v>
      </c>
      <c r="AL344" s="26">
        <v>35.1</v>
      </c>
      <c r="AM344" s="26">
        <v>35.396382205027308</v>
      </c>
      <c r="AN344" s="26">
        <v>-0.29638220502730661</v>
      </c>
      <c r="AO344" s="26">
        <v>4.2013652542506719E-2</v>
      </c>
      <c r="AP344" s="26">
        <v>-9.8723664725633833E-2</v>
      </c>
      <c r="AQ344" s="26">
        <v>2.5143442298404685E-5</v>
      </c>
      <c r="AR344" s="26">
        <v>1.1199029946137795</v>
      </c>
      <c r="AS344" s="26">
        <v>0.9792108710792421</v>
      </c>
      <c r="AT344" s="26">
        <v>0.31420322201663342</v>
      </c>
      <c r="AU344" s="26">
        <v>-0.30938040590443527</v>
      </c>
      <c r="AV344" s="26" t="e">
        <v>#N/A</v>
      </c>
    </row>
    <row r="345" spans="37:48" x14ac:dyDescent="0.25">
      <c r="AK345" t="str">
        <v>subaru</v>
      </c>
      <c r="AL345" s="26">
        <v>32.299999999999997</v>
      </c>
      <c r="AM345" s="26">
        <v>33.738417748741917</v>
      </c>
      <c r="AN345" s="26">
        <v>-1.4384177487419194</v>
      </c>
      <c r="AO345" s="26">
        <v>4.145794906136302E-2</v>
      </c>
      <c r="AP345" s="26">
        <v>-0.47899199098150291</v>
      </c>
      <c r="AQ345" s="26">
        <v>5.8371953236483322E-4</v>
      </c>
      <c r="AR345" s="26">
        <v>1.1199029946137795</v>
      </c>
      <c r="AS345" s="26">
        <v>0.99045257304542067</v>
      </c>
      <c r="AT345" s="26">
        <v>0.69209247285424436</v>
      </c>
      <c r="AU345" s="26">
        <v>-1.5006308250466132</v>
      </c>
      <c r="AV345" s="26" t="e">
        <v>#N/A</v>
      </c>
    </row>
    <row r="346" spans="37:48" x14ac:dyDescent="0.25">
      <c r="AK346" t="str">
        <v>datsun 210 mpg</v>
      </c>
      <c r="AL346" s="26">
        <v>37</v>
      </c>
      <c r="AM346" s="26">
        <v>34.226588478009504</v>
      </c>
      <c r="AN346" s="26">
        <v>2.7734115219904965</v>
      </c>
      <c r="AO346" s="26">
        <v>4.1456844028665445E-2</v>
      </c>
      <c r="AP346" s="26">
        <v>0.9235433462638315</v>
      </c>
      <c r="AQ346" s="26">
        <v>2.1699524290074955E-3</v>
      </c>
      <c r="AR346" s="26">
        <v>1.156567811385141</v>
      </c>
      <c r="AS346" s="26">
        <v>0.99590616832095791</v>
      </c>
      <c r="AT346" s="26">
        <v>0.96101162649773986</v>
      </c>
      <c r="AU346" s="26">
        <v>2.8933611436410236</v>
      </c>
      <c r="AV346" s="26" t="e">
        <v>#N/A</v>
      </c>
    </row>
    <row r="347" spans="37:48" x14ac:dyDescent="0.25">
      <c r="AK347" t="str">
        <v>toyota tercel</v>
      </c>
      <c r="AL347" s="26">
        <v>37.700000000000003</v>
      </c>
      <c r="AM347" s="26">
        <v>33.895549552736369</v>
      </c>
      <c r="AN347" s="26">
        <v>3.8044504472636334</v>
      </c>
      <c r="AO347" s="26">
        <v>4.1763111862033346E-2</v>
      </c>
      <c r="AP347" s="26">
        <v>1.26708074925088</v>
      </c>
      <c r="AQ347" s="26">
        <v>4.1160404126380449E-3</v>
      </c>
      <c r="AR347" s="26">
        <v>1.156567811385141</v>
      </c>
      <c r="AS347" s="26">
        <v>0.99879597785625729</v>
      </c>
      <c r="AT347" s="26">
        <v>1.1256468137257263</v>
      </c>
      <c r="AU347" s="26">
        <v>3.9702608972363729</v>
      </c>
      <c r="AV347" s="26" t="e">
        <v>#N/A</v>
      </c>
    </row>
    <row r="348" spans="37:48" x14ac:dyDescent="0.25">
      <c r="AK348" t="str">
        <v>mazda glc 4</v>
      </c>
      <c r="AL348" s="26">
        <v>34.1</v>
      </c>
      <c r="AM348" s="26">
        <v>34.127246085997712</v>
      </c>
      <c r="AN348" s="26">
        <v>-2.7246085997710168E-2</v>
      </c>
      <c r="AO348" s="26">
        <v>4.1515795674472153E-2</v>
      </c>
      <c r="AP348" s="26">
        <v>-9.0731992161399936E-3</v>
      </c>
      <c r="AQ348" s="26">
        <v>2.0974923110860871E-7</v>
      </c>
      <c r="AR348" s="26">
        <v>1.156567811385141</v>
      </c>
      <c r="AS348" s="26">
        <v>1.0160259092109321</v>
      </c>
      <c r="AT348" s="26">
        <v>9.5253342283302553E-2</v>
      </c>
      <c r="AU348" s="26">
        <v>-2.8426223274991645E-2</v>
      </c>
      <c r="AV348" s="26" t="e">
        <v>#N/A</v>
      </c>
    </row>
    <row r="349" spans="37:48" x14ac:dyDescent="0.25">
      <c r="AK349" t="str">
        <v>plymouth horizon 4</v>
      </c>
      <c r="AL349" s="26">
        <v>34.700000000000003</v>
      </c>
      <c r="AM349" s="26">
        <v>30.983925423189582</v>
      </c>
      <c r="AN349" s="26">
        <v>3.7160745768104206</v>
      </c>
      <c r="AO349" s="26">
        <v>4.4551350782135554E-2</v>
      </c>
      <c r="AP349" s="26">
        <v>1.2394515341278651</v>
      </c>
      <c r="AQ349" s="26">
        <v>4.2137008791074829E-3</v>
      </c>
      <c r="AR349" s="26">
        <v>1.1948571240757904</v>
      </c>
      <c r="AS349" s="26">
        <v>1.04461770630526</v>
      </c>
      <c r="AT349" s="26">
        <v>1.1133065768816175</v>
      </c>
      <c r="AU349" s="26">
        <v>3.8893503903662641</v>
      </c>
      <c r="AV349" s="26" t="e">
        <v>#N/A</v>
      </c>
    </row>
    <row r="350" spans="37:48" x14ac:dyDescent="0.25">
      <c r="AK350" t="str">
        <v>ford escort 4w</v>
      </c>
      <c r="AL350" s="26">
        <v>34.4</v>
      </c>
      <c r="AM350" s="26">
        <v>31.812215193852346</v>
      </c>
      <c r="AN350" s="26">
        <v>2.5877848061476527</v>
      </c>
      <c r="AO350" s="26">
        <v>4.6893881316315424E-2</v>
      </c>
      <c r="AP350" s="26">
        <v>0.86418422319002008</v>
      </c>
      <c r="AQ350" s="26">
        <v>2.1614175219013573E-3</v>
      </c>
      <c r="AR350" s="26">
        <v>1.2080167583463306</v>
      </c>
      <c r="AS350" s="26">
        <v>1.0807560254323885</v>
      </c>
      <c r="AT350" s="26">
        <v>0.92961509410616827</v>
      </c>
      <c r="AU350" s="26">
        <v>2.7151066973755134</v>
      </c>
      <c r="AV350" s="26" t="e">
        <v>#N/A</v>
      </c>
    </row>
    <row r="351" spans="37:48" x14ac:dyDescent="0.25">
      <c r="AK351" t="str">
        <v>ford escort 2h</v>
      </c>
      <c r="AL351" s="26">
        <v>29.9</v>
      </c>
      <c r="AM351" s="26">
        <v>30.116006472788236</v>
      </c>
      <c r="AN351" s="26">
        <v>-0.21600647278823715</v>
      </c>
      <c r="AO351" s="26">
        <v>4.3294655821143453E-2</v>
      </c>
      <c r="AP351" s="26">
        <v>-7.199900072986111E-2</v>
      </c>
      <c r="AQ351" s="26">
        <v>1.3799396962001494E-5</v>
      </c>
      <c r="AR351" s="26">
        <v>1.221388985601022</v>
      </c>
      <c r="AS351" s="26">
        <v>1.1069048065287981</v>
      </c>
      <c r="AT351" s="26">
        <v>0.26832629526354868</v>
      </c>
      <c r="AU351" s="26">
        <v>-0.22578160987867821</v>
      </c>
      <c r="AV351" s="26" t="e">
        <v>#N/A</v>
      </c>
    </row>
    <row r="352" spans="37:48" x14ac:dyDescent="0.25">
      <c r="AK352" t="str">
        <v>volkswagen jetta</v>
      </c>
      <c r="AL352" s="26">
        <v>33</v>
      </c>
      <c r="AM352" s="26">
        <v>32.869872181227677</v>
      </c>
      <c r="AN352" s="26">
        <v>0.13012781877232271</v>
      </c>
      <c r="AO352" s="26">
        <v>5.2106229203956106E-2</v>
      </c>
      <c r="AP352" s="26">
        <v>4.357517290963854E-2</v>
      </c>
      <c r="AQ352" s="26">
        <v>6.1398716568037402E-6</v>
      </c>
      <c r="AR352" s="26">
        <v>1.221388985601022</v>
      </c>
      <c r="AS352" s="26">
        <v>1.1097334264431693</v>
      </c>
      <c r="AT352" s="26">
        <v>0.20874667161331828</v>
      </c>
      <c r="AU352" s="26">
        <v>0.13728101479455973</v>
      </c>
      <c r="AV352" s="26" t="e">
        <v>#N/A</v>
      </c>
    </row>
    <row r="353" spans="37:48" x14ac:dyDescent="0.25">
      <c r="AK353" t="str">
        <v>honda prelude</v>
      </c>
      <c r="AL353" s="26">
        <v>33.700000000000003</v>
      </c>
      <c r="AM353" s="26">
        <v>32.874346398921652</v>
      </c>
      <c r="AN353" s="26">
        <v>0.82565360107835062</v>
      </c>
      <c r="AO353" s="26">
        <v>4.1634199205982172E-2</v>
      </c>
      <c r="AP353" s="26">
        <v>0.2749672873635931</v>
      </c>
      <c r="AQ353" s="26">
        <v>1.9321108768246162E-4</v>
      </c>
      <c r="AR353" s="26">
        <v>1.2488096764960821</v>
      </c>
      <c r="AS353" s="26">
        <v>1.1280247387124049</v>
      </c>
      <c r="AT353" s="26">
        <v>0.52437323288245097</v>
      </c>
      <c r="AU353" s="26">
        <v>0.86152239613964365</v>
      </c>
      <c r="AV353" s="26" t="e">
        <v>#N/A</v>
      </c>
    </row>
    <row r="354" spans="37:48" x14ac:dyDescent="0.25">
      <c r="AK354" t="str">
        <v>toyota corolla</v>
      </c>
      <c r="AL354" s="26">
        <v>32.4</v>
      </c>
      <c r="AM354" s="26">
        <v>32.165483052805314</v>
      </c>
      <c r="AN354" s="26">
        <v>0.23451694719468463</v>
      </c>
      <c r="AO354" s="26">
        <v>4.2232188432905597E-2</v>
      </c>
      <c r="AP354" s="26">
        <v>7.8125519301108906E-2</v>
      </c>
      <c r="AQ354" s="26">
        <v>1.5831434276901405E-5</v>
      </c>
      <c r="AR354" s="26">
        <v>1.2488096764960821</v>
      </c>
      <c r="AS354" s="26">
        <v>1.1659795306247449</v>
      </c>
      <c r="AT354" s="26">
        <v>0.27950942613999424</v>
      </c>
      <c r="AU354" s="26">
        <v>0.24485782917570523</v>
      </c>
      <c r="AV354" s="26" t="e">
        <v>#N/A</v>
      </c>
    </row>
    <row r="355" spans="37:48" x14ac:dyDescent="0.25">
      <c r="AK355" t="str">
        <v>datsun 200sx</v>
      </c>
      <c r="AL355" s="26">
        <v>32.9</v>
      </c>
      <c r="AM355" s="26">
        <v>30.417795205960847</v>
      </c>
      <c r="AN355" s="26">
        <v>2.4822047940391521</v>
      </c>
      <c r="AO355" s="26">
        <v>4.4622841874438268E-2</v>
      </c>
      <c r="AP355" s="26">
        <v>0.82794023224202973</v>
      </c>
      <c r="AQ355" s="26">
        <v>1.8833516818890722E-3</v>
      </c>
      <c r="AR355" s="26">
        <v>1.2772029316939737</v>
      </c>
      <c r="AS355" s="26">
        <v>1.1660321456416034</v>
      </c>
      <c r="AT355" s="26">
        <v>0.90991221128306099</v>
      </c>
      <c r="AU355" s="26">
        <v>2.5981412397478789</v>
      </c>
      <c r="AV355" s="26" t="e">
        <v>#N/A</v>
      </c>
    </row>
    <row r="356" spans="37:48" x14ac:dyDescent="0.25">
      <c r="AK356" t="str">
        <v>mazda 626</v>
      </c>
      <c r="AL356" s="26">
        <v>31.6</v>
      </c>
      <c r="AM356" s="26">
        <v>30.738676244450581</v>
      </c>
      <c r="AN356" s="26">
        <v>0.86132375554942087</v>
      </c>
      <c r="AO356" s="26">
        <v>4.6205507722798973E-2</v>
      </c>
      <c r="AP356" s="26">
        <v>0.28753308488155438</v>
      </c>
      <c r="AQ356" s="26">
        <v>2.3559477951898205E-4</v>
      </c>
      <c r="AR356" s="26">
        <v>1.2917937758243685</v>
      </c>
      <c r="AS356" s="26">
        <v>1.1863106075738008</v>
      </c>
      <c r="AT356" s="26">
        <v>0.536221115661771</v>
      </c>
      <c r="AU356" s="26">
        <v>0.90304962182471338</v>
      </c>
      <c r="AV356" s="26" t="e">
        <v>#N/A</v>
      </c>
    </row>
    <row r="357" spans="37:48" x14ac:dyDescent="0.25">
      <c r="AK357" t="str">
        <v>peugeot 505s turbo diesel</v>
      </c>
      <c r="AL357" s="26">
        <v>28.1</v>
      </c>
      <c r="AM357" s="26">
        <v>27.506611589785013</v>
      </c>
      <c r="AN357" s="26">
        <v>0.59338841021498823</v>
      </c>
      <c r="AO357" s="26">
        <v>6.371473386729605E-2</v>
      </c>
      <c r="AP357" s="26">
        <v>0.19993267130990572</v>
      </c>
      <c r="AQ357" s="26">
        <v>1.6001116978650996E-4</v>
      </c>
      <c r="AR357" s="26">
        <v>1.306664940712895</v>
      </c>
      <c r="AS357" s="26">
        <v>1.1899727275032896</v>
      </c>
      <c r="AT357" s="26">
        <v>0.44713831339967469</v>
      </c>
      <c r="AU357" s="26">
        <v>0.63376882204497342</v>
      </c>
      <c r="AV357" s="26" t="e">
        <v>#N/A</v>
      </c>
    </row>
    <row r="358" spans="37:48" x14ac:dyDescent="0.25">
      <c r="AK358" t="str">
        <v>volvo diesel</v>
      </c>
      <c r="AL358" s="26">
        <v>30.7</v>
      </c>
      <c r="AM358" s="26">
        <v>27.925988990657356</v>
      </c>
      <c r="AN358" s="26">
        <v>2.7740110093426438</v>
      </c>
      <c r="AO358" s="26">
        <v>6.3372096018761231E-2</v>
      </c>
      <c r="AP358" s="26">
        <v>0.93448737390407655</v>
      </c>
      <c r="AQ358" s="26">
        <v>3.4755931599012753E-3</v>
      </c>
      <c r="AR358" s="26">
        <v>1.3218308296149113</v>
      </c>
      <c r="AS358" s="26">
        <v>1.2143705581244542</v>
      </c>
      <c r="AT358" s="26">
        <v>0.96668887130455605</v>
      </c>
      <c r="AU358" s="26">
        <v>2.9617001560079603</v>
      </c>
      <c r="AV358" s="26" t="e">
        <v>#N/A</v>
      </c>
    </row>
    <row r="359" spans="37:48" x14ac:dyDescent="0.25">
      <c r="AK359" t="str">
        <v>toyota cressida</v>
      </c>
      <c r="AL359" s="26">
        <v>25.4</v>
      </c>
      <c r="AM359" s="26">
        <v>28.714969054395912</v>
      </c>
      <c r="AN359" s="26">
        <v>-3.3149690543959132</v>
      </c>
      <c r="AO359" s="26">
        <v>4.8511143620971447E-2</v>
      </c>
      <c r="AP359" s="26">
        <v>-1.1079659887017894</v>
      </c>
      <c r="AQ359" s="26">
        <v>3.6816435904011803E-3</v>
      </c>
      <c r="AR359" s="26">
        <v>1.3373069939616973</v>
      </c>
      <c r="AS359" s="26">
        <v>1.2394515341278651</v>
      </c>
      <c r="AT359" s="26">
        <v>1.0525996336222949</v>
      </c>
      <c r="AU359" s="26">
        <v>-3.4839809548703582</v>
      </c>
      <c r="AV359" s="26" t="e">
        <v>#N/A</v>
      </c>
    </row>
    <row r="360" spans="37:48" x14ac:dyDescent="0.25">
      <c r="AK360" t="str">
        <v>datsun 810 maxima</v>
      </c>
      <c r="AL360" s="26">
        <v>24.2</v>
      </c>
      <c r="AM360" s="26">
        <v>28.498124038128246</v>
      </c>
      <c r="AN360" s="26">
        <v>-4.2981240381282468</v>
      </c>
      <c r="AO360" s="26">
        <v>4.9782609569163784E-2</v>
      </c>
      <c r="AP360" s="26">
        <v>-1.4375278289347933</v>
      </c>
      <c r="AQ360" s="26">
        <v>6.3685165871422179E-3</v>
      </c>
      <c r="AR360" s="26">
        <v>1.3531102606891987</v>
      </c>
      <c r="AS360" s="26">
        <v>1.26708074925088</v>
      </c>
      <c r="AT360" s="26">
        <v>1.1989694862400766</v>
      </c>
      <c r="AU360" s="26">
        <v>-4.5233060154576235</v>
      </c>
      <c r="AV360" s="26" t="e">
        <v>#N/A</v>
      </c>
    </row>
    <row r="361" spans="37:48" x14ac:dyDescent="0.25">
      <c r="AK361" t="str">
        <v>buick century</v>
      </c>
      <c r="AL361" s="26">
        <v>22.4</v>
      </c>
      <c r="AM361" s="26">
        <v>24.144841583233053</v>
      </c>
      <c r="AN361" s="26">
        <v>-1.7448415832330539</v>
      </c>
      <c r="AO361" s="26">
        <v>4.0505338903003972E-2</v>
      </c>
      <c r="AP361" s="26">
        <v>-0.58074238683041579</v>
      </c>
      <c r="AQ361" s="26">
        <v>8.3750582565428268E-4</v>
      </c>
      <c r="AR361" s="26">
        <v>1.3531102606891987</v>
      </c>
      <c r="AS361" s="26">
        <v>1.2915705569901503</v>
      </c>
      <c r="AT361" s="26">
        <v>0.76206455555314723</v>
      </c>
      <c r="AU361" s="26">
        <v>-1.8185005649100394</v>
      </c>
      <c r="AV361" s="26" t="e">
        <v>#N/A</v>
      </c>
    </row>
    <row r="362" spans="37:48" x14ac:dyDescent="0.25">
      <c r="AK362" t="str">
        <v>oldsmobile cutlass ls</v>
      </c>
      <c r="AL362" s="26">
        <v>26.6</v>
      </c>
      <c r="AM362" s="26">
        <v>22.656397762314569</v>
      </c>
      <c r="AN362" s="26">
        <v>3.9436022376854325</v>
      </c>
      <c r="AO362" s="26">
        <v>4.5514063559417423E-2</v>
      </c>
      <c r="AP362" s="26">
        <v>1.3160037932020494</v>
      </c>
      <c r="AQ362" s="26">
        <v>4.8578202243035511E-3</v>
      </c>
      <c r="AR362" s="26">
        <v>1.3857726818373162</v>
      </c>
      <c r="AS362" s="26">
        <v>1.3082330687569519</v>
      </c>
      <c r="AT362" s="26">
        <v>1.1471720852609906</v>
      </c>
      <c r="AU362" s="26">
        <v>4.1316504383413974</v>
      </c>
      <c r="AV362" s="26" t="e">
        <v>#N/A</v>
      </c>
    </row>
    <row r="363" spans="37:48" x14ac:dyDescent="0.25">
      <c r="AK363" t="str">
        <v>ford granada gl</v>
      </c>
      <c r="AL363" s="26">
        <v>20.2</v>
      </c>
      <c r="AM363" s="26">
        <v>26.299517999577404</v>
      </c>
      <c r="AN363" s="26">
        <v>-6.0995179995774045</v>
      </c>
      <c r="AO363" s="26">
        <v>4.0669083135311486E-2</v>
      </c>
      <c r="AP363" s="26">
        <v>-2.0302994659393101</v>
      </c>
      <c r="AQ363" s="26">
        <v>1.0279387077060626E-2</v>
      </c>
      <c r="AR363" s="26">
        <v>1.402673289992322</v>
      </c>
      <c r="AS363" s="26">
        <v>1.3160037932020494</v>
      </c>
      <c r="AT363" s="26">
        <v>1.4248857729443825</v>
      </c>
      <c r="AU363" s="26">
        <v>-6.358095931602012</v>
      </c>
      <c r="AV363" s="26">
        <v>1.0279387077060626E-2</v>
      </c>
    </row>
    <row r="364" spans="37:48" x14ac:dyDescent="0.25">
      <c r="AK364" t="str">
        <v>chrysler lebaron salon</v>
      </c>
      <c r="AL364" s="26">
        <v>17.600000000000001</v>
      </c>
      <c r="AM364" s="26">
        <v>24.297586901315743</v>
      </c>
      <c r="AN364" s="26">
        <v>-6.6975869013157414</v>
      </c>
      <c r="AO364" s="26">
        <v>4.8271382998579748E-2</v>
      </c>
      <c r="AP364" s="26">
        <v>-2.2382603266400913</v>
      </c>
      <c r="AQ364" s="26">
        <v>1.4946822807055393E-2</v>
      </c>
      <c r="AR364" s="26">
        <v>1.4199843237682621</v>
      </c>
      <c r="AS364" s="26">
        <v>1.3348865121336095</v>
      </c>
      <c r="AT364" s="26">
        <v>1.4960816577446872</v>
      </c>
      <c r="AU364" s="26">
        <v>-7.0372864508557127</v>
      </c>
      <c r="AV364" s="26">
        <v>1.4946822807055393E-2</v>
      </c>
    </row>
    <row r="365" spans="37:48" x14ac:dyDescent="0.25">
      <c r="AK365" t="str">
        <v>chevrolet cavalier</v>
      </c>
      <c r="AL365" s="26">
        <v>28</v>
      </c>
      <c r="AM365" s="26">
        <v>30.28175978404812</v>
      </c>
      <c r="AN365" s="26">
        <v>-2.2817597840481199</v>
      </c>
      <c r="AO365" s="26">
        <v>3.5610204688537747E-2</v>
      </c>
      <c r="AP365" s="26">
        <v>-0.75751706682775866</v>
      </c>
      <c r="AQ365" s="26">
        <v>1.2464009927449339E-3</v>
      </c>
      <c r="AR365" s="26">
        <v>1.4199843237682621</v>
      </c>
      <c r="AS365" s="26">
        <v>1.4296443982960441</v>
      </c>
      <c r="AT365" s="26">
        <v>0.87035456385760324</v>
      </c>
      <c r="AU365" s="26">
        <v>-2.366014027876763</v>
      </c>
      <c r="AV365" s="26" t="e">
        <v>#N/A</v>
      </c>
    </row>
    <row r="366" spans="37:48" x14ac:dyDescent="0.25">
      <c r="AK366" t="str">
        <v>chevrolet cavalier wagon</v>
      </c>
      <c r="AL366" s="26">
        <v>27</v>
      </c>
      <c r="AM366" s="26">
        <v>30.104543947519034</v>
      </c>
      <c r="AN366" s="26">
        <v>-3.1045439475190335</v>
      </c>
      <c r="AO366" s="26">
        <v>3.5478279036810861E-2</v>
      </c>
      <c r="AP366" s="26">
        <v>-1.0306011185079671</v>
      </c>
      <c r="AQ366" s="26">
        <v>2.2981735940034403E-3</v>
      </c>
      <c r="AR366" s="26">
        <v>1.4199843237682621</v>
      </c>
      <c r="AS366" s="26">
        <v>1.4343249307838992</v>
      </c>
      <c r="AT366" s="26">
        <v>1.0151852631455833</v>
      </c>
      <c r="AU366" s="26">
        <v>-3.218739277762225</v>
      </c>
      <c r="AV366" s="26" t="e">
        <v>#N/A</v>
      </c>
    </row>
    <row r="367" spans="37:48" x14ac:dyDescent="0.25">
      <c r="AK367" t="str">
        <v>chevrolet cavalier 2-door</v>
      </c>
      <c r="AL367" s="26">
        <v>34</v>
      </c>
      <c r="AM367" s="26">
        <v>31.345054803222631</v>
      </c>
      <c r="AN367" s="26">
        <v>2.6549451967773692</v>
      </c>
      <c r="AO367" s="26">
        <v>3.7444725577322431E-2</v>
      </c>
      <c r="AP367" s="26">
        <v>0.88224971223868354</v>
      </c>
      <c r="AQ367" s="26">
        <v>1.7811442916589161E-3</v>
      </c>
      <c r="AR367" s="26">
        <v>1.4199843237682621</v>
      </c>
      <c r="AS367" s="26">
        <v>1.482908951694333</v>
      </c>
      <c r="AT367" s="26">
        <v>0.9392814872223787</v>
      </c>
      <c r="AU367" s="26">
        <v>2.7582262206913315</v>
      </c>
      <c r="AV367" s="26" t="e">
        <v>#N/A</v>
      </c>
    </row>
    <row r="368" spans="37:48" x14ac:dyDescent="0.25">
      <c r="AK368" t="str">
        <v>pontiac j2000 se hatchback</v>
      </c>
      <c r="AL368" s="26">
        <v>31</v>
      </c>
      <c r="AM368" s="26">
        <v>30.482368368362238</v>
      </c>
      <c r="AN368" s="26">
        <v>0.51763163163776227</v>
      </c>
      <c r="AO368" s="26">
        <v>3.563524260105199E-2</v>
      </c>
      <c r="AP368" s="26">
        <v>0.17184976624815418</v>
      </c>
      <c r="AQ368" s="26">
        <v>6.4192953679571388E-5</v>
      </c>
      <c r="AR368" s="26">
        <v>1.4199843237682621</v>
      </c>
      <c r="AS368" s="26">
        <v>1.4945061059531675</v>
      </c>
      <c r="AT368" s="26">
        <v>0.41454766462754822</v>
      </c>
      <c r="AU368" s="26">
        <v>0.53675917505934245</v>
      </c>
      <c r="AV368" s="26" t="e">
        <v>#N/A</v>
      </c>
    </row>
    <row r="369" spans="37:48" x14ac:dyDescent="0.25">
      <c r="AK369" t="str">
        <v>dodge aries se</v>
      </c>
      <c r="AL369" s="26">
        <v>29</v>
      </c>
      <c r="AM369" s="26">
        <v>30.751770281071622</v>
      </c>
      <c r="AN369" s="26">
        <v>-1.7517702810716216</v>
      </c>
      <c r="AO369" s="26">
        <v>3.5820172682296966E-2</v>
      </c>
      <c r="AP369" s="26">
        <v>-0.58163018536706346</v>
      </c>
      <c r="AQ369" s="26">
        <v>7.3928958454274989E-4</v>
      </c>
      <c r="AR369" s="26">
        <v>1.4199843237682621</v>
      </c>
      <c r="AS369" s="26">
        <v>1.539587675300794</v>
      </c>
      <c r="AT369" s="26">
        <v>0.76264682872681211</v>
      </c>
      <c r="AU369" s="26">
        <v>-1.8168501678208238</v>
      </c>
      <c r="AV369" s="26" t="e">
        <v>#N/A</v>
      </c>
    </row>
    <row r="370" spans="37:48" x14ac:dyDescent="0.25">
      <c r="AK370" t="str">
        <v>pontiac phoenix</v>
      </c>
      <c r="AL370" s="26">
        <v>27</v>
      </c>
      <c r="AM370" s="26">
        <v>29.591056670175853</v>
      </c>
      <c r="AN370" s="26">
        <v>-2.5910566701758526</v>
      </c>
      <c r="AO370" s="26">
        <v>3.5317344801761894E-2</v>
      </c>
      <c r="AP370" s="26">
        <v>-0.86006936817939161</v>
      </c>
      <c r="AQ370" s="26">
        <v>1.593021416841849E-3</v>
      </c>
      <c r="AR370" s="26">
        <v>1.5341205443525465</v>
      </c>
      <c r="AS370" s="26">
        <v>1.5500221062846573</v>
      </c>
      <c r="AT370" s="26">
        <v>0.92739924961118636</v>
      </c>
      <c r="AU370" s="26">
        <v>-2.6859160950119931</v>
      </c>
      <c r="AV370" s="26" t="e">
        <v>#N/A</v>
      </c>
    </row>
    <row r="371" spans="37:48" x14ac:dyDescent="0.25">
      <c r="AK371" t="str">
        <v>ford fairmont futura</v>
      </c>
      <c r="AL371" s="26">
        <v>24</v>
      </c>
      <c r="AM371" s="26">
        <v>28.900353556303592</v>
      </c>
      <c r="AN371" s="26">
        <v>-4.9003535563035925</v>
      </c>
      <c r="AO371" s="26">
        <v>3.5405901429528638E-2</v>
      </c>
      <c r="AP371" s="26">
        <v>-1.6266867098316833</v>
      </c>
      <c r="AQ371" s="26">
        <v>5.7133387015121419E-3</v>
      </c>
      <c r="AR371" s="26">
        <v>1.5341205443525465</v>
      </c>
      <c r="AS371" s="26">
        <v>1.5535500258921526</v>
      </c>
      <c r="AT371" s="26">
        <v>1.2754162888373675</v>
      </c>
      <c r="AU371" s="26">
        <v>-5.0802234469046796</v>
      </c>
      <c r="AV371" s="26" t="e">
        <v>#N/A</v>
      </c>
    </row>
    <row r="372" spans="37:48" x14ac:dyDescent="0.25">
      <c r="AK372" t="str">
        <v>volkswagen rabbit l</v>
      </c>
      <c r="AL372" s="26">
        <v>36</v>
      </c>
      <c r="AM372" s="26">
        <v>35.611603109994782</v>
      </c>
      <c r="AN372" s="26">
        <v>0.38839689000521815</v>
      </c>
      <c r="AO372" s="26">
        <v>5.1105954864069499E-2</v>
      </c>
      <c r="AP372" s="26">
        <v>0.12999171896584169</v>
      </c>
      <c r="AQ372" s="26">
        <v>5.3534806589597148E-5</v>
      </c>
      <c r="AR372" s="26">
        <v>1.5769982907616837</v>
      </c>
      <c r="AS372" s="26">
        <v>1.5585580298512536</v>
      </c>
      <c r="AT372" s="26">
        <v>0.36054364363533259</v>
      </c>
      <c r="AU372" s="26">
        <v>0.40931534136625308</v>
      </c>
      <c r="AV372" s="26" t="e">
        <v>#N/A</v>
      </c>
    </row>
    <row r="373" spans="37:48" x14ac:dyDescent="0.25">
      <c r="AK373" t="str">
        <v>mazda glc custom l</v>
      </c>
      <c r="AL373" s="26">
        <v>37</v>
      </c>
      <c r="AM373" s="26">
        <v>35.603149610985632</v>
      </c>
      <c r="AN373" s="26">
        <v>1.396850389014368</v>
      </c>
      <c r="AO373" s="26">
        <v>4.2669270414959395E-2</v>
      </c>
      <c r="AP373" s="26">
        <v>0.4654442793344194</v>
      </c>
      <c r="AQ373" s="26">
        <v>5.6798869237322999E-4</v>
      </c>
      <c r="AR373" s="26">
        <v>1.5995705882374911</v>
      </c>
      <c r="AS373" s="26">
        <v>1.5747836013923129</v>
      </c>
      <c r="AT373" s="26">
        <v>0.68223476848839903</v>
      </c>
      <c r="AU373" s="26">
        <v>1.4591095280309649</v>
      </c>
      <c r="AV373" s="26" t="e">
        <v>#N/A</v>
      </c>
    </row>
    <row r="374" spans="37:48" x14ac:dyDescent="0.25">
      <c r="AK374" t="str">
        <v>mazda glc custom</v>
      </c>
      <c r="AL374" s="26">
        <v>31</v>
      </c>
      <c r="AM374" s="26">
        <v>35.881631639817051</v>
      </c>
      <c r="AN374" s="26">
        <v>-4.8816316398170514</v>
      </c>
      <c r="AO374" s="26">
        <v>4.2387674968809748E-2</v>
      </c>
      <c r="AP374" s="26">
        <v>-1.626368466519942</v>
      </c>
      <c r="AQ374" s="26">
        <v>6.8871388294999445E-3</v>
      </c>
      <c r="AR374" s="26">
        <v>1.5995705882374911</v>
      </c>
      <c r="AS374" s="26">
        <v>1.5748070831006031</v>
      </c>
      <c r="AT374" s="26">
        <v>1.2752915221704966</v>
      </c>
      <c r="AU374" s="26">
        <v>-5.0977117902675833</v>
      </c>
      <c r="AV374" s="26" t="e">
        <v>#N/A</v>
      </c>
    </row>
    <row r="375" spans="37:48" x14ac:dyDescent="0.25">
      <c r="AK375" t="str">
        <v>plymouth horizon miser</v>
      </c>
      <c r="AL375" s="26">
        <v>38</v>
      </c>
      <c r="AM375" s="26">
        <v>33.118059198142682</v>
      </c>
      <c r="AN375" s="26">
        <v>4.8819408018573185</v>
      </c>
      <c r="AO375" s="26">
        <v>3.8409800761363619E-2</v>
      </c>
      <c r="AP375" s="26">
        <v>1.6231038143843988</v>
      </c>
      <c r="AQ375" s="26">
        <v>6.1900720136637581E-3</v>
      </c>
      <c r="AR375" s="26">
        <v>1.5995705882374911</v>
      </c>
      <c r="AS375" s="26">
        <v>1.5766853430851646</v>
      </c>
      <c r="AT375" s="26">
        <v>1.2740109161166551</v>
      </c>
      <c r="AU375" s="26">
        <v>5.0769452576812029</v>
      </c>
      <c r="AV375" s="26" t="e">
        <v>#N/A</v>
      </c>
    </row>
    <row r="376" spans="37:48" x14ac:dyDescent="0.25">
      <c r="AK376" t="str">
        <v>mercury lynx l</v>
      </c>
      <c r="AL376" s="26">
        <v>36</v>
      </c>
      <c r="AM376" s="26">
        <v>33.004404174467894</v>
      </c>
      <c r="AN376" s="26">
        <v>2.9955958255321065</v>
      </c>
      <c r="AO376" s="26">
        <v>3.8327502244710633E-2</v>
      </c>
      <c r="AP376" s="26">
        <v>0.99590616832095791</v>
      </c>
      <c r="AQ376" s="26">
        <v>2.3252585222383769E-3</v>
      </c>
      <c r="AR376" s="26">
        <v>1.6726929638404258</v>
      </c>
      <c r="AS376" s="26">
        <v>1.5835184219573573</v>
      </c>
      <c r="AT376" s="26">
        <v>0.99795098492909862</v>
      </c>
      <c r="AU376" s="26">
        <v>3.1149854368554237</v>
      </c>
      <c r="AV376" s="26" t="e">
        <v>#N/A</v>
      </c>
    </row>
    <row r="377" spans="37:48" x14ac:dyDescent="0.25">
      <c r="AK377" t="str">
        <v>nissan stanza xe</v>
      </c>
      <c r="AL377" s="26">
        <v>36</v>
      </c>
      <c r="AM377" s="26">
        <v>34.594874173874054</v>
      </c>
      <c r="AN377" s="26">
        <v>1.4051258261259463</v>
      </c>
      <c r="AO377" s="26">
        <v>4.4176133885526568E-2</v>
      </c>
      <c r="AP377" s="26">
        <v>0.46857065274584953</v>
      </c>
      <c r="AQ377" s="26">
        <v>5.9691306285993831E-4</v>
      </c>
      <c r="AR377" s="26">
        <v>1.6991776601112989</v>
      </c>
      <c r="AS377" s="26">
        <v>1.6231038143843988</v>
      </c>
      <c r="AT377" s="26">
        <v>0.68452220763525962</v>
      </c>
      <c r="AU377" s="26">
        <v>1.4700677352177169</v>
      </c>
      <c r="AV377" s="26" t="e">
        <v>#N/A</v>
      </c>
    </row>
    <row r="378" spans="37:48" x14ac:dyDescent="0.25">
      <c r="AK378" t="str">
        <v>honda accord</v>
      </c>
      <c r="AL378" s="26">
        <v>36</v>
      </c>
      <c r="AM378" s="26">
        <v>34.578098856589833</v>
      </c>
      <c r="AN378" s="26">
        <v>1.4219011434101674</v>
      </c>
      <c r="AO378" s="26">
        <v>4.3448835492164536E-2</v>
      </c>
      <c r="AP378" s="26">
        <v>0.47398446164132163</v>
      </c>
      <c r="AQ378" s="26">
        <v>6.0027357340988079E-4</v>
      </c>
      <c r="AR378" s="26">
        <v>1.7269108614600868</v>
      </c>
      <c r="AS378" s="26">
        <v>1.6395545081768079</v>
      </c>
      <c r="AT378" s="26">
        <v>0.68846529443489135</v>
      </c>
      <c r="AU378" s="26">
        <v>1.4864872849135713</v>
      </c>
      <c r="AV378" s="26" t="e">
        <v>#N/A</v>
      </c>
    </row>
    <row r="379" spans="37:48" x14ac:dyDescent="0.25">
      <c r="AK379" t="str">
        <v>toyota corolla</v>
      </c>
      <c r="AL379" s="26">
        <v>34</v>
      </c>
      <c r="AM379" s="26">
        <v>34.456748631752866</v>
      </c>
      <c r="AN379" s="26">
        <v>-0.45674863175286617</v>
      </c>
      <c r="AO379" s="26">
        <v>4.4582088373450866E-2</v>
      </c>
      <c r="AP379" s="26">
        <v>-0.15234540833318785</v>
      </c>
      <c r="AQ379" s="26">
        <v>6.3705487945309389E-5</v>
      </c>
      <c r="AR379" s="26">
        <v>1.7560396847773088</v>
      </c>
      <c r="AS379" s="26">
        <v>1.6896822821993771</v>
      </c>
      <c r="AT379" s="26">
        <v>0.39031449926077283</v>
      </c>
      <c r="AU379" s="26">
        <v>-0.47806161701037769</v>
      </c>
      <c r="AV379" s="26" t="e">
        <v>#N/A</v>
      </c>
    </row>
    <row r="380" spans="37:48" x14ac:dyDescent="0.25">
      <c r="AK380" t="str">
        <v>honda civic</v>
      </c>
      <c r="AL380" s="26">
        <v>38</v>
      </c>
      <c r="AM380" s="26">
        <v>35.923184619846182</v>
      </c>
      <c r="AN380" s="26">
        <v>2.0768153801538176</v>
      </c>
      <c r="AO380" s="26">
        <v>4.2412049592578729E-2</v>
      </c>
      <c r="AP380" s="26">
        <v>0.69192234930796725</v>
      </c>
      <c r="AQ380" s="26">
        <v>1.2473156859063596E-3</v>
      </c>
      <c r="AR380" s="26">
        <v>1.7560396847773088</v>
      </c>
      <c r="AS380" s="26">
        <v>1.8285518903811393</v>
      </c>
      <c r="AT380" s="26">
        <v>0.83181869978257117</v>
      </c>
      <c r="AU380" s="26">
        <v>2.1687985727788273</v>
      </c>
      <c r="AV380" s="26" t="e">
        <v>#N/A</v>
      </c>
    </row>
    <row r="381" spans="37:48" x14ac:dyDescent="0.25">
      <c r="AK381" t="str">
        <v>honda civic (auto)</v>
      </c>
      <c r="AL381" s="26">
        <v>32</v>
      </c>
      <c r="AM381" s="26">
        <v>35.923184619846182</v>
      </c>
      <c r="AN381" s="26">
        <v>-3.9231846198461824</v>
      </c>
      <c r="AO381" s="26">
        <v>4.2412049592578729E-2</v>
      </c>
      <c r="AP381" s="26">
        <v>-1.307068093232151</v>
      </c>
      <c r="AQ381" s="26">
        <v>4.4510051121384358E-3</v>
      </c>
      <c r="AR381" s="26">
        <v>1.7560396847773088</v>
      </c>
      <c r="AS381" s="26">
        <v>1.8307638951688041</v>
      </c>
      <c r="AT381" s="26">
        <v>1.1432707873606107</v>
      </c>
      <c r="AU381" s="26">
        <v>-4.0969444301977695</v>
      </c>
      <c r="AV381" s="26" t="e">
        <v>#N/A</v>
      </c>
    </row>
    <row r="382" spans="37:48" x14ac:dyDescent="0.25">
      <c r="AK382" t="str">
        <v>datsun 310 gx</v>
      </c>
      <c r="AL382" s="26">
        <v>38</v>
      </c>
      <c r="AM382" s="26">
        <v>35.771285331392683</v>
      </c>
      <c r="AN382" s="26">
        <v>2.2287146686073172</v>
      </c>
      <c r="AO382" s="26">
        <v>4.2566311963328538E-2</v>
      </c>
      <c r="AP382" s="26">
        <v>0.74258970300151861</v>
      </c>
      <c r="AQ382" s="26">
        <v>1.442136083935238E-3</v>
      </c>
      <c r="AR382" s="26">
        <v>1.7560396847773088</v>
      </c>
      <c r="AS382" s="26">
        <v>1.937883735039764</v>
      </c>
      <c r="AT382" s="26">
        <v>0.86173644636949098</v>
      </c>
      <c r="AU382" s="26">
        <v>2.3278005531407135</v>
      </c>
      <c r="AV382" s="26" t="e">
        <v>#N/A</v>
      </c>
    </row>
    <row r="383" spans="37:48" x14ac:dyDescent="0.25">
      <c r="AK383" t="str">
        <v>buick century limited</v>
      </c>
      <c r="AL383" s="26">
        <v>25</v>
      </c>
      <c r="AM383" s="26">
        <v>28.203033011930515</v>
      </c>
      <c r="AN383" s="26">
        <v>-3.2030330119305148</v>
      </c>
      <c r="AO383" s="26">
        <v>3.6684093867170968E-2</v>
      </c>
      <c r="AP383" s="26">
        <v>-1.0639613519924846</v>
      </c>
      <c r="AQ383" s="26">
        <v>2.5357816141103389E-3</v>
      </c>
      <c r="AR383" s="26">
        <v>1.8906321205380332</v>
      </c>
      <c r="AS383" s="26">
        <v>1.9447162353916565</v>
      </c>
      <c r="AT383" s="26">
        <v>1.0314850226699779</v>
      </c>
      <c r="AU383" s="26">
        <v>-3.3250079143703637</v>
      </c>
      <c r="AV383" s="26" t="e">
        <v>#N/A</v>
      </c>
    </row>
    <row r="384" spans="37:48" x14ac:dyDescent="0.25">
      <c r="AK384" t="str">
        <v>oldsmobile cutlass ciera (diesel)</v>
      </c>
      <c r="AL384" s="26">
        <v>38</v>
      </c>
      <c r="AM384" s="26">
        <v>28.254512137710869</v>
      </c>
      <c r="AN384" s="26">
        <v>9.7454878622891314</v>
      </c>
      <c r="AO384" s="26">
        <v>3.8019752769928257E-2</v>
      </c>
      <c r="AP384" s="26">
        <v>3.2394353065249786</v>
      </c>
      <c r="AQ384" s="26">
        <v>2.4396798261845723E-2</v>
      </c>
      <c r="AR384" s="26">
        <v>1.9302858560575813</v>
      </c>
      <c r="AS384" s="26">
        <v>2.0304757137130016</v>
      </c>
      <c r="AT384" s="26">
        <v>1.7998431338661096</v>
      </c>
      <c r="AU384" s="26">
        <v>10.130652776239755</v>
      </c>
      <c r="AV384" s="26">
        <v>2.4396798261845723E-2</v>
      </c>
    </row>
    <row r="385" spans="37:48" x14ac:dyDescent="0.25">
      <c r="AK385" t="str">
        <v>chrysler lebaron medallion</v>
      </c>
      <c r="AL385" s="26">
        <v>26</v>
      </c>
      <c r="AM385" s="26">
        <v>30.318080248536283</v>
      </c>
      <c r="AN385" s="26">
        <v>-4.3180802485362832</v>
      </c>
      <c r="AO385" s="26">
        <v>3.6117187184438668E-2</v>
      </c>
      <c r="AP385" s="26">
        <v>-1.4339281629923626</v>
      </c>
      <c r="AQ385" s="26">
        <v>4.5320589621589431E-3</v>
      </c>
      <c r="AR385" s="26">
        <v>1.9732297912673347</v>
      </c>
      <c r="AS385" s="26">
        <v>2.1111674999819705</v>
      </c>
      <c r="AT385" s="26">
        <v>1.1974673953775787</v>
      </c>
      <c r="AU385" s="26">
        <v>-4.4798809472729406</v>
      </c>
      <c r="AV385" s="26" t="e">
        <v>#N/A</v>
      </c>
    </row>
    <row r="386" spans="37:48" x14ac:dyDescent="0.25">
      <c r="AK386" t="str">
        <v>ford granada l</v>
      </c>
      <c r="AL386" s="26">
        <v>22</v>
      </c>
      <c r="AM386" s="26">
        <v>28.727524205686279</v>
      </c>
      <c r="AN386" s="26">
        <v>-6.7275242056862794</v>
      </c>
      <c r="AO386" s="26">
        <v>3.8320594343835251E-2</v>
      </c>
      <c r="AP386" s="26">
        <v>-2.2366030601609661</v>
      </c>
      <c r="AQ386" s="26">
        <v>1.1725485358042654E-2</v>
      </c>
      <c r="AR386" s="26">
        <v>2.0201546663717482</v>
      </c>
      <c r="AS386" s="26">
        <v>2.2990445774735213</v>
      </c>
      <c r="AT386" s="26">
        <v>1.4955276861900504</v>
      </c>
      <c r="AU386" s="26">
        <v>-6.9955997457344044</v>
      </c>
      <c r="AV386" s="26">
        <v>1.1725485358042654E-2</v>
      </c>
    </row>
    <row r="387" spans="37:48" x14ac:dyDescent="0.25">
      <c r="AK387" t="str">
        <v>toyota celica gt</v>
      </c>
      <c r="AL387" s="26">
        <v>32</v>
      </c>
      <c r="AM387" s="26">
        <v>31.908011362611767</v>
      </c>
      <c r="AN387" s="26">
        <v>9.1988637388233485E-2</v>
      </c>
      <c r="AO387" s="26">
        <v>4.7178806629519218E-2</v>
      </c>
      <c r="AP387" s="26">
        <v>3.0723966658172362E-2</v>
      </c>
      <c r="AQ387" s="26">
        <v>2.7494206600981862E-6</v>
      </c>
      <c r="AR387" s="26">
        <v>2.0720014483779305</v>
      </c>
      <c r="AS387" s="26">
        <v>2.3790723412149868</v>
      </c>
      <c r="AT387" s="26">
        <v>0.1752825338080562</v>
      </c>
      <c r="AU387" s="26">
        <v>9.6543441758296406E-2</v>
      </c>
      <c r="AV387" s="26" t="e">
        <v>#N/A</v>
      </c>
    </row>
    <row r="388" spans="37:48" x14ac:dyDescent="0.25">
      <c r="AK388" t="str">
        <v>dodge charger 2.2</v>
      </c>
      <c r="AL388" s="26">
        <v>36</v>
      </c>
      <c r="AM388" s="26">
        <v>31.536583271414713</v>
      </c>
      <c r="AN388" s="26">
        <v>4.4634167285852868</v>
      </c>
      <c r="AO388" s="26">
        <v>3.7050510776076906E-2</v>
      </c>
      <c r="AP388" s="26">
        <v>1.482908951694333</v>
      </c>
      <c r="AQ388" s="26">
        <v>4.9770355711066501E-3</v>
      </c>
      <c r="AR388" s="26">
        <v>2.1301011271220536</v>
      </c>
      <c r="AS388" s="26">
        <v>2.6212478115325442</v>
      </c>
      <c r="AT388" s="26">
        <v>1.2177474909415058</v>
      </c>
      <c r="AU388" s="26">
        <v>4.6351514576143771</v>
      </c>
      <c r="AV388" s="26" t="e">
        <v>#N/A</v>
      </c>
    </row>
    <row r="389" spans="37:48" x14ac:dyDescent="0.25">
      <c r="AK389" t="str">
        <v>chevrolet camaro</v>
      </c>
      <c r="AL389" s="26">
        <v>27</v>
      </c>
      <c r="AM389" s="26">
        <v>28.502445102925755</v>
      </c>
      <c r="AN389" s="26">
        <v>-1.5024451029257548</v>
      </c>
      <c r="AO389" s="26">
        <v>3.611000998796679E-2</v>
      </c>
      <c r="AP389" s="26">
        <v>-0.49892317917099432</v>
      </c>
      <c r="AQ389" s="26">
        <v>5.4855298049970834E-4</v>
      </c>
      <c r="AR389" s="26">
        <v>2.1964293827614645</v>
      </c>
      <c r="AS389" s="26">
        <v>2.7473960479992194</v>
      </c>
      <c r="AT389" s="26">
        <v>0.70634494347379195</v>
      </c>
      <c r="AU389" s="26">
        <v>-1.5587308909671302</v>
      </c>
      <c r="AV389" s="26" t="e">
        <v>#N/A</v>
      </c>
    </row>
    <row r="390" spans="37:48" x14ac:dyDescent="0.25">
      <c r="AK390" t="str">
        <v>ford mustang gl</v>
      </c>
      <c r="AL390" s="26">
        <v>27</v>
      </c>
      <c r="AM390" s="26">
        <v>29.377520369158603</v>
      </c>
      <c r="AN390" s="26">
        <v>-2.3775203691586029</v>
      </c>
      <c r="AO390" s="26">
        <v>3.5685808262497551E-2</v>
      </c>
      <c r="AP390" s="26">
        <v>-0.78933938116930435</v>
      </c>
      <c r="AQ390" s="26">
        <v>1.356299494152636E-3</v>
      </c>
      <c r="AR390" s="26">
        <v>2.2741131596554611</v>
      </c>
      <c r="AS390" s="26">
        <v>2.9429591190884881</v>
      </c>
      <c r="AT390" s="26">
        <v>0.88844773688118783</v>
      </c>
      <c r="AU390" s="26">
        <v>-2.4655038674426057</v>
      </c>
      <c r="AV390" s="26" t="e">
        <v>#N/A</v>
      </c>
    </row>
    <row r="391" spans="37:48" x14ac:dyDescent="0.25">
      <c r="AK391" t="str">
        <v>vw pickup</v>
      </c>
      <c r="AL391" s="26">
        <v>44</v>
      </c>
      <c r="AM391" s="26">
        <v>35.209308170705178</v>
      </c>
      <c r="AN391" s="26">
        <v>8.790691829294822</v>
      </c>
      <c r="AO391" s="26">
        <v>5.1635563700410413E-2</v>
      </c>
      <c r="AP391" s="26">
        <v>2.9429591190884881</v>
      </c>
      <c r="AQ391" s="26">
        <v>2.7739153271081101E-2</v>
      </c>
      <c r="AR391" s="26">
        <v>2.3685670592678738</v>
      </c>
      <c r="AS391" s="26">
        <v>3.1819916573400091</v>
      </c>
      <c r="AT391" s="26">
        <v>1.7155054995797852</v>
      </c>
      <c r="AU391" s="26">
        <v>9.2693183050970411</v>
      </c>
      <c r="AV391" s="26">
        <v>2.7739153271081101E-2</v>
      </c>
    </row>
    <row r="392" spans="37:48" x14ac:dyDescent="0.25">
      <c r="AK392" t="str">
        <v>dodge rampage</v>
      </c>
      <c r="AL392" s="26">
        <v>32</v>
      </c>
      <c r="AM392" s="26">
        <v>31.916331492548473</v>
      </c>
      <c r="AN392" s="26">
        <v>8.3668507451527319E-2</v>
      </c>
      <c r="AO392" s="26">
        <v>3.7995518466340882E-2</v>
      </c>
      <c r="AP392" s="26">
        <v>2.781136326470084E-2</v>
      </c>
      <c r="AQ392" s="26">
        <v>1.7970117380838996E-6</v>
      </c>
      <c r="AR392" s="26">
        <v>2.4905347542813567</v>
      </c>
      <c r="AS392" s="26">
        <v>3.2394353065249786</v>
      </c>
      <c r="AT392" s="26">
        <v>0.16676739269024038</v>
      </c>
      <c r="AU392" s="26">
        <v>8.6973095300076186E-2</v>
      </c>
      <c r="AV392" s="26" t="e">
        <v>#N/A</v>
      </c>
    </row>
    <row r="393" spans="37:48" x14ac:dyDescent="0.25">
      <c r="AK393" t="str">
        <v>ford ranger</v>
      </c>
      <c r="AL393" s="26">
        <v>28</v>
      </c>
      <c r="AM393" s="26">
        <v>30.326621479327649</v>
      </c>
      <c r="AN393" s="26">
        <v>-2.326621479327649</v>
      </c>
      <c r="AO393" s="26">
        <v>3.599303784431826E-2</v>
      </c>
      <c r="AP393" s="26">
        <v>-0.77256397256164122</v>
      </c>
      <c r="AQ393" s="26">
        <v>1.3108660454863893E-3</v>
      </c>
      <c r="AR393" s="26">
        <v>2.6670046532742755</v>
      </c>
      <c r="AS393" s="26">
        <v>3.4720773077781244</v>
      </c>
      <c r="AT393" s="26">
        <v>0.87895618352773497</v>
      </c>
      <c r="AU393" s="26">
        <v>-2.4134903280417519</v>
      </c>
      <c r="AV393" s="26" t="e">
        <v>#N/A</v>
      </c>
    </row>
    <row r="394" spans="37:48" x14ac:dyDescent="0.25">
      <c r="AK394" t="str">
        <v>chevy s-10</v>
      </c>
      <c r="AL394" s="26">
        <v>31</v>
      </c>
      <c r="AM394" s="26">
        <v>29.796897770030938</v>
      </c>
      <c r="AN394" s="26">
        <v>1.2031022299690619</v>
      </c>
      <c r="AO394" s="26">
        <v>3.5917225983654891E-2</v>
      </c>
      <c r="AP394" s="26">
        <v>0.39947920216775701</v>
      </c>
      <c r="AQ394" s="26">
        <v>3.4972597563339862E-4</v>
      </c>
      <c r="AR394" s="26">
        <v>3.0172230343004469</v>
      </c>
      <c r="AS394" s="26">
        <v>4.2007262122566926</v>
      </c>
      <c r="AT394" s="26">
        <v>0.63204367109224102</v>
      </c>
      <c r="AU394" s="26">
        <v>1.247924205674755</v>
      </c>
      <c r="AV394" s="26" t="e">
        <v>#N/A</v>
      </c>
    </row>
  </sheetData>
  <conditionalFormatting sqref="B1">
    <cfRule type="expression" dxfId="50" priority="11">
      <formula>$B$1&lt;&gt;""</formula>
    </cfRule>
  </conditionalFormatting>
  <conditionalFormatting sqref="C2">
    <cfRule type="expression" dxfId="49" priority="14" stopIfTrue="1">
      <formula>AND($C$2=FALSE,SUMPRODUCT(N(_xlfn.TAKE(Spec_Role,COLUMNS(Source_Data))="Predictor (x)"),N(_xlfn.TAKE(Spec_Include,COLUMNS(Source_Data))=TRUE),N(_xlfn.TAKE(Spec_Type,COLUMNS(Source_Data))="Categorical"))&gt;0)</formula>
    </cfRule>
    <cfRule type="expression" dxfId="48" priority="15">
      <formula>SUMPRODUCT(N(_xlfn.TAKE(Spec_Role,COLUMNS(Source_Data))="Predictor (x)"),N(_xlfn.TAKE(Spec_Include,COLUMNS(Source_Data))=TRUE),N(_xlfn.TAKE(Spec_Type,COLUMNS(Source_Data))="Categorical"))&gt;0</formula>
    </cfRule>
    <cfRule type="expression" dxfId="47" priority="16">
      <formula>AND($C$2=TRUE,SUMPRODUCT(N(_xlfn.TAKE(Spec_Role,COLUMNS(Source_Data))="Fixed Effects"))&gt;0)</formula>
    </cfRule>
  </conditionalFormatting>
  <conditionalFormatting sqref="C4:F16000">
    <cfRule type="expression" dxfId="46" priority="1">
      <formula>$B4&lt;&gt;"Predictor (x)"</formula>
    </cfRule>
  </conditionalFormatting>
  <conditionalFormatting sqref="E1">
    <cfRule type="expression" dxfId="45" priority="10">
      <formula>$E$1&lt;&gt;""</formula>
    </cfRule>
  </conditionalFormatting>
  <conditionalFormatting sqref="E4:E16000">
    <cfRule type="expression" dxfId="44" priority="9">
      <formula>AND($E4&lt;&gt;"",ISNA(Dummy_Levels(INDEX(Source_Data,0,ROW()-3),$E4,Sample_Include())))</formula>
    </cfRule>
  </conditionalFormatting>
  <conditionalFormatting sqref="G4:G16000">
    <cfRule type="expression" dxfId="43" priority="2">
      <formula>AND($B4&lt;&gt;"Predictor (x)",$B4&lt;&gt;"Response (y)")</formula>
    </cfRule>
    <cfRule type="expression" dxfId="42" priority="8">
      <formula>AND($B4="Predictor (x)",$D4="Categorical",$G4="Log")</formula>
    </cfRule>
  </conditionalFormatting>
  <conditionalFormatting sqref="H4:H16000">
    <cfRule type="expression" dxfId="41" priority="6">
      <formula>AND($H4=TRUE,SUMPRODUCT(N(_xlfn.TAKE(Spec_Sequence,COLUMNS(Source_Data))=TRUE))&gt;1)</formula>
    </cfRule>
  </conditionalFormatting>
  <conditionalFormatting sqref="H4:I16000">
    <cfRule type="expression" dxfId="40" priority="4">
      <formula>$H4&lt;&gt;TRUE</formula>
    </cfRule>
  </conditionalFormatting>
  <conditionalFormatting sqref="I2">
    <cfRule type="expression" dxfId="39" priority="12" stopIfTrue="1">
      <formula>OR(ISNUMBER(SEARCH("off-grid",$I$2)),ISNUMBER(SEARCH("calendar",$I$2)))</formula>
    </cfRule>
    <cfRule type="expression" dxfId="38" priority="13">
      <formula>OR(ISNUMBER(SEARCH("evenly spaced",$I$2)),ISNUMBER(SEARCH("no natural",$I$2)))</formula>
    </cfRule>
  </conditionalFormatting>
  <conditionalFormatting sqref="J4:J16000">
    <cfRule type="expression" dxfId="37" priority="5">
      <formula>$H4&lt;&gt;TRUE</formula>
    </cfRule>
  </conditionalFormatting>
  <conditionalFormatting sqref="K4:K16000">
    <cfRule type="expression" dxfId="36" priority="7">
      <formula>AND($B4="Predictor (x)",$C4=TRUE,$D4="Categorical",N($K4)&lt;=1)</formula>
    </cfRule>
  </conditionalFormatting>
  <conditionalFormatting sqref="K4:L16000">
    <cfRule type="expression" dxfId="35" priority="3">
      <formula>$B4&lt;&gt;"Predictor (x)"</formula>
    </cfRule>
  </conditionalFormatting>
  <conditionalFormatting sqref="U3:U1048576">
    <cfRule type="expression" dxfId="34" priority="17">
      <formula>AND(ISNUMBER(U3),U3&gt;5,U3&lt;=10)</formula>
    </cfRule>
    <cfRule type="expression" dxfId="33" priority="18">
      <formula>AND(ISNUMBER(U3),U3&gt;10)</formula>
    </cfRule>
  </conditionalFormatting>
  <conditionalFormatting sqref="AB5">
    <cfRule type="expression" dxfId="32" priority="19">
      <formula>AND(ISNUMBER(AB5),AB5&lt;0)</formula>
    </cfRule>
  </conditionalFormatting>
  <conditionalFormatting sqref="AB10">
    <cfRule type="expression" dxfId="31" priority="20">
      <formula>AND(ISNUMBER(AB10),AB10&lt;0.98,AB10&gt;=0.95)</formula>
    </cfRule>
    <cfRule type="expression" dxfId="30" priority="21">
      <formula>AND(ISNUMBER(AB10),AB10&lt;0.95)</formula>
    </cfRule>
  </conditionalFormatting>
  <conditionalFormatting sqref="AB21:AB1048576">
    <cfRule type="expression" dxfId="29" priority="22">
      <formula>AND(ISNUMBER(AB21),AB21&gt;$Y$12)</formula>
    </cfRule>
  </conditionalFormatting>
  <conditionalFormatting sqref="AC15">
    <cfRule type="expression" dxfId="28" priority="23">
      <formula>AND(ISNUMBER(AC15),AC15&gt;$Y$12)</formula>
    </cfRule>
  </conditionalFormatting>
  <conditionalFormatting sqref="AH12">
    <cfRule type="expression" dxfId="27" priority="24">
      <formula>ISNA(MATCH($AH$12,Prediction_Group_Column(),0))</formula>
    </cfRule>
  </conditionalFormatting>
  <conditionalFormatting sqref="AO3:AO1048576">
    <cfRule type="expression" dxfId="26" priority="25">
      <formula>AND(ISNUMBER(AO3),AO3&gt;2*$AB$6)</formula>
    </cfRule>
    <cfRule type="expression" dxfId="25" priority="26">
      <formula>AND(ISNUMBER(AO3),AO3&gt;3*$AB$6)</formula>
    </cfRule>
  </conditionalFormatting>
  <conditionalFormatting sqref="AP3:AP1048576">
    <cfRule type="expression" dxfId="24" priority="27">
      <formula>AND(ISNUMBER(AP3),ABS(AP3)&gt;2,ABS(AP3)&lt;3)</formula>
    </cfRule>
    <cfRule type="expression" dxfId="23" priority="28">
      <formula>AND(ISNUMBER(AP3),ABS(AP3)&gt;=3)</formula>
    </cfRule>
  </conditionalFormatting>
  <conditionalFormatting sqref="AQ3:AQ1048576">
    <cfRule type="expression" dxfId="22" priority="31">
      <formula>AND(ISNUMBER(AQ3),AQ3&gt;4/$Y$8,AQ3&lt;=0.9)</formula>
    </cfRule>
    <cfRule type="expression" dxfId="21" priority="32">
      <formula>AND(ISNUMBER(AQ3),AQ3&gt;0.9)</formula>
    </cfRule>
  </conditionalFormatting>
  <conditionalFormatting sqref="AS3:AS1048576">
    <cfRule type="expression" dxfId="20" priority="29">
      <formula>AND(ISNUMBER(AS3),ABS(AS3)&gt;2,ABS(AS3)&lt;3)</formula>
    </cfRule>
    <cfRule type="expression" dxfId="19" priority="30">
      <formula>AND(ISNUMBER(AS3),ABS(AS3)&gt;=3)</formula>
    </cfRule>
  </conditionalFormatting>
  <conditionalFormatting sqref="AT3:AT1048576">
    <cfRule type="expression" dxfId="18" priority="35">
      <formula>AND(ISNUMBER(AT3),AT3&gt;1.414,AT3&lt;=1.732)</formula>
    </cfRule>
    <cfRule type="expression" dxfId="17" priority="36">
      <formula>AND(ISNUMBER(AT3),AT3&gt;1.732)</formula>
    </cfRule>
  </conditionalFormatting>
  <conditionalFormatting sqref="AU3:AU1048576">
    <cfRule type="expression" dxfId="16" priority="37">
      <formula>AND(ISNUMBER(AU3),ABS(AU3)&gt;2*$Y$7,ABS(AU3)&lt;=3*$Y$7)</formula>
    </cfRule>
    <cfRule type="expression" dxfId="15" priority="38">
      <formula>AND(ISNUMBER(AU3),ABS(AU3)&gt;3*$Y$7)</formula>
    </cfRule>
  </conditionalFormatting>
  <conditionalFormatting sqref="AV3:AV1048576">
    <cfRule type="expression" dxfId="14" priority="33">
      <formula>AND(ISNUMBER(AV3),AV3&gt;4/$Y$8,AV3&lt;=0.9)</formula>
    </cfRule>
    <cfRule type="expression" dxfId="13" priority="34">
      <formula>AND(ISNUMBER(AV3),AV3&gt;0.9)</formula>
    </cfRule>
  </conditionalFormatting>
  <dataValidations count="5">
    <dataValidation type="list" allowBlank="1" showInputMessage="1" showErrorMessage="1" sqref="B4:B16000" xr:uid="{7829E9A5-502F-41C1-9CBE-0CC427DFFFEA}">
      <formula1>"Response (y),Predictor (x),Identifier (Row Label),Filter,Omit,Fixed Effects"</formula1>
    </dataValidation>
    <dataValidation type="list" allowBlank="1" showInputMessage="1" showErrorMessage="1" sqref="C4:C16000 C2" xr:uid="{DB3A58D6-4B56-44D6-B895-BE371F3A0353}">
      <formula1>"TRUE,FALSE"</formula1>
    </dataValidation>
    <dataValidation type="list" allowBlank="1" showInputMessage="1" showErrorMessage="1" sqref="D4:D16000" xr:uid="{350B94ED-B634-4198-B475-D497A97AB2E2}">
      <formula1>"Continuous,Categorical"</formula1>
    </dataValidation>
    <dataValidation type="list" allowBlank="1" showInputMessage="1" showErrorMessage="1" sqref="G4:G16000" xr:uid="{35CEB5CF-31BA-4A77-83E0-7111A949874B}">
      <formula1>"None,Log"</formula1>
    </dataValidation>
    <dataValidation type="list" allowBlank="1" showInputMessage="1" showErrorMessage="1" sqref="H4:H16000" xr:uid="{0691144B-C59A-4B82-B235-321BB3F8BF3F}">
      <formula1>"TRUE"</formula1>
    </dataValidation>
  </dataValidations>
  <pageMargins left="0.7" right="0.7" top="0.75" bottom="0.75" header="0.3" footer="0.3"/>
  <drawing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AFB68-3990-4BBE-912F-C0907F16C95A}">
  <sheetPr>
    <tabColor rgb="FFDCE6F1"/>
  </sheetPr>
  <dimension ref="A1:D37"/>
  <sheetViews>
    <sheetView workbookViewId="0"/>
  </sheetViews>
  <sheetFormatPr defaultRowHeight="15" x14ac:dyDescent="0.25"/>
  <cols>
    <col min="1" max="1" width="28.7109375" customWidth="1"/>
    <col min="2" max="3" width="22.7109375" customWidth="1"/>
    <col min="4" max="4" width="46.7109375" customWidth="1"/>
  </cols>
  <sheetData>
    <row r="1" spans="1:4" x14ac:dyDescent="0.25">
      <c r="A1" s="6" t="s">
        <v>1730</v>
      </c>
      <c r="B1" s="25"/>
      <c r="C1" s="25"/>
      <c r="D1" s="25"/>
    </row>
    <row r="2" spans="1:4" ht="105" x14ac:dyDescent="0.25">
      <c r="A2" s="2" t="s">
        <v>1731</v>
      </c>
    </row>
    <row r="4" spans="1:4" x14ac:dyDescent="0.25">
      <c r="A4" s="12" t="s">
        <v>1732</v>
      </c>
      <c r="B4" s="11"/>
      <c r="C4" s="11"/>
      <c r="D4" s="11"/>
    </row>
    <row r="5" spans="1:4" x14ac:dyDescent="0.25">
      <c r="A5" s="12" t="s">
        <v>1733</v>
      </c>
      <c r="B5" s="12" t="s">
        <v>1734</v>
      </c>
      <c r="C5" s="12" t="s">
        <v>1735</v>
      </c>
      <c r="D5" s="12" t="s">
        <v>1736</v>
      </c>
    </row>
    <row r="6" spans="1:4" ht="45" x14ac:dyDescent="0.25">
      <c r="A6" s="2" t="s">
        <v>1737</v>
      </c>
      <c r="B6" s="2" t="s">
        <v>1738</v>
      </c>
      <c r="C6" s="2" t="s">
        <v>251</v>
      </c>
      <c r="D6" s="2" t="s">
        <v>1739</v>
      </c>
    </row>
    <row r="7" spans="1:4" ht="60" x14ac:dyDescent="0.25">
      <c r="A7" s="2" t="s">
        <v>1740</v>
      </c>
      <c r="B7" s="2" t="s">
        <v>1741</v>
      </c>
      <c r="C7" s="2" t="s">
        <v>1742</v>
      </c>
      <c r="D7" s="2" t="s">
        <v>1743</v>
      </c>
    </row>
    <row r="8" spans="1:4" ht="45" x14ac:dyDescent="0.25">
      <c r="A8" s="2" t="s">
        <v>1744</v>
      </c>
      <c r="B8" s="2" t="s">
        <v>1738</v>
      </c>
      <c r="C8" s="2" t="s">
        <v>1745</v>
      </c>
      <c r="D8" s="2" t="s">
        <v>1746</v>
      </c>
    </row>
    <row r="10" spans="1:4" x14ac:dyDescent="0.25">
      <c r="A10" s="12" t="s">
        <v>1747</v>
      </c>
      <c r="B10" s="11"/>
      <c r="C10" s="11"/>
      <c r="D10" s="11"/>
    </row>
    <row r="11" spans="1:4" x14ac:dyDescent="0.25">
      <c r="A11" s="12" t="s">
        <v>1733</v>
      </c>
      <c r="B11" s="12" t="s">
        <v>1734</v>
      </c>
      <c r="C11" s="12" t="s">
        <v>1735</v>
      </c>
      <c r="D11" s="12" t="s">
        <v>1736</v>
      </c>
    </row>
    <row r="12" spans="1:4" ht="60" x14ac:dyDescent="0.25">
      <c r="A12" s="2" t="s">
        <v>1748</v>
      </c>
      <c r="B12" s="2" t="s">
        <v>1738</v>
      </c>
      <c r="C12" s="2" t="s">
        <v>1749</v>
      </c>
      <c r="D12" s="2" t="s">
        <v>1750</v>
      </c>
    </row>
    <row r="13" spans="1:4" ht="180" x14ac:dyDescent="0.25">
      <c r="A13" s="2" t="s">
        <v>1751</v>
      </c>
      <c r="B13" s="2" t="s">
        <v>1752</v>
      </c>
      <c r="C13" s="2" t="s">
        <v>1751</v>
      </c>
      <c r="D13" s="2" t="s">
        <v>1753</v>
      </c>
    </row>
    <row r="14" spans="1:4" ht="60" x14ac:dyDescent="0.25">
      <c r="A14" s="2" t="s">
        <v>1754</v>
      </c>
      <c r="B14" s="2" t="s">
        <v>1755</v>
      </c>
      <c r="C14" s="2" t="s">
        <v>1756</v>
      </c>
      <c r="D14" s="2" t="s">
        <v>1757</v>
      </c>
    </row>
    <row r="15" spans="1:4" ht="75" x14ac:dyDescent="0.25">
      <c r="A15" s="2" t="s">
        <v>1758</v>
      </c>
      <c r="B15" s="2" t="s">
        <v>1752</v>
      </c>
      <c r="C15" s="2" t="s">
        <v>1759</v>
      </c>
      <c r="D15" s="2" t="s">
        <v>1760</v>
      </c>
    </row>
    <row r="17" spans="1:4" x14ac:dyDescent="0.25">
      <c r="A17" s="12" t="s">
        <v>1761</v>
      </c>
      <c r="B17" s="11"/>
      <c r="C17" s="11"/>
      <c r="D17" s="11"/>
    </row>
    <row r="18" spans="1:4" x14ac:dyDescent="0.25">
      <c r="A18" s="12" t="s">
        <v>1762</v>
      </c>
      <c r="B18" s="12" t="s">
        <v>1763</v>
      </c>
      <c r="C18" s="12" t="s">
        <v>1764</v>
      </c>
      <c r="D18" s="12" t="s">
        <v>1765</v>
      </c>
    </row>
    <row r="19" spans="1:4" ht="30" x14ac:dyDescent="0.25">
      <c r="A19" s="2" t="s">
        <v>1766</v>
      </c>
      <c r="B19" s="2" t="s">
        <v>1767</v>
      </c>
      <c r="C19" s="2" t="s">
        <v>1768</v>
      </c>
      <c r="D19" s="2" t="s">
        <v>1769</v>
      </c>
    </row>
    <row r="20" spans="1:4" ht="30" x14ac:dyDescent="0.25">
      <c r="A20" s="2" t="s">
        <v>179</v>
      </c>
      <c r="B20" s="2" t="s">
        <v>1770</v>
      </c>
      <c r="C20" s="2" t="s">
        <v>1771</v>
      </c>
      <c r="D20" s="2" t="s">
        <v>1772</v>
      </c>
    </row>
    <row r="21" spans="1:4" x14ac:dyDescent="0.25">
      <c r="A21" s="2" t="s">
        <v>1773</v>
      </c>
      <c r="B21" s="2" t="s">
        <v>1774</v>
      </c>
      <c r="C21" s="2" t="s">
        <v>1775</v>
      </c>
      <c r="D21" s="2" t="s">
        <v>1776</v>
      </c>
    </row>
    <row r="22" spans="1:4" ht="30" x14ac:dyDescent="0.25">
      <c r="A22" s="2" t="s">
        <v>1777</v>
      </c>
      <c r="B22" s="2" t="s">
        <v>1778</v>
      </c>
      <c r="C22" s="2" t="s">
        <v>1779</v>
      </c>
      <c r="D22" s="2" t="s">
        <v>1780</v>
      </c>
    </row>
    <row r="23" spans="1:4" x14ac:dyDescent="0.25">
      <c r="A23" s="2" t="s">
        <v>1781</v>
      </c>
      <c r="B23" s="2" t="s">
        <v>1782</v>
      </c>
      <c r="C23" s="2" t="s">
        <v>1775</v>
      </c>
      <c r="D23" s="2" t="s">
        <v>1783</v>
      </c>
    </row>
    <row r="24" spans="1:4" x14ac:dyDescent="0.25">
      <c r="A24" s="2" t="s">
        <v>1784</v>
      </c>
      <c r="B24" s="2" t="s">
        <v>1785</v>
      </c>
      <c r="C24" s="2" t="s">
        <v>1775</v>
      </c>
      <c r="D24" s="2" t="s">
        <v>1786</v>
      </c>
    </row>
    <row r="25" spans="1:4" x14ac:dyDescent="0.25">
      <c r="A25" s="2" t="s">
        <v>1755</v>
      </c>
      <c r="B25" s="2" t="s">
        <v>1787</v>
      </c>
      <c r="C25" s="2" t="s">
        <v>1775</v>
      </c>
      <c r="D25" s="2" t="s">
        <v>1788</v>
      </c>
    </row>
    <row r="26" spans="1:4" ht="30" x14ac:dyDescent="0.25">
      <c r="A26" s="2" t="s">
        <v>1756</v>
      </c>
      <c r="B26" s="2" t="s">
        <v>1789</v>
      </c>
      <c r="C26" s="2" t="s">
        <v>1790</v>
      </c>
      <c r="D26" s="2" t="s">
        <v>1791</v>
      </c>
    </row>
    <row r="27" spans="1:4" x14ac:dyDescent="0.25">
      <c r="A27" s="2" t="s">
        <v>1751</v>
      </c>
      <c r="B27" s="2" t="s">
        <v>1792</v>
      </c>
      <c r="C27" s="2" t="s">
        <v>1793</v>
      </c>
      <c r="D27" s="2" t="s">
        <v>1794</v>
      </c>
    </row>
    <row r="28" spans="1:4" ht="30" x14ac:dyDescent="0.25">
      <c r="A28" s="2" t="s">
        <v>1748</v>
      </c>
      <c r="B28" s="2" t="s">
        <v>1795</v>
      </c>
      <c r="C28" s="2" t="s">
        <v>1796</v>
      </c>
      <c r="D28" s="2" t="s">
        <v>1797</v>
      </c>
    </row>
    <row r="29" spans="1:4" x14ac:dyDescent="0.25">
      <c r="A29" s="2" t="s">
        <v>1798</v>
      </c>
      <c r="B29" s="2" t="s">
        <v>1799</v>
      </c>
      <c r="C29" s="2" t="s">
        <v>1800</v>
      </c>
      <c r="D29" s="2" t="s">
        <v>1801</v>
      </c>
    </row>
    <row r="31" spans="1:4" x14ac:dyDescent="0.25">
      <c r="A31" s="12" t="s">
        <v>1802</v>
      </c>
      <c r="B31" s="11"/>
      <c r="C31" s="11"/>
    </row>
    <row r="32" spans="1:4" x14ac:dyDescent="0.25">
      <c r="A32" s="12" t="s">
        <v>1803</v>
      </c>
      <c r="B32" s="12" t="s">
        <v>1804</v>
      </c>
      <c r="C32" s="12" t="s">
        <v>1805</v>
      </c>
    </row>
    <row r="33" spans="1:3" ht="120" x14ac:dyDescent="0.25">
      <c r="A33" s="2" t="s">
        <v>1806</v>
      </c>
      <c r="B33" s="2" t="s">
        <v>1807</v>
      </c>
      <c r="C33" s="2" t="s">
        <v>1808</v>
      </c>
    </row>
    <row r="34" spans="1:3" ht="105" x14ac:dyDescent="0.25">
      <c r="A34" s="2" t="s">
        <v>1809</v>
      </c>
      <c r="B34" s="2" t="s">
        <v>1810</v>
      </c>
      <c r="C34" s="2" t="s">
        <v>1811</v>
      </c>
    </row>
    <row r="35" spans="1:3" ht="120" x14ac:dyDescent="0.25">
      <c r="A35" s="2" t="s">
        <v>1812</v>
      </c>
      <c r="B35" s="2" t="s">
        <v>1813</v>
      </c>
      <c r="C35" s="2" t="s">
        <v>1814</v>
      </c>
    </row>
    <row r="36" spans="1:3" ht="240" x14ac:dyDescent="0.25">
      <c r="A36" s="2" t="s">
        <v>1815</v>
      </c>
      <c r="B36" s="2" t="s">
        <v>1816</v>
      </c>
      <c r="C36" s="2" t="s">
        <v>1817</v>
      </c>
    </row>
    <row r="37" spans="1:3" ht="150" x14ac:dyDescent="0.25">
      <c r="A37" s="2" t="s">
        <v>1818</v>
      </c>
      <c r="B37" s="2" t="s">
        <v>1819</v>
      </c>
      <c r="C37" s="2" t="s">
        <v>1820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BD58C-0E17-40AD-A926-D1B0AA4BBFA7}">
  <dimension ref="A1:G127"/>
  <sheetViews>
    <sheetView workbookViewId="0">
      <pane ySplit="1" topLeftCell="A2" activePane="bottomLeft" state="frozenSplit"/>
      <selection pane="bottomLeft"/>
    </sheetView>
  </sheetViews>
  <sheetFormatPr defaultRowHeight="15" x14ac:dyDescent="0.25"/>
  <cols>
    <col min="1" max="2" width="18.7109375" customWidth="1"/>
    <col min="3" max="3" width="72.7109375" customWidth="1"/>
    <col min="4" max="4" width="30.7109375" customWidth="1"/>
    <col min="5" max="5" width="15.7109375" customWidth="1"/>
    <col min="6" max="6" width="34.7109375" customWidth="1"/>
    <col min="7" max="7" width="66.7109375" customWidth="1"/>
  </cols>
  <sheetData>
    <row r="1" spans="1:7" x14ac:dyDescent="0.25">
      <c r="A1" s="2" t="s">
        <v>0</v>
      </c>
      <c r="B1" s="2" t="s">
        <v>1</v>
      </c>
      <c r="C1" s="2" t="s">
        <v>2</v>
      </c>
      <c r="D1" s="2" t="s">
        <v>3</v>
      </c>
      <c r="E1" s="2" t="s">
        <v>4</v>
      </c>
      <c r="F1" s="2" t="s">
        <v>5</v>
      </c>
      <c r="G1" s="2" t="s">
        <v>6</v>
      </c>
    </row>
    <row r="2" spans="1:7" ht="90" x14ac:dyDescent="0.25">
      <c r="A2" s="2" t="s">
        <v>7</v>
      </c>
      <c r="B2" s="2" t="s">
        <v>8</v>
      </c>
      <c r="C2" s="1" t="s">
        <v>9</v>
      </c>
      <c r="D2" s="2" t="s">
        <v>10</v>
      </c>
      <c r="E2" s="2" t="s">
        <v>11</v>
      </c>
      <c r="F2" s="2" t="s">
        <v>12</v>
      </c>
      <c r="G2" s="2" t="s">
        <v>13</v>
      </c>
    </row>
    <row r="3" spans="1:7" ht="105" x14ac:dyDescent="0.25">
      <c r="A3" s="2" t="s">
        <v>14</v>
      </c>
      <c r="B3" s="2" t="s">
        <v>8</v>
      </c>
      <c r="C3" s="1" t="s">
        <v>15</v>
      </c>
      <c r="D3" s="2" t="s">
        <v>16</v>
      </c>
      <c r="E3" s="2" t="s">
        <v>17</v>
      </c>
      <c r="F3" s="2" t="s">
        <v>18</v>
      </c>
      <c r="G3" s="2" t="s">
        <v>19</v>
      </c>
    </row>
    <row r="4" spans="1:7" ht="105" x14ac:dyDescent="0.25">
      <c r="A4" s="2" t="s">
        <v>20</v>
      </c>
      <c r="B4" s="2" t="s">
        <v>8</v>
      </c>
      <c r="C4" s="1" t="s">
        <v>21</v>
      </c>
      <c r="D4" s="2" t="s">
        <v>22</v>
      </c>
      <c r="E4" s="2" t="s">
        <v>23</v>
      </c>
      <c r="F4" s="2" t="s">
        <v>24</v>
      </c>
      <c r="G4" s="2" t="s">
        <v>25</v>
      </c>
    </row>
    <row r="5" spans="1:7" ht="120" x14ac:dyDescent="0.25">
      <c r="A5" s="2" t="s">
        <v>26</v>
      </c>
      <c r="B5" s="2" t="s">
        <v>8</v>
      </c>
      <c r="C5" s="1" t="s">
        <v>27</v>
      </c>
      <c r="D5" s="2" t="s">
        <v>28</v>
      </c>
      <c r="E5" s="2" t="s">
        <v>29</v>
      </c>
      <c r="F5" s="2" t="s">
        <v>30</v>
      </c>
      <c r="G5" s="2" t="s">
        <v>31</v>
      </c>
    </row>
    <row r="6" spans="1:7" ht="240" x14ac:dyDescent="0.25">
      <c r="A6" s="2" t="s">
        <v>32</v>
      </c>
      <c r="B6" s="2" t="s">
        <v>8</v>
      </c>
      <c r="C6" s="1" t="s">
        <v>33</v>
      </c>
      <c r="D6" s="2" t="s">
        <v>34</v>
      </c>
      <c r="E6" s="2" t="s">
        <v>35</v>
      </c>
      <c r="F6" s="2" t="s">
        <v>36</v>
      </c>
      <c r="G6" s="2" t="s">
        <v>37</v>
      </c>
    </row>
    <row r="7" spans="1:7" ht="120" x14ac:dyDescent="0.25">
      <c r="A7" s="2" t="s">
        <v>38</v>
      </c>
      <c r="B7" s="2" t="s">
        <v>8</v>
      </c>
      <c r="C7" s="1" t="s">
        <v>39</v>
      </c>
      <c r="D7" s="2" t="s">
        <v>28</v>
      </c>
      <c r="E7" s="2" t="s">
        <v>40</v>
      </c>
      <c r="F7" s="2" t="s">
        <v>41</v>
      </c>
      <c r="G7" s="2" t="s">
        <v>42</v>
      </c>
    </row>
    <row r="8" spans="1:7" ht="210" x14ac:dyDescent="0.25">
      <c r="A8" s="2" t="s">
        <v>43</v>
      </c>
      <c r="B8" s="2" t="s">
        <v>8</v>
      </c>
      <c r="C8" s="1" t="s">
        <v>44</v>
      </c>
      <c r="D8" s="2" t="s">
        <v>45</v>
      </c>
      <c r="E8" s="2" t="s">
        <v>46</v>
      </c>
      <c r="F8" s="2" t="s">
        <v>47</v>
      </c>
      <c r="G8" s="2" t="s">
        <v>48</v>
      </c>
    </row>
    <row r="9" spans="1:7" ht="120" x14ac:dyDescent="0.25">
      <c r="A9" s="2" t="s">
        <v>49</v>
      </c>
      <c r="B9" s="2" t="s">
        <v>8</v>
      </c>
      <c r="C9" s="1" t="s">
        <v>50</v>
      </c>
      <c r="D9" s="2" t="s">
        <v>22</v>
      </c>
      <c r="E9" s="2" t="s">
        <v>51</v>
      </c>
      <c r="F9" s="2" t="s">
        <v>52</v>
      </c>
      <c r="G9" s="2" t="s">
        <v>53</v>
      </c>
    </row>
    <row r="10" spans="1:7" ht="120" x14ac:dyDescent="0.25">
      <c r="A10" s="2" t="s">
        <v>54</v>
      </c>
      <c r="B10" s="2" t="s">
        <v>8</v>
      </c>
      <c r="C10" s="1" t="s">
        <v>55</v>
      </c>
      <c r="D10" s="2" t="s">
        <v>28</v>
      </c>
      <c r="E10" s="2" t="s">
        <v>56</v>
      </c>
      <c r="F10" s="2" t="s">
        <v>57</v>
      </c>
      <c r="G10" s="2" t="s">
        <v>58</v>
      </c>
    </row>
    <row r="11" spans="1:7" ht="120" x14ac:dyDescent="0.25">
      <c r="A11" s="2" t="s">
        <v>59</v>
      </c>
      <c r="B11" s="2" t="s">
        <v>8</v>
      </c>
      <c r="C11" s="1" t="s">
        <v>60</v>
      </c>
      <c r="D11" s="2" t="s">
        <v>28</v>
      </c>
      <c r="E11" s="2" t="s">
        <v>61</v>
      </c>
      <c r="F11" s="2" t="s">
        <v>62</v>
      </c>
      <c r="G11" s="2" t="s">
        <v>63</v>
      </c>
    </row>
    <row r="12" spans="1:7" ht="120" x14ac:dyDescent="0.25">
      <c r="A12" s="2" t="s">
        <v>64</v>
      </c>
      <c r="B12" s="2" t="s">
        <v>8</v>
      </c>
      <c r="C12" s="1" t="s">
        <v>65</v>
      </c>
      <c r="D12" s="2" t="s">
        <v>28</v>
      </c>
      <c r="E12" s="2" t="s">
        <v>66</v>
      </c>
      <c r="F12" s="2" t="s">
        <v>67</v>
      </c>
      <c r="G12" s="2" t="s">
        <v>68</v>
      </c>
    </row>
    <row r="13" spans="1:7" ht="210" x14ac:dyDescent="0.25">
      <c r="A13" s="2" t="s">
        <v>69</v>
      </c>
      <c r="B13" s="2" t="s">
        <v>8</v>
      </c>
      <c r="C13" s="1" t="s">
        <v>70</v>
      </c>
      <c r="D13" s="2" t="s">
        <v>45</v>
      </c>
      <c r="E13" s="2" t="s">
        <v>71</v>
      </c>
      <c r="F13" s="2" t="s">
        <v>72</v>
      </c>
      <c r="G13" s="2" t="s">
        <v>73</v>
      </c>
    </row>
    <row r="14" spans="1:7" ht="210" x14ac:dyDescent="0.25">
      <c r="A14" s="2" t="s">
        <v>74</v>
      </c>
      <c r="B14" s="2" t="s">
        <v>8</v>
      </c>
      <c r="C14" s="1" t="s">
        <v>75</v>
      </c>
      <c r="D14" s="2" t="s">
        <v>45</v>
      </c>
      <c r="E14" s="2" t="s">
        <v>76</v>
      </c>
      <c r="F14" s="2" t="s">
        <v>77</v>
      </c>
      <c r="G14" s="2" t="s">
        <v>78</v>
      </c>
    </row>
    <row r="15" spans="1:7" ht="120" x14ac:dyDescent="0.25">
      <c r="A15" s="2" t="s">
        <v>79</v>
      </c>
      <c r="B15" s="2" t="s">
        <v>8</v>
      </c>
      <c r="C15" s="1" t="s">
        <v>80</v>
      </c>
      <c r="D15" s="2" t="s">
        <v>28</v>
      </c>
      <c r="E15" s="2" t="s">
        <v>81</v>
      </c>
      <c r="F15" s="2" t="s">
        <v>82</v>
      </c>
      <c r="G15" s="2" t="s">
        <v>83</v>
      </c>
    </row>
    <row r="16" spans="1:7" ht="240" x14ac:dyDescent="0.25">
      <c r="A16" s="2" t="s">
        <v>84</v>
      </c>
      <c r="B16" s="2" t="s">
        <v>8</v>
      </c>
      <c r="C16" s="1" t="s">
        <v>85</v>
      </c>
      <c r="D16" s="2" t="s">
        <v>86</v>
      </c>
      <c r="E16" s="2" t="s">
        <v>87</v>
      </c>
      <c r="F16" s="2" t="s">
        <v>88</v>
      </c>
      <c r="G16" s="2" t="s">
        <v>89</v>
      </c>
    </row>
    <row r="17" spans="1:7" ht="240" x14ac:dyDescent="0.25">
      <c r="A17" s="2" t="s">
        <v>90</v>
      </c>
      <c r="B17" s="2" t="s">
        <v>8</v>
      </c>
      <c r="C17" s="1" t="s">
        <v>91</v>
      </c>
      <c r="D17" s="2" t="s">
        <v>86</v>
      </c>
      <c r="E17" s="2" t="s">
        <v>92</v>
      </c>
      <c r="F17" s="2" t="s">
        <v>93</v>
      </c>
      <c r="G17" s="2" t="s">
        <v>94</v>
      </c>
    </row>
    <row r="18" spans="1:7" ht="240" x14ac:dyDescent="0.25">
      <c r="A18" s="2" t="s">
        <v>95</v>
      </c>
      <c r="B18" s="2" t="s">
        <v>8</v>
      </c>
      <c r="C18" s="1" t="s">
        <v>96</v>
      </c>
      <c r="D18" s="2" t="s">
        <v>97</v>
      </c>
      <c r="E18" s="2" t="s">
        <v>98</v>
      </c>
      <c r="F18" s="2" t="s">
        <v>99</v>
      </c>
      <c r="G18" s="2" t="s">
        <v>100</v>
      </c>
    </row>
    <row r="19" spans="1:7" ht="135" x14ac:dyDescent="0.25">
      <c r="A19" s="2" t="s">
        <v>101</v>
      </c>
      <c r="B19" s="2" t="s">
        <v>8</v>
      </c>
      <c r="C19" s="1" t="s">
        <v>102</v>
      </c>
      <c r="D19" s="2" t="s">
        <v>28</v>
      </c>
      <c r="E19" s="2" t="s">
        <v>103</v>
      </c>
      <c r="F19" s="2" t="s">
        <v>104</v>
      </c>
      <c r="G19" s="2" t="s">
        <v>105</v>
      </c>
    </row>
    <row r="20" spans="1:7" ht="375" x14ac:dyDescent="0.25">
      <c r="A20" s="2" t="s">
        <v>106</v>
      </c>
      <c r="B20" s="2" t="s">
        <v>8</v>
      </c>
      <c r="C20" s="1" t="s">
        <v>107</v>
      </c>
      <c r="D20" s="2" t="s">
        <v>108</v>
      </c>
      <c r="E20" s="2" t="s">
        <v>109</v>
      </c>
      <c r="F20" s="2" t="s">
        <v>110</v>
      </c>
      <c r="G20" s="2" t="s">
        <v>111</v>
      </c>
    </row>
    <row r="21" spans="1:7" ht="409.5" x14ac:dyDescent="0.25">
      <c r="A21" s="2" t="s">
        <v>112</v>
      </c>
      <c r="B21" s="2" t="s">
        <v>8</v>
      </c>
      <c r="C21" s="1" t="s">
        <v>113</v>
      </c>
      <c r="D21" s="2" t="s">
        <v>114</v>
      </c>
      <c r="E21" s="2" t="s">
        <v>115</v>
      </c>
      <c r="F21" s="2" t="s">
        <v>116</v>
      </c>
      <c r="G21" s="2" t="s">
        <v>117</v>
      </c>
    </row>
    <row r="22" spans="1:7" ht="210" x14ac:dyDescent="0.25">
      <c r="A22" s="2" t="s">
        <v>118</v>
      </c>
      <c r="B22" s="2" t="s">
        <v>8</v>
      </c>
      <c r="C22" s="1" t="s">
        <v>119</v>
      </c>
      <c r="D22" s="2" t="s">
        <v>120</v>
      </c>
      <c r="E22" s="2" t="s">
        <v>121</v>
      </c>
      <c r="F22" s="2" t="s">
        <v>122</v>
      </c>
      <c r="G22" s="2" t="s">
        <v>123</v>
      </c>
    </row>
    <row r="23" spans="1:7" ht="165" x14ac:dyDescent="0.25">
      <c r="A23" s="2" t="s">
        <v>124</v>
      </c>
      <c r="B23" s="2" t="s">
        <v>8</v>
      </c>
      <c r="C23" s="1" t="s">
        <v>125</v>
      </c>
      <c r="D23" s="2" t="s">
        <v>28</v>
      </c>
      <c r="E23" s="2" t="s">
        <v>126</v>
      </c>
      <c r="F23" s="2" t="s">
        <v>127</v>
      </c>
      <c r="G23" s="2" t="s">
        <v>128</v>
      </c>
    </row>
    <row r="24" spans="1:7" ht="300" x14ac:dyDescent="0.25">
      <c r="A24" s="2" t="s">
        <v>129</v>
      </c>
      <c r="B24" s="2" t="s">
        <v>8</v>
      </c>
      <c r="C24" s="1" t="s">
        <v>130</v>
      </c>
      <c r="D24" s="2" t="s">
        <v>131</v>
      </c>
      <c r="E24" s="2" t="s">
        <v>132</v>
      </c>
      <c r="F24" s="2" t="s">
        <v>133</v>
      </c>
      <c r="G24" s="2" t="s">
        <v>134</v>
      </c>
    </row>
    <row r="25" spans="1:7" ht="225" x14ac:dyDescent="0.25">
      <c r="A25" s="2" t="s">
        <v>135</v>
      </c>
      <c r="B25" s="2" t="s">
        <v>8</v>
      </c>
      <c r="C25" s="1" t="s">
        <v>136</v>
      </c>
      <c r="D25" s="2" t="s">
        <v>137</v>
      </c>
      <c r="E25" s="2" t="s">
        <v>138</v>
      </c>
      <c r="F25" s="2" t="s">
        <v>139</v>
      </c>
      <c r="G25" s="2" t="s">
        <v>140</v>
      </c>
    </row>
    <row r="26" spans="1:7" ht="225" x14ac:dyDescent="0.25">
      <c r="A26" s="2" t="s">
        <v>141</v>
      </c>
      <c r="B26" s="2" t="s">
        <v>8</v>
      </c>
      <c r="C26" s="1" t="s">
        <v>142</v>
      </c>
      <c r="D26" s="2" t="s">
        <v>143</v>
      </c>
      <c r="E26" s="2" t="s">
        <v>144</v>
      </c>
      <c r="F26" s="2" t="s">
        <v>145</v>
      </c>
      <c r="G26" s="2" t="s">
        <v>146</v>
      </c>
    </row>
    <row r="27" spans="1:7" ht="270" x14ac:dyDescent="0.25">
      <c r="A27" s="2" t="s">
        <v>147</v>
      </c>
      <c r="B27" s="2" t="s">
        <v>8</v>
      </c>
      <c r="C27" s="1" t="s">
        <v>148</v>
      </c>
      <c r="D27" s="2" t="s">
        <v>149</v>
      </c>
      <c r="E27" s="2" t="s">
        <v>150</v>
      </c>
      <c r="F27" s="2" t="s">
        <v>151</v>
      </c>
      <c r="G27" s="2" t="s">
        <v>152</v>
      </c>
    </row>
    <row r="28" spans="1:7" ht="270" x14ac:dyDescent="0.25">
      <c r="A28" s="2" t="s">
        <v>153</v>
      </c>
      <c r="B28" s="2" t="s">
        <v>8</v>
      </c>
      <c r="C28" s="1" t="s">
        <v>154</v>
      </c>
      <c r="D28" s="2" t="s">
        <v>149</v>
      </c>
      <c r="E28" s="2" t="s">
        <v>155</v>
      </c>
      <c r="F28" s="2" t="s">
        <v>156</v>
      </c>
      <c r="G28" s="2" t="s">
        <v>157</v>
      </c>
    </row>
    <row r="29" spans="1:7" ht="225" x14ac:dyDescent="0.25">
      <c r="A29" s="2" t="s">
        <v>158</v>
      </c>
      <c r="B29" s="2" t="s">
        <v>8</v>
      </c>
      <c r="C29" s="1" t="s">
        <v>159</v>
      </c>
      <c r="D29" s="2" t="s">
        <v>143</v>
      </c>
      <c r="E29" s="2" t="s">
        <v>160</v>
      </c>
      <c r="F29" s="2" t="s">
        <v>161</v>
      </c>
      <c r="G29" s="2" t="s">
        <v>162</v>
      </c>
    </row>
    <row r="30" spans="1:7" ht="225" x14ac:dyDescent="0.25">
      <c r="A30" s="2" t="s">
        <v>163</v>
      </c>
      <c r="B30" s="2" t="s">
        <v>8</v>
      </c>
      <c r="C30" s="1" t="s">
        <v>164</v>
      </c>
      <c r="D30" s="2" t="s">
        <v>143</v>
      </c>
      <c r="E30" s="2" t="s">
        <v>165</v>
      </c>
      <c r="F30" s="2" t="s">
        <v>166</v>
      </c>
      <c r="G30" s="2" t="s">
        <v>167</v>
      </c>
    </row>
    <row r="31" spans="1:7" ht="180" x14ac:dyDescent="0.25">
      <c r="A31" s="2" t="s">
        <v>168</v>
      </c>
      <c r="B31" s="2" t="s">
        <v>8</v>
      </c>
      <c r="C31" s="1" t="s">
        <v>169</v>
      </c>
      <c r="D31" s="2" t="s">
        <v>28</v>
      </c>
      <c r="E31" s="2" t="s">
        <v>170</v>
      </c>
      <c r="F31" s="2" t="s">
        <v>171</v>
      </c>
      <c r="G31" s="2" t="s">
        <v>172</v>
      </c>
    </row>
    <row r="32" spans="1:7" ht="300" x14ac:dyDescent="0.25">
      <c r="A32" s="2" t="s">
        <v>173</v>
      </c>
      <c r="B32" s="2" t="s">
        <v>8</v>
      </c>
      <c r="C32" s="1" t="s">
        <v>174</v>
      </c>
      <c r="D32" s="2" t="s">
        <v>175</v>
      </c>
      <c r="E32" s="2" t="s">
        <v>176</v>
      </c>
      <c r="F32" s="2" t="s">
        <v>177</v>
      </c>
      <c r="G32" s="2" t="s">
        <v>178</v>
      </c>
    </row>
    <row r="33" spans="1:7" ht="120" x14ac:dyDescent="0.25">
      <c r="A33" s="2" t="s">
        <v>179</v>
      </c>
      <c r="B33" s="2" t="s">
        <v>8</v>
      </c>
      <c r="C33" s="1" t="s">
        <v>180</v>
      </c>
      <c r="D33" s="2" t="s">
        <v>181</v>
      </c>
      <c r="E33" s="2" t="s">
        <v>182</v>
      </c>
      <c r="F33" s="2" t="s">
        <v>183</v>
      </c>
      <c r="G33" s="2" t="s">
        <v>184</v>
      </c>
    </row>
    <row r="34" spans="1:7" ht="345" x14ac:dyDescent="0.25">
      <c r="A34" s="2" t="s">
        <v>185</v>
      </c>
      <c r="B34" s="2" t="s">
        <v>8</v>
      </c>
      <c r="C34" s="1" t="s">
        <v>186</v>
      </c>
      <c r="D34" s="2" t="s">
        <v>187</v>
      </c>
      <c r="E34" s="2" t="s">
        <v>188</v>
      </c>
      <c r="F34" s="2" t="s">
        <v>189</v>
      </c>
      <c r="G34" s="2" t="s">
        <v>190</v>
      </c>
    </row>
    <row r="35" spans="1:7" ht="240" x14ac:dyDescent="0.25">
      <c r="A35" s="2" t="s">
        <v>191</v>
      </c>
      <c r="B35" s="2" t="s">
        <v>8</v>
      </c>
      <c r="C35" s="1" t="s">
        <v>192</v>
      </c>
      <c r="D35" s="2" t="s">
        <v>193</v>
      </c>
      <c r="E35" s="2" t="s">
        <v>194</v>
      </c>
      <c r="F35" s="2" t="s">
        <v>195</v>
      </c>
      <c r="G35" s="2" t="s">
        <v>196</v>
      </c>
    </row>
    <row r="36" spans="1:7" ht="409.5" x14ac:dyDescent="0.25">
      <c r="A36" s="2" t="s">
        <v>197</v>
      </c>
      <c r="B36" s="2" t="s">
        <v>8</v>
      </c>
      <c r="C36" s="1" t="s">
        <v>198</v>
      </c>
      <c r="D36" s="2" t="s">
        <v>199</v>
      </c>
      <c r="E36" s="2" t="s">
        <v>200</v>
      </c>
      <c r="F36" s="2" t="s">
        <v>201</v>
      </c>
      <c r="G36" s="2" t="s">
        <v>202</v>
      </c>
    </row>
    <row r="37" spans="1:7" ht="409.5" x14ac:dyDescent="0.25">
      <c r="A37" s="2" t="s">
        <v>203</v>
      </c>
      <c r="B37" s="2" t="s">
        <v>8</v>
      </c>
      <c r="C37" s="1" t="s">
        <v>204</v>
      </c>
      <c r="D37" s="2" t="s">
        <v>205</v>
      </c>
      <c r="E37" s="2" t="s">
        <v>206</v>
      </c>
      <c r="F37" s="2" t="s">
        <v>207</v>
      </c>
      <c r="G37" s="2" t="s">
        <v>208</v>
      </c>
    </row>
    <row r="38" spans="1:7" ht="60" x14ac:dyDescent="0.25">
      <c r="A38" s="2" t="s">
        <v>209</v>
      </c>
      <c r="B38" s="2" t="s">
        <v>8</v>
      </c>
      <c r="C38" s="1" t="s">
        <v>210</v>
      </c>
      <c r="D38" s="2" t="s">
        <v>10</v>
      </c>
      <c r="E38" s="2" t="s">
        <v>211</v>
      </c>
      <c r="F38" s="2" t="s">
        <v>212</v>
      </c>
      <c r="G38" s="2" t="s">
        <v>213</v>
      </c>
    </row>
    <row r="39" spans="1:7" ht="90" x14ac:dyDescent="0.25">
      <c r="A39" s="2" t="s">
        <v>214</v>
      </c>
      <c r="B39" s="2" t="s">
        <v>8</v>
      </c>
      <c r="C39" s="1" t="s">
        <v>215</v>
      </c>
      <c r="D39" s="2" t="s">
        <v>10</v>
      </c>
      <c r="E39" s="2" t="s">
        <v>216</v>
      </c>
      <c r="F39" s="2" t="s">
        <v>217</v>
      </c>
      <c r="G39" s="2" t="s">
        <v>218</v>
      </c>
    </row>
    <row r="40" spans="1:7" ht="60" x14ac:dyDescent="0.25">
      <c r="A40" s="2" t="s">
        <v>219</v>
      </c>
      <c r="B40" s="2" t="s">
        <v>8</v>
      </c>
      <c r="C40" s="1" t="s">
        <v>220</v>
      </c>
      <c r="D40" s="2" t="s">
        <v>10</v>
      </c>
      <c r="E40" s="2" t="s">
        <v>221</v>
      </c>
      <c r="F40" s="2" t="s">
        <v>222</v>
      </c>
      <c r="G40" s="2" t="s">
        <v>223</v>
      </c>
    </row>
    <row r="41" spans="1:7" ht="90" x14ac:dyDescent="0.25">
      <c r="A41" s="2" t="s">
        <v>224</v>
      </c>
      <c r="B41" s="2" t="s">
        <v>8</v>
      </c>
      <c r="C41" s="1" t="s">
        <v>225</v>
      </c>
      <c r="D41" s="2" t="s">
        <v>10</v>
      </c>
      <c r="E41" s="2" t="s">
        <v>226</v>
      </c>
      <c r="F41" s="2" t="s">
        <v>227</v>
      </c>
      <c r="G41" s="2" t="s">
        <v>228</v>
      </c>
    </row>
    <row r="42" spans="1:7" ht="120" x14ac:dyDescent="0.25">
      <c r="A42" s="2" t="s">
        <v>229</v>
      </c>
      <c r="B42" s="2" t="s">
        <v>8</v>
      </c>
      <c r="C42" s="1" t="s">
        <v>230</v>
      </c>
      <c r="D42" s="2" t="s">
        <v>10</v>
      </c>
      <c r="E42" s="2" t="s">
        <v>231</v>
      </c>
      <c r="F42" s="2" t="s">
        <v>232</v>
      </c>
      <c r="G42" s="2" t="s">
        <v>233</v>
      </c>
    </row>
    <row r="43" spans="1:7" ht="165" x14ac:dyDescent="0.25">
      <c r="A43" s="2" t="s">
        <v>234</v>
      </c>
      <c r="B43" s="2" t="s">
        <v>8</v>
      </c>
      <c r="C43" s="1" t="s">
        <v>235</v>
      </c>
      <c r="D43" s="2" t="s">
        <v>236</v>
      </c>
      <c r="E43" s="2" t="s">
        <v>237</v>
      </c>
      <c r="F43" s="2" t="s">
        <v>238</v>
      </c>
      <c r="G43" s="2" t="s">
        <v>239</v>
      </c>
    </row>
    <row r="44" spans="1:7" ht="105" x14ac:dyDescent="0.25">
      <c r="A44" s="2" t="s">
        <v>240</v>
      </c>
      <c r="B44" s="2" t="s">
        <v>8</v>
      </c>
      <c r="C44" s="1" t="s">
        <v>241</v>
      </c>
      <c r="D44" s="2" t="s">
        <v>242</v>
      </c>
      <c r="E44" s="2" t="s">
        <v>243</v>
      </c>
      <c r="F44" s="2" t="s">
        <v>244</v>
      </c>
      <c r="G44" s="2" t="s">
        <v>245</v>
      </c>
    </row>
    <row r="45" spans="1:7" ht="135" x14ac:dyDescent="0.25">
      <c r="A45" s="2" t="s">
        <v>246</v>
      </c>
      <c r="B45" s="2" t="s">
        <v>8</v>
      </c>
      <c r="C45" s="1" t="s">
        <v>247</v>
      </c>
      <c r="D45" s="2" t="s">
        <v>28</v>
      </c>
      <c r="E45" s="2" t="s">
        <v>248</v>
      </c>
      <c r="F45" s="2" t="s">
        <v>249</v>
      </c>
      <c r="G45" s="2" t="s">
        <v>250</v>
      </c>
    </row>
    <row r="46" spans="1:7" ht="120" x14ac:dyDescent="0.25">
      <c r="A46" s="2" t="s">
        <v>251</v>
      </c>
      <c r="B46" s="2" t="s">
        <v>8</v>
      </c>
      <c r="C46" s="1" t="s">
        <v>252</v>
      </c>
      <c r="D46" s="2" t="s">
        <v>28</v>
      </c>
      <c r="E46" s="2" t="s">
        <v>253</v>
      </c>
      <c r="F46" s="2" t="s">
        <v>254</v>
      </c>
      <c r="G46" s="2" t="s">
        <v>255</v>
      </c>
    </row>
    <row r="47" spans="1:7" ht="195" x14ac:dyDescent="0.25">
      <c r="A47" s="2" t="s">
        <v>256</v>
      </c>
      <c r="B47" s="2" t="s">
        <v>8</v>
      </c>
      <c r="C47" s="1" t="s">
        <v>257</v>
      </c>
      <c r="D47" s="2" t="s">
        <v>258</v>
      </c>
      <c r="E47" s="2" t="s">
        <v>259</v>
      </c>
      <c r="F47" s="2" t="s">
        <v>260</v>
      </c>
      <c r="G47" s="2" t="s">
        <v>261</v>
      </c>
    </row>
    <row r="48" spans="1:7" ht="105" x14ac:dyDescent="0.25">
      <c r="A48" s="2" t="s">
        <v>262</v>
      </c>
      <c r="B48" s="2" t="s">
        <v>8</v>
      </c>
      <c r="C48" s="1" t="s">
        <v>263</v>
      </c>
      <c r="D48" s="2" t="s">
        <v>264</v>
      </c>
      <c r="E48" s="2" t="s">
        <v>265</v>
      </c>
      <c r="F48" s="2" t="s">
        <v>266</v>
      </c>
      <c r="G48" s="2" t="s">
        <v>267</v>
      </c>
    </row>
    <row r="49" spans="1:7" ht="210" x14ac:dyDescent="0.25">
      <c r="A49" s="2" t="s">
        <v>268</v>
      </c>
      <c r="B49" s="2" t="s">
        <v>8</v>
      </c>
      <c r="C49" s="1" t="s">
        <v>269</v>
      </c>
      <c r="D49" s="2" t="s">
        <v>270</v>
      </c>
      <c r="E49" s="2" t="s">
        <v>271</v>
      </c>
      <c r="F49" s="2" t="s">
        <v>272</v>
      </c>
      <c r="G49" s="2" t="s">
        <v>273</v>
      </c>
    </row>
    <row r="50" spans="1:7" ht="195" x14ac:dyDescent="0.25">
      <c r="A50" s="2" t="s">
        <v>274</v>
      </c>
      <c r="B50" s="2" t="s">
        <v>8</v>
      </c>
      <c r="C50" s="1" t="s">
        <v>275</v>
      </c>
      <c r="D50" s="2" t="s">
        <v>276</v>
      </c>
      <c r="E50" s="2" t="s">
        <v>277</v>
      </c>
      <c r="F50" s="2" t="s">
        <v>278</v>
      </c>
      <c r="G50" s="2" t="s">
        <v>279</v>
      </c>
    </row>
    <row r="51" spans="1:7" ht="150" x14ac:dyDescent="0.25">
      <c r="A51" s="2" t="s">
        <v>280</v>
      </c>
      <c r="B51" s="2" t="s">
        <v>8</v>
      </c>
      <c r="C51" s="1" t="s">
        <v>281</v>
      </c>
      <c r="D51" s="2" t="s">
        <v>28</v>
      </c>
      <c r="E51" s="2" t="s">
        <v>282</v>
      </c>
      <c r="F51" s="2" t="s">
        <v>283</v>
      </c>
      <c r="G51" s="2" t="s">
        <v>284</v>
      </c>
    </row>
    <row r="52" spans="1:7" ht="135" x14ac:dyDescent="0.25">
      <c r="A52" s="2" t="s">
        <v>285</v>
      </c>
      <c r="B52" s="2" t="s">
        <v>8</v>
      </c>
      <c r="C52" s="1" t="s">
        <v>286</v>
      </c>
      <c r="D52" s="2" t="s">
        <v>28</v>
      </c>
      <c r="E52" s="2" t="s">
        <v>287</v>
      </c>
      <c r="F52" s="2" t="s">
        <v>288</v>
      </c>
      <c r="G52" s="2" t="s">
        <v>289</v>
      </c>
    </row>
    <row r="53" spans="1:7" ht="150" x14ac:dyDescent="0.25">
      <c r="A53" s="2" t="s">
        <v>290</v>
      </c>
      <c r="B53" s="2" t="s">
        <v>8</v>
      </c>
      <c r="C53" s="1" t="s">
        <v>291</v>
      </c>
      <c r="D53" s="2" t="s">
        <v>236</v>
      </c>
      <c r="E53" s="2" t="s">
        <v>292</v>
      </c>
      <c r="F53" s="2" t="s">
        <v>293</v>
      </c>
      <c r="G53" s="2" t="s">
        <v>294</v>
      </c>
    </row>
    <row r="54" spans="1:7" ht="195" x14ac:dyDescent="0.25">
      <c r="A54" s="2" t="s">
        <v>295</v>
      </c>
      <c r="B54" s="2" t="s">
        <v>8</v>
      </c>
      <c r="C54" s="1" t="s">
        <v>296</v>
      </c>
      <c r="D54" s="2" t="s">
        <v>258</v>
      </c>
      <c r="E54" s="2" t="s">
        <v>297</v>
      </c>
      <c r="F54" s="2" t="s">
        <v>298</v>
      </c>
      <c r="G54" s="2" t="s">
        <v>299</v>
      </c>
    </row>
    <row r="55" spans="1:7" ht="210" x14ac:dyDescent="0.25">
      <c r="A55" s="2" t="s">
        <v>300</v>
      </c>
      <c r="B55" s="2" t="s">
        <v>8</v>
      </c>
      <c r="C55" s="1" t="s">
        <v>301</v>
      </c>
      <c r="D55" s="2" t="s">
        <v>302</v>
      </c>
      <c r="E55" s="2" t="s">
        <v>303</v>
      </c>
      <c r="F55" s="2" t="s">
        <v>304</v>
      </c>
      <c r="G55" s="2" t="s">
        <v>305</v>
      </c>
    </row>
    <row r="56" spans="1:7" ht="210" x14ac:dyDescent="0.25">
      <c r="A56" s="2" t="s">
        <v>306</v>
      </c>
      <c r="B56" s="2" t="s">
        <v>8</v>
      </c>
      <c r="C56" s="1" t="s">
        <v>307</v>
      </c>
      <c r="D56" s="2" t="s">
        <v>302</v>
      </c>
      <c r="E56" s="2" t="s">
        <v>308</v>
      </c>
      <c r="F56" s="2" t="s">
        <v>309</v>
      </c>
      <c r="G56" s="2" t="s">
        <v>310</v>
      </c>
    </row>
    <row r="57" spans="1:7" ht="210" x14ac:dyDescent="0.25">
      <c r="A57" s="2" t="s">
        <v>311</v>
      </c>
      <c r="B57" s="2" t="s">
        <v>8</v>
      </c>
      <c r="C57" s="1" t="s">
        <v>312</v>
      </c>
      <c r="D57" s="2" t="s">
        <v>313</v>
      </c>
      <c r="E57" s="2" t="s">
        <v>314</v>
      </c>
      <c r="F57" s="2" t="s">
        <v>315</v>
      </c>
      <c r="G57" s="2" t="s">
        <v>316</v>
      </c>
    </row>
    <row r="58" spans="1:7" ht="135" x14ac:dyDescent="0.25">
      <c r="A58" s="2" t="s">
        <v>317</v>
      </c>
      <c r="B58" s="2" t="s">
        <v>8</v>
      </c>
      <c r="C58" s="1" t="s">
        <v>318</v>
      </c>
      <c r="D58" s="2" t="s">
        <v>319</v>
      </c>
      <c r="E58" s="2" t="s">
        <v>320</v>
      </c>
      <c r="F58" s="2" t="s">
        <v>321</v>
      </c>
      <c r="G58" s="2" t="s">
        <v>322</v>
      </c>
    </row>
    <row r="59" spans="1:7" ht="150" x14ac:dyDescent="0.25">
      <c r="A59" s="2" t="s">
        <v>323</v>
      </c>
      <c r="B59" s="2" t="s">
        <v>8</v>
      </c>
      <c r="C59" s="1" t="s">
        <v>324</v>
      </c>
      <c r="D59" s="2" t="s">
        <v>325</v>
      </c>
      <c r="E59" s="2" t="s">
        <v>326</v>
      </c>
      <c r="F59" s="2" t="s">
        <v>327</v>
      </c>
      <c r="G59" s="2" t="s">
        <v>328</v>
      </c>
    </row>
    <row r="60" spans="1:7" ht="210" x14ac:dyDescent="0.25">
      <c r="A60" s="2" t="s">
        <v>329</v>
      </c>
      <c r="B60" s="2" t="s">
        <v>8</v>
      </c>
      <c r="C60" s="1" t="s">
        <v>330</v>
      </c>
      <c r="D60" s="2" t="s">
        <v>331</v>
      </c>
      <c r="E60" s="2" t="s">
        <v>332</v>
      </c>
      <c r="F60" s="2" t="s">
        <v>333</v>
      </c>
      <c r="G60" s="2" t="s">
        <v>334</v>
      </c>
    </row>
    <row r="61" spans="1:7" ht="150" x14ac:dyDescent="0.25">
      <c r="A61" s="2" t="s">
        <v>335</v>
      </c>
      <c r="B61" s="2" t="s">
        <v>8</v>
      </c>
      <c r="C61" s="1" t="s">
        <v>336</v>
      </c>
      <c r="D61" s="2" t="s">
        <v>337</v>
      </c>
      <c r="E61" s="2" t="s">
        <v>338</v>
      </c>
      <c r="F61" s="2" t="s">
        <v>339</v>
      </c>
      <c r="G61" s="2" t="s">
        <v>340</v>
      </c>
    </row>
    <row r="62" spans="1:7" ht="315" x14ac:dyDescent="0.25">
      <c r="A62" s="2" t="s">
        <v>341</v>
      </c>
      <c r="B62" s="2" t="s">
        <v>8</v>
      </c>
      <c r="C62" s="1" t="s">
        <v>342</v>
      </c>
      <c r="D62" s="2" t="s">
        <v>343</v>
      </c>
      <c r="E62" s="2" t="s">
        <v>344</v>
      </c>
      <c r="F62" s="2" t="s">
        <v>345</v>
      </c>
      <c r="G62" s="2" t="s">
        <v>346</v>
      </c>
    </row>
    <row r="63" spans="1:7" ht="135" x14ac:dyDescent="0.25">
      <c r="A63" s="2" t="s">
        <v>347</v>
      </c>
      <c r="B63" s="2" t="s">
        <v>8</v>
      </c>
      <c r="C63" s="1" t="s">
        <v>348</v>
      </c>
      <c r="D63" s="2" t="s">
        <v>349</v>
      </c>
      <c r="E63" s="2" t="s">
        <v>350</v>
      </c>
      <c r="F63" s="2" t="s">
        <v>351</v>
      </c>
      <c r="G63" s="2" t="s">
        <v>352</v>
      </c>
    </row>
    <row r="64" spans="1:7" ht="150" x14ac:dyDescent="0.25">
      <c r="A64" s="2" t="s">
        <v>353</v>
      </c>
      <c r="B64" s="2" t="s">
        <v>8</v>
      </c>
      <c r="C64" s="1" t="s">
        <v>354</v>
      </c>
      <c r="D64" s="2" t="s">
        <v>349</v>
      </c>
      <c r="E64" s="2" t="s">
        <v>355</v>
      </c>
      <c r="F64" s="2" t="s">
        <v>356</v>
      </c>
      <c r="G64" s="2" t="s">
        <v>357</v>
      </c>
    </row>
    <row r="65" spans="1:7" ht="270" x14ac:dyDescent="0.25">
      <c r="A65" s="2" t="s">
        <v>358</v>
      </c>
      <c r="B65" s="2" t="s">
        <v>8</v>
      </c>
      <c r="C65" s="1" t="s">
        <v>359</v>
      </c>
      <c r="D65" s="2" t="s">
        <v>360</v>
      </c>
      <c r="E65" s="2" t="s">
        <v>361</v>
      </c>
      <c r="F65" s="2" t="s">
        <v>362</v>
      </c>
      <c r="G65" s="2" t="s">
        <v>363</v>
      </c>
    </row>
    <row r="66" spans="1:7" ht="225" x14ac:dyDescent="0.25">
      <c r="A66" s="2" t="s">
        <v>364</v>
      </c>
      <c r="B66" s="2" t="s">
        <v>8</v>
      </c>
      <c r="C66" s="1" t="s">
        <v>365</v>
      </c>
      <c r="D66" s="2" t="s">
        <v>366</v>
      </c>
      <c r="E66" s="2" t="s">
        <v>367</v>
      </c>
      <c r="F66" s="2" t="s">
        <v>368</v>
      </c>
      <c r="G66" s="2" t="s">
        <v>369</v>
      </c>
    </row>
    <row r="67" spans="1:7" ht="150" x14ac:dyDescent="0.25">
      <c r="A67" s="2" t="s">
        <v>370</v>
      </c>
      <c r="B67" s="2" t="s">
        <v>8</v>
      </c>
      <c r="C67" s="1" t="s">
        <v>371</v>
      </c>
      <c r="D67" s="2" t="s">
        <v>372</v>
      </c>
      <c r="E67" s="2" t="s">
        <v>373</v>
      </c>
      <c r="F67" s="2" t="s">
        <v>374</v>
      </c>
      <c r="G67" s="2" t="s">
        <v>375</v>
      </c>
    </row>
    <row r="68" spans="1:7" ht="120" x14ac:dyDescent="0.25">
      <c r="A68" s="2" t="s">
        <v>376</v>
      </c>
      <c r="B68" s="2" t="s">
        <v>8</v>
      </c>
      <c r="C68" s="1" t="s">
        <v>377</v>
      </c>
      <c r="D68" s="2" t="s">
        <v>378</v>
      </c>
      <c r="E68" s="2" t="s">
        <v>379</v>
      </c>
      <c r="F68" s="2" t="s">
        <v>380</v>
      </c>
      <c r="G68" s="2" t="s">
        <v>381</v>
      </c>
    </row>
    <row r="69" spans="1:7" ht="330" x14ac:dyDescent="0.25">
      <c r="A69" s="2" t="s">
        <v>382</v>
      </c>
      <c r="B69" s="2" t="s">
        <v>8</v>
      </c>
      <c r="C69" s="1" t="s">
        <v>383</v>
      </c>
      <c r="D69" s="2" t="s">
        <v>384</v>
      </c>
      <c r="E69" s="2" t="s">
        <v>385</v>
      </c>
      <c r="F69" s="2" t="s">
        <v>386</v>
      </c>
      <c r="G69" s="2" t="s">
        <v>387</v>
      </c>
    </row>
    <row r="70" spans="1:7" ht="120" x14ac:dyDescent="0.25">
      <c r="A70" s="2" t="s">
        <v>388</v>
      </c>
      <c r="B70" s="2" t="s">
        <v>8</v>
      </c>
      <c r="C70" s="1" t="s">
        <v>389</v>
      </c>
      <c r="D70" s="2" t="s">
        <v>390</v>
      </c>
      <c r="E70" s="2" t="s">
        <v>391</v>
      </c>
      <c r="F70" s="2" t="s">
        <v>392</v>
      </c>
      <c r="G70" s="2" t="s">
        <v>393</v>
      </c>
    </row>
    <row r="71" spans="1:7" ht="150" x14ac:dyDescent="0.25">
      <c r="A71" s="2" t="s">
        <v>394</v>
      </c>
      <c r="B71" s="2" t="s">
        <v>8</v>
      </c>
      <c r="C71" s="1" t="s">
        <v>395</v>
      </c>
      <c r="D71" s="2" t="s">
        <v>390</v>
      </c>
      <c r="E71" s="2" t="s">
        <v>396</v>
      </c>
      <c r="F71" s="2" t="s">
        <v>397</v>
      </c>
      <c r="G71" s="2" t="s">
        <v>398</v>
      </c>
    </row>
    <row r="72" spans="1:7" ht="150" x14ac:dyDescent="0.25">
      <c r="A72" s="2" t="s">
        <v>399</v>
      </c>
      <c r="B72" s="2" t="s">
        <v>8</v>
      </c>
      <c r="C72" s="1" t="s">
        <v>400</v>
      </c>
      <c r="D72" s="2" t="s">
        <v>390</v>
      </c>
      <c r="E72" s="2" t="s">
        <v>401</v>
      </c>
      <c r="F72" s="2" t="s">
        <v>402</v>
      </c>
      <c r="G72" s="2" t="s">
        <v>403</v>
      </c>
    </row>
    <row r="73" spans="1:7" ht="330" x14ac:dyDescent="0.25">
      <c r="A73" s="2" t="s">
        <v>404</v>
      </c>
      <c r="B73" s="2" t="s">
        <v>8</v>
      </c>
      <c r="C73" s="1" t="s">
        <v>405</v>
      </c>
      <c r="D73" s="2" t="s">
        <v>406</v>
      </c>
      <c r="E73" s="2" t="s">
        <v>407</v>
      </c>
      <c r="F73" s="2" t="s">
        <v>408</v>
      </c>
      <c r="G73" s="2" t="s">
        <v>409</v>
      </c>
    </row>
    <row r="74" spans="1:7" ht="165" x14ac:dyDescent="0.25">
      <c r="A74" s="2" t="s">
        <v>410</v>
      </c>
      <c r="B74" s="2" t="s">
        <v>8</v>
      </c>
      <c r="C74" s="1" t="s">
        <v>411</v>
      </c>
      <c r="D74" s="2" t="s">
        <v>406</v>
      </c>
      <c r="E74" s="2" t="s">
        <v>412</v>
      </c>
      <c r="F74" s="2" t="s">
        <v>413</v>
      </c>
      <c r="G74" s="2" t="s">
        <v>414</v>
      </c>
    </row>
    <row r="75" spans="1:7" ht="105" x14ac:dyDescent="0.25">
      <c r="A75" s="2" t="s">
        <v>415</v>
      </c>
      <c r="B75" s="2" t="s">
        <v>8</v>
      </c>
      <c r="C75" s="1" t="s">
        <v>416</v>
      </c>
      <c r="D75" s="2" t="s">
        <v>406</v>
      </c>
      <c r="E75" s="2" t="s">
        <v>417</v>
      </c>
      <c r="F75" s="2" t="s">
        <v>418</v>
      </c>
      <c r="G75" s="2" t="s">
        <v>419</v>
      </c>
    </row>
    <row r="76" spans="1:7" ht="105" x14ac:dyDescent="0.25">
      <c r="A76" s="2" t="s">
        <v>420</v>
      </c>
      <c r="B76" s="2" t="s">
        <v>8</v>
      </c>
      <c r="C76" s="1" t="s">
        <v>421</v>
      </c>
      <c r="D76" s="2" t="s">
        <v>406</v>
      </c>
      <c r="E76" s="2" t="s">
        <v>422</v>
      </c>
      <c r="F76" s="2" t="s">
        <v>423</v>
      </c>
      <c r="G76" s="2" t="s">
        <v>424</v>
      </c>
    </row>
    <row r="77" spans="1:7" ht="90" x14ac:dyDescent="0.25">
      <c r="A77" s="2" t="s">
        <v>425</v>
      </c>
      <c r="B77" s="2" t="s">
        <v>8</v>
      </c>
      <c r="C77" s="1" t="s">
        <v>426</v>
      </c>
      <c r="D77" s="2" t="s">
        <v>406</v>
      </c>
      <c r="E77" s="2" t="s">
        <v>427</v>
      </c>
      <c r="F77" s="2" t="s">
        <v>428</v>
      </c>
      <c r="G77" s="2" t="s">
        <v>429</v>
      </c>
    </row>
    <row r="78" spans="1:7" ht="105" x14ac:dyDescent="0.25">
      <c r="A78" s="2" t="s">
        <v>430</v>
      </c>
      <c r="B78" s="2" t="s">
        <v>8</v>
      </c>
      <c r="C78" s="1" t="s">
        <v>431</v>
      </c>
      <c r="D78" s="2" t="s">
        <v>406</v>
      </c>
      <c r="E78" s="2" t="s">
        <v>432</v>
      </c>
      <c r="F78" s="2" t="s">
        <v>433</v>
      </c>
      <c r="G78" s="2" t="s">
        <v>434</v>
      </c>
    </row>
    <row r="79" spans="1:7" ht="120" x14ac:dyDescent="0.25">
      <c r="A79" s="2" t="s">
        <v>435</v>
      </c>
      <c r="B79" s="2" t="s">
        <v>8</v>
      </c>
      <c r="C79" s="1" t="s">
        <v>436</v>
      </c>
      <c r="D79" s="2" t="s">
        <v>437</v>
      </c>
      <c r="E79" s="2" t="s">
        <v>438</v>
      </c>
      <c r="F79" s="2" t="s">
        <v>439</v>
      </c>
      <c r="G79" s="2" t="s">
        <v>440</v>
      </c>
    </row>
    <row r="80" spans="1:7" ht="120" x14ac:dyDescent="0.25">
      <c r="A80" s="2" t="s">
        <v>441</v>
      </c>
      <c r="B80" s="2" t="s">
        <v>8</v>
      </c>
      <c r="C80" s="1" t="s">
        <v>442</v>
      </c>
      <c r="D80" s="2" t="s">
        <v>443</v>
      </c>
      <c r="E80" s="2" t="s">
        <v>444</v>
      </c>
      <c r="F80" s="2" t="s">
        <v>445</v>
      </c>
      <c r="G80" s="2" t="s">
        <v>446</v>
      </c>
    </row>
    <row r="81" spans="1:7" ht="105" x14ac:dyDescent="0.25">
      <c r="A81" s="2" t="s">
        <v>447</v>
      </c>
      <c r="B81" s="2" t="s">
        <v>8</v>
      </c>
      <c r="C81" s="1" t="s">
        <v>448</v>
      </c>
      <c r="D81" s="2" t="s">
        <v>449</v>
      </c>
      <c r="E81" s="2" t="s">
        <v>450</v>
      </c>
      <c r="F81" s="2" t="s">
        <v>451</v>
      </c>
      <c r="G81" s="2" t="s">
        <v>452</v>
      </c>
    </row>
    <row r="82" spans="1:7" ht="135" x14ac:dyDescent="0.25">
      <c r="A82" s="2" t="s">
        <v>453</v>
      </c>
      <c r="B82" s="2" t="s">
        <v>8</v>
      </c>
      <c r="C82" s="1" t="s">
        <v>454</v>
      </c>
      <c r="D82" s="2" t="s">
        <v>455</v>
      </c>
      <c r="E82" s="2" t="s">
        <v>456</v>
      </c>
      <c r="F82" s="2" t="s">
        <v>457</v>
      </c>
      <c r="G82" s="2" t="s">
        <v>458</v>
      </c>
    </row>
    <row r="83" spans="1:7" ht="135" x14ac:dyDescent="0.25">
      <c r="A83" s="2" t="s">
        <v>459</v>
      </c>
      <c r="B83" s="2" t="s">
        <v>8</v>
      </c>
      <c r="C83" s="1" t="s">
        <v>460</v>
      </c>
      <c r="D83" s="2" t="s">
        <v>461</v>
      </c>
      <c r="E83" s="2" t="s">
        <v>462</v>
      </c>
      <c r="F83" s="2" t="s">
        <v>463</v>
      </c>
      <c r="G83" s="2" t="s">
        <v>464</v>
      </c>
    </row>
    <row r="84" spans="1:7" ht="195" x14ac:dyDescent="0.25">
      <c r="A84" s="2" t="s">
        <v>465</v>
      </c>
      <c r="B84" s="2" t="s">
        <v>8</v>
      </c>
      <c r="C84" s="1" t="s">
        <v>466</v>
      </c>
      <c r="D84" s="2" t="s">
        <v>467</v>
      </c>
      <c r="E84" s="2" t="s">
        <v>468</v>
      </c>
      <c r="F84" s="2" t="s">
        <v>469</v>
      </c>
      <c r="G84" s="2" t="s">
        <v>470</v>
      </c>
    </row>
    <row r="85" spans="1:7" ht="255" x14ac:dyDescent="0.25">
      <c r="A85" s="2" t="s">
        <v>471</v>
      </c>
      <c r="B85" s="2" t="s">
        <v>8</v>
      </c>
      <c r="C85" s="1" t="s">
        <v>472</v>
      </c>
      <c r="D85" s="2" t="s">
        <v>473</v>
      </c>
      <c r="E85" s="2" t="s">
        <v>474</v>
      </c>
      <c r="F85" s="2" t="s">
        <v>475</v>
      </c>
      <c r="G85" s="2" t="s">
        <v>476</v>
      </c>
    </row>
    <row r="86" spans="1:7" ht="180" x14ac:dyDescent="0.25">
      <c r="A86" s="2" t="s">
        <v>477</v>
      </c>
      <c r="B86" s="2" t="s">
        <v>8</v>
      </c>
      <c r="C86" s="1" t="s">
        <v>478</v>
      </c>
      <c r="D86" s="2" t="s">
        <v>479</v>
      </c>
      <c r="E86" s="2" t="s">
        <v>480</v>
      </c>
      <c r="F86" s="2" t="s">
        <v>481</v>
      </c>
      <c r="G86" s="2" t="s">
        <v>482</v>
      </c>
    </row>
    <row r="87" spans="1:7" ht="240" x14ac:dyDescent="0.25">
      <c r="A87" s="2" t="s">
        <v>483</v>
      </c>
      <c r="B87" s="2" t="s">
        <v>8</v>
      </c>
      <c r="C87" s="1" t="s">
        <v>484</v>
      </c>
      <c r="D87" s="2" t="s">
        <v>485</v>
      </c>
      <c r="E87" s="2" t="s">
        <v>486</v>
      </c>
      <c r="F87" s="2" t="s">
        <v>487</v>
      </c>
      <c r="G87" s="2" t="s">
        <v>488</v>
      </c>
    </row>
    <row r="88" spans="1:7" ht="180" x14ac:dyDescent="0.25">
      <c r="A88" s="2" t="s">
        <v>489</v>
      </c>
      <c r="B88" s="2" t="s">
        <v>8</v>
      </c>
      <c r="C88" s="1" t="s">
        <v>490</v>
      </c>
      <c r="D88" s="2" t="s">
        <v>491</v>
      </c>
      <c r="E88" s="2" t="s">
        <v>492</v>
      </c>
      <c r="F88" s="2" t="s">
        <v>493</v>
      </c>
      <c r="G88" s="2" t="s">
        <v>494</v>
      </c>
    </row>
    <row r="89" spans="1:7" ht="150" x14ac:dyDescent="0.25">
      <c r="A89" s="2" t="s">
        <v>495</v>
      </c>
      <c r="B89" s="2" t="s">
        <v>8</v>
      </c>
      <c r="C89" s="1" t="s">
        <v>496</v>
      </c>
      <c r="D89" s="2" t="s">
        <v>497</v>
      </c>
      <c r="E89" s="2" t="s">
        <v>498</v>
      </c>
      <c r="F89" s="2" t="s">
        <v>499</v>
      </c>
      <c r="G89" s="2" t="s">
        <v>500</v>
      </c>
    </row>
    <row r="90" spans="1:7" ht="135" x14ac:dyDescent="0.25">
      <c r="A90" s="2" t="s">
        <v>501</v>
      </c>
      <c r="B90" s="2" t="s">
        <v>8</v>
      </c>
      <c r="C90" s="1" t="s">
        <v>502</v>
      </c>
      <c r="D90" s="2" t="s">
        <v>503</v>
      </c>
      <c r="E90" s="2" t="s">
        <v>504</v>
      </c>
      <c r="F90" s="2" t="s">
        <v>505</v>
      </c>
      <c r="G90" s="2" t="s">
        <v>506</v>
      </c>
    </row>
    <row r="91" spans="1:7" ht="120" x14ac:dyDescent="0.25">
      <c r="A91" s="2" t="s">
        <v>507</v>
      </c>
      <c r="B91" s="2" t="s">
        <v>8</v>
      </c>
      <c r="C91" s="1" t="s">
        <v>508</v>
      </c>
      <c r="D91" s="2" t="s">
        <v>509</v>
      </c>
      <c r="E91" s="2" t="s">
        <v>510</v>
      </c>
      <c r="F91" s="2" t="s">
        <v>511</v>
      </c>
      <c r="G91" s="2" t="s">
        <v>512</v>
      </c>
    </row>
    <row r="92" spans="1:7" ht="135" x14ac:dyDescent="0.25">
      <c r="A92" s="2" t="s">
        <v>513</v>
      </c>
      <c r="B92" s="2" t="s">
        <v>8</v>
      </c>
      <c r="C92" s="1" t="s">
        <v>514</v>
      </c>
      <c r="D92" s="2" t="s">
        <v>515</v>
      </c>
      <c r="E92" s="2" t="s">
        <v>516</v>
      </c>
      <c r="F92" s="2" t="s">
        <v>517</v>
      </c>
      <c r="G92" s="2" t="s">
        <v>518</v>
      </c>
    </row>
    <row r="93" spans="1:7" ht="120" x14ac:dyDescent="0.25">
      <c r="A93" s="2" t="s">
        <v>519</v>
      </c>
      <c r="B93" s="2" t="s">
        <v>8</v>
      </c>
      <c r="C93" s="1" t="s">
        <v>520</v>
      </c>
      <c r="D93" s="2" t="s">
        <v>521</v>
      </c>
      <c r="E93" s="2" t="s">
        <v>522</v>
      </c>
      <c r="F93" s="2" t="s">
        <v>523</v>
      </c>
      <c r="G93" s="2" t="s">
        <v>524</v>
      </c>
    </row>
    <row r="94" spans="1:7" ht="180" x14ac:dyDescent="0.25">
      <c r="A94" s="2" t="s">
        <v>525</v>
      </c>
      <c r="B94" s="2" t="s">
        <v>8</v>
      </c>
      <c r="C94" s="1" t="s">
        <v>526</v>
      </c>
      <c r="D94" s="2" t="s">
        <v>527</v>
      </c>
      <c r="E94" s="2" t="s">
        <v>528</v>
      </c>
      <c r="F94" s="2" t="s">
        <v>529</v>
      </c>
      <c r="G94" s="2" t="s">
        <v>530</v>
      </c>
    </row>
    <row r="95" spans="1:7" ht="135" x14ac:dyDescent="0.25">
      <c r="A95" s="2" t="s">
        <v>531</v>
      </c>
      <c r="B95" s="2" t="s">
        <v>8</v>
      </c>
      <c r="C95" s="1" t="s">
        <v>532</v>
      </c>
      <c r="D95" s="2" t="s">
        <v>533</v>
      </c>
      <c r="E95" s="2" t="s">
        <v>534</v>
      </c>
      <c r="F95" s="2" t="s">
        <v>535</v>
      </c>
      <c r="G95" s="2" t="s">
        <v>536</v>
      </c>
    </row>
    <row r="96" spans="1:7" ht="180" x14ac:dyDescent="0.25">
      <c r="A96" s="2" t="s">
        <v>537</v>
      </c>
      <c r="B96" s="2" t="s">
        <v>8</v>
      </c>
      <c r="C96" s="1" t="s">
        <v>538</v>
      </c>
      <c r="D96" s="2" t="s">
        <v>539</v>
      </c>
      <c r="E96" s="2" t="s">
        <v>540</v>
      </c>
      <c r="F96" s="2" t="s">
        <v>541</v>
      </c>
      <c r="G96" s="2" t="s">
        <v>542</v>
      </c>
    </row>
    <row r="97" spans="1:7" ht="150" x14ac:dyDescent="0.25">
      <c r="A97" s="2" t="s">
        <v>543</v>
      </c>
      <c r="B97" s="2" t="s">
        <v>8</v>
      </c>
      <c r="C97" s="1" t="s">
        <v>544</v>
      </c>
      <c r="D97" s="2" t="s">
        <v>545</v>
      </c>
      <c r="E97" s="2" t="s">
        <v>546</v>
      </c>
      <c r="F97" s="2" t="s">
        <v>547</v>
      </c>
      <c r="G97" s="2" t="s">
        <v>548</v>
      </c>
    </row>
    <row r="98" spans="1:7" ht="135" x14ac:dyDescent="0.25">
      <c r="A98" s="2" t="s">
        <v>549</v>
      </c>
      <c r="B98" s="2" t="s">
        <v>8</v>
      </c>
      <c r="C98" s="1" t="s">
        <v>550</v>
      </c>
      <c r="D98" s="2" t="s">
        <v>551</v>
      </c>
      <c r="E98" s="2" t="s">
        <v>552</v>
      </c>
      <c r="F98" s="2" t="s">
        <v>553</v>
      </c>
      <c r="G98" s="2" t="s">
        <v>554</v>
      </c>
    </row>
    <row r="99" spans="1:7" ht="240" x14ac:dyDescent="0.25">
      <c r="A99" s="2" t="s">
        <v>555</v>
      </c>
      <c r="B99" s="2" t="s">
        <v>8</v>
      </c>
      <c r="C99" s="1" t="s">
        <v>556</v>
      </c>
      <c r="D99" s="2" t="s">
        <v>557</v>
      </c>
      <c r="E99" s="2" t="s">
        <v>558</v>
      </c>
      <c r="F99" s="2" t="s">
        <v>559</v>
      </c>
      <c r="G99" s="2" t="s">
        <v>560</v>
      </c>
    </row>
    <row r="100" spans="1:7" ht="225" x14ac:dyDescent="0.25">
      <c r="A100" s="2" t="s">
        <v>561</v>
      </c>
      <c r="B100" s="2" t="s">
        <v>8</v>
      </c>
      <c r="C100" s="1" t="s">
        <v>562</v>
      </c>
      <c r="D100" s="2" t="s">
        <v>557</v>
      </c>
      <c r="E100" s="2" t="s">
        <v>563</v>
      </c>
      <c r="F100" s="2" t="s">
        <v>564</v>
      </c>
      <c r="G100" s="2" t="s">
        <v>565</v>
      </c>
    </row>
    <row r="101" spans="1:7" ht="360" x14ac:dyDescent="0.25">
      <c r="A101" s="2" t="s">
        <v>566</v>
      </c>
      <c r="B101" s="2" t="s">
        <v>8</v>
      </c>
      <c r="C101" s="1" t="s">
        <v>567</v>
      </c>
      <c r="D101" s="2" t="s">
        <v>568</v>
      </c>
      <c r="E101" s="2" t="s">
        <v>569</v>
      </c>
      <c r="F101" s="2" t="s">
        <v>570</v>
      </c>
      <c r="G101" s="2" t="s">
        <v>571</v>
      </c>
    </row>
    <row r="102" spans="1:7" ht="409.5" x14ac:dyDescent="0.25">
      <c r="A102" s="2" t="s">
        <v>572</v>
      </c>
      <c r="B102" s="2" t="s">
        <v>8</v>
      </c>
      <c r="C102" s="1" t="s">
        <v>573</v>
      </c>
      <c r="D102" s="2" t="s">
        <v>574</v>
      </c>
      <c r="E102" s="2" t="s">
        <v>575</v>
      </c>
      <c r="F102" s="2" t="s">
        <v>576</v>
      </c>
      <c r="G102" s="2" t="s">
        <v>577</v>
      </c>
    </row>
    <row r="103" spans="1:7" ht="390" x14ac:dyDescent="0.25">
      <c r="A103" s="2" t="s">
        <v>578</v>
      </c>
      <c r="B103" s="2" t="s">
        <v>8</v>
      </c>
      <c r="C103" s="1" t="s">
        <v>579</v>
      </c>
      <c r="D103" s="2" t="s">
        <v>574</v>
      </c>
      <c r="E103" s="2" t="s">
        <v>580</v>
      </c>
      <c r="F103" s="2" t="s">
        <v>581</v>
      </c>
      <c r="G103" s="2" t="s">
        <v>582</v>
      </c>
    </row>
    <row r="104" spans="1:7" ht="375" x14ac:dyDescent="0.25">
      <c r="A104" s="2" t="s">
        <v>583</v>
      </c>
      <c r="B104" s="2" t="s">
        <v>8</v>
      </c>
      <c r="C104" s="1" t="s">
        <v>584</v>
      </c>
      <c r="D104" s="2"/>
      <c r="E104" s="2" t="s">
        <v>585</v>
      </c>
      <c r="F104" s="2" t="s">
        <v>586</v>
      </c>
      <c r="G104" s="2" t="s">
        <v>587</v>
      </c>
    </row>
    <row r="105" spans="1:7" ht="409.5" x14ac:dyDescent="0.25">
      <c r="A105" s="2" t="s">
        <v>588</v>
      </c>
      <c r="B105" s="2" t="s">
        <v>8</v>
      </c>
      <c r="C105" s="1" t="s">
        <v>589</v>
      </c>
      <c r="D105" s="2" t="s">
        <v>590</v>
      </c>
      <c r="E105" s="2" t="s">
        <v>591</v>
      </c>
      <c r="F105" s="2" t="s">
        <v>592</v>
      </c>
      <c r="G105" s="2" t="s">
        <v>593</v>
      </c>
    </row>
    <row r="106" spans="1:7" ht="409.5" x14ac:dyDescent="0.25">
      <c r="A106" s="2" t="s">
        <v>594</v>
      </c>
      <c r="B106" s="2" t="s">
        <v>8</v>
      </c>
      <c r="C106" s="1" t="s">
        <v>595</v>
      </c>
      <c r="D106" s="2" t="s">
        <v>596</v>
      </c>
      <c r="E106" s="2" t="s">
        <v>597</v>
      </c>
      <c r="F106" s="2" t="s">
        <v>598</v>
      </c>
      <c r="G106" s="2" t="s">
        <v>599</v>
      </c>
    </row>
    <row r="107" spans="1:7" ht="285" x14ac:dyDescent="0.25">
      <c r="A107" s="2" t="s">
        <v>600</v>
      </c>
      <c r="B107" s="2" t="s">
        <v>8</v>
      </c>
      <c r="C107" s="1" t="s">
        <v>601</v>
      </c>
      <c r="D107" s="2" t="s">
        <v>602</v>
      </c>
      <c r="E107" s="2" t="s">
        <v>603</v>
      </c>
      <c r="F107" s="2" t="s">
        <v>604</v>
      </c>
      <c r="G107" s="2" t="s">
        <v>605</v>
      </c>
    </row>
    <row r="108" spans="1:7" ht="330" x14ac:dyDescent="0.25">
      <c r="A108" s="2" t="s">
        <v>606</v>
      </c>
      <c r="B108" s="2" t="s">
        <v>8</v>
      </c>
      <c r="C108" s="1" t="s">
        <v>607</v>
      </c>
      <c r="D108" s="2" t="s">
        <v>608</v>
      </c>
      <c r="E108" s="2" t="s">
        <v>609</v>
      </c>
      <c r="F108" s="2" t="s">
        <v>610</v>
      </c>
      <c r="G108" s="2" t="s">
        <v>611</v>
      </c>
    </row>
    <row r="109" spans="1:7" ht="285" x14ac:dyDescent="0.25">
      <c r="A109" s="2" t="s">
        <v>612</v>
      </c>
      <c r="B109" s="2" t="s">
        <v>8</v>
      </c>
      <c r="C109" s="1" t="s">
        <v>613</v>
      </c>
      <c r="D109" s="2" t="s">
        <v>614</v>
      </c>
      <c r="E109" s="2" t="s">
        <v>615</v>
      </c>
      <c r="F109" s="2" t="s">
        <v>616</v>
      </c>
      <c r="G109" s="2" t="s">
        <v>617</v>
      </c>
    </row>
    <row r="110" spans="1:7" ht="180" x14ac:dyDescent="0.25">
      <c r="A110" s="2" t="s">
        <v>618</v>
      </c>
      <c r="B110" s="2" t="s">
        <v>8</v>
      </c>
      <c r="C110" s="1" t="s">
        <v>619</v>
      </c>
      <c r="D110" s="2" t="s">
        <v>620</v>
      </c>
      <c r="E110" s="2" t="s">
        <v>621</v>
      </c>
      <c r="F110" s="2" t="s">
        <v>622</v>
      </c>
      <c r="G110" s="2" t="s">
        <v>623</v>
      </c>
    </row>
    <row r="111" spans="1:7" ht="135" x14ac:dyDescent="0.25">
      <c r="A111" s="2" t="s">
        <v>624</v>
      </c>
      <c r="B111" s="2" t="s">
        <v>8</v>
      </c>
      <c r="C111" s="1" t="s">
        <v>625</v>
      </c>
      <c r="D111" s="2" t="s">
        <v>626</v>
      </c>
      <c r="E111" s="2" t="s">
        <v>627</v>
      </c>
      <c r="F111" s="2" t="s">
        <v>628</v>
      </c>
      <c r="G111" s="2" t="s">
        <v>629</v>
      </c>
    </row>
    <row r="112" spans="1:7" ht="165" x14ac:dyDescent="0.25">
      <c r="A112" s="2" t="s">
        <v>630</v>
      </c>
      <c r="B112" s="2" t="s">
        <v>631</v>
      </c>
      <c r="C112" s="1" t="s">
        <v>632</v>
      </c>
      <c r="D112" s="2"/>
      <c r="E112" s="2" t="s">
        <v>633</v>
      </c>
      <c r="F112" s="2" t="s">
        <v>634</v>
      </c>
      <c r="G112" s="2" t="s">
        <v>635</v>
      </c>
    </row>
    <row r="113" spans="1:7" ht="345" x14ac:dyDescent="0.25">
      <c r="A113" s="2" t="s">
        <v>636</v>
      </c>
      <c r="B113" s="2" t="s">
        <v>631</v>
      </c>
      <c r="C113" s="1" t="s">
        <v>637</v>
      </c>
      <c r="D113" s="2"/>
      <c r="E113" s="2" t="s">
        <v>638</v>
      </c>
      <c r="F113" s="2" t="s">
        <v>639</v>
      </c>
      <c r="G113" s="2" t="s">
        <v>640</v>
      </c>
    </row>
    <row r="114" spans="1:7" ht="135" x14ac:dyDescent="0.25">
      <c r="A114" s="2" t="s">
        <v>641</v>
      </c>
      <c r="B114" s="2" t="s">
        <v>631</v>
      </c>
      <c r="C114" s="1" t="s">
        <v>642</v>
      </c>
      <c r="D114" s="2"/>
      <c r="E114" s="2" t="s">
        <v>643</v>
      </c>
      <c r="F114" s="2" t="s">
        <v>644</v>
      </c>
      <c r="G114" s="2" t="s">
        <v>645</v>
      </c>
    </row>
    <row r="115" spans="1:7" ht="315" x14ac:dyDescent="0.25">
      <c r="A115" s="2" t="s">
        <v>646</v>
      </c>
      <c r="B115" s="2" t="s">
        <v>631</v>
      </c>
      <c r="C115" s="1" t="s">
        <v>647</v>
      </c>
      <c r="D115" s="2"/>
      <c r="E115" s="2" t="s">
        <v>648</v>
      </c>
      <c r="F115" s="2" t="s">
        <v>649</v>
      </c>
      <c r="G115" s="2" t="s">
        <v>650</v>
      </c>
    </row>
    <row r="116" spans="1:7" ht="240" x14ac:dyDescent="0.25">
      <c r="A116" s="2" t="s">
        <v>651</v>
      </c>
      <c r="B116" s="2" t="s">
        <v>631</v>
      </c>
      <c r="C116" s="1" t="s">
        <v>652</v>
      </c>
      <c r="D116" s="2"/>
      <c r="E116" s="2" t="s">
        <v>653</v>
      </c>
      <c r="F116" s="2" t="s">
        <v>654</v>
      </c>
      <c r="G116" s="2" t="s">
        <v>655</v>
      </c>
    </row>
    <row r="117" spans="1:7" ht="409.5" x14ac:dyDescent="0.25">
      <c r="A117" s="2" t="s">
        <v>656</v>
      </c>
      <c r="B117" s="2" t="s">
        <v>631</v>
      </c>
      <c r="C117" s="1" t="s">
        <v>657</v>
      </c>
      <c r="D117" s="2"/>
      <c r="E117" s="2" t="s">
        <v>658</v>
      </c>
      <c r="F117" s="2" t="s">
        <v>659</v>
      </c>
      <c r="G117" s="2" t="s">
        <v>660</v>
      </c>
    </row>
    <row r="118" spans="1:7" ht="255" x14ac:dyDescent="0.25">
      <c r="A118" s="2" t="s">
        <v>661</v>
      </c>
      <c r="B118" s="2" t="s">
        <v>631</v>
      </c>
      <c r="C118" s="1" t="s">
        <v>662</v>
      </c>
      <c r="D118" s="2"/>
      <c r="E118" s="2" t="s">
        <v>663</v>
      </c>
      <c r="F118" s="2" t="s">
        <v>664</v>
      </c>
      <c r="G118" s="2" t="s">
        <v>665</v>
      </c>
    </row>
    <row r="119" spans="1:7" ht="360" x14ac:dyDescent="0.25">
      <c r="A119" s="2" t="s">
        <v>666</v>
      </c>
      <c r="B119" s="2" t="s">
        <v>631</v>
      </c>
      <c r="C119" s="1" t="s">
        <v>667</v>
      </c>
      <c r="D119" s="2"/>
      <c r="E119" s="2" t="s">
        <v>668</v>
      </c>
      <c r="F119" s="2" t="s">
        <v>669</v>
      </c>
      <c r="G119" s="2" t="s">
        <v>670</v>
      </c>
    </row>
    <row r="120" spans="1:7" ht="390" x14ac:dyDescent="0.25">
      <c r="A120" s="2" t="s">
        <v>671</v>
      </c>
      <c r="B120" s="2" t="s">
        <v>631</v>
      </c>
      <c r="C120" s="1" t="s">
        <v>672</v>
      </c>
      <c r="D120" s="2"/>
      <c r="E120" s="2" t="s">
        <v>673</v>
      </c>
      <c r="F120" s="2" t="s">
        <v>674</v>
      </c>
      <c r="G120" s="2" t="s">
        <v>675</v>
      </c>
    </row>
    <row r="121" spans="1:7" ht="315" x14ac:dyDescent="0.25">
      <c r="A121" s="2" t="s">
        <v>676</v>
      </c>
      <c r="B121" s="2" t="s">
        <v>631</v>
      </c>
      <c r="C121" s="1" t="s">
        <v>677</v>
      </c>
      <c r="D121" s="2"/>
      <c r="E121" s="2" t="s">
        <v>678</v>
      </c>
      <c r="F121" s="2" t="s">
        <v>679</v>
      </c>
      <c r="G121" s="2" t="s">
        <v>680</v>
      </c>
    </row>
    <row r="122" spans="1:7" ht="390" x14ac:dyDescent="0.25">
      <c r="A122" s="2" t="s">
        <v>681</v>
      </c>
      <c r="B122" s="2" t="s">
        <v>631</v>
      </c>
      <c r="C122" s="1" t="s">
        <v>682</v>
      </c>
      <c r="D122" s="2"/>
      <c r="E122" s="2" t="s">
        <v>683</v>
      </c>
      <c r="F122" s="2" t="s">
        <v>684</v>
      </c>
      <c r="G122" s="2" t="s">
        <v>685</v>
      </c>
    </row>
    <row r="123" spans="1:7" ht="390" x14ac:dyDescent="0.25">
      <c r="A123" s="2" t="s">
        <v>686</v>
      </c>
      <c r="B123" s="2" t="s">
        <v>631</v>
      </c>
      <c r="C123" s="1" t="s">
        <v>687</v>
      </c>
      <c r="D123" s="2"/>
      <c r="E123" s="2" t="s">
        <v>688</v>
      </c>
      <c r="F123" s="2" t="s">
        <v>689</v>
      </c>
      <c r="G123" s="2" t="s">
        <v>690</v>
      </c>
    </row>
    <row r="124" spans="1:7" ht="409.5" x14ac:dyDescent="0.25">
      <c r="A124" s="2" t="s">
        <v>691</v>
      </c>
      <c r="B124" s="2" t="s">
        <v>631</v>
      </c>
      <c r="C124" s="1" t="s">
        <v>692</v>
      </c>
      <c r="D124" s="2"/>
      <c r="E124" s="2" t="s">
        <v>693</v>
      </c>
      <c r="F124" s="2" t="s">
        <v>694</v>
      </c>
      <c r="G124" s="2" t="s">
        <v>695</v>
      </c>
    </row>
    <row r="125" spans="1:7" ht="409.5" x14ac:dyDescent="0.25">
      <c r="A125" s="2" t="s">
        <v>696</v>
      </c>
      <c r="B125" s="2" t="s">
        <v>631</v>
      </c>
      <c r="C125" s="1" t="s">
        <v>697</v>
      </c>
      <c r="D125" s="2"/>
      <c r="E125" s="2" t="s">
        <v>698</v>
      </c>
      <c r="F125" s="2" t="s">
        <v>699</v>
      </c>
      <c r="G125" s="2" t="s">
        <v>700</v>
      </c>
    </row>
    <row r="126" spans="1:7" ht="315" x14ac:dyDescent="0.25">
      <c r="A126" s="2" t="s">
        <v>701</v>
      </c>
      <c r="B126" s="2" t="s">
        <v>631</v>
      </c>
      <c r="C126" s="1" t="s">
        <v>702</v>
      </c>
      <c r="D126" s="2"/>
      <c r="E126" s="2" t="s">
        <v>703</v>
      </c>
      <c r="F126" s="2" t="s">
        <v>704</v>
      </c>
      <c r="G126" s="2" t="s">
        <v>705</v>
      </c>
    </row>
    <row r="127" spans="1:7" ht="255" x14ac:dyDescent="0.25">
      <c r="A127" s="2" t="s">
        <v>706</v>
      </c>
      <c r="B127" s="2" t="s">
        <v>631</v>
      </c>
      <c r="C127" s="1" t="s">
        <v>707</v>
      </c>
      <c r="D127" s="2"/>
      <c r="E127" s="2" t="s">
        <v>708</v>
      </c>
      <c r="F127" s="2" t="s">
        <v>709</v>
      </c>
      <c r="G127" s="2" t="s">
        <v>710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35CAE-824C-4D51-97CE-18EE5DB7BD8D}">
  <dimension ref="A1:DF2941"/>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RowHeight="15" x14ac:dyDescent="0.25"/>
  <cols>
    <col min="1" max="1" width="23" bestFit="1" customWidth="1"/>
    <col min="2" max="2" width="6" bestFit="1" customWidth="1"/>
    <col min="3" max="3" width="2.7109375" customWidth="1"/>
    <col min="4" max="4" width="20.5703125" bestFit="1" customWidth="1"/>
    <col min="5" max="5" width="8.140625" bestFit="1" customWidth="1"/>
    <col min="6" max="6" width="2.7109375" customWidth="1"/>
    <col min="7" max="7" width="11.85546875" bestFit="1" customWidth="1"/>
    <col min="8" max="8" width="6.42578125" bestFit="1" customWidth="1"/>
    <col min="9" max="9" width="6" bestFit="1" customWidth="1"/>
    <col min="10" max="10" width="7.28515625" bestFit="1" customWidth="1"/>
    <col min="11" max="11" width="6" bestFit="1" customWidth="1"/>
    <col min="12" max="12" width="4.5703125" bestFit="1" customWidth="1"/>
    <col min="13" max="13" width="6" bestFit="1" customWidth="1"/>
    <col min="14" max="14" width="8.140625" bestFit="1" customWidth="1"/>
    <col min="15" max="15" width="2" bestFit="1" customWidth="1"/>
    <col min="16" max="19" width="8.140625" bestFit="1" customWidth="1"/>
    <col min="20" max="20" width="2.7109375" customWidth="1"/>
    <col min="21" max="22" width="12.28515625" bestFit="1" customWidth="1"/>
    <col min="23" max="24" width="8.140625" bestFit="1" customWidth="1"/>
    <col min="25" max="25" width="10.42578125" bestFit="1" customWidth="1"/>
    <col min="26" max="26" width="11.7109375" bestFit="1" customWidth="1"/>
    <col min="27" max="28" width="8.140625" bestFit="1" customWidth="1"/>
    <col min="29" max="29" width="9.85546875" bestFit="1" customWidth="1"/>
    <col min="30" max="30" width="8.140625" bestFit="1" customWidth="1"/>
    <col min="31" max="31" width="9.5703125" bestFit="1" customWidth="1"/>
    <col min="32" max="32" width="2.7109375" customWidth="1"/>
    <col min="33" max="34" width="12.28515625" bestFit="1" customWidth="1"/>
    <col min="35" max="36" width="8.140625" bestFit="1" customWidth="1"/>
    <col min="37" max="37" width="10.42578125" bestFit="1" customWidth="1"/>
    <col min="38" max="38" width="11.7109375" bestFit="1" customWidth="1"/>
    <col min="39" max="40" width="8.140625" bestFit="1" customWidth="1"/>
    <col min="41" max="41" width="9.85546875" bestFit="1" customWidth="1"/>
    <col min="42" max="42" width="8.140625" bestFit="1" customWidth="1"/>
    <col min="43" max="43" width="9.5703125" bestFit="1" customWidth="1"/>
    <col min="44" max="44" width="2.7109375" customWidth="1"/>
    <col min="45" max="46" width="12.28515625" bestFit="1" customWidth="1"/>
    <col min="47" max="48" width="8.140625" bestFit="1" customWidth="1"/>
    <col min="49" max="49" width="10.42578125" bestFit="1" customWidth="1"/>
    <col min="50" max="50" width="11.7109375" bestFit="1" customWidth="1"/>
    <col min="51" max="52" width="8.140625" bestFit="1" customWidth="1"/>
    <col min="53" max="53" width="9.85546875" bestFit="1" customWidth="1"/>
    <col min="54" max="54" width="8.140625" bestFit="1" customWidth="1"/>
    <col min="55" max="55" width="9.5703125" bestFit="1" customWidth="1"/>
    <col min="56" max="56" width="2.7109375" customWidth="1"/>
    <col min="57" max="57" width="8.7109375" bestFit="1" customWidth="1"/>
    <col min="58" max="58" width="14.85546875" bestFit="1" customWidth="1"/>
    <col min="59" max="59" width="7.5703125" bestFit="1" customWidth="1"/>
    <col min="60" max="60" width="10.28515625" bestFit="1" customWidth="1"/>
    <col min="61" max="63" width="7.5703125" bestFit="1" customWidth="1"/>
    <col min="64" max="64" width="9.28515625" bestFit="1" customWidth="1"/>
    <col min="65" max="65" width="8.140625" bestFit="1" customWidth="1"/>
    <col min="66" max="77" width="7.5703125" bestFit="1" customWidth="1"/>
    <col min="78" max="78" width="2.7109375" customWidth="1"/>
    <col min="79" max="79" width="8.7109375" bestFit="1" customWidth="1"/>
    <col min="80" max="80" width="14.85546875" bestFit="1" customWidth="1"/>
    <col min="81" max="81" width="7.5703125" bestFit="1" customWidth="1"/>
    <col min="82" max="82" width="10.28515625" bestFit="1" customWidth="1"/>
    <col min="83" max="83" width="7.5703125" bestFit="1" customWidth="1"/>
    <col min="84" max="85" width="8.140625" bestFit="1" customWidth="1"/>
    <col min="86" max="86" width="9.28515625" bestFit="1" customWidth="1"/>
    <col min="87" max="87" width="8.140625" bestFit="1" customWidth="1"/>
    <col min="88" max="99" width="7.5703125" bestFit="1" customWidth="1"/>
    <col min="100" max="100" width="2.7109375" customWidth="1"/>
    <col min="101" max="101" width="6.5703125" bestFit="1" customWidth="1"/>
    <col min="102" max="102" width="7.7109375" bestFit="1" customWidth="1"/>
    <col min="103" max="103" width="7.5703125" bestFit="1" customWidth="1"/>
    <col min="104" max="104" width="10.42578125" bestFit="1" customWidth="1"/>
    <col min="105" max="105" width="11.7109375" bestFit="1" customWidth="1"/>
    <col min="106" max="106" width="8" bestFit="1" customWidth="1"/>
    <col min="107" max="107" width="7.85546875" bestFit="1" customWidth="1"/>
    <col min="108" max="108" width="9.85546875" bestFit="1" customWidth="1"/>
    <col min="109" max="109" width="7" bestFit="1" customWidth="1"/>
    <col min="110" max="110" width="9.5703125" bestFit="1" customWidth="1"/>
  </cols>
  <sheetData>
    <row r="1" spans="1:110" ht="20.100000000000001" customHeight="1" x14ac:dyDescent="0.3">
      <c r="A1" s="5" t="s">
        <v>1645</v>
      </c>
      <c r="U1" s="66" t="s">
        <v>1661</v>
      </c>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E1" s="66" t="s">
        <v>1697</v>
      </c>
      <c r="BF1" s="67"/>
      <c r="BG1" s="67"/>
      <c r="BH1" s="67"/>
      <c r="BI1" s="67"/>
      <c r="BJ1" s="67"/>
      <c r="BK1" s="67"/>
      <c r="BL1" s="67"/>
      <c r="BM1" s="67"/>
      <c r="BN1" s="67"/>
      <c r="BO1" s="67"/>
      <c r="BP1" s="67"/>
      <c r="BQ1" s="67"/>
      <c r="BR1" s="67"/>
      <c r="BS1" s="67"/>
      <c r="BT1" s="67"/>
      <c r="BU1" s="67"/>
      <c r="BV1" s="67"/>
      <c r="BW1" s="67"/>
      <c r="BX1" s="67"/>
      <c r="BY1" s="67"/>
      <c r="CA1" s="66" t="s">
        <v>1706</v>
      </c>
      <c r="CB1" s="67"/>
      <c r="CC1" s="67"/>
      <c r="CD1" s="67"/>
      <c r="CE1" s="67"/>
      <c r="CF1" s="67"/>
      <c r="CG1" s="67"/>
      <c r="CH1" s="67"/>
      <c r="CI1" s="67"/>
      <c r="CJ1" s="67"/>
      <c r="CK1" s="67"/>
      <c r="CL1" s="67"/>
      <c r="CM1" s="67"/>
      <c r="CN1" s="67"/>
      <c r="CO1" s="67"/>
      <c r="CP1" s="67"/>
      <c r="CQ1" s="67"/>
      <c r="CR1" s="67"/>
      <c r="CS1" s="67"/>
      <c r="CT1" s="67"/>
      <c r="CU1" s="67"/>
      <c r="CW1" s="66" t="s">
        <v>1694</v>
      </c>
      <c r="CX1" s="66"/>
      <c r="CY1" s="66"/>
      <c r="CZ1" s="66"/>
      <c r="DA1" s="66"/>
      <c r="DB1" s="66"/>
      <c r="DC1" s="66"/>
      <c r="DD1" s="66"/>
      <c r="DE1" s="66"/>
      <c r="DF1" s="66"/>
    </row>
    <row r="2" spans="1:110" ht="18" customHeight="1" x14ac:dyDescent="0.25">
      <c r="G2" s="66" t="s">
        <v>1677</v>
      </c>
      <c r="H2" s="66"/>
      <c r="I2" s="66"/>
      <c r="J2" s="66"/>
      <c r="K2" s="66"/>
      <c r="L2" s="66"/>
      <c r="M2" s="66"/>
      <c r="N2" s="66"/>
      <c r="O2" s="66"/>
      <c r="P2" s="66"/>
      <c r="Q2" s="66"/>
      <c r="R2" s="66"/>
      <c r="S2" s="66"/>
      <c r="V2" s="6" t="s">
        <v>1662</v>
      </c>
      <c r="W2" s="6" t="s">
        <v>1663</v>
      </c>
      <c r="AH2" s="6" t="s">
        <v>1662</v>
      </c>
      <c r="AI2" s="6" t="s">
        <v>1675</v>
      </c>
      <c r="AT2" s="6" t="s">
        <v>1662</v>
      </c>
      <c r="AU2" s="6" t="s">
        <v>1676</v>
      </c>
      <c r="BE2" s="37" t="s">
        <v>1698</v>
      </c>
      <c r="BF2" s="37" t="s">
        <v>1699</v>
      </c>
      <c r="BH2" s="28" t="s">
        <v>1700</v>
      </c>
      <c r="BI2" s="29" t="s">
        <v>1701</v>
      </c>
      <c r="BJ2" s="29" t="s">
        <v>1656</v>
      </c>
      <c r="BK2" s="29" t="s">
        <v>1657</v>
      </c>
      <c r="BL2" s="29" t="s">
        <v>1702</v>
      </c>
      <c r="BM2" s="34" t="s">
        <v>1703</v>
      </c>
      <c r="CA2" s="37" t="s">
        <v>1698</v>
      </c>
      <c r="CB2" s="37" t="s">
        <v>1699</v>
      </c>
      <c r="CD2" s="28" t="s">
        <v>1700</v>
      </c>
      <c r="CE2" s="29" t="s">
        <v>1701</v>
      </c>
      <c r="CF2" s="29" t="s">
        <v>1656</v>
      </c>
      <c r="CG2" s="29" t="s">
        <v>1657</v>
      </c>
      <c r="CH2" s="29" t="s">
        <v>1702</v>
      </c>
      <c r="CI2" s="34" t="s">
        <v>1703</v>
      </c>
    </row>
    <row r="3" spans="1:110" ht="18" customHeight="1" x14ac:dyDescent="0.25">
      <c r="A3" s="7" t="s">
        <v>1646</v>
      </c>
      <c r="B3" s="6" t="s">
        <v>1647</v>
      </c>
      <c r="D3" s="17" t="s">
        <v>1649</v>
      </c>
      <c r="E3" s="20"/>
      <c r="V3" t="s">
        <v>1674</v>
      </c>
      <c r="W3" s="14" cm="1">
        <f t="array" ref="W3">Number_Of_Histogram_Bins(UV_Data,W2,UV_Include)</f>
        <v>13</v>
      </c>
      <c r="AH3" t="s">
        <v>1674</v>
      </c>
      <c r="AI3" s="14" cm="1">
        <f t="array" ref="AI3">Number_Of_Histogram_Bins(UV_Data,AI2,UV_Include)</f>
        <v>23</v>
      </c>
      <c r="AT3" t="s">
        <v>1674</v>
      </c>
      <c r="AU3" s="14" cm="1">
        <f t="array" ref="AU3">Number_Of_Histogram_Bins(UV_Data,AU2,UV_Include)</f>
        <v>30</v>
      </c>
      <c r="BE3" s="38" cm="1">
        <f t="array" ref="BE3">IFERROR(_xlfn.TAKE(Grid_Argument_Minimum(UV_WB_S1),,1),"—")</f>
        <v>10609.698265985251</v>
      </c>
      <c r="BF3" s="39">
        <v>20</v>
      </c>
      <c r="BH3" s="16" t="s">
        <v>1704</v>
      </c>
      <c r="BI3" s="13">
        <v>1</v>
      </c>
      <c r="BJ3" s="9">
        <v>0.5</v>
      </c>
      <c r="BK3" s="9">
        <v>10</v>
      </c>
      <c r="BL3" s="13">
        <f>($BK$3-$BJ$3)/($BF$3-1)</f>
        <v>0.5</v>
      </c>
      <c r="BM3" s="22" cm="1">
        <f t="array" aca="1" ref="BM3:BM4" ca="1">Grid_Search_Optimum(UV_WB_S1)</f>
        <v>9</v>
      </c>
      <c r="CA3" s="38" cm="1">
        <f t="array" ref="CA3">IFERROR(_xlfn.TAKE(Grid_Argument_Minimum(UV_WB_S2),,1),"—")</f>
        <v>10608.220435892385</v>
      </c>
      <c r="CB3" s="39">
        <v>20</v>
      </c>
      <c r="CD3" s="16" t="s">
        <v>1704</v>
      </c>
      <c r="CE3" s="13">
        <v>1</v>
      </c>
      <c r="CF3" s="13">
        <f ca="1">MAX(0.001,$BM$3-$BL$3)</f>
        <v>8.5</v>
      </c>
      <c r="CG3" s="13">
        <f ca="1">$BM$3+$BL$3</f>
        <v>9.5</v>
      </c>
      <c r="CH3" s="13">
        <f ca="1">($CG$3-$CF$3)/($CB$3-1)</f>
        <v>5.2631578947368418E-2</v>
      </c>
      <c r="CI3" s="22" cm="1">
        <f t="array" aca="1" ref="CI3:CI4" ca="1">Grid_Search_Optimum(UV_WB_S2)</f>
        <v>9.0789473684210495</v>
      </c>
    </row>
    <row r="4" spans="1:110" ht="18" customHeight="1" x14ac:dyDescent="0.25">
      <c r="A4" s="9" cm="1">
        <f t="array" ref="A4:A2941">IF(LifeExpectancyData[Life expectancy]="","",LifeExpectancyData[Life expectancy])</f>
        <v>65</v>
      </c>
      <c r="B4" s="10" t="b" cm="1">
        <f t="array" ref="B4:B2941">ISNUMBER(LifeExpectancyData[Life expectancy])</f>
        <v>1</v>
      </c>
      <c r="D4" s="15" t="s">
        <v>1651</v>
      </c>
      <c r="E4" s="21">
        <f>AVERAGE(_xlfn._xlws.FILTER(UV_Data,UV_Include))</f>
        <v>69.22493169398912</v>
      </c>
      <c r="G4" s="28" t="s">
        <v>1678</v>
      </c>
      <c r="H4" s="29" t="s">
        <v>1679</v>
      </c>
      <c r="I4" s="29" t="s">
        <v>1650</v>
      </c>
      <c r="J4" s="29" t="s">
        <v>1680</v>
      </c>
      <c r="K4" s="29" t="s">
        <v>1650</v>
      </c>
      <c r="L4" s="29" t="s">
        <v>1681</v>
      </c>
      <c r="M4" s="29" t="s">
        <v>1650</v>
      </c>
      <c r="N4" s="29" t="s">
        <v>1682</v>
      </c>
      <c r="O4" s="29" t="s">
        <v>1683</v>
      </c>
      <c r="P4" s="29" t="s">
        <v>84</v>
      </c>
      <c r="Q4" s="29" t="s">
        <v>90</v>
      </c>
      <c r="R4" s="29" t="s">
        <v>1684</v>
      </c>
      <c r="S4" s="34" t="s">
        <v>1685</v>
      </c>
      <c r="U4" s="12" t="s">
        <v>1664</v>
      </c>
      <c r="V4" s="12" t="s">
        <v>1665</v>
      </c>
      <c r="W4" s="12" t="s">
        <v>1659</v>
      </c>
      <c r="X4" s="12" t="s">
        <v>1666</v>
      </c>
      <c r="Y4" s="12" t="s">
        <v>1667</v>
      </c>
      <c r="Z4" s="12" t="s">
        <v>1668</v>
      </c>
      <c r="AA4" s="12" t="s">
        <v>1669</v>
      </c>
      <c r="AB4" s="12" t="s">
        <v>1670</v>
      </c>
      <c r="AC4" s="12" t="s">
        <v>1671</v>
      </c>
      <c r="AD4" s="12" t="s">
        <v>1672</v>
      </c>
      <c r="AE4" s="12" t="s">
        <v>1673</v>
      </c>
      <c r="AG4" s="12" t="s">
        <v>1664</v>
      </c>
      <c r="AH4" s="12" t="s">
        <v>1665</v>
      </c>
      <c r="AI4" s="12" t="s">
        <v>1659</v>
      </c>
      <c r="AJ4" s="12" t="s">
        <v>1666</v>
      </c>
      <c r="AK4" s="12" t="s">
        <v>1667</v>
      </c>
      <c r="AL4" s="12" t="s">
        <v>1668</v>
      </c>
      <c r="AM4" s="12" t="s">
        <v>1669</v>
      </c>
      <c r="AN4" s="12" t="s">
        <v>1670</v>
      </c>
      <c r="AO4" s="12" t="s">
        <v>1671</v>
      </c>
      <c r="AP4" s="12" t="s">
        <v>1672</v>
      </c>
      <c r="AQ4" s="12" t="s">
        <v>1673</v>
      </c>
      <c r="AS4" s="12" t="s">
        <v>1664</v>
      </c>
      <c r="AT4" s="12" t="s">
        <v>1665</v>
      </c>
      <c r="AU4" s="12" t="s">
        <v>1659</v>
      </c>
      <c r="AV4" s="12" t="s">
        <v>1666</v>
      </c>
      <c r="AW4" s="12" t="s">
        <v>1667</v>
      </c>
      <c r="AX4" s="12" t="s">
        <v>1668</v>
      </c>
      <c r="AY4" s="12" t="s">
        <v>1669</v>
      </c>
      <c r="AZ4" s="12" t="s">
        <v>1670</v>
      </c>
      <c r="BA4" s="12" t="s">
        <v>1671</v>
      </c>
      <c r="BB4" s="12" t="s">
        <v>1672</v>
      </c>
      <c r="BC4" s="12" t="s">
        <v>1673</v>
      </c>
      <c r="BH4" s="16" t="s">
        <v>1705</v>
      </c>
      <c r="BI4" s="13">
        <v>1</v>
      </c>
      <c r="BJ4" s="9">
        <v>0.1</v>
      </c>
      <c r="BK4" s="9">
        <f>IFERROR(2*AVERAGE(_xlfn._xlws.FILTER(UV_Data,UV_Include)),10)</f>
        <v>138.44986338797824</v>
      </c>
      <c r="BL4" s="13">
        <f>($BK$4-$BJ$4)/($BF$3-1)</f>
        <v>7.2815717572620127</v>
      </c>
      <c r="BM4" s="22">
        <f ca="1"/>
        <v>72.915717572620139</v>
      </c>
      <c r="CD4" s="16" t="s">
        <v>1705</v>
      </c>
      <c r="CE4" s="13">
        <v>1</v>
      </c>
      <c r="CF4" s="13">
        <f ca="1">MAX(0.001,$BM$4-$BL$4)</f>
        <v>65.634145815358124</v>
      </c>
      <c r="CG4" s="13">
        <f ca="1">$BM$4+$BL$4</f>
        <v>80.197289329882153</v>
      </c>
      <c r="CH4" s="13">
        <f ca="1">($CG$4-$CF$4)/($CB$3-1)</f>
        <v>0.76648123760652787</v>
      </c>
      <c r="CI4" s="22">
        <f ca="1"/>
        <v>73.298958191423395</v>
      </c>
      <c r="CW4" s="12" t="s">
        <v>1695</v>
      </c>
      <c r="CX4" s="12" t="s">
        <v>1696</v>
      </c>
      <c r="CY4" s="12" t="s">
        <v>1666</v>
      </c>
      <c r="CZ4" s="12" t="s">
        <v>1667</v>
      </c>
      <c r="DA4" s="12" t="s">
        <v>1668</v>
      </c>
      <c r="DB4" s="12" t="s">
        <v>1669</v>
      </c>
      <c r="DC4" s="12" t="s">
        <v>1670</v>
      </c>
      <c r="DD4" s="12" t="s">
        <v>1671</v>
      </c>
      <c r="DE4" s="12" t="s">
        <v>1672</v>
      </c>
      <c r="DF4" s="12" t="s">
        <v>1673</v>
      </c>
    </row>
    <row r="5" spans="1:110" x14ac:dyDescent="0.25">
      <c r="A5" s="9">
        <v>59.9</v>
      </c>
      <c r="B5" s="10" t="b">
        <v>1</v>
      </c>
      <c r="D5" s="16" t="s">
        <v>1652</v>
      </c>
      <c r="E5" s="22">
        <f>MEDIAN(_xlfn._xlws.FILTER(UV_Data,UV_Include))</f>
        <v>72.099999999999994</v>
      </c>
      <c r="G5" s="16" t="s">
        <v>1666</v>
      </c>
      <c r="H5" t="s">
        <v>1651</v>
      </c>
      <c r="I5" s="13">
        <f>AVERAGE(_xlfn._xlws.FILTER(UV_Data,UV_Include))</f>
        <v>69.22493169398912</v>
      </c>
      <c r="J5" t="s">
        <v>1654</v>
      </c>
      <c r="K5" s="13">
        <f>_xlfn.STDEV.S(_xlfn._xlws.FILTER(UV_Data,UV_Include))</f>
        <v>9.5238674878241394</v>
      </c>
      <c r="M5" s="13"/>
      <c r="N5" s="27" cm="1">
        <f t="array" ref="N5">NLL_Normal(UV_Data,$I$5,$K$5,UV_Include)</f>
        <v>10753.281397224202</v>
      </c>
      <c r="O5" s="14">
        <v>2</v>
      </c>
      <c r="P5" s="13" cm="1">
        <f t="array" ref="P5">GoF_AIC($N$5,$O$5)</f>
        <v>21510.562794448404</v>
      </c>
      <c r="Q5" s="13" cm="1">
        <f t="array" ref="Q5">GoF_BIC($N$5,$O$5,UV_n)</f>
        <v>21522.526944198566</v>
      </c>
      <c r="R5" s="26" cm="1">
        <f t="array" ref="R5">GoF_Anderson_Darling(UV_Data,_xlfn.NORM.DIST(UV_Data,$I$5,$K$5,TRUE),UV_Include)</f>
        <v>49.530137845392801</v>
      </c>
      <c r="S5" s="35" cm="1">
        <f t="array" ref="S5">GoF_Kolmogorov_Smirnov(UV_Data,_xlfn.NORM.DIST(UV_Data,$I$5,$K$5,TRUE),UV_Include)</f>
        <v>0.12720570774832907</v>
      </c>
      <c r="U5" s="13" cm="1">
        <f t="array" ref="U5:U17">Bin_Lower_Edges(UV_Data,W2,UV_Include)</f>
        <v>36.299999999999997</v>
      </c>
      <c r="V5" s="13" cm="1">
        <f t="array" ref="V5:V17">Upper_Bin_Edges(UV_Data,W2,UV_Include)</f>
        <v>40.353846153846149</v>
      </c>
      <c r="W5" s="14" cm="1">
        <f t="array" ref="W5:W17">Bin_Counts(UV_Data,W2,UV_Include)</f>
        <v>2</v>
      </c>
      <c r="X5" s="26" cm="1">
        <f t="array" ref="X5:X17">_xlfn.LET(_xlpm.edges,_xlfn.ANCHORARRAY(V5),_xlpm.lower,_xlfn.ANCHORARRAY(U5),CDF_Normal(_xlpm.edges,$I$5,$K$5,_xlpm.lower))</f>
        <v>9.4391479088602173E-4</v>
      </c>
      <c r="Y5" s="26" cm="1">
        <f t="array" ref="Y5:Y17">_xlfn.LET(_xlpm.edges,_xlfn.ANCHORARRAY(V5),_xlpm.lower,_xlfn.ANCHORARRAY(U5),CDF_Lognormal(_xlpm.edges,$I$6,$K$6,_xlpm.lower))</f>
        <v>1.5154388970031824E-4</v>
      </c>
      <c r="Z5" s="26" cm="1">
        <f t="array" ref="Z5:Z17">_xlfn.LET(_xlpm.edges,_xlfn.ANCHORARRAY(V5),_xlpm.lower,_xlfn.ANCHORARRAY(U5),CDF_Exponential(_xlpm.edges,$I$7,_xlpm.lower))</f>
        <v>3.366791760063792E-2</v>
      </c>
      <c r="AA5" s="26" cm="1">
        <f t="array" aca="1" ref="AA5:AA17" ca="1">_xlfn.LET(_xlpm.edges,_xlfn.ANCHORARRAY(V5),_xlpm.lower,_xlfn.ANCHORARRAY(U5),CDF_Weibull(_xlpm.edges,$I$8,$K$8,_xlpm.lower))</f>
        <v>2.7287737139041679E-3</v>
      </c>
      <c r="AB5" s="26" cm="1">
        <f t="array" aca="1" ref="AB5:AB17" ca="1">_xlfn.LET(_xlpm.edges,_xlfn.ANCHORARRAY(V5),_xlpm.lower,_xlfn.ANCHORARRAY(U5),CDF_Gamma(_xlpm.edges,$I$9,$K$9,_xlpm.lower))</f>
        <v>1.5977443341764428E-4</v>
      </c>
      <c r="AC5" s="26" cm="1">
        <f t="array" ref="AC5:AC17">_xlfn.LET(_xlpm.edges,_xlfn.ANCHORARRAY(V5),_xlpm.lower,_xlfn.ANCHORARRAY(U5),CDF_Triangular(_xlpm.edges,$I$10,$K$10,$M$10,_xlpm.lower))</f>
        <v>8.68788973393168E-3</v>
      </c>
      <c r="AD5" s="26" cm="1">
        <f t="array" aca="1" ref="AD5:AD17" ca="1">_xlfn.LET(_xlpm.edges,_xlfn.ANCHORARRAY(V5),_xlpm.lower,_xlfn.ANCHORARRAY(U5),_xlpm.dmin,$E$9,_xlpm.drange,$E$11,CDF_Beta(_xlpm.edges,$I$11,$K$11,_xlpm.dmin,_xlpm.drange,_xlpm.lower))</f>
        <v>3.2328394785958368E-4</v>
      </c>
      <c r="AE5" s="26" cm="1">
        <f t="array" ref="AE5:AE17">_xlfn.LET(_xlpm.edges,_xlfn.ANCHORARRAY(V5),_xlpm.lower,_xlfn.ANCHORARRAY(U5),CDF_BetaPERT(_xlpm.edges,$I$12,$K$12,$M$12,_xlpm.lower))</f>
        <v>3.6417380469642025E-4</v>
      </c>
      <c r="AG5" s="13" cm="1">
        <f t="array" ref="AG5:AG27">Bin_Lower_Edges(UV_Data,AI2,UV_Include)</f>
        <v>36.299999999999997</v>
      </c>
      <c r="AH5" s="13" cm="1">
        <f t="array" ref="AH5:AH27">Upper_Bin_Edges(UV_Data,AI2,UV_Include)</f>
        <v>38.591304347826082</v>
      </c>
      <c r="AI5" s="14" cm="1">
        <f t="array" ref="AI5:AI27">Bin_Counts(UV_Data,AI2,UV_Include)</f>
        <v>1</v>
      </c>
      <c r="AJ5" s="26" cm="1">
        <f t="array" ref="AJ5:AJ27">_xlfn.LET(_xlpm.edges,_xlfn.ANCHORARRAY(AH5),_xlpm.lower,_xlfn.ANCHORARRAY(AG5),CDF_Normal(_xlpm.edges,$I$5,$K$5,_xlpm.lower))</f>
        <v>3.7578277995245349E-4</v>
      </c>
      <c r="AK5" s="26" cm="1">
        <f t="array" ref="AK5:AK27">_xlfn.LET(_xlpm.edges,_xlfn.ANCHORARRAY(AH5),_xlpm.lower,_xlfn.ANCHORARRAY(AG5),CDF_Lognormal(_xlpm.edges,$I$6,$K$6,_xlpm.lower))</f>
        <v>3.9631999654656627E-5</v>
      </c>
      <c r="AL5" s="26" cm="1">
        <f t="array" ref="AL5:AL27">_xlfn.LET(_xlpm.edges,_xlfn.ANCHORARRAY(AH5),_xlpm.lower,_xlfn.ANCHORARRAY(AG5),CDF_Exponential(_xlpm.edges,$I$7,_xlpm.lower))</f>
        <v>1.9271625468535225E-2</v>
      </c>
      <c r="AM5" s="26" cm="1">
        <f t="array" aca="1" ref="AM5:AM27" ca="1">_xlfn.LET(_xlpm.edges,_xlfn.ANCHORARRAY(AH5),_xlpm.lower,_xlfn.ANCHORARRAY(AG5),CDF_Weibull(_xlpm.edges,$I$8,$K$8,_xlpm.lower))</f>
        <v>1.256823133513472E-3</v>
      </c>
      <c r="AN5" s="26" cm="1">
        <f t="array" aca="1" ref="AN5:AN27" ca="1">_xlfn.LET(_xlpm.edges,_xlfn.ANCHORARRAY(AH5),_xlpm.lower,_xlfn.ANCHORARRAY(AG5),CDF_Gamma(_xlpm.edges,$I$9,$K$9,_xlpm.lower))</f>
        <v>4.6257975624000073E-5</v>
      </c>
      <c r="AO5" s="26" cm="1">
        <f t="array" ref="AO5:AO27">_xlfn.LET(_xlpm.edges,_xlfn.ANCHORARRAY(AH5),_xlpm.lower,_xlfn.ANCHORARRAY(AG5),CDF_Triangular(_xlpm.edges,$I$10,$K$10,$M$10,_xlpm.lower))</f>
        <v>2.8296300346492848E-3</v>
      </c>
      <c r="AP5" s="26" cm="1">
        <f t="array" aca="1" ref="AP5:AP27" ca="1">_xlfn.LET(_xlpm.edges,_xlfn.ANCHORARRAY(AH5),_xlpm.lower,_xlfn.ANCHORARRAY(AG5),_xlpm.dmin,$E$9,_xlpm.drange,$E$11,CDF_Beta(_xlpm.edges,$I$11,$K$11,_xlpm.dmin,_xlpm.drange,_xlpm.lower))</f>
        <v>3.7233368387997679E-5</v>
      </c>
      <c r="AQ5" s="26" cm="1">
        <f t="array" ref="AQ5:AQ27">_xlfn.LET(_xlpm.edges,_xlfn.ANCHORARRAY(AH5),_xlpm.lower,_xlfn.ANCHORARRAY(AG5),CDF_BetaPERT(_xlpm.edges,$I$12,$K$12,$M$12,_xlpm.lower))</f>
        <v>4.5131103873402107E-5</v>
      </c>
      <c r="AS5" s="13" cm="1">
        <f t="array" ref="AS5:AS34">Bin_Lower_Edges(UV_Data,AU2,UV_Include)</f>
        <v>36.299999999999997</v>
      </c>
      <c r="AT5" s="13" cm="1">
        <f t="array" ref="AT5:AT34">Upper_Bin_Edges(UV_Data,AU2,UV_Include)</f>
        <v>38.056666666666665</v>
      </c>
      <c r="AU5" s="14" cm="1">
        <f t="array" ref="AU5:AU34">Bin_Counts(UV_Data,AU2,UV_Include)</f>
        <v>1</v>
      </c>
      <c r="AV5" s="26" cm="1">
        <f t="array" ref="AV5:AV34">_xlfn.LET(_xlpm.edges,_xlfn.ANCHORARRAY(AT5),_xlpm.lower,_xlfn.ANCHORARRAY(AS5),CDF_Normal(_xlpm.edges,$I$5,$K$5,_xlpm.lower))</f>
        <v>2.5971119875817911E-4</v>
      </c>
      <c r="AW5" s="26" cm="1">
        <f t="array" ref="AW5:AW34">_xlfn.LET(_xlpm.edges,_xlfn.ANCHORARRAY(AT5),_xlpm.lower,_xlfn.ANCHORARRAY(AS5),CDF_Lognormal(_xlpm.edges,$I$6,$K$6,_xlpm.lower))</f>
        <v>2.4102830231884171E-5</v>
      </c>
      <c r="AX5" s="26" cm="1">
        <f t="array" ref="AX5:AX34">_xlfn.LET(_xlpm.edges,_xlfn.ANCHORARRAY(AT5),_xlpm.lower,_xlfn.ANCHORARRAY(AS5),CDF_Exponential(_xlpm.edges,$I$7,_xlpm.lower))</f>
        <v>1.4831798837577015E-2</v>
      </c>
      <c r="AY5" s="26" cm="1">
        <f t="array" aca="1" ref="AY5:AY34" ca="1">_xlfn.LET(_xlpm.edges,_xlfn.ANCHORARRAY(AT5),_xlpm.lower,_xlfn.ANCHORARRAY(AS5),CDF_Weibull(_xlpm.edges,$I$8,$K$8,_xlpm.lower))</f>
        <v>9.0628044502881456E-4</v>
      </c>
      <c r="AZ5" s="26" cm="1">
        <f t="array" aca="1" ref="AZ5:AZ34" ca="1">_xlfn.LET(_xlpm.edges,_xlfn.ANCHORARRAY(AT5),_xlpm.lower,_xlfn.ANCHORARRAY(AS5),CDF_Gamma(_xlpm.edges,$I$9,$K$9,_xlpm.lower))</f>
        <v>2.9061975213299277E-5</v>
      </c>
      <c r="BA5" s="26" cm="1">
        <f t="array" ref="BA5:BA34">_xlfn.LET(_xlpm.edges,_xlfn.ANCHORARRAY(AT5),_xlpm.lower,_xlfn.ANCHORARRAY(AS5),CDF_Triangular(_xlpm.edges,$I$10,$K$10,$M$10,_xlpm.lower))</f>
        <v>1.685454371817767E-3</v>
      </c>
      <c r="BB5" s="26" cm="1">
        <f t="array" aca="1" ref="BB5:BB34" ca="1">_xlfn.LET(_xlpm.edges,_xlfn.ANCHORARRAY(AT5),_xlpm.lower,_xlfn.ANCHORARRAY(AS5),_xlpm.dmin,$E$9,_xlpm.drange,$E$11,CDF_Beta(_xlpm.edges,$I$11,$K$11,_xlpm.dmin,_xlpm.drange,_xlpm.lower))</f>
        <v>1.363841229516307E-5</v>
      </c>
      <c r="BC5" s="26" cm="1">
        <f t="array" ref="BC5:BC34">_xlfn.LET(_xlpm.edges,_xlfn.ANCHORARRAY(AT5),_xlpm.lower,_xlfn.ANCHORARRAY(AS5),CDF_BetaPERT(_xlpm.edges,$I$12,$K$12,$M$12,_xlpm.lower))</f>
        <v>1.7115746157230821E-5</v>
      </c>
      <c r="BE5" s="41" cm="1">
        <f t="array" ref="BE5">NLL_Weibull(UV_Data,$BI$3,$BI$4,UV_Include)</f>
        <v>202690.60000000015</v>
      </c>
      <c r="BF5" s="42" cm="1">
        <f t="array" ref="BF5:BY5">_xlfn.SEQUENCE(1,$BF$3,$BJ$3,$BL$3)</f>
        <v>0.5</v>
      </c>
      <c r="BG5" s="42">
        <v>1</v>
      </c>
      <c r="BH5" s="42">
        <v>1.5</v>
      </c>
      <c r="BI5" s="42">
        <v>2</v>
      </c>
      <c r="BJ5" s="42">
        <v>2.5</v>
      </c>
      <c r="BK5" s="42">
        <v>3</v>
      </c>
      <c r="BL5" s="42">
        <v>3.5</v>
      </c>
      <c r="BM5" s="42">
        <v>4</v>
      </c>
      <c r="BN5" s="42">
        <v>4.5</v>
      </c>
      <c r="BO5" s="42">
        <v>5</v>
      </c>
      <c r="BP5" s="42">
        <v>5.5</v>
      </c>
      <c r="BQ5" s="42">
        <v>6</v>
      </c>
      <c r="BR5" s="42">
        <v>6.5</v>
      </c>
      <c r="BS5" s="42">
        <v>7</v>
      </c>
      <c r="BT5" s="42">
        <v>7.5</v>
      </c>
      <c r="BU5" s="42">
        <v>8</v>
      </c>
      <c r="BV5" s="42">
        <v>8.5</v>
      </c>
      <c r="BW5" s="42">
        <v>9</v>
      </c>
      <c r="BX5" s="42">
        <v>9.5</v>
      </c>
      <c r="BY5" s="44">
        <v>10</v>
      </c>
      <c r="CA5" s="41" cm="1">
        <f t="array" ref="CA5">NLL_Weibull(UV_Data,$CE$3,$CE$4,UV_Include)</f>
        <v>202690.60000000015</v>
      </c>
      <c r="CB5" s="42" cm="1">
        <f t="array" aca="1" ref="CB5:CU5" ca="1">_xlfn.SEQUENCE(1,$CB$3,$CF$3,$CH$3)</f>
        <v>8.5</v>
      </c>
      <c r="CC5" s="42">
        <f ca="1"/>
        <v>8.5526315789473681</v>
      </c>
      <c r="CD5" s="42">
        <f ca="1"/>
        <v>8.6052631578947363</v>
      </c>
      <c r="CE5" s="42">
        <f ca="1"/>
        <v>8.6578947368421044</v>
      </c>
      <c r="CF5" s="42">
        <f ca="1"/>
        <v>8.7105263157894726</v>
      </c>
      <c r="CG5" s="42">
        <f ca="1"/>
        <v>8.7631578947368407</v>
      </c>
      <c r="CH5" s="42">
        <f ca="1"/>
        <v>8.8157894736842088</v>
      </c>
      <c r="CI5" s="42">
        <f ca="1"/>
        <v>8.868421052631577</v>
      </c>
      <c r="CJ5" s="42">
        <f ca="1"/>
        <v>8.9210526315789451</v>
      </c>
      <c r="CK5" s="42">
        <f ca="1"/>
        <v>8.9736842105263133</v>
      </c>
      <c r="CL5" s="42">
        <f ca="1"/>
        <v>9.0263157894736814</v>
      </c>
      <c r="CM5" s="42">
        <f ca="1"/>
        <v>9.0789473684210495</v>
      </c>
      <c r="CN5" s="42">
        <f ca="1"/>
        <v>9.1315789473684177</v>
      </c>
      <c r="CO5" s="42">
        <f ca="1"/>
        <v>9.1842105263157858</v>
      </c>
      <c r="CP5" s="42">
        <f ca="1"/>
        <v>9.236842105263154</v>
      </c>
      <c r="CQ5" s="42">
        <f ca="1"/>
        <v>9.2894736842105221</v>
      </c>
      <c r="CR5" s="42">
        <f ca="1"/>
        <v>9.3421052631578902</v>
      </c>
      <c r="CS5" s="42">
        <f ca="1"/>
        <v>9.3947368421052584</v>
      </c>
      <c r="CT5" s="42">
        <f ca="1"/>
        <v>9.4473684210526265</v>
      </c>
      <c r="CU5" s="44">
        <f ca="1"/>
        <v>9.4999999999999947</v>
      </c>
      <c r="CW5" s="26" cm="1">
        <f t="array" ref="CW5:CW2932">_xlfn.LET(_xlpm.n_,UV_n,IF(_xlpm.n_&lt;=0,NA(),(_xlfn.SEQUENCE(_xlpm.n_)-0.5)/_xlpm.n_))</f>
        <v>1.7076502732240437E-4</v>
      </c>
      <c r="CX5" s="13" cm="1">
        <f t="array" ref="CX5:CX2932">_xlfn._xlws.SORT(_xlfn._xlws.FILTER(UV_Data,UV_Include))</f>
        <v>36.299999999999997</v>
      </c>
      <c r="CY5" s="13" cm="1">
        <f t="array" ref="CY5:CY2932">_xlfn.LET(_xlpm.p_,_xlfn.ANCHORARRAY($CW$5),_xlfn.NORM.INV(_xlpm.p_,$I$5,$K$5))</f>
        <v>35.114493229390149</v>
      </c>
      <c r="CZ5" s="13" cm="1">
        <f t="array" ref="CZ5:CZ2932">_xlfn.LET(_xlpm.p_,_xlfn.ANCHORARRAY($CW$5),_xlfn.LOGNORM.INV(_xlpm.p_,$I$6,$K$6))</f>
        <v>40.460862908973468</v>
      </c>
      <c r="DA5" s="13" cm="1">
        <f t="array" ref="DA5:DA2932">_xlfn.LET(_xlpm.p_,_xlfn.ANCHORARRAY($CW$5),-LN(1-_xlpm.p_)/$I$7)</f>
        <v>1.1822206790578103E-2</v>
      </c>
      <c r="DB5" s="13" cm="1">
        <f t="array" aca="1" ref="DB5:DB2932" ca="1">_xlfn.LET(_xlpm.p_,_xlfn.ANCHORARRAY($CW$5),$K$8*(-LN(1-_xlpm.p_))^(1/$I$8))</f>
        <v>28.191600988408364</v>
      </c>
      <c r="DC5" s="13" cm="1">
        <f t="array" aca="1" ref="DC5:DC2932" ca="1">_xlfn.LET(_xlpm.p_,_xlfn.ANCHORARRAY($CW$5),_xlfn.GAMMA.INV(_xlpm.p_,$I$9,1/$K$9))</f>
        <v>40.341928498155127</v>
      </c>
      <c r="DD5" s="13" cm="1">
        <f t="array" ref="DD5:DD2932">_xlfn.LET(_xlpm.p_,_xlfn.ANCHORARRAY($CW$5),_xlpm.mn,$I$10,_xlpm.md,$K$10,_xlpm.mx,$M$10,IF(_xlpm.p_&lt;(_xlpm.md-_xlpm.mn)/(_xlpm.mx-_xlpm.mn),_xlpm.mn+SQRT(_xlpm.p_*(_xlpm.mx-_xlpm.mn)*(_xlpm.md-_xlpm.mn)),_xlpm.mx-SQRT((1-_xlpm.p_)*(_xlpm.mx-_xlpm.mn)*(_xlpm.mx-_xlpm.md))))</f>
        <v>36.822982806837331</v>
      </c>
      <c r="DE5" s="13" cm="1">
        <f t="array" aca="1" ref="DE5:DE2932" ca="1">_xlfn.LET(_xlpm.p_,_xlfn.ANCHORARRAY($CW$5),_xlpm.mn,$E$9,_xlpm.range_,$E$11,_xlpm.pad,_xlpm.range_*0.001,_xlpm.scale_,_xlpm.range_+2*_xlpm.pad,_xlfn.BETA.INV(_xlpm.p_,$I$11,$K$11)*_xlpm.scale_+_xlpm.mn-_xlpm.pad)</f>
        <v>39.724935498961095</v>
      </c>
      <c r="DF5" s="13" cm="1">
        <f t="array" ref="DF5:DF2932">_xlfn.LET(_xlpm.p_,_xlfn.ANCHORARRAY($CW$5),_xlpm.mn,$I$12,_xlpm.md,$K$12,_xlpm.mx,$M$12,_xlpm.alpha_param,1+4*(_xlpm.md-_xlpm.mn)/(_xlpm.mx-_xlpm.mn+1E-30),_xlpm.beta_param,1+4*(_xlpm.mx-_xlpm.md)/(_xlpm.mx-_xlpm.mn+1E-30),_xlfn.BETA.INV(_xlpm.p_,_xlpm.alpha_param,_xlpm.beta_param)*(_xlpm.mx-_xlpm.mn)+_xlpm.mn)</f>
        <v>39.596020288794662</v>
      </c>
    </row>
    <row r="6" spans="1:110" x14ac:dyDescent="0.25">
      <c r="A6" s="9">
        <v>59.9</v>
      </c>
      <c r="B6" s="10" t="b">
        <v>1</v>
      </c>
      <c r="D6" s="16" t="s">
        <v>1653</v>
      </c>
      <c r="E6" s="22">
        <f>IFERROR(_xlfn.MODE.SNGL(_xlfn._xlws.FILTER(UV_Data,UV_Include)),"N/A")</f>
        <v>73</v>
      </c>
      <c r="G6" s="16" t="s">
        <v>1667</v>
      </c>
      <c r="H6" t="s">
        <v>1686</v>
      </c>
      <c r="I6" s="13" cm="1">
        <f t="array" ref="I6">AVERAGE(LN(_xlfn._xlws.FILTER(UV_Data,(UV_Include)*(ISNUMBER(UV_Data)))))</f>
        <v>4.2270447585350537</v>
      </c>
      <c r="J6" t="s">
        <v>1687</v>
      </c>
      <c r="K6" s="13" cm="1">
        <f t="array" ref="K6">_xlfn.STDEV.S(LN(_xlfn._xlws.FILTER(UV_Data,(UV_Include)*(ISNUMBER(UV_Data)))))</f>
        <v>0.14706091907970009</v>
      </c>
      <c r="M6" s="13"/>
      <c r="N6" s="27" cm="1">
        <f t="array" ref="N6">NLL_Lognormal(UV_Data,$I$6,$K$6,UV_Include)</f>
        <v>10918.231392692034</v>
      </c>
      <c r="O6" s="14">
        <v>2</v>
      </c>
      <c r="P6" s="13" cm="1">
        <f t="array" ref="P6">GoF_AIC($N$6,$O$6)</f>
        <v>21840.462785384068</v>
      </c>
      <c r="Q6" s="13" cm="1">
        <f t="array" ref="Q6">GoF_BIC($N$6,$O$6,UV_n)</f>
        <v>21852.42693513423</v>
      </c>
      <c r="R6" s="26" cm="1">
        <f t="array" ref="R6">GoF_Anderson_Darling(UV_Data,_xlfn.LOGNORM.DIST(UV_Data,$I$6,$K$6,TRUE),UV_Include)</f>
        <v>78.307353213923307</v>
      </c>
      <c r="S6" s="35" cm="1">
        <f t="array" ref="S6">GoF_Kolmogorov_Smirnov(UV_Data,_xlfn.LOGNORM.DIST(UV_Data,$I$6,$K$6,TRUE),UV_Include)</f>
        <v>0.14901077937037588</v>
      </c>
      <c r="U6" s="13">
        <v>40.353846153846149</v>
      </c>
      <c r="V6" s="13">
        <v>44.407692307692301</v>
      </c>
      <c r="W6" s="14">
        <v>10</v>
      </c>
      <c r="X6" s="26">
        <v>3.3661457178731109E-3</v>
      </c>
      <c r="Y6" s="26">
        <v>1.4364316601807102E-3</v>
      </c>
      <c r="Z6" s="26">
        <v>3.1752926380709812E-2</v>
      </c>
      <c r="AA6" s="26">
        <f ca="1"/>
        <v>6.0916113364475229E-3</v>
      </c>
      <c r="AB6" s="26">
        <f ca="1"/>
        <v>1.258240187621935E-3</v>
      </c>
      <c r="AC6" s="26">
        <v>2.5623347304948585E-2</v>
      </c>
      <c r="AD6" s="26">
        <f ca="1"/>
        <v>4.0309580019089377E-3</v>
      </c>
      <c r="AE6" s="26">
        <v>4.1496533728314269E-3</v>
      </c>
      <c r="AG6" s="13">
        <v>38.591304347826082</v>
      </c>
      <c r="AH6" s="13">
        <v>40.882608695652166</v>
      </c>
      <c r="AI6" s="14">
        <v>1</v>
      </c>
      <c r="AJ6" s="26">
        <v>8.1173049876288557E-4</v>
      </c>
      <c r="AK6" s="26">
        <v>1.7570837812127689E-4</v>
      </c>
      <c r="AL6" s="26">
        <v>1.8644187249057476E-2</v>
      </c>
      <c r="AM6" s="26">
        <f ca="1"/>
        <v>2.0253939029559551E-3</v>
      </c>
      <c r="AN6" s="26">
        <f ca="1"/>
        <v>1.7459423409583349E-4</v>
      </c>
      <c r="AO6" s="26">
        <v>8.2400125100781218E-3</v>
      </c>
      <c r="AP6" s="26">
        <f ca="1"/>
        <v>4.7659025191556744E-4</v>
      </c>
      <c r="AQ6" s="26">
        <v>5.2487906589482325E-4</v>
      </c>
      <c r="AS6" s="13">
        <v>38.056666666666665</v>
      </c>
      <c r="AT6" s="13">
        <v>39.813333333333333</v>
      </c>
      <c r="AU6" s="14">
        <v>1</v>
      </c>
      <c r="AV6" s="26">
        <v>4.7414221709001273E-4</v>
      </c>
      <c r="AW6" s="26">
        <v>7.9641957868959069E-5</v>
      </c>
      <c r="AX6" s="26">
        <v>1.4460159284635898E-2</v>
      </c>
      <c r="AY6" s="26">
        <f ca="1"/>
        <v>1.3138963117116059E-3</v>
      </c>
      <c r="AZ6" s="26">
        <f ca="1"/>
        <v>8.3627615590089921E-5</v>
      </c>
      <c r="BA6" s="26">
        <v>4.8655569601531706E-3</v>
      </c>
      <c r="BB6" s="26">
        <f ca="1"/>
        <v>1.7443295306435088E-4</v>
      </c>
      <c r="BC6" s="26">
        <v>1.9861655428279559E-4</v>
      </c>
      <c r="BE6" s="40" cm="1">
        <f t="array" ref="BE6:BE25">_xlfn.SEQUENCE($BF$3,1,$BJ$4,$BL$4)</f>
        <v>0.1</v>
      </c>
      <c r="BF6" s="27">
        <f t="dataTable" ref="BF6:BY25" dt2D="1" dtr="1" r1="BI3" r2="BI4"/>
        <v>81690.738099934359</v>
      </c>
      <c r="BG6" s="27">
        <v>1000000000000000</v>
      </c>
      <c r="BH6" s="27">
        <v>1000000000000000</v>
      </c>
      <c r="BI6" s="27">
        <v>1000000000000000</v>
      </c>
      <c r="BJ6" s="27">
        <v>1000000000000000</v>
      </c>
      <c r="BK6" s="27">
        <v>1000000000000000</v>
      </c>
      <c r="BL6" s="27">
        <v>1000000000000000</v>
      </c>
      <c r="BM6" s="27">
        <v>1000000000000000</v>
      </c>
      <c r="BN6" s="27">
        <v>1000000000000000</v>
      </c>
      <c r="BO6" s="27">
        <v>1000000000000000</v>
      </c>
      <c r="BP6" s="27">
        <v>1000000000000000</v>
      </c>
      <c r="BQ6" s="27">
        <v>1000000000000000</v>
      </c>
      <c r="BR6" s="27">
        <v>1000000000000000</v>
      </c>
      <c r="BS6" s="27">
        <v>1000000000000000</v>
      </c>
      <c r="BT6" s="27">
        <v>1000000000000000</v>
      </c>
      <c r="BU6" s="27">
        <v>1000000000000000</v>
      </c>
      <c r="BV6" s="27">
        <v>1000000000000000</v>
      </c>
      <c r="BW6" s="27">
        <v>1000000000000000</v>
      </c>
      <c r="BX6" s="27">
        <v>1000000000000000</v>
      </c>
      <c r="BY6" s="45">
        <v>1000000000000000</v>
      </c>
      <c r="CA6" s="40" cm="1">
        <f t="array" aca="1" ref="CA6:CA25" ca="1">_xlfn.SEQUENCE($CB$3,1,$CF$4,$CH$4)</f>
        <v>65.634145815358124</v>
      </c>
      <c r="CB6" s="27">
        <f t="dataTable" ref="CB6:CU25" dt2D="1" dtr="1" r1="CE3" r2="CE4" ca="1"/>
        <v>12272.625793959251</v>
      </c>
      <c r="CC6" s="27">
        <v>12305.155383386858</v>
      </c>
      <c r="CD6" s="27">
        <v>12338.392617843403</v>
      </c>
      <c r="CE6" s="27">
        <v>12372.342482771119</v>
      </c>
      <c r="CF6" s="27">
        <v>12407.010066004836</v>
      </c>
      <c r="CG6" s="27">
        <v>12442.40055811992</v>
      </c>
      <c r="CH6" s="27">
        <v>12478.519252811328</v>
      </c>
      <c r="CI6" s="27">
        <v>12515.37154730311</v>
      </c>
      <c r="CJ6" s="27">
        <v>12552.962942787037</v>
      </c>
      <c r="CK6" s="27">
        <v>12591.299044890782</v>
      </c>
      <c r="CL6" s="27">
        <v>12630.385564175627</v>
      </c>
      <c r="CM6" s="27">
        <v>12670.228316661505</v>
      </c>
      <c r="CN6" s="27">
        <v>12710.833224381231</v>
      </c>
      <c r="CO6" s="27">
        <v>12752.206315962569</v>
      </c>
      <c r="CP6" s="27">
        <v>12794.353727237802</v>
      </c>
      <c r="CQ6" s="27">
        <v>12837.281701879972</v>
      </c>
      <c r="CR6" s="27">
        <v>12880.996592068079</v>
      </c>
      <c r="CS6" s="27">
        <v>12925.504859176468</v>
      </c>
      <c r="CT6" s="27">
        <v>12970.813074493848</v>
      </c>
      <c r="CU6" s="45">
        <v>13016.927919966492</v>
      </c>
      <c r="CW6" s="26">
        <v>5.1229508196721314E-4</v>
      </c>
      <c r="CX6" s="13">
        <v>39</v>
      </c>
      <c r="CY6" s="13">
        <v>37.951541547725853</v>
      </c>
      <c r="CZ6" s="13">
        <v>42.272758873331234</v>
      </c>
      <c r="DA6" s="13">
        <v>3.5472679071871405E-2</v>
      </c>
      <c r="DB6" s="13">
        <f ca="1"/>
        <v>31.818550904500814</v>
      </c>
      <c r="DC6" s="13">
        <f ca="1"/>
        <v>42.329252753282084</v>
      </c>
      <c r="DD6" s="13">
        <v>37.244411870486125</v>
      </c>
      <c r="DE6" s="13">
        <f ca="1"/>
        <v>40.878993994238556</v>
      </c>
      <c r="DF6" s="13">
        <v>40.750595549102627</v>
      </c>
    </row>
    <row r="7" spans="1:110" x14ac:dyDescent="0.25">
      <c r="A7" s="9">
        <v>59.5</v>
      </c>
      <c r="B7" s="10" t="b">
        <v>1</v>
      </c>
      <c r="D7" s="16" t="s">
        <v>1654</v>
      </c>
      <c r="E7" s="22">
        <f>_xlfn.STDEV.S(_xlfn._xlws.FILTER(UV_Data,UV_Include))</f>
        <v>9.5238674878241394</v>
      </c>
      <c r="G7" s="16" t="s">
        <v>1668</v>
      </c>
      <c r="H7" t="s">
        <v>1688</v>
      </c>
      <c r="I7" s="13">
        <f>1/AVERAGE(_xlfn._xlws.FILTER(UV_Data,UV_Include))</f>
        <v>1.4445662502355797E-2</v>
      </c>
      <c r="K7" s="13"/>
      <c r="M7" s="13"/>
      <c r="N7" s="27" cm="1">
        <f t="array" ref="N7">NLL_Exponential(UV_Data,$I$7,UV_Include)</f>
        <v>15334.993249067882</v>
      </c>
      <c r="O7" s="14">
        <v>1</v>
      </c>
      <c r="P7" s="13" cm="1">
        <f t="array" ref="P7">GoF_AIC($N$7,$O$7)</f>
        <v>30671.986498135764</v>
      </c>
      <c r="Q7" s="13" cm="1">
        <f t="array" ref="Q7">GoF_BIC($N$7,$O$7,UV_n)</f>
        <v>30677.968573010847</v>
      </c>
      <c r="R7" s="26" cm="1">
        <f t="array" ref="R7">GoF_Anderson_Darling(UV_Data,_xlfn.EXPON.DIST(UV_Data,$I$7,TRUE),UV_Include)</f>
        <v>1006.1988634823924</v>
      </c>
      <c r="S7" s="35" cm="1">
        <f t="array" ref="S7">GoF_Kolmogorov_Smirnov(UV_Data,_xlfn.EXPON.DIST(UV_Data,$I$7,TRUE),UV_Include)</f>
        <v>0.47794847104865268</v>
      </c>
      <c r="U7" s="13">
        <v>44.407692307692301</v>
      </c>
      <c r="V7" s="13">
        <v>48.461538461538453</v>
      </c>
      <c r="W7" s="14">
        <v>76</v>
      </c>
      <c r="X7" s="26">
        <v>1.0040355986001379E-2</v>
      </c>
      <c r="Y7" s="26">
        <v>7.6747416512020442E-3</v>
      </c>
      <c r="Z7" s="26">
        <v>2.9946857590017917E-2</v>
      </c>
      <c r="AA7" s="26">
        <f ca="1"/>
        <v>1.2577087181294468E-2</v>
      </c>
      <c r="AB7" s="26">
        <f ca="1"/>
        <v>6.2962920248295111E-3</v>
      </c>
      <c r="AC7" s="26">
        <v>4.25588048759655E-2</v>
      </c>
      <c r="AD7" s="26">
        <f ca="1"/>
        <v>1.4801555594670498E-2</v>
      </c>
      <c r="AE7" s="26">
        <v>1.4521290689172954E-2</v>
      </c>
      <c r="AG7" s="13">
        <v>40.882608695652166</v>
      </c>
      <c r="AH7" s="13">
        <v>43.173913043478251</v>
      </c>
      <c r="AI7" s="14">
        <v>4</v>
      </c>
      <c r="AJ7" s="26">
        <v>1.6552630813993351E-3</v>
      </c>
      <c r="AK7" s="26">
        <v>6.2085332778785652E-4</v>
      </c>
      <c r="AL7" s="26">
        <v>1.8037176923422993E-2</v>
      </c>
      <c r="AM7" s="26">
        <f ca="1"/>
        <v>3.1747362787572829E-3</v>
      </c>
      <c r="AN7" s="26">
        <f ca="1"/>
        <v>5.5576452557121463E-4</v>
      </c>
      <c r="AO7" s="26">
        <v>1.3650394985506959E-2</v>
      </c>
      <c r="AP7" s="26">
        <f ca="1"/>
        <v>1.8429921964812565E-3</v>
      </c>
      <c r="AQ7" s="26">
        <v>1.9196990023503044E-3</v>
      </c>
      <c r="AS7" s="13">
        <v>39.813333333333333</v>
      </c>
      <c r="AT7" s="13">
        <v>41.57</v>
      </c>
      <c r="AU7" s="14">
        <v>2</v>
      </c>
      <c r="AV7" s="26">
        <v>8.3674361543302858E-4</v>
      </c>
      <c r="AW7" s="26">
        <v>2.2823421941909841E-4</v>
      </c>
      <c r="AX7" s="26">
        <v>1.4097831883162326E-2</v>
      </c>
      <c r="AY7" s="26">
        <f ca="1"/>
        <v>1.8729415966792489E-3</v>
      </c>
      <c r="AZ7" s="26">
        <f ca="1"/>
        <v>2.1661943128257891E-4</v>
      </c>
      <c r="BA7" s="26">
        <v>8.0456595484885741E-3</v>
      </c>
      <c r="BB7" s="26">
        <f ca="1"/>
        <v>6.8220631962686055E-4</v>
      </c>
      <c r="BC7" s="26">
        <v>7.3324162918561337E-4</v>
      </c>
      <c r="BE7" s="40">
        <v>7.3815717572620123</v>
      </c>
      <c r="BF7" s="27">
        <v>20088.498112851532</v>
      </c>
      <c r="BG7" s="27">
        <v>33312.035599780465</v>
      </c>
      <c r="BH7" s="27">
        <v>86100.999532423899</v>
      </c>
      <c r="BI7" s="27">
        <v>259684.82335507742</v>
      </c>
      <c r="BJ7" s="27">
        <v>809517.44909602171</v>
      </c>
      <c r="BK7" s="27">
        <v>1000000000000000</v>
      </c>
      <c r="BL7" s="27">
        <v>1000000000000000</v>
      </c>
      <c r="BM7" s="27">
        <v>1000000000000000</v>
      </c>
      <c r="BN7" s="27">
        <v>1000000000000000</v>
      </c>
      <c r="BO7" s="27">
        <v>1000000000000000</v>
      </c>
      <c r="BP7" s="27">
        <v>1000000000000000</v>
      </c>
      <c r="BQ7" s="27">
        <v>1000000000000000</v>
      </c>
      <c r="BR7" s="27">
        <v>1000000000000000</v>
      </c>
      <c r="BS7" s="27">
        <v>1000000000000000</v>
      </c>
      <c r="BT7" s="27">
        <v>1000000000000000</v>
      </c>
      <c r="BU7" s="27">
        <v>1000000000000000</v>
      </c>
      <c r="BV7" s="27">
        <v>1000000000000000</v>
      </c>
      <c r="BW7" s="27">
        <v>1000000000000000</v>
      </c>
      <c r="BX7" s="27">
        <v>1000000000000000</v>
      </c>
      <c r="BY7" s="45">
        <v>1000000000000000</v>
      </c>
      <c r="CA7" s="40">
        <f ca="1"/>
        <v>66.400627052964651</v>
      </c>
      <c r="CB7" s="27">
        <v>11882.064555019528</v>
      </c>
      <c r="CC7" s="27">
        <v>11906.97208405974</v>
      </c>
      <c r="CD7" s="27">
        <v>11932.469657811191</v>
      </c>
      <c r="CE7" s="27">
        <v>11958.560722452077</v>
      </c>
      <c r="CF7" s="27">
        <v>11985.248806225929</v>
      </c>
      <c r="CG7" s="27">
        <v>12012.537519505166</v>
      </c>
      <c r="CH7" s="27">
        <v>12040.430554880078</v>
      </c>
      <c r="CI7" s="27">
        <v>12068.93168727434</v>
      </c>
      <c r="CJ7" s="27">
        <v>12098.044774085971</v>
      </c>
      <c r="CK7" s="27">
        <v>12127.77375535441</v>
      </c>
      <c r="CL7" s="27">
        <v>12158.122653950255</v>
      </c>
      <c r="CM7" s="27">
        <v>12189.095575791529</v>
      </c>
      <c r="CN7" s="27">
        <v>12220.696710082109</v>
      </c>
      <c r="CO7" s="27">
        <v>12252.930329574356</v>
      </c>
      <c r="CP7" s="27">
        <v>12285.800790854903</v>
      </c>
      <c r="CQ7" s="27">
        <v>12319.312534653356</v>
      </c>
      <c r="CR7" s="27">
        <v>12353.470086172552</v>
      </c>
      <c r="CS7" s="27">
        <v>12388.278055442452</v>
      </c>
      <c r="CT7" s="27">
        <v>12423.7411376946</v>
      </c>
      <c r="CU7" s="45">
        <v>12459.864113759368</v>
      </c>
      <c r="CW7" s="26">
        <v>8.5382513661202183E-4</v>
      </c>
      <c r="CX7" s="13">
        <v>41</v>
      </c>
      <c r="CY7" s="13">
        <v>39.349849874195414</v>
      </c>
      <c r="CZ7" s="13">
        <v>43.195424799434171</v>
      </c>
      <c r="DA7" s="13">
        <v>5.9131234221489762E-2</v>
      </c>
      <c r="DB7" s="13">
        <f ca="1"/>
        <v>33.660772964959115</v>
      </c>
      <c r="DC7" s="13">
        <f ca="1"/>
        <v>43.333336276889867</v>
      </c>
      <c r="DD7" s="13">
        <v>37.53456588956616</v>
      </c>
      <c r="DE7" s="13">
        <f ca="1"/>
        <v>41.543349070709397</v>
      </c>
      <c r="DF7" s="13">
        <v>41.419370473556505</v>
      </c>
    </row>
    <row r="8" spans="1:110" x14ac:dyDescent="0.25">
      <c r="A8" s="9">
        <v>59.2</v>
      </c>
      <c r="B8" s="10" t="b">
        <v>1</v>
      </c>
      <c r="D8" s="16" t="s">
        <v>1655</v>
      </c>
      <c r="E8" s="22">
        <f>_xlfn.VAR.S(_xlfn._xlws.FILTER(UV_Data,UV_Include))</f>
        <v>90.704051925633692</v>
      </c>
      <c r="G8" s="16" t="s">
        <v>1669</v>
      </c>
      <c r="H8" t="s">
        <v>1689</v>
      </c>
      <c r="I8" s="13">
        <f ca="1">$CI$3</f>
        <v>9.0789473684210495</v>
      </c>
      <c r="J8" t="s">
        <v>1690</v>
      </c>
      <c r="K8" s="13">
        <f ca="1">$CI$4</f>
        <v>73.298958191423395</v>
      </c>
      <c r="M8" s="13"/>
      <c r="N8" s="27" cm="1">
        <f t="array" aca="1" ref="N8" ca="1">NLL_Weibull(UV_Data,$I$8,$K$8,UV_Include)</f>
        <v>10608.220435892385</v>
      </c>
      <c r="O8" s="14">
        <v>2</v>
      </c>
      <c r="P8" s="13" cm="1">
        <f t="array" aca="1" ref="P8" ca="1">GoF_AIC($N$8,$O$8)</f>
        <v>21220.440871784769</v>
      </c>
      <c r="Q8" s="13" cm="1">
        <f t="array" aca="1" ref="Q8" ca="1">GoF_BIC($N$8,$O$8,UV_n)</f>
        <v>21232.405021534931</v>
      </c>
      <c r="R8" s="26" cm="1">
        <f t="array" aca="1" ref="R8" ca="1">GoF_Anderson_Darling(UV_Data,_xlfn.WEIBULL.DIST(UV_Data,$I$8,$K$8,TRUE),UV_Include)</f>
        <v>19.341361479444913</v>
      </c>
      <c r="S8" s="35" cm="1">
        <f t="array" aca="1" ref="S8" ca="1">GoF_Kolmogorov_Smirnov(UV_Data,_xlfn.WEIBULL.DIST(UV_Data,$I$8,$K$8,TRUE),UV_Include)</f>
        <v>8.2357605895861996E-2</v>
      </c>
      <c r="U8" s="13">
        <v>48.461538461538453</v>
      </c>
      <c r="V8" s="13">
        <v>52.515384615384605</v>
      </c>
      <c r="W8" s="14">
        <v>118</v>
      </c>
      <c r="X8" s="26">
        <v>2.5049709025487005E-2</v>
      </c>
      <c r="Y8" s="26">
        <v>2.6004967809873387E-2</v>
      </c>
      <c r="Z8" s="26">
        <v>2.8243515849979972E-2</v>
      </c>
      <c r="AA8" s="26">
        <f ca="1"/>
        <v>2.420100511011658E-2</v>
      </c>
      <c r="AB8" s="26">
        <f ca="1"/>
        <v>2.1507238320872622E-2</v>
      </c>
      <c r="AC8" s="26">
        <v>5.9494262446982388E-2</v>
      </c>
      <c r="AD8" s="26">
        <f ca="1"/>
        <v>3.3742301918168557E-2</v>
      </c>
      <c r="AE8" s="26">
        <v>3.2239839691540664E-2</v>
      </c>
      <c r="AG8" s="13">
        <v>43.173913043478251</v>
      </c>
      <c r="AH8" s="13">
        <v>45.465217391304336</v>
      </c>
      <c r="AI8" s="14">
        <v>20</v>
      </c>
      <c r="AJ8" s="26">
        <v>3.186418754949787E-3</v>
      </c>
      <c r="AK8" s="26">
        <v>1.8026344084315421E-3</v>
      </c>
      <c r="AL8" s="26">
        <v>1.7449929408068665E-2</v>
      </c>
      <c r="AM8" s="26">
        <f ca="1"/>
        <v>4.851693706011859E-3</v>
      </c>
      <c r="AN8" s="26">
        <f ca="1"/>
        <v>1.5185091873500839E-3</v>
      </c>
      <c r="AO8" s="26">
        <v>1.9060777460935794E-2</v>
      </c>
      <c r="AP8" s="26">
        <f ca="1"/>
        <v>4.4889127081052319E-3</v>
      </c>
      <c r="AQ8" s="26">
        <v>4.5119385194033615E-3</v>
      </c>
      <c r="AS8" s="13">
        <v>41.57</v>
      </c>
      <c r="AT8" s="13">
        <v>43.326666666666668</v>
      </c>
      <c r="AU8" s="14">
        <v>3</v>
      </c>
      <c r="AV8" s="26">
        <v>1.4273881898160688E-3</v>
      </c>
      <c r="AW8" s="26">
        <v>5.7608086337287881E-4</v>
      </c>
      <c r="AX8" s="26">
        <v>1.3744583299098223E-2</v>
      </c>
      <c r="AY8" s="26">
        <f ca="1"/>
        <v>2.628302389445912E-3</v>
      </c>
      <c r="AZ8" s="26">
        <f ca="1"/>
        <v>5.0952114377778913E-4</v>
      </c>
      <c r="BA8" s="26">
        <v>1.1225762136823979E-2</v>
      </c>
      <c r="BB8" s="26">
        <f ca="1"/>
        <v>1.6879193474229623E-3</v>
      </c>
      <c r="BC8" s="26">
        <v>1.7465808159371544E-3</v>
      </c>
      <c r="BE8" s="40">
        <v>14.663143514524025</v>
      </c>
      <c r="BF8" s="27">
        <v>18495.191701589822</v>
      </c>
      <c r="BG8" s="27">
        <v>21685.801192532606</v>
      </c>
      <c r="BH8" s="27">
        <v>34670.183109292229</v>
      </c>
      <c r="BI8" s="27">
        <v>67813.042429263718</v>
      </c>
      <c r="BJ8" s="27">
        <v>145154.26346193082</v>
      </c>
      <c r="BK8" s="27">
        <v>320684.21971753688</v>
      </c>
      <c r="BL8" s="27">
        <v>715490.9426995879</v>
      </c>
      <c r="BM8" s="27">
        <v>1000000000000000</v>
      </c>
      <c r="BN8" s="27">
        <v>1000000000000000</v>
      </c>
      <c r="BO8" s="27">
        <v>1000000000000000</v>
      </c>
      <c r="BP8" s="27">
        <v>1000000000000000</v>
      </c>
      <c r="BQ8" s="27">
        <v>1000000000000000</v>
      </c>
      <c r="BR8" s="27">
        <v>1000000000000000</v>
      </c>
      <c r="BS8" s="27">
        <v>1000000000000000</v>
      </c>
      <c r="BT8" s="27">
        <v>1000000000000000</v>
      </c>
      <c r="BU8" s="27">
        <v>1000000000000000</v>
      </c>
      <c r="BV8" s="27">
        <v>1000000000000000</v>
      </c>
      <c r="BW8" s="27">
        <v>1000000000000000</v>
      </c>
      <c r="BX8" s="27">
        <v>1000000000000000</v>
      </c>
      <c r="BY8" s="45">
        <v>1000000000000000</v>
      </c>
      <c r="CA8" s="40">
        <f ca="1"/>
        <v>67.167108290571178</v>
      </c>
      <c r="CB8" s="27">
        <v>11558.772021089811</v>
      </c>
      <c r="CC8" s="27">
        <v>11577.389601713439</v>
      </c>
      <c r="CD8" s="27">
        <v>11596.501986848547</v>
      </c>
      <c r="CE8" s="27">
        <v>11616.111428464015</v>
      </c>
      <c r="CF8" s="27">
        <v>11636.220245544302</v>
      </c>
      <c r="CG8" s="27">
        <v>11656.830823946717</v>
      </c>
      <c r="CH8" s="27">
        <v>11677.945616284438</v>
      </c>
      <c r="CI8" s="27">
        <v>11699.567141830788</v>
      </c>
      <c r="CJ8" s="27">
        <v>11721.697986447427</v>
      </c>
      <c r="CK8" s="27">
        <v>11744.340802534893</v>
      </c>
      <c r="CL8" s="27">
        <v>11767.49830900443</v>
      </c>
      <c r="CM8" s="27">
        <v>11791.173291270932</v>
      </c>
      <c r="CN8" s="27">
        <v>11815.368601267994</v>
      </c>
      <c r="CO8" s="27">
        <v>11840.087157481983</v>
      </c>
      <c r="CP8" s="27">
        <v>11865.33194500693</v>
      </c>
      <c r="CQ8" s="27">
        <v>11891.106015618861</v>
      </c>
      <c r="CR8" s="27">
        <v>11917.412487869658</v>
      </c>
      <c r="CS8" s="27">
        <v>11944.254547199673</v>
      </c>
      <c r="CT8" s="27">
        <v>11971.635446069226</v>
      </c>
      <c r="CU8" s="45">
        <v>11999.558504108099</v>
      </c>
      <c r="CW8" s="26">
        <v>1.1953551912568306E-3</v>
      </c>
      <c r="CX8" s="13">
        <v>41.5</v>
      </c>
      <c r="CY8" s="13">
        <v>40.302454569950356</v>
      </c>
      <c r="CZ8" s="13">
        <v>43.835502109722896</v>
      </c>
      <c r="DA8" s="13">
        <v>8.2797877766188605E-2</v>
      </c>
      <c r="DB8" s="13">
        <f ca="1"/>
        <v>34.932327417307256</v>
      </c>
      <c r="DC8" s="13">
        <f ca="1"/>
        <v>44.026752207441007</v>
      </c>
      <c r="DD8" s="13">
        <v>37.770413540947224</v>
      </c>
      <c r="DE8" s="13">
        <f ca="1"/>
        <v>42.03414525210642</v>
      </c>
      <c r="DF8" s="13">
        <v>41.91501888567803</v>
      </c>
    </row>
    <row r="9" spans="1:110" x14ac:dyDescent="0.25">
      <c r="A9" s="9">
        <v>58.8</v>
      </c>
      <c r="B9" s="10" t="b">
        <v>1</v>
      </c>
      <c r="D9" s="16" t="s">
        <v>1656</v>
      </c>
      <c r="E9" s="22">
        <f>MIN(_xlfn._xlws.FILTER(UV_Data,UV_Include))</f>
        <v>36.299999999999997</v>
      </c>
      <c r="G9" s="16" t="s">
        <v>1670</v>
      </c>
      <c r="H9" t="s">
        <v>1689</v>
      </c>
      <c r="I9" s="13">
        <f ca="1">$CI$29</f>
        <v>53.4196675900277</v>
      </c>
      <c r="J9" t="s">
        <v>1691</v>
      </c>
      <c r="K9" s="13">
        <f ca="1">$CI$30</f>
        <v>0.77069806094182813</v>
      </c>
      <c r="M9" s="13"/>
      <c r="N9" s="27" cm="1">
        <f t="array" aca="1" ref="N9" ca="1">NLL_Gamma(UV_Data,$I$9,$K$9,UV_Include)</f>
        <v>10861.684930772208</v>
      </c>
      <c r="O9" s="14">
        <v>2</v>
      </c>
      <c r="P9" s="13" cm="1">
        <f t="array" aca="1" ref="P9" ca="1">GoF_AIC($N$9,$O$9)</f>
        <v>21727.369861544415</v>
      </c>
      <c r="Q9" s="13" cm="1">
        <f t="array" aca="1" ref="Q9" ca="1">GoF_BIC($N$9,$O$9,UV_n)</f>
        <v>21739.334011294577</v>
      </c>
      <c r="R9" s="26" cm="1">
        <f t="array" aca="1" ref="R9" ca="1">GoF_Anderson_Darling(UV_Data,_xlfn.GAMMA.DIST(UV_Data,$I$9,1/$K$9,TRUE),UV_Include)</f>
        <v>70.044357443164245</v>
      </c>
      <c r="S9" s="35" cm="1">
        <f t="array" aca="1" ref="S9" ca="1">GoF_Kolmogorov_Smirnov(UV_Data,_xlfn.GAMMA.DIST(UV_Data,$I$9,1/$K$9,TRUE),UV_Include)</f>
        <v>0.14110792503874714</v>
      </c>
      <c r="U9" s="13">
        <v>52.515384615384605</v>
      </c>
      <c r="V9" s="13">
        <v>56.569230769230757</v>
      </c>
      <c r="W9" s="14">
        <v>170</v>
      </c>
      <c r="X9" s="26">
        <v>5.2277157235626343E-2</v>
      </c>
      <c r="Y9" s="26">
        <v>6.1059278432623681E-2</v>
      </c>
      <c r="Z9" s="26">
        <v>2.6637058167797711E-2</v>
      </c>
      <c r="AA9" s="26">
        <f ca="1"/>
        <v>4.348141611693955E-2</v>
      </c>
      <c r="AB9" s="26">
        <f ca="1"/>
        <v>5.3035628033395815E-2</v>
      </c>
      <c r="AC9" s="26">
        <v>7.6429720017999303E-2</v>
      </c>
      <c r="AD9" s="26">
        <f ca="1"/>
        <v>5.9681817378660761E-2</v>
      </c>
      <c r="AE9" s="26">
        <v>5.626568726616623E-2</v>
      </c>
      <c r="AG9" s="13">
        <v>45.465217391304336</v>
      </c>
      <c r="AH9" s="13">
        <v>47.75652173913042</v>
      </c>
      <c r="AI9" s="14">
        <v>41</v>
      </c>
      <c r="AJ9" s="26">
        <v>5.7905493900548494E-3</v>
      </c>
      <c r="AK9" s="26">
        <v>4.4116430755240538E-3</v>
      </c>
      <c r="AL9" s="26">
        <v>1.6881801272967067E-2</v>
      </c>
      <c r="AM9" s="26">
        <f ca="1"/>
        <v>7.241489155748921E-3</v>
      </c>
      <c r="AN9" s="26">
        <f ca="1"/>
        <v>3.6152409680727249E-3</v>
      </c>
      <c r="AO9" s="26">
        <v>2.4471159936364617E-2</v>
      </c>
      <c r="AP9" s="26">
        <f ca="1"/>
        <v>8.601416890808164E-3</v>
      </c>
      <c r="AQ9" s="26">
        <v>8.4372212463441638E-3</v>
      </c>
      <c r="AS9" s="13">
        <v>43.326666666666668</v>
      </c>
      <c r="AT9" s="13">
        <v>45.083333333333336</v>
      </c>
      <c r="AU9" s="14">
        <v>12</v>
      </c>
      <c r="AV9" s="26">
        <v>2.3537361416350738E-3</v>
      </c>
      <c r="AW9" s="26">
        <v>1.2978835382690427E-3</v>
      </c>
      <c r="AX9" s="26">
        <v>1.3400186045024243E-2</v>
      </c>
      <c r="AY9" s="26">
        <f ca="1"/>
        <v>3.6344767651869062E-3</v>
      </c>
      <c r="AZ9" s="26">
        <f ca="1"/>
        <v>1.0966967066724301E-3</v>
      </c>
      <c r="BA9" s="26">
        <v>1.4405864725159381E-2</v>
      </c>
      <c r="BB9" s="26">
        <f ca="1"/>
        <v>3.294650567940198E-3</v>
      </c>
      <c r="BC9" s="26">
        <v>3.318319135634839E-3</v>
      </c>
      <c r="BE9" s="40">
        <v>21.944715271786038</v>
      </c>
      <c r="BF9" s="27">
        <v>17926.860422932707</v>
      </c>
      <c r="BG9" s="27">
        <v>18279.624827817755</v>
      </c>
      <c r="BH9" s="27">
        <v>22712.505429551184</v>
      </c>
      <c r="BI9" s="27">
        <v>33367.813892511462</v>
      </c>
      <c r="BJ9" s="27">
        <v>54915.935089062732</v>
      </c>
      <c r="BK9" s="27">
        <v>96135.168934934118</v>
      </c>
      <c r="BL9" s="27">
        <v>173249.68303680053</v>
      </c>
      <c r="BM9" s="27">
        <v>316195.07405794068</v>
      </c>
      <c r="BN9" s="27">
        <v>580271.77682339842</v>
      </c>
      <c r="BO9" s="27">
        <v>1000000000000000</v>
      </c>
      <c r="BP9" s="27">
        <v>1000000000000000</v>
      </c>
      <c r="BQ9" s="27">
        <v>1000000000000000</v>
      </c>
      <c r="BR9" s="27">
        <v>1000000000000000</v>
      </c>
      <c r="BS9" s="27">
        <v>1000000000000000</v>
      </c>
      <c r="BT9" s="27">
        <v>1000000000000000</v>
      </c>
      <c r="BU9" s="27">
        <v>1000000000000000</v>
      </c>
      <c r="BV9" s="27">
        <v>1000000000000000</v>
      </c>
      <c r="BW9" s="27">
        <v>1000000000000000</v>
      </c>
      <c r="BX9" s="27">
        <v>1000000000000000</v>
      </c>
      <c r="BY9" s="45">
        <v>1000000000000000</v>
      </c>
      <c r="CA9" s="40">
        <f ca="1"/>
        <v>67.933589528177706</v>
      </c>
      <c r="CB9" s="27">
        <v>11294.807875444174</v>
      </c>
      <c r="CC9" s="27">
        <v>11308.275953198774</v>
      </c>
      <c r="CD9" s="27">
        <v>11322.161967017726</v>
      </c>
      <c r="CE9" s="27">
        <v>11336.467245388592</v>
      </c>
      <c r="CF9" s="27">
        <v>11351.193172734584</v>
      </c>
      <c r="CG9" s="27">
        <v>11366.341189125251</v>
      </c>
      <c r="CH9" s="27">
        <v>11381.91279001068</v>
      </c>
      <c r="CI9" s="27">
        <v>11397.909525975909</v>
      </c>
      <c r="CJ9" s="27">
        <v>11414.333002517576</v>
      </c>
      <c r="CK9" s="27">
        <v>11431.184879839491</v>
      </c>
      <c r="CL9" s="27">
        <v>11448.466872668905</v>
      </c>
      <c r="CM9" s="27">
        <v>11466.180750091798</v>
      </c>
      <c r="CN9" s="27">
        <v>11484.328335407357</v>
      </c>
      <c r="CO9" s="27">
        <v>11502.91150600025</v>
      </c>
      <c r="CP9" s="27">
        <v>11521.932193231431</v>
      </c>
      <c r="CQ9" s="27">
        <v>11541.392382346317</v>
      </c>
      <c r="CR9" s="27">
        <v>11561.294112400126</v>
      </c>
      <c r="CS9" s="27">
        <v>11581.639476199985</v>
      </c>
      <c r="CT9" s="27">
        <v>11602.430620263391</v>
      </c>
      <c r="CU9" s="45">
        <v>11623.669744793362</v>
      </c>
      <c r="CW9" s="26">
        <v>1.5368852459016393E-3</v>
      </c>
      <c r="CX9" s="13">
        <v>42.3</v>
      </c>
      <c r="CY9" s="13">
        <v>41.0317842224283</v>
      </c>
      <c r="CZ9" s="13">
        <v>44.331959010848585</v>
      </c>
      <c r="DA9" s="13">
        <v>0.10647261523839377</v>
      </c>
      <c r="DB9" s="13">
        <f ca="1"/>
        <v>35.913473350586372</v>
      </c>
      <c r="DC9" s="13">
        <f ca="1"/>
        <v>44.562806837223043</v>
      </c>
      <c r="DD9" s="13">
        <v>37.974348420512008</v>
      </c>
      <c r="DE9" s="13">
        <f ca="1"/>
        <v>42.431395240991215</v>
      </c>
      <c r="DF9" s="13">
        <v>42.317072757750395</v>
      </c>
    </row>
    <row r="10" spans="1:110" x14ac:dyDescent="0.25">
      <c r="A10" s="9">
        <v>58.6</v>
      </c>
      <c r="B10" s="10" t="b">
        <v>1</v>
      </c>
      <c r="D10" s="16" t="s">
        <v>1657</v>
      </c>
      <c r="E10" s="22">
        <f>MAX(_xlfn._xlws.FILTER(UV_Data,UV_Include))</f>
        <v>89</v>
      </c>
      <c r="G10" s="16" t="s">
        <v>1671</v>
      </c>
      <c r="H10" t="s">
        <v>1656</v>
      </c>
      <c r="I10" s="13">
        <f>_xlfn.LET(_xlpm.d,_xlfn._xlws.FILTER(UV_Data,UV_Include),MIN(_xlpm.d)-(MAX(_xlpm.d)-MIN(_xlpm.d))*0.001)</f>
        <v>36.247299999999996</v>
      </c>
      <c r="J10" t="s">
        <v>1653</v>
      </c>
      <c r="K10" s="13">
        <f>IFERROR(_xlfn.MODE.SNGL(_xlfn._xlws.FILTER(UV_Data,UV_Include)),MEDIAN(_xlfn._xlws.FILTER(UV_Data,UV_Include)))</f>
        <v>73</v>
      </c>
      <c r="L10" t="s">
        <v>1657</v>
      </c>
      <c r="M10" s="13">
        <f>_xlfn.LET(_xlpm.d,_xlfn._xlws.FILTER(UV_Data,UV_Include),MAX(_xlpm.d)+(MAX(_xlpm.d)-MIN(_xlpm.d))*0.001)</f>
        <v>89.052700000000002</v>
      </c>
      <c r="N10" s="27" cm="1">
        <f t="array" ref="N10">NLL_Triangular(UV_Data,$I$10,$K$10,$M$10,UV_Include)</f>
        <v>10740.37156749701</v>
      </c>
      <c r="O10" s="14">
        <v>3</v>
      </c>
      <c r="P10" s="13" cm="1">
        <f t="array" ref="P10">GoF_AIC($N$10,$O$10)</f>
        <v>21486.74313499402</v>
      </c>
      <c r="Q10" s="13" cm="1">
        <f t="array" ref="Q10">GoF_BIC($N$10,$O$10,UV_n)</f>
        <v>21504.689359619264</v>
      </c>
      <c r="R10" s="26" cm="1">
        <f t="array" ref="R10">GoF_Anderson_Darling(UV_Data,IFERROR(IF(UV_Data&lt;$I$10,0,IF(UV_Data&lt;$K$10,(UV_Data-$I$10)^2/(($M$10-$I$10)*($K$10-$I$10)+1E-30),IF(UV_Data&lt;=$M$10,1-(($M$10-UV_Data)^2/(($M$10-$I$10)*($M$10-$K$10)+1E-30)),1))),0.5),UV_Include)</f>
        <v>140.14557892634139</v>
      </c>
      <c r="S10" s="35" cm="1">
        <f t="array" ref="S10">GoF_Kolmogorov_Smirnov(UV_Data,IFERROR(IF(UV_Data&lt;$I$10,0,IF(UV_Data&lt;$K$10,(UV_Data-$I$10)^2/(($M$10-$I$10)*($K$10-$I$10)+1E-30),IF(UV_Data&lt;=$M$10,1-(($M$10-UV_Data)^2/(($M$10-$I$10)*($M$10-$K$10)+1E-30)),1))),0.5),UV_Include)</f>
        <v>0.175592609853363</v>
      </c>
      <c r="U10" s="13">
        <v>56.569230769230757</v>
      </c>
      <c r="V10" s="13">
        <v>60.623076923076908</v>
      </c>
      <c r="W10" s="14">
        <v>218</v>
      </c>
      <c r="X10" s="26">
        <v>9.1262432982295708E-2</v>
      </c>
      <c r="Y10" s="26">
        <v>0.10634196686706426</v>
      </c>
      <c r="Z10" s="26">
        <v>2.5121973893174054E-2</v>
      </c>
      <c r="AA10" s="26">
        <f ca="1"/>
        <v>7.2603895476468644E-2</v>
      </c>
      <c r="AB10" s="26">
        <f ca="1"/>
        <v>9.8718178436861731E-2</v>
      </c>
      <c r="AC10" s="26">
        <v>9.3365177589016246E-2</v>
      </c>
      <c r="AD10" s="26">
        <f ca="1"/>
        <v>8.9612665583423429E-2</v>
      </c>
      <c r="AE10" s="26">
        <v>8.4148125895753212E-2</v>
      </c>
      <c r="AG10" s="13">
        <v>47.75652173913042</v>
      </c>
      <c r="AH10" s="13">
        <v>50.047826086956505</v>
      </c>
      <c r="AI10" s="14">
        <v>60</v>
      </c>
      <c r="AJ10" s="26">
        <v>9.9338637203018939E-3</v>
      </c>
      <c r="AK10" s="26">
        <v>9.297061917419705E-3</v>
      </c>
      <c r="AL10" s="26">
        <v>1.6332170036640836E-2</v>
      </c>
      <c r="AM10" s="26">
        <f ca="1"/>
        <v>1.0568658934982923E-2</v>
      </c>
      <c r="AN10" s="26">
        <f ca="1"/>
        <v>7.5974069707981538E-3</v>
      </c>
      <c r="AO10" s="26">
        <v>2.9881542411793471E-2</v>
      </c>
      <c r="AP10" s="26">
        <f ca="1"/>
        <v>1.42224302922727E-2</v>
      </c>
      <c r="AQ10" s="26">
        <v>1.3713815066294564E-2</v>
      </c>
      <c r="AS10" s="13">
        <v>45.083333333333336</v>
      </c>
      <c r="AT10" s="13">
        <v>46.84</v>
      </c>
      <c r="AU10" s="14">
        <v>35</v>
      </c>
      <c r="AV10" s="26">
        <v>3.7517985204268793E-3</v>
      </c>
      <c r="AW10" s="26">
        <v>2.6403475163293819E-3</v>
      </c>
      <c r="AX10" s="26">
        <v>1.306441833366051E-2</v>
      </c>
      <c r="AY10" s="26">
        <f ca="1"/>
        <v>4.9563446031852098E-3</v>
      </c>
      <c r="AZ10" s="26">
        <f ca="1"/>
        <v>2.1748531812771001E-3</v>
      </c>
      <c r="BA10" s="26">
        <v>1.7585967313494787E-2</v>
      </c>
      <c r="BB10" s="26">
        <f ca="1"/>
        <v>5.563049398023997E-3</v>
      </c>
      <c r="BC10" s="26">
        <v>5.4917652636835863E-3</v>
      </c>
      <c r="BE10" s="40">
        <v>29.226287029048052</v>
      </c>
      <c r="BF10" s="27">
        <v>17653.94893549609</v>
      </c>
      <c r="BG10" s="27">
        <v>16817.416240494858</v>
      </c>
      <c r="BH10" s="27">
        <v>18198.265100712757</v>
      </c>
      <c r="BI10" s="27">
        <v>22095.538838866156</v>
      </c>
      <c r="BJ10" s="27">
        <v>29621.106955577005</v>
      </c>
      <c r="BK10" s="27">
        <v>42728.126229877591</v>
      </c>
      <c r="BL10" s="27">
        <v>64613.57130046621</v>
      </c>
      <c r="BM10" s="27">
        <v>100437.21210912988</v>
      </c>
      <c r="BN10" s="27">
        <v>158504.3309551499</v>
      </c>
      <c r="BO10" s="27">
        <v>252187.70132021554</v>
      </c>
      <c r="BP10" s="27">
        <v>403046.13849086093</v>
      </c>
      <c r="BQ10" s="27">
        <v>1000000000000000</v>
      </c>
      <c r="BR10" s="27">
        <v>1000000000000000</v>
      </c>
      <c r="BS10" s="27">
        <v>1000000000000000</v>
      </c>
      <c r="BT10" s="27">
        <v>1000000000000000</v>
      </c>
      <c r="BU10" s="27">
        <v>1000000000000000</v>
      </c>
      <c r="BV10" s="27">
        <v>1000000000000000</v>
      </c>
      <c r="BW10" s="27">
        <v>1000000000000000</v>
      </c>
      <c r="BX10" s="27">
        <v>1000000000000000</v>
      </c>
      <c r="BY10" s="45">
        <v>1000000000000000</v>
      </c>
      <c r="CA10" s="40">
        <f ca="1"/>
        <v>68.700070765784233</v>
      </c>
      <c r="CB10" s="27">
        <v>11083.215461960755</v>
      </c>
      <c r="CC10" s="27">
        <v>11092.510764467261</v>
      </c>
      <c r="CD10" s="27">
        <v>11102.162212739702</v>
      </c>
      <c r="CE10" s="27">
        <v>11112.170423565687</v>
      </c>
      <c r="CF10" s="27">
        <v>11122.536061564606</v>
      </c>
      <c r="CG10" s="27">
        <v>11133.259838794054</v>
      </c>
      <c r="CH10" s="27">
        <v>11144.342514377935</v>
      </c>
      <c r="CI10" s="27">
        <v>11155.784894154449</v>
      </c>
      <c r="CJ10" s="27">
        <v>11167.587830343822</v>
      </c>
      <c r="CK10" s="27">
        <v>11179.752221234612</v>
      </c>
      <c r="CL10" s="27">
        <v>11192.279010889519</v>
      </c>
      <c r="CM10" s="27">
        <v>11205.169188868078</v>
      </c>
      <c r="CN10" s="27">
        <v>11218.423789967519</v>
      </c>
      <c r="CO10" s="27">
        <v>11232.043893980608</v>
      </c>
      <c r="CP10" s="27">
        <v>11246.030625469657</v>
      </c>
      <c r="CQ10" s="27">
        <v>11260.385153557138</v>
      </c>
      <c r="CR10" s="27">
        <v>11275.108691732041</v>
      </c>
      <c r="CS10" s="27">
        <v>11290.2024976712</v>
      </c>
      <c r="CT10" s="27">
        <v>11305.667873075941</v>
      </c>
      <c r="CU10" s="45">
        <v>11321.506163523281</v>
      </c>
      <c r="CW10" s="26">
        <v>1.878415300546448E-3</v>
      </c>
      <c r="CX10" s="13">
        <v>43.1</v>
      </c>
      <c r="CY10" s="13">
        <v>41.625817161110888</v>
      </c>
      <c r="CZ10" s="13">
        <v>44.740470916542257</v>
      </c>
      <c r="DA10" s="13">
        <v>0.13015545217618615</v>
      </c>
      <c r="DB10" s="13">
        <f ca="1"/>
        <v>36.716792886650225</v>
      </c>
      <c r="DC10" s="13">
        <f ca="1"/>
        <v>45.002740915345719</v>
      </c>
      <c r="DD10" s="13">
        <v>38.156623868538084</v>
      </c>
      <c r="DE10" s="13">
        <f ca="1"/>
        <v>42.768952057579561</v>
      </c>
      <c r="DF10" s="13">
        <v>42.659275503007621</v>
      </c>
    </row>
    <row r="11" spans="1:110" x14ac:dyDescent="0.25">
      <c r="A11" s="9">
        <v>58.1</v>
      </c>
      <c r="B11" s="10" t="b">
        <v>1</v>
      </c>
      <c r="D11" s="16" t="s">
        <v>1658</v>
      </c>
      <c r="E11" s="22">
        <f>_xlfn.LET(_xlpm.d,_xlfn._xlws.FILTER(UV_Data,UV_Include),MAX(_xlpm.d)-MIN(_xlpm.d))</f>
        <v>52.7</v>
      </c>
      <c r="G11" s="16" t="s">
        <v>1672</v>
      </c>
      <c r="H11" t="s">
        <v>1692</v>
      </c>
      <c r="I11" s="13">
        <f ca="1">$CI$55</f>
        <v>3.9246537396121877</v>
      </c>
      <c r="J11" t="s">
        <v>1693</v>
      </c>
      <c r="K11" s="13">
        <f ca="1">$CI$56</f>
        <v>2.4072022160664814</v>
      </c>
      <c r="M11" s="13"/>
      <c r="N11" s="27" cm="1">
        <f t="array" aca="1" ref="N11" ca="1">IFERROR(_xlfn.LET(_xlpm.d,_xlfn._xlws.FILTER(UV_Data,UV_Include),_xlpm.range_,MAX(_xlpm.d)-MIN(_xlpm.d),_xlpm.pad,_xlpm.range_*0.001,_xlpm.scale_,_xlpm.range_+2*_xlpm.pad,_xlpm.z,(_xlpm.d-MIN(_xlpm.d)+_xlpm.pad)/_xlpm.scale_,NLL_Beta(_xlpm.z,$I$11,$K$11)+COUNT(_xlpm.d)*LN(_xlpm.scale_)),1000000000000000)</f>
        <v>10676.156258689653</v>
      </c>
      <c r="O11" s="14">
        <v>2</v>
      </c>
      <c r="P11" s="13" cm="1">
        <f t="array" aca="1" ref="P11" ca="1">GoF_AIC($N$11,$O$11)</f>
        <v>21356.312517379305</v>
      </c>
      <c r="Q11" s="13" cm="1">
        <f t="array" aca="1" ref="Q11" ca="1">GoF_BIC($N$11,$O$11,UV_n)</f>
        <v>21368.276667129467</v>
      </c>
      <c r="R11" s="26" cm="1">
        <f t="array" aca="1" ref="R11" ca="1">GoF_Anderson_Darling(UV_Data,_xlfn.LET(_xlpm.d,UV_Data,_xlpm.mn,MIN(_xlfn._xlws.FILTER(_xlpm.d,UV_Include)),_xlpm.range_,MAX(_xlfn._xlws.FILTER(_xlpm.d,UV_Include))-_xlpm.mn,_xlpm.pad,MAX(_xlpm.range_*0.001,1E-30),_xlpm.scale_,_xlpm.range_+2*_xlpm.pad,_xlpm.z,(_xlpm.d-_xlpm.mn+_xlpm.pad)/_xlpm.scale_,IFERROR(_xlfn.BETA.DIST(_xlpm.z,$I$11,$K$11,TRUE),0.5)),UV_Include)</f>
        <v>27.978487610729189</v>
      </c>
      <c r="S11" s="35" cm="1">
        <f t="array" aca="1" ref="S11" ca="1">GoF_Kolmogorov_Smirnov(UV_Data,_xlfn.LET(_xlpm.d,UV_Data,_xlpm.mn,MIN(_xlfn._xlws.FILTER(_xlpm.d,UV_Include)),_xlpm.range_,MAX(_xlfn._xlws.FILTER(_xlpm.d,UV_Include))-_xlpm.mn,_xlpm.pad,MAX(_xlpm.range_*0.001,1E-30),_xlpm.scale_,_xlpm.range_+2*_xlpm.pad,_xlpm.z,(_xlpm.d-_xlpm.mn+_xlpm.pad)/_xlpm.scale_,IFERROR(_xlfn.BETA.DIST(_xlpm.z,$I$11,$K$11,TRUE),0.5)),UV_Include)</f>
        <v>0.10378623376580842</v>
      </c>
      <c r="U11" s="13">
        <v>60.623076923076908</v>
      </c>
      <c r="V11" s="13">
        <v>64.67692307692306</v>
      </c>
      <c r="W11" s="14">
        <v>237</v>
      </c>
      <c r="X11" s="26">
        <v>0.13327680461599717</v>
      </c>
      <c r="Y11" s="26">
        <v>0.14487140873136675</v>
      </c>
      <c r="Z11" s="26">
        <v>2.3693065815064029E-2</v>
      </c>
      <c r="AA11" s="26">
        <f ca="1"/>
        <v>0.11123592513324101</v>
      </c>
      <c r="AB11" s="26">
        <f ca="1"/>
        <v>0.14379802165307035</v>
      </c>
      <c r="AC11" s="26">
        <v>0.11030063516003313</v>
      </c>
      <c r="AD11" s="26">
        <f ca="1"/>
        <v>0.11912372896956883</v>
      </c>
      <c r="AE11" s="26">
        <v>0.11230959091232573</v>
      </c>
      <c r="AG11" s="13">
        <v>50.047826086956505</v>
      </c>
      <c r="AH11" s="13">
        <v>52.339130434782589</v>
      </c>
      <c r="AI11" s="14">
        <v>68</v>
      </c>
      <c r="AJ11" s="26">
        <v>1.6087868282984863E-2</v>
      </c>
      <c r="AK11" s="26">
        <v>1.7178716958583366E-2</v>
      </c>
      <c r="AL11" s="26">
        <v>1.5800433484125853E-2</v>
      </c>
      <c r="AM11" s="26">
        <f ca="1"/>
        <v>1.5091170586401755E-2</v>
      </c>
      <c r="AN11" s="26">
        <f ca="1"/>
        <v>1.4251690370968441E-2</v>
      </c>
      <c r="AO11" s="26">
        <v>3.5291924887222298E-2</v>
      </c>
      <c r="AP11" s="26">
        <f ca="1"/>
        <v>2.1264416036995578E-2</v>
      </c>
      <c r="AQ11" s="26">
        <v>2.0259721725098243E-2</v>
      </c>
      <c r="AS11" s="13">
        <v>46.84</v>
      </c>
      <c r="AT11" s="13">
        <v>48.596666666666671</v>
      </c>
      <c r="AU11" s="14">
        <v>38</v>
      </c>
      <c r="AV11" s="26">
        <v>5.7807922207435223E-3</v>
      </c>
      <c r="AW11" s="26">
        <v>4.8993964332053981E-3</v>
      </c>
      <c r="AX11" s="26">
        <v>1.2737063935038762E-2</v>
      </c>
      <c r="AY11" s="26">
        <f ca="1"/>
        <v>6.6693640932021306E-3</v>
      </c>
      <c r="AZ11" s="26">
        <f ca="1"/>
        <v>3.9978382876884331E-3</v>
      </c>
      <c r="BA11" s="26">
        <v>2.0766069901830178E-2</v>
      </c>
      <c r="BB11" s="26">
        <f ca="1"/>
        <v>8.5151833680132665E-3</v>
      </c>
      <c r="BC11" s="26">
        <v>8.2790982898038514E-3</v>
      </c>
      <c r="BE11" s="40">
        <v>36.507858786310067</v>
      </c>
      <c r="BF11" s="27">
        <v>17506.463881220705</v>
      </c>
      <c r="BG11" s="27">
        <v>16085.532389140935</v>
      </c>
      <c r="BH11" s="27">
        <v>16125.122626558992</v>
      </c>
      <c r="BI11" s="27">
        <v>17387.449156430546</v>
      </c>
      <c r="BJ11" s="27">
        <v>20088.442187528948</v>
      </c>
      <c r="BK11" s="27">
        <v>24692.119669669293</v>
      </c>
      <c r="BL11" s="27">
        <v>31928.219245958702</v>
      </c>
      <c r="BM11" s="27">
        <v>42878.753397772627</v>
      </c>
      <c r="BN11" s="27">
        <v>59122.077472154066</v>
      </c>
      <c r="BO11" s="27">
        <v>82949.494171798826</v>
      </c>
      <c r="BP11" s="27">
        <v>117683.95555448846</v>
      </c>
      <c r="BQ11" s="27">
        <v>168146.56648652599</v>
      </c>
      <c r="BR11" s="27">
        <v>241338.87738021699</v>
      </c>
      <c r="BS11" s="27">
        <v>347441.29449030344</v>
      </c>
      <c r="BT11" s="27">
        <v>1000000000000000</v>
      </c>
      <c r="BU11" s="27">
        <v>1000000000000000</v>
      </c>
      <c r="BV11" s="27">
        <v>1000000000000000</v>
      </c>
      <c r="BW11" s="27">
        <v>1000000000000000</v>
      </c>
      <c r="BX11" s="27">
        <v>1000000000000000</v>
      </c>
      <c r="BY11" s="45">
        <v>1000000000000000</v>
      </c>
      <c r="CA11" s="40">
        <f ca="1"/>
        <v>69.46655200339076</v>
      </c>
      <c r="CB11" s="27">
        <v>10917.891415798253</v>
      </c>
      <c r="CC11" s="27">
        <v>10923.850676088583</v>
      </c>
      <c r="CD11" s="27">
        <v>10930.116649824678</v>
      </c>
      <c r="CE11" s="27">
        <v>10936.689407196018</v>
      </c>
      <c r="CF11" s="27">
        <v>10943.569060342348</v>
      </c>
      <c r="CG11" s="27">
        <v>10950.755762885772</v>
      </c>
      <c r="CH11" s="27">
        <v>10958.24970948366</v>
      </c>
      <c r="CI11" s="27">
        <v>10966.051135401054</v>
      </c>
      <c r="CJ11" s="27">
        <v>10974.160316100453</v>
      </c>
      <c r="CK11" s="27">
        <v>10982.577566851547</v>
      </c>
      <c r="CL11" s="27">
        <v>10991.303242357504</v>
      </c>
      <c r="CM11" s="27">
        <v>11000.337736398635</v>
      </c>
      <c r="CN11" s="27">
        <v>11009.681481492617</v>
      </c>
      <c r="CO11" s="27">
        <v>11019.334948570857</v>
      </c>
      <c r="CP11" s="27">
        <v>11029.298646670808</v>
      </c>
      <c r="CQ11" s="27">
        <v>11039.573122643145</v>
      </c>
      <c r="CR11" s="27">
        <v>11050.158960873781</v>
      </c>
      <c r="CS11" s="27">
        <v>11061.056783020564</v>
      </c>
      <c r="CT11" s="27">
        <v>11072.267247763437</v>
      </c>
      <c r="CU11" s="45">
        <v>11083.791050568929</v>
      </c>
      <c r="CW11" s="26">
        <v>2.2199453551912567E-3</v>
      </c>
      <c r="CX11" s="13">
        <v>43.3</v>
      </c>
      <c r="CY11" s="13">
        <v>42.128673647931777</v>
      </c>
      <c r="CZ11" s="13">
        <v>45.089222129343611</v>
      </c>
      <c r="DA11" s="13">
        <v>0.15384639412335566</v>
      </c>
      <c r="DB11" s="13">
        <f ca="1"/>
        <v>37.399346214789382</v>
      </c>
      <c r="DC11" s="13">
        <f ca="1"/>
        <v>45.37748870654535</v>
      </c>
      <c r="DD11" s="13">
        <v>38.322953878455046</v>
      </c>
      <c r="DE11" s="13">
        <f ca="1"/>
        <v>43.06463260414062</v>
      </c>
      <c r="DF11" s="13">
        <v>42.959421830010612</v>
      </c>
    </row>
    <row r="12" spans="1:110" x14ac:dyDescent="0.25">
      <c r="A12" s="9">
        <v>57.5</v>
      </c>
      <c r="B12" s="10" t="b">
        <v>1</v>
      </c>
      <c r="D12" s="16" t="s">
        <v>347</v>
      </c>
      <c r="E12" s="22" cm="1">
        <f t="array" ref="E12">INDEX(Skewness(UV_Data,UV_Include),1)</f>
        <v>-0.6386047358773721</v>
      </c>
      <c r="G12" s="18" t="s">
        <v>1673</v>
      </c>
      <c r="H12" s="30" t="s">
        <v>1656</v>
      </c>
      <c r="I12" s="31">
        <f>_xlfn.LET(_xlpm.d,_xlfn._xlws.FILTER(UV_Data,UV_Include),MIN(_xlpm.d)-(MAX(_xlpm.d)-MIN(_xlpm.d))*0.001)</f>
        <v>36.247299999999996</v>
      </c>
      <c r="J12" s="30" t="s">
        <v>1653</v>
      </c>
      <c r="K12" s="31">
        <f>IFERROR(_xlfn.MODE.SNGL(_xlfn._xlws.FILTER(UV_Data,UV_Include)),MEDIAN(_xlfn._xlws.FILTER(UV_Data,UV_Include)))</f>
        <v>73</v>
      </c>
      <c r="L12" s="30" t="s">
        <v>1657</v>
      </c>
      <c r="M12" s="31">
        <f>_xlfn.LET(_xlpm.d,_xlfn._xlws.FILTER(UV_Data,UV_Include),MAX(_xlpm.d)+(MAX(_xlpm.d)-MIN(_xlpm.d))*0.001)</f>
        <v>89.052700000000002</v>
      </c>
      <c r="N12" s="32" cm="1">
        <f t="array" ref="N12">NLL_BetaPERT(UV_Data,$I$12,$K$12,$M$12,UV_Include)</f>
        <v>10677.665931320744</v>
      </c>
      <c r="O12" s="19">
        <v>3</v>
      </c>
      <c r="P12" s="31" cm="1">
        <f t="array" ref="P12">GoF_AIC($N$12,$O$12)</f>
        <v>21361.331862641488</v>
      </c>
      <c r="Q12" s="31" cm="1">
        <f t="array" ref="Q12">GoF_BIC($N$12,$O$12,UV_n)</f>
        <v>21379.278087266732</v>
      </c>
      <c r="R12" s="33" cm="1">
        <f t="array" ref="R12">GoF_Anderson_Darling(UV_Data,_xlfn.LET(_xlpm.mn,$I$12,_xlpm.md,$K$12,_xlpm.mx,$M$12,_xlpm.alpha_param,1+4*(_xlpm.md-_xlpm.mn)/(_xlpm.mx-_xlpm.mn+1E-30),_xlpm.beta_param,1+4*(_xlpm.mx-_xlpm.md)/(_xlpm.mx-_xlpm.mn+1E-30),_xlfn.BETA.DIST((UV_Data-_xlpm.mn)/(_xlpm.mx-_xlpm.mn+1E-30),_xlpm.alpha_param,_xlpm.beta_param,TRUE)),UV_Include)</f>
        <v>27.243676697578394</v>
      </c>
      <c r="S12" s="36" cm="1">
        <f t="array" ref="S12">GoF_Kolmogorov_Smirnov(UV_Data,_xlfn.LET(_xlpm.mn,$I$12,_xlpm.md,$K$12,_xlpm.mx,$M$12,_xlpm.alpha_param,1+4*(_xlpm.md-_xlpm.mn)/(_xlpm.mx-_xlpm.mn+1E-30),_xlpm.beta_param,1+4*(_xlpm.mx-_xlpm.md)/(_xlpm.mx-_xlpm.mn+1E-30),_xlfn.BETA.DIST((UV_Data-_xlpm.mn)/(_xlpm.mx-_xlpm.mn+1E-30),_xlpm.alpha_param,_xlpm.beta_param,TRUE)),UV_Include)</f>
        <v>7.7172164841113777E-2</v>
      </c>
      <c r="U12" s="13">
        <v>64.67692307692306</v>
      </c>
      <c r="V12" s="13">
        <v>68.730769230769212</v>
      </c>
      <c r="W12" s="14">
        <v>351</v>
      </c>
      <c r="X12" s="26">
        <v>0.16281993415941592</v>
      </c>
      <c r="Y12" s="26">
        <v>0.16100242684060423</v>
      </c>
      <c r="Z12" s="26">
        <v>2.2345432333622406E-2</v>
      </c>
      <c r="AA12" s="26">
        <f ca="1"/>
        <v>0.15276942958531736</v>
      </c>
      <c r="AB12" s="26">
        <f ca="1"/>
        <v>0.16885328889652362</v>
      </c>
      <c r="AC12" s="26">
        <v>0.12723609273104997</v>
      </c>
      <c r="AD12" s="26">
        <f ca="1"/>
        <v>0.14287773871450765</v>
      </c>
      <c r="AE12" s="26">
        <v>0.13631196676962831</v>
      </c>
      <c r="AG12" s="13">
        <v>52.339130434782589</v>
      </c>
      <c r="AH12" s="13">
        <v>54.630434782608674</v>
      </c>
      <c r="AI12" s="14">
        <v>93</v>
      </c>
      <c r="AJ12" s="26">
        <v>2.4595803487217231E-2</v>
      </c>
      <c r="AK12" s="26">
        <v>2.8262847750644998E-2</v>
      </c>
      <c r="AL12" s="26">
        <v>1.5286009007143164E-2</v>
      </c>
      <c r="AM12" s="26">
        <f ca="1"/>
        <v>2.1082416185565583E-2</v>
      </c>
      <c r="AN12" s="26">
        <f ca="1"/>
        <v>2.4098040816366198E-2</v>
      </c>
      <c r="AO12" s="26">
        <v>4.0702307362651124E-2</v>
      </c>
      <c r="AP12" s="26">
        <f ca="1"/>
        <v>2.9524476506498989E-2</v>
      </c>
      <c r="AQ12" s="26">
        <v>2.7905044602744261E-2</v>
      </c>
      <c r="AS12" s="13">
        <v>48.596666666666671</v>
      </c>
      <c r="AT12" s="13">
        <v>50.353333333333339</v>
      </c>
      <c r="AU12" s="14">
        <v>35</v>
      </c>
      <c r="AV12" s="26">
        <v>8.609965131299609E-3</v>
      </c>
      <c r="AW12" s="26">
        <v>8.3660747085348135E-3</v>
      </c>
      <c r="AX12" s="26">
        <v>1.2417912037251955E-2</v>
      </c>
      <c r="AY12" s="26">
        <f ca="1"/>
        <v>8.8587749358545777E-3</v>
      </c>
      <c r="AZ12" s="26">
        <f ca="1"/>
        <v>6.848960355912365E-3</v>
      </c>
      <c r="BA12" s="26">
        <v>2.3946172490165604E-2</v>
      </c>
      <c r="BB12" s="26">
        <f ca="1"/>
        <v>1.2137756381806496E-2</v>
      </c>
      <c r="BC12" s="26">
        <v>1.1664949493637965E-2</v>
      </c>
      <c r="BE12" s="40">
        <v>43.789430543572081</v>
      </c>
      <c r="BF12" s="27">
        <v>17423.140667993357</v>
      </c>
      <c r="BG12" s="27">
        <v>15694.817413971983</v>
      </c>
      <c r="BH12" s="27">
        <v>15085.385323079558</v>
      </c>
      <c r="BI12" s="27">
        <v>15181.668726761714</v>
      </c>
      <c r="BJ12" s="27">
        <v>15938.66977089528</v>
      </c>
      <c r="BK12" s="27">
        <v>17433.092790647785</v>
      </c>
      <c r="BL12" s="27">
        <v>19820.778456568492</v>
      </c>
      <c r="BM12" s="27">
        <v>23334.557310323864</v>
      </c>
      <c r="BN12" s="27">
        <v>28297.618102730121</v>
      </c>
      <c r="BO12" s="27">
        <v>35147.511915639145</v>
      </c>
      <c r="BP12" s="27">
        <v>44470.983482773489</v>
      </c>
      <c r="BQ12" s="27">
        <v>57051.96919235844</v>
      </c>
      <c r="BR12" s="27">
        <v>73936.68291479566</v>
      </c>
      <c r="BS12" s="27">
        <v>96521.405352914502</v>
      </c>
      <c r="BT12" s="27">
        <v>126670.71743192758</v>
      </c>
      <c r="BU12" s="27">
        <v>166876.72843021553</v>
      </c>
      <c r="BV12" s="27">
        <v>220473.63345510178</v>
      </c>
      <c r="BW12" s="27">
        <v>291927.06401682069</v>
      </c>
      <c r="BX12" s="27">
        <v>1000000000000000</v>
      </c>
      <c r="BY12" s="45">
        <v>1000000000000000</v>
      </c>
      <c r="CA12" s="40">
        <f ca="1"/>
        <v>70.233033240997287</v>
      </c>
      <c r="CB12" s="27">
        <v>10793.473736300564</v>
      </c>
      <c r="CC12" s="27">
        <v>10796.813857202733</v>
      </c>
      <c r="CD12" s="27">
        <v>10800.421370695347</v>
      </c>
      <c r="CE12" s="27">
        <v>10804.29592857251</v>
      </c>
      <c r="CF12" s="27">
        <v>10808.437220349513</v>
      </c>
      <c r="CG12" s="27">
        <v>10812.84497274229</v>
      </c>
      <c r="CH12" s="27">
        <v>10817.518949167194</v>
      </c>
      <c r="CI12" s="27">
        <v>10822.45894925776</v>
      </c>
      <c r="CJ12" s="27">
        <v>10827.66480840196</v>
      </c>
      <c r="CK12" s="27">
        <v>10833.136397294909</v>
      </c>
      <c r="CL12" s="27">
        <v>10838.873621510633</v>
      </c>
      <c r="CM12" s="27">
        <v>10844.876421088484</v>
      </c>
      <c r="CN12" s="27">
        <v>10851.144770137194</v>
      </c>
      <c r="CO12" s="27">
        <v>10857.678676453324</v>
      </c>
      <c r="CP12" s="27">
        <v>10864.478181155744</v>
      </c>
      <c r="CQ12" s="27">
        <v>10871.54335833356</v>
      </c>
      <c r="CR12" s="27">
        <v>10878.874314709787</v>
      </c>
      <c r="CS12" s="27">
        <v>10886.471189316977</v>
      </c>
      <c r="CT12" s="27">
        <v>10894.334153188016</v>
      </c>
      <c r="CU12" s="45">
        <v>10902.463409058235</v>
      </c>
      <c r="CW12" s="26">
        <v>2.5614754098360654E-3</v>
      </c>
      <c r="CX12" s="13">
        <v>43.5</v>
      </c>
      <c r="CY12" s="13">
        <v>42.565728570449522</v>
      </c>
      <c r="CZ12" s="13">
        <v>45.394544746140596</v>
      </c>
      <c r="DA12" s="13">
        <v>0.17754544662938598</v>
      </c>
      <c r="DB12" s="13">
        <f ca="1"/>
        <v>37.994214642569929</v>
      </c>
      <c r="DC12" s="13">
        <f ca="1"/>
        <v>45.70494429360469</v>
      </c>
      <c r="DD12" s="13">
        <v>38.476909923578944</v>
      </c>
      <c r="DE12" s="13">
        <f ca="1"/>
        <v>43.329080510973299</v>
      </c>
      <c r="DF12" s="13">
        <v>43.228158804532598</v>
      </c>
    </row>
    <row r="13" spans="1:110" x14ac:dyDescent="0.25">
      <c r="A13" s="9">
        <v>57.3</v>
      </c>
      <c r="B13" s="10" t="b">
        <v>1</v>
      </c>
      <c r="D13" s="16" t="s">
        <v>353</v>
      </c>
      <c r="E13" s="22" cm="1">
        <f t="array" ref="E13">INDEX(Kurtosis(UV_Data,UV_Include),1)</f>
        <v>-0.23447739417962499</v>
      </c>
      <c r="U13" s="13">
        <v>68.730769230769212</v>
      </c>
      <c r="V13" s="13">
        <v>72.784615384615364</v>
      </c>
      <c r="W13" s="14">
        <v>396</v>
      </c>
      <c r="X13" s="26">
        <v>0.16640076923874386</v>
      </c>
      <c r="Y13" s="26">
        <v>0.15095754585468457</v>
      </c>
      <c r="Z13" s="26">
        <v>2.1074450646190068E-2</v>
      </c>
      <c r="AA13" s="26">
        <f ca="1"/>
        <v>0.18123426545686039</v>
      </c>
      <c r="AB13" s="26">
        <f ca="1"/>
        <v>0.16381926577996209</v>
      </c>
      <c r="AC13" s="26">
        <v>0.14417155030206696</v>
      </c>
      <c r="AD13" s="26">
        <f ca="1"/>
        <v>0.15518620321585197</v>
      </c>
      <c r="AE13" s="26">
        <v>0.15115278422534406</v>
      </c>
      <c r="AG13" s="13">
        <v>54.630434782608674</v>
      </c>
      <c r="AH13" s="13">
        <v>56.921739130434759</v>
      </c>
      <c r="AI13" s="14">
        <v>109</v>
      </c>
      <c r="AJ13" s="26">
        <v>3.5498175242311372E-2</v>
      </c>
      <c r="AK13" s="26">
        <v>4.1951107893519822E-2</v>
      </c>
      <c r="AL13" s="26">
        <v>1.4788332965751438E-2</v>
      </c>
      <c r="AM13" s="26">
        <f ca="1"/>
        <v>2.8793761549263455E-2</v>
      </c>
      <c r="AN13" s="26">
        <f ca="1"/>
        <v>3.7045169154918421E-2</v>
      </c>
      <c r="AO13" s="26">
        <v>4.6112689838079979E-2</v>
      </c>
      <c r="AP13" s="26">
        <f ca="1"/>
        <v>3.8698000474962455E-2</v>
      </c>
      <c r="AQ13" s="26">
        <v>3.6402088782962264E-2</v>
      </c>
      <c r="AS13" s="13">
        <v>50.353333333333339</v>
      </c>
      <c r="AT13" s="13">
        <v>52.110000000000007</v>
      </c>
      <c r="AU13" s="14">
        <v>61</v>
      </c>
      <c r="AV13" s="26">
        <v>1.2396002706863023E-2</v>
      </c>
      <c r="AW13" s="26">
        <v>1.3248896439582981E-2</v>
      </c>
      <c r="AX13" s="26">
        <v>1.2106757110697197E-2</v>
      </c>
      <c r="AY13" s="26">
        <f ca="1"/>
        <v>1.1617219583199626E-2</v>
      </c>
      <c r="AZ13" s="26">
        <f ca="1"/>
        <v>1.098849814884632E-2</v>
      </c>
      <c r="BA13" s="26">
        <v>2.7126275078500989E-2</v>
      </c>
      <c r="BB13" s="26">
        <f ca="1"/>
        <v>1.6385034640497821E-2</v>
      </c>
      <c r="BC13" s="26">
        <v>1.5609147456696275E-2</v>
      </c>
      <c r="BE13" s="40">
        <v>51.071002300834095</v>
      </c>
      <c r="BF13" s="27">
        <v>17376.492211396588</v>
      </c>
      <c r="BG13" s="27">
        <v>15485.259103897186</v>
      </c>
      <c r="BH13" s="27">
        <v>14553.131485354375</v>
      </c>
      <c r="BI13" s="27">
        <v>14107.952679521915</v>
      </c>
      <c r="BJ13" s="27">
        <v>14024.889199526087</v>
      </c>
      <c r="BK13" s="27">
        <v>14272.679594144291</v>
      </c>
      <c r="BL13" s="27">
        <v>14861.260214701326</v>
      </c>
      <c r="BM13" s="27">
        <v>15826.392087052334</v>
      </c>
      <c r="BN13" s="27">
        <v>17225.187031628462</v>
      </c>
      <c r="BO13" s="27">
        <v>19136.034060392903</v>
      </c>
      <c r="BP13" s="27">
        <v>21660.924175508106</v>
      </c>
      <c r="BQ13" s="27">
        <v>24929.541514788576</v>
      </c>
      <c r="BR13" s="27">
        <v>29105.013288530143</v>
      </c>
      <c r="BS13" s="27">
        <v>34391.468416021824</v>
      </c>
      <c r="BT13" s="27">
        <v>41043.724575226144</v>
      </c>
      <c r="BU13" s="27">
        <v>49379.571974018661</v>
      </c>
      <c r="BV13" s="27">
        <v>59795.279792300331</v>
      </c>
      <c r="BW13" s="27">
        <v>72785.136080753568</v>
      </c>
      <c r="BX13" s="27">
        <v>88966.058709065808</v>
      </c>
      <c r="BY13" s="45">
        <v>109108.59890262569</v>
      </c>
      <c r="CA13" s="40">
        <f ca="1"/>
        <v>70.999514478603814</v>
      </c>
      <c r="CB13" s="27">
        <v>10705.245530179371</v>
      </c>
      <c r="CC13" s="27">
        <v>10706.580746235761</v>
      </c>
      <c r="CD13" s="27">
        <v>10708.152290484091</v>
      </c>
      <c r="CE13" s="27">
        <v>10709.959495421248</v>
      </c>
      <c r="CF13" s="27">
        <v>10712.001728260282</v>
      </c>
      <c r="CG13" s="27">
        <v>10714.278390371044</v>
      </c>
      <c r="CH13" s="27">
        <v>10716.788916742345</v>
      </c>
      <c r="CI13" s="27">
        <v>10719.532775460058</v>
      </c>
      <c r="CJ13" s="27">
        <v>10722.509467204736</v>
      </c>
      <c r="CK13" s="27">
        <v>10725.718524766507</v>
      </c>
      <c r="CL13" s="27">
        <v>10729.159512575197</v>
      </c>
      <c r="CM13" s="27">
        <v>10732.832026248718</v>
      </c>
      <c r="CN13" s="27">
        <v>10736.735692155427</v>
      </c>
      <c r="CO13" s="27">
        <v>10740.870166992812</v>
      </c>
      <c r="CP13" s="27">
        <v>10745.235137379861</v>
      </c>
      <c r="CQ13" s="27">
        <v>10749.830319464792</v>
      </c>
      <c r="CR13" s="27">
        <v>10754.655458545532</v>
      </c>
      <c r="CS13" s="27">
        <v>10759.710328704243</v>
      </c>
      <c r="CT13" s="27">
        <v>10764.994732454656</v>
      </c>
      <c r="CU13" s="45">
        <v>10770.508500401842</v>
      </c>
      <c r="CW13" s="26">
        <v>2.9030054644808745E-3</v>
      </c>
      <c r="CX13" s="13">
        <v>43.8</v>
      </c>
      <c r="CY13" s="13">
        <v>42.952957461502315</v>
      </c>
      <c r="CZ13" s="13">
        <v>45.66678628352048</v>
      </c>
      <c r="DA13" s="13">
        <v>0.20125261524943913</v>
      </c>
      <c r="DB13" s="13">
        <f ca="1"/>
        <v>38.522359503199048</v>
      </c>
      <c r="DC13" s="13">
        <f ca="1"/>
        <v>45.99642792283268</v>
      </c>
      <c r="DD13" s="13">
        <v>38.620901019442385</v>
      </c>
      <c r="DE13" s="13">
        <f ca="1"/>
        <v>43.56921044012168</v>
      </c>
      <c r="DF13" s="13">
        <v>43.472412289174905</v>
      </c>
    </row>
    <row r="14" spans="1:110" x14ac:dyDescent="0.25">
      <c r="A14" s="9">
        <v>57.3</v>
      </c>
      <c r="B14" s="10" t="b">
        <v>1</v>
      </c>
      <c r="D14" s="16" t="s">
        <v>1659</v>
      </c>
      <c r="E14" s="23">
        <f>COUNT(_xlfn._xlws.FILTER(UV_Data,UV_Include))</f>
        <v>2928</v>
      </c>
      <c r="G14" t="str">
        <f>W2&amp;" Method Histogram"</f>
        <v>Sturges Method Histogram</v>
      </c>
      <c r="U14" s="13">
        <v>72.784615384615364</v>
      </c>
      <c r="V14" s="13">
        <v>76.838461538461516</v>
      </c>
      <c r="W14" s="14">
        <v>754</v>
      </c>
      <c r="X14" s="26">
        <v>0.14226507676377242</v>
      </c>
      <c r="Y14" s="26">
        <v>0.12270244200902125</v>
      </c>
      <c r="Z14" s="26">
        <v>1.9875760889639826E-2</v>
      </c>
      <c r="AA14" s="26">
        <f ca="1"/>
        <v>0.17580256996668253</v>
      </c>
      <c r="AB14" s="26">
        <f ca="1"/>
        <v>0.13406097327398514</v>
      </c>
      <c r="AC14" s="26">
        <v>0.13613364385770932</v>
      </c>
      <c r="AD14" s="26">
        <f ca="1"/>
        <v>0.1507679030875867</v>
      </c>
      <c r="AE14" s="26">
        <v>0.15165087287642909</v>
      </c>
      <c r="AG14" s="13">
        <v>56.921739130434759</v>
      </c>
      <c r="AH14" s="13">
        <v>59.213043478260843</v>
      </c>
      <c r="AI14" s="14">
        <v>140</v>
      </c>
      <c r="AJ14" s="26">
        <v>4.836529042650474E-2</v>
      </c>
      <c r="AK14" s="26">
        <v>5.6820089029149326E-2</v>
      </c>
      <c r="AL14" s="26">
        <v>1.4306860070783411E-2</v>
      </c>
      <c r="AM14" s="26">
        <f ca="1"/>
        <v>3.8389016259113423E-2</v>
      </c>
      <c r="AN14" s="26">
        <f ca="1"/>
        <v>5.2167062129777689E-2</v>
      </c>
      <c r="AO14" s="26">
        <v>5.1523072313508833E-2</v>
      </c>
      <c r="AP14" s="26">
        <f ca="1"/>
        <v>4.8392475586516992E-2</v>
      </c>
      <c r="AQ14" s="26">
        <v>4.5434325212165186E-2</v>
      </c>
      <c r="AS14" s="13">
        <v>52.110000000000007</v>
      </c>
      <c r="AT14" s="13">
        <v>53.866666666666674</v>
      </c>
      <c r="AU14" s="14">
        <v>69</v>
      </c>
      <c r="AV14" s="26">
        <v>1.7251553940714572E-2</v>
      </c>
      <c r="AW14" s="26">
        <v>1.9593142842205251E-2</v>
      </c>
      <c r="AX14" s="26">
        <v>1.1803398775713014E-2</v>
      </c>
      <c r="AY14" s="26">
        <f ca="1"/>
        <v>1.5040001240356683E-2</v>
      </c>
      <c r="AZ14" s="26">
        <f ca="1"/>
        <v>1.6583120250233153E-2</v>
      </c>
      <c r="BA14" s="26">
        <v>3.0306377666836415E-2</v>
      </c>
      <c r="BB14" s="26">
        <f ca="1"/>
        <v>2.1181641271368117E-2</v>
      </c>
      <c r="BC14" s="26">
        <v>2.0048990020968702E-2</v>
      </c>
      <c r="BE14" s="40">
        <v>58.35257405809611</v>
      </c>
      <c r="BF14" s="27">
        <v>17352.400316668951</v>
      </c>
      <c r="BG14" s="27">
        <v>15380.272446338906</v>
      </c>
      <c r="BH14" s="27">
        <v>14295.159313521692</v>
      </c>
      <c r="BI14" s="27">
        <v>13605.841144933946</v>
      </c>
      <c r="BJ14" s="27">
        <v>13163.696275988348</v>
      </c>
      <c r="BK14" s="27">
        <v>12907.761987244221</v>
      </c>
      <c r="BL14" s="27">
        <v>12810.873255438946</v>
      </c>
      <c r="BM14" s="27">
        <v>12862.426996324155</v>
      </c>
      <c r="BN14" s="27">
        <v>13061.573441396524</v>
      </c>
      <c r="BO14" s="27">
        <v>13414.214023132774</v>
      </c>
      <c r="BP14" s="27">
        <v>13931.650414005224</v>
      </c>
      <c r="BQ14" s="27">
        <v>14630.058890000859</v>
      </c>
      <c r="BR14" s="27">
        <v>15530.437634787966</v>
      </c>
      <c r="BS14" s="27">
        <v>16658.867332535141</v>
      </c>
      <c r="BT14" s="27">
        <v>18047.013070605546</v>
      </c>
      <c r="BU14" s="27">
        <v>19732.839885383935</v>
      </c>
      <c r="BV14" s="27">
        <v>21761.53942432741</v>
      </c>
      <c r="BW14" s="27">
        <v>24186.68156082074</v>
      </c>
      <c r="BX14" s="27">
        <v>27071.617245516063</v>
      </c>
      <c r="BY14" s="45">
        <v>30491.169890082707</v>
      </c>
      <c r="CA14" s="40">
        <f ca="1"/>
        <v>71.765995716210341</v>
      </c>
      <c r="CB14" s="27">
        <v>10649.052093752962</v>
      </c>
      <c r="CC14" s="27">
        <v>10648.908596299829</v>
      </c>
      <c r="CD14" s="27">
        <v>10648.977087881382</v>
      </c>
      <c r="CE14" s="27">
        <v>10649.256657899017</v>
      </c>
      <c r="CF14" s="27">
        <v>10649.746428365614</v>
      </c>
      <c r="CG14" s="27">
        <v>10650.4455533197</v>
      </c>
      <c r="CH14" s="27">
        <v>10651.353218258877</v>
      </c>
      <c r="CI14" s="27">
        <v>10652.468639591587</v>
      </c>
      <c r="CJ14" s="27">
        <v>10653.791064105972</v>
      </c>
      <c r="CK14" s="27">
        <v>10655.319768456589</v>
      </c>
      <c r="CL14" s="27">
        <v>10657.054058666725</v>
      </c>
      <c r="CM14" s="27">
        <v>10658.993269648101</v>
      </c>
      <c r="CN14" s="27">
        <v>10661.136764734141</v>
      </c>
      <c r="CO14" s="27">
        <v>10663.48393523005</v>
      </c>
      <c r="CP14" s="27">
        <v>10666.034199975871</v>
      </c>
      <c r="CQ14" s="27">
        <v>10668.787004924932</v>
      </c>
      <c r="CR14" s="27">
        <v>10671.74182273437</v>
      </c>
      <c r="CS14" s="27">
        <v>10674.898152370199</v>
      </c>
      <c r="CT14" s="27">
        <v>10678.25551872408</v>
      </c>
      <c r="CU14" s="45">
        <v>10681.813472243124</v>
      </c>
      <c r="CW14" s="26">
        <v>3.2445355191256832E-3</v>
      </c>
      <c r="CX14" s="13">
        <v>44</v>
      </c>
      <c r="CY14" s="13">
        <v>43.301088944565819</v>
      </c>
      <c r="CZ14" s="13">
        <v>45.912933824952653</v>
      </c>
      <c r="DA14" s="13">
        <v>0.22496790554441731</v>
      </c>
      <c r="DB14" s="13">
        <f ca="1"/>
        <v>38.997932650551199</v>
      </c>
      <c r="DC14" s="13">
        <f ca="1"/>
        <v>46.25957358369768</v>
      </c>
      <c r="DD14" s="13">
        <v>38.756643178537793</v>
      </c>
      <c r="DE14" s="13">
        <f ca="1"/>
        <v>43.789792058356596</v>
      </c>
      <c r="DF14" s="13">
        <v>43.696964956266783</v>
      </c>
    </row>
    <row r="15" spans="1:110" x14ac:dyDescent="0.25">
      <c r="A15" s="9">
        <v>57</v>
      </c>
      <c r="B15" s="10" t="b">
        <v>1</v>
      </c>
      <c r="D15" s="18" t="s">
        <v>1660</v>
      </c>
      <c r="E15" s="24" cm="1">
        <f t="array" ref="E15">Missing_Count(UV_Data)</f>
        <v>10</v>
      </c>
      <c r="U15" s="13">
        <v>76.838461538461516</v>
      </c>
      <c r="V15" s="13">
        <v>80.892307692307668</v>
      </c>
      <c r="W15" s="14">
        <v>343</v>
      </c>
      <c r="X15" s="26">
        <v>0.10174970084975088</v>
      </c>
      <c r="Y15" s="26">
        <v>8.8401024492131386E-2</v>
      </c>
      <c r="Z15" s="26">
        <v>1.8745251184687395E-2</v>
      </c>
      <c r="AA15" s="26">
        <f ca="1"/>
        <v>0.12904242766761687</v>
      </c>
      <c r="AB15" s="26">
        <f ca="1"/>
        <v>9.4174925155404043E-2</v>
      </c>
      <c r="AC15" s="26">
        <v>9.7438498692737019E-2</v>
      </c>
      <c r="AD15" s="26">
        <f ca="1"/>
        <v>0.12588063417034423</v>
      </c>
      <c r="AE15" s="26">
        <v>0.1330464079860203</v>
      </c>
      <c r="AG15" s="13">
        <v>59.213043478260843</v>
      </c>
      <c r="AH15" s="13">
        <v>61.504347826086928</v>
      </c>
      <c r="AI15" s="14">
        <v>89</v>
      </c>
      <c r="AJ15" s="26">
        <v>6.2207757021700422E-2</v>
      </c>
      <c r="AK15" s="26">
        <v>7.0918324492275586E-2</v>
      </c>
      <c r="AL15" s="26">
        <v>1.3841062786387859E-2</v>
      </c>
      <c r="AM15" s="26">
        <f ca="1"/>
        <v>4.9843514666973621E-2</v>
      </c>
      <c r="AN15" s="26">
        <f ca="1"/>
        <v>6.7745944043891004E-2</v>
      </c>
      <c r="AO15" s="26">
        <v>5.6933454788937632E-2</v>
      </c>
      <c r="AP15" s="26">
        <f ca="1"/>
        <v>5.8141926810397704E-2</v>
      </c>
      <c r="AQ15" s="26">
        <v>5.4624875585449983E-2</v>
      </c>
      <c r="AS15" s="13">
        <v>53.866666666666674</v>
      </c>
      <c r="AT15" s="13">
        <v>55.623333333333342</v>
      </c>
      <c r="AU15" s="14">
        <v>81</v>
      </c>
      <c r="AV15" s="26">
        <v>2.3208181562466457E-2</v>
      </c>
      <c r="AW15" s="26">
        <v>2.7223536772056023E-2</v>
      </c>
      <c r="AX15" s="26">
        <v>1.1507641673541569E-2</v>
      </c>
      <c r="AY15" s="26">
        <f ca="1"/>
        <v>1.9217011720823809E-2</v>
      </c>
      <c r="AZ15" s="26">
        <f ca="1"/>
        <v>2.3633341231959003E-2</v>
      </c>
      <c r="BA15" s="26">
        <v>3.3486480255171813E-2</v>
      </c>
      <c r="BB15" s="26">
        <f ca="1"/>
        <v>2.6425314383860185E-2</v>
      </c>
      <c r="BC15" s="26">
        <v>2.4901234278058945E-2</v>
      </c>
      <c r="BE15" s="40">
        <v>65.634145815358124</v>
      </c>
      <c r="BF15" s="27">
        <v>17342.910698570879</v>
      </c>
      <c r="BG15" s="27">
        <v>15339.221592455684</v>
      </c>
      <c r="BH15" s="27">
        <v>14195.409605996667</v>
      </c>
      <c r="BI15" s="27">
        <v>13414.514600863102</v>
      </c>
      <c r="BJ15" s="27">
        <v>12841.354911168246</v>
      </c>
      <c r="BK15" s="27">
        <v>12407.421689784565</v>
      </c>
      <c r="BL15" s="27">
        <v>12076.825239368482</v>
      </c>
      <c r="BM15" s="27">
        <v>11828.835454488264</v>
      </c>
      <c r="BN15" s="27">
        <v>11650.811654055478</v>
      </c>
      <c r="BO15" s="27">
        <v>11534.89370306069</v>
      </c>
      <c r="BP15" s="27">
        <v>11476.290244607204</v>
      </c>
      <c r="BQ15" s="27">
        <v>11472.327760603452</v>
      </c>
      <c r="BR15" s="27">
        <v>11521.895664365846</v>
      </c>
      <c r="BS15" s="27">
        <v>11625.1130027565</v>
      </c>
      <c r="BT15" s="27">
        <v>11783.127186044096</v>
      </c>
      <c r="BU15" s="27">
        <v>11997.996073263132</v>
      </c>
      <c r="BV15" s="27">
        <v>12272.625793959251</v>
      </c>
      <c r="BW15" s="27">
        <v>12610.748141362388</v>
      </c>
      <c r="BX15" s="27">
        <v>13016.927919966498</v>
      </c>
      <c r="BY15" s="45">
        <v>13496.594551616787</v>
      </c>
      <c r="CA15" s="40">
        <f ca="1"/>
        <v>72.532476953816868</v>
      </c>
      <c r="CB15" s="27">
        <v>10621.22936990937</v>
      </c>
      <c r="CC15" s="27">
        <v>10620.057785578147</v>
      </c>
      <c r="CD15" s="27">
        <v>10619.079313074273</v>
      </c>
      <c r="CE15" s="27">
        <v>10618.292856945061</v>
      </c>
      <c r="CF15" s="27">
        <v>10617.69735290579</v>
      </c>
      <c r="CG15" s="27">
        <v>10617.29176723385</v>
      </c>
      <c r="CH15" s="27">
        <v>10617.075096182287</v>
      </c>
      <c r="CI15" s="27">
        <v>10617.046365411034</v>
      </c>
      <c r="CJ15" s="27">
        <v>10617.204629435793</v>
      </c>
      <c r="CK15" s="27">
        <v>10617.548971094397</v>
      </c>
      <c r="CL15" s="27">
        <v>10618.078501028762</v>
      </c>
      <c r="CM15" s="27">
        <v>10618.792357183573</v>
      </c>
      <c r="CN15" s="27">
        <v>10619.689704319537</v>
      </c>
      <c r="CO15" s="27">
        <v>10620.769733542013</v>
      </c>
      <c r="CP15" s="27">
        <v>10622.031661843688</v>
      </c>
      <c r="CQ15" s="27">
        <v>10623.474731661545</v>
      </c>
      <c r="CR15" s="27">
        <v>10625.098210446491</v>
      </c>
      <c r="CS15" s="27">
        <v>10626.901390246931</v>
      </c>
      <c r="CT15" s="27">
        <v>10628.883587304239</v>
      </c>
      <c r="CU15" s="45">
        <v>10631.044141660845</v>
      </c>
      <c r="CW15" s="26">
        <v>3.5860655737704919E-3</v>
      </c>
      <c r="CX15" s="13">
        <v>44.3</v>
      </c>
      <c r="CY15" s="13">
        <v>43.617686275830977</v>
      </c>
      <c r="CZ15" s="13">
        <v>46.137936779607692</v>
      </c>
      <c r="DA15" s="13">
        <v>0.24869132308090908</v>
      </c>
      <c r="DB15" s="13">
        <f ca="1"/>
        <v>39.430955627741632</v>
      </c>
      <c r="DC15" s="13">
        <f ca="1"/>
        <v>46.499782696267317</v>
      </c>
      <c r="DD15" s="13">
        <v>38.885410038616733</v>
      </c>
      <c r="DE15" s="13">
        <f ca="1"/>
        <v>43.994267255366701</v>
      </c>
      <c r="DF15" s="13">
        <v>43.905271404419992</v>
      </c>
    </row>
    <row r="16" spans="1:110" x14ac:dyDescent="0.25">
      <c r="A16" s="9">
        <v>56.7</v>
      </c>
      <c r="B16" s="10" t="b">
        <v>1</v>
      </c>
      <c r="U16" s="13">
        <v>80.892307692307668</v>
      </c>
      <c r="V16" s="13">
        <v>84.94615384615382</v>
      </c>
      <c r="W16" s="14">
        <v>196</v>
      </c>
      <c r="X16" s="26">
        <v>6.0876927517236168E-2</v>
      </c>
      <c r="Y16" s="26">
        <v>5.7489608499259659E-2</v>
      </c>
      <c r="Z16" s="26">
        <v>1.7679043530866023E-2</v>
      </c>
      <c r="AA16" s="26">
        <f ca="1"/>
        <v>6.4495408584917535E-2</v>
      </c>
      <c r="AB16" s="26">
        <f ca="1"/>
        <v>5.7646185861336074E-2</v>
      </c>
      <c r="AC16" s="26">
        <v>5.8664722850024553E-2</v>
      </c>
      <c r="AD16" s="26">
        <f ca="1"/>
        <v>8.0381436265506978E-2</v>
      </c>
      <c r="AE16" s="26">
        <v>9.2199258747188373E-2</v>
      </c>
      <c r="AG16" s="13">
        <v>61.504347826086928</v>
      </c>
      <c r="AH16" s="13">
        <v>63.795652173913012</v>
      </c>
      <c r="AI16" s="14">
        <v>145</v>
      </c>
      <c r="AJ16" s="26">
        <v>7.5533295355349417E-2</v>
      </c>
      <c r="AK16" s="26">
        <v>8.2266910989992781E-2</v>
      </c>
      <c r="AL16" s="26">
        <v>1.3390430752024618E-2</v>
      </c>
      <c r="AM16" s="26">
        <f ca="1"/>
        <v>6.2807902018370249E-2</v>
      </c>
      <c r="AN16" s="26">
        <f ca="1"/>
        <v>8.1616986809507852E-2</v>
      </c>
      <c r="AO16" s="26">
        <v>6.2343837264366486E-2</v>
      </c>
      <c r="AP16" s="26">
        <f ca="1"/>
        <v>6.7422417258636069E-2</v>
      </c>
      <c r="AQ16" s="26">
        <v>6.3544989443433536E-2</v>
      </c>
      <c r="AS16" s="13">
        <v>55.623333333333342</v>
      </c>
      <c r="AT16" s="13">
        <v>57.38000000000001</v>
      </c>
      <c r="AU16" s="14">
        <v>79</v>
      </c>
      <c r="AV16" s="26">
        <v>3.0180079763293177E-2</v>
      </c>
      <c r="AW16" s="26">
        <v>3.5732135488697303E-2</v>
      </c>
      <c r="AX16" s="26">
        <v>1.1219295340517688E-2</v>
      </c>
      <c r="AY16" s="26">
        <f ca="1"/>
        <v>2.4220249475028849E-2</v>
      </c>
      <c r="AZ16" s="26">
        <f ca="1"/>
        <v>3.1920613798858022E-2</v>
      </c>
      <c r="BA16" s="26">
        <v>3.6666582843507212E-2</v>
      </c>
      <c r="BB16" s="26">
        <f ca="1"/>
        <v>3.1989694677589942E-2</v>
      </c>
      <c r="BC16" s="26">
        <v>3.0063919449912102E-2</v>
      </c>
      <c r="BE16" s="40">
        <v>72.915717572620139</v>
      </c>
      <c r="BF16" s="27">
        <v>17343.229538930391</v>
      </c>
      <c r="BG16" s="27">
        <v>15338.875739343497</v>
      </c>
      <c r="BH16" s="27">
        <v>14191.125724193804</v>
      </c>
      <c r="BI16" s="27">
        <v>13400.866533512788</v>
      </c>
      <c r="BJ16" s="27">
        <v>12810.843138147429</v>
      </c>
      <c r="BK16" s="27">
        <v>12350.502717223872</v>
      </c>
      <c r="BL16" s="27">
        <v>11981.896337049742</v>
      </c>
      <c r="BM16" s="27">
        <v>11682.17848672676</v>
      </c>
      <c r="BN16" s="27">
        <v>11436.498353406505</v>
      </c>
      <c r="BO16" s="27">
        <v>11234.653543987997</v>
      </c>
      <c r="BP16" s="27">
        <v>11069.341029738876</v>
      </c>
      <c r="BQ16" s="27">
        <v>10935.168089755201</v>
      </c>
      <c r="BR16" s="27">
        <v>10828.057578605503</v>
      </c>
      <c r="BS16" s="27">
        <v>10744.872250742248</v>
      </c>
      <c r="BT16" s="27">
        <v>10683.167720300071</v>
      </c>
      <c r="BU16" s="27">
        <v>10641.024525402876</v>
      </c>
      <c r="BV16" s="27">
        <v>10616.930777405769</v>
      </c>
      <c r="BW16" s="27">
        <v>10609.698265985251</v>
      </c>
      <c r="BX16" s="27">
        <v>10618.401353509556</v>
      </c>
      <c r="BY16" s="45">
        <v>10642.331805487624</v>
      </c>
      <c r="CA16" s="40">
        <f ca="1"/>
        <v>73.298958191423395</v>
      </c>
      <c r="CB16" s="27">
        <v>10618.542121514822</v>
      </c>
      <c r="CC16" s="27">
        <v>10616.728171782272</v>
      </c>
      <c r="CD16" s="27">
        <v>10615.092877107911</v>
      </c>
      <c r="CE16" s="27">
        <v>10613.635001390547</v>
      </c>
      <c r="CF16" s="27">
        <v>10612.35333873522</v>
      </c>
      <c r="CG16" s="27">
        <v>10611.24671283307</v>
      </c>
      <c r="CH16" s="27">
        <v>10610.313976359615</v>
      </c>
      <c r="CI16" s="27">
        <v>10609.554010390968</v>
      </c>
      <c r="CJ16" s="27">
        <v>10608.965723838068</v>
      </c>
      <c r="CK16" s="27">
        <v>10608.548052897966</v>
      </c>
      <c r="CL16" s="27">
        <v>10608.299960520642</v>
      </c>
      <c r="CM16" s="27">
        <v>10608.220435892385</v>
      </c>
      <c r="CN16" s="27">
        <v>10608.308493934677</v>
      </c>
      <c r="CO16" s="27">
        <v>10608.563174816703</v>
      </c>
      <c r="CP16" s="27">
        <v>10608.983543483582</v>
      </c>
      <c r="CQ16" s="27">
        <v>10609.568689197229</v>
      </c>
      <c r="CR16" s="27">
        <v>10610.31772509139</v>
      </c>
      <c r="CS16" s="27">
        <v>10611.229787739605</v>
      </c>
      <c r="CT16" s="27">
        <v>10612.304036734755</v>
      </c>
      <c r="CU16" s="45">
        <v>10613.539654282042</v>
      </c>
      <c r="CW16" s="26">
        <v>3.9275956284153006E-3</v>
      </c>
      <c r="CX16" s="13">
        <v>44.3</v>
      </c>
      <c r="CY16" s="13">
        <v>43.908287051483057</v>
      </c>
      <c r="CZ16" s="13">
        <v>46.345434643297743</v>
      </c>
      <c r="DA16" s="13">
        <v>0.2724228734312511</v>
      </c>
      <c r="DB16" s="13">
        <f ca="1"/>
        <v>39.828794537973764</v>
      </c>
      <c r="DC16" s="13">
        <f ca="1"/>
        <v>46.721023010502059</v>
      </c>
      <c r="DD16" s="13">
        <v>39.008177752459645</v>
      </c>
      <c r="DE16" s="13">
        <f ca="1"/>
        <v>44.185208833621203</v>
      </c>
      <c r="DF16" s="13">
        <v>44.099916139590114</v>
      </c>
    </row>
    <row r="17" spans="1:110" x14ac:dyDescent="0.25">
      <c r="A17" s="9">
        <v>56.2</v>
      </c>
      <c r="B17" s="10" t="b">
        <v>1</v>
      </c>
      <c r="U17" s="13">
        <v>84.94615384615382</v>
      </c>
      <c r="V17" s="13">
        <v>89</v>
      </c>
      <c r="W17" s="14">
        <v>57</v>
      </c>
      <c r="X17" s="26">
        <v>3.0468163437990525E-2</v>
      </c>
      <c r="Y17" s="26">
        <v>3.4262318782969259E-2</v>
      </c>
      <c r="Z17" s="26">
        <v>1.6673480503775373E-2</v>
      </c>
      <c r="AA17" s="26">
        <f ca="1"/>
        <v>1.9089302073914016E-2</v>
      </c>
      <c r="AB17" s="26">
        <f ca="1"/>
        <v>3.114664506441911E-2</v>
      </c>
      <c r="AC17" s="26">
        <v>1.9890947007311865E-2</v>
      </c>
      <c r="AD17" s="26">
        <f ca="1"/>
        <v>2.3588997621642349E-2</v>
      </c>
      <c r="AE17" s="26">
        <v>3.1637983356831101E-2</v>
      </c>
      <c r="AG17" s="13">
        <v>63.795652173913012</v>
      </c>
      <c r="AH17" s="13">
        <v>66.086956521739097</v>
      </c>
      <c r="AI17" s="14">
        <v>173</v>
      </c>
      <c r="AJ17" s="26">
        <v>8.657960602032988E-2</v>
      </c>
      <c r="AK17" s="26">
        <v>8.936052331779154E-2</v>
      </c>
      <c r="AL17" s="26">
        <v>1.2954470223276893E-2</v>
      </c>
      <c r="AM17" s="26">
        <f ca="1"/>
        <v>7.6454854934879551E-2</v>
      </c>
      <c r="AN17" s="26">
        <f ca="1"/>
        <v>9.1706947386206827E-2</v>
      </c>
      <c r="AO17" s="26">
        <v>6.7754219739795341E-2</v>
      </c>
      <c r="AP17" s="26">
        <f ca="1"/>
        <v>7.5669106709933487E-2</v>
      </c>
      <c r="AQ17" s="26">
        <v>7.1722934255870674E-2</v>
      </c>
      <c r="AS17" s="13">
        <v>57.38000000000001</v>
      </c>
      <c r="AT17" s="13">
        <v>59.136666666666677</v>
      </c>
      <c r="AU17" s="14">
        <v>113</v>
      </c>
      <c r="AV17" s="26">
        <v>3.7937269279732261E-2</v>
      </c>
      <c r="AW17" s="26">
        <v>4.4519733807892051E-2</v>
      </c>
      <c r="AX17" s="26">
        <v>1.0938174085414198E-2</v>
      </c>
      <c r="AY17" s="26">
        <f ca="1"/>
        <v>3.0085926583180989E-2</v>
      </c>
      <c r="AZ17" s="26">
        <f ca="1"/>
        <v>4.0993943926862952E-2</v>
      </c>
      <c r="BA17" s="26">
        <v>3.9846685431842582E-2</v>
      </c>
      <c r="BB17" s="26">
        <f ca="1"/>
        <v>3.7727196519134087E-2</v>
      </c>
      <c r="BC17" s="26">
        <v>3.5418100256404184E-2</v>
      </c>
      <c r="BE17" s="40">
        <v>80.197289329882153</v>
      </c>
      <c r="BF17" s="27">
        <v>17350.315976551938</v>
      </c>
      <c r="BG17" s="27">
        <v>15365.185524494713</v>
      </c>
      <c r="BH17" s="27">
        <v>14246.197023378003</v>
      </c>
      <c r="BI17" s="27">
        <v>13492.137098704543</v>
      </c>
      <c r="BJ17" s="27">
        <v>12944.038620721645</v>
      </c>
      <c r="BK17" s="27">
        <v>12529.939601428445</v>
      </c>
      <c r="BL17" s="27">
        <v>12210.718369142309</v>
      </c>
      <c r="BM17" s="27">
        <v>11962.54109654545</v>
      </c>
      <c r="BN17" s="27">
        <v>11769.712225494473</v>
      </c>
      <c r="BO17" s="27">
        <v>11621.295941628829</v>
      </c>
      <c r="BP17" s="27">
        <v>11509.341516985634</v>
      </c>
      <c r="BQ17" s="27">
        <v>11427.873790585887</v>
      </c>
      <c r="BR17" s="27">
        <v>11372.281950716699</v>
      </c>
      <c r="BS17" s="27">
        <v>11338.93045260392</v>
      </c>
      <c r="BT17" s="27">
        <v>11324.9009520407</v>
      </c>
      <c r="BU17" s="27">
        <v>11327.81517988978</v>
      </c>
      <c r="BV17" s="27">
        <v>11345.709811700788</v>
      </c>
      <c r="BW17" s="27">
        <v>11376.945867842611</v>
      </c>
      <c r="BX17" s="27">
        <v>11420.141711795764</v>
      </c>
      <c r="BY17" s="45">
        <v>11474.122581240879</v>
      </c>
      <c r="CA17" s="40">
        <f ca="1"/>
        <v>74.065439429029922</v>
      </c>
      <c r="CB17" s="27">
        <v>10638.130418789169</v>
      </c>
      <c r="CC17" s="27">
        <v>10636.004036054313</v>
      </c>
      <c r="CD17" s="27">
        <v>10634.04541417274</v>
      </c>
      <c r="CE17" s="27">
        <v>10632.253209675808</v>
      </c>
      <c r="CF17" s="27">
        <v>10630.62610869017</v>
      </c>
      <c r="CG17" s="27">
        <v>10629.162826306354</v>
      </c>
      <c r="CH17" s="27">
        <v>10627.862105964734</v>
      </c>
      <c r="CI17" s="27">
        <v>10626.7227188615</v>
      </c>
      <c r="CJ17" s="27">
        <v>10625.743463371055</v>
      </c>
      <c r="CK17" s="27">
        <v>10624.923164485737</v>
      </c>
      <c r="CL17" s="27">
        <v>10624.260673271485</v>
      </c>
      <c r="CM17" s="27">
        <v>10623.754866340249</v>
      </c>
      <c r="CN17" s="27">
        <v>10623.404645336685</v>
      </c>
      <c r="CO17" s="27">
        <v>10623.208936440118</v>
      </c>
      <c r="CP17" s="27">
        <v>10623.166689880842</v>
      </c>
      <c r="CQ17" s="27">
        <v>10623.276879469986</v>
      </c>
      <c r="CR17" s="27">
        <v>10623.538502143099</v>
      </c>
      <c r="CS17" s="27">
        <v>10623.95057751628</v>
      </c>
      <c r="CT17" s="27">
        <v>10624.512147455005</v>
      </c>
      <c r="CU17" s="45">
        <v>10625.222275655477</v>
      </c>
      <c r="CW17" s="26">
        <v>4.2691256830601097E-3</v>
      </c>
      <c r="CX17" s="13">
        <v>44.5</v>
      </c>
      <c r="CY17" s="13">
        <v>44.177070918401306</v>
      </c>
      <c r="CZ17" s="13">
        <v>46.538185200707851</v>
      </c>
      <c r="DA17" s="13">
        <v>0.29616256217351278</v>
      </c>
      <c r="DB17" s="13">
        <f ca="1"/>
        <v>40.197028147370631</v>
      </c>
      <c r="DC17" s="13">
        <f ca="1"/>
        <v>46.926298194265136</v>
      </c>
      <c r="DD17" s="13">
        <v>39.125714034186679</v>
      </c>
      <c r="DE17" s="13">
        <f ca="1"/>
        <v>44.364595163652041</v>
      </c>
      <c r="DF17" s="13">
        <v>44.282888053962679</v>
      </c>
    </row>
    <row r="18" spans="1:110" x14ac:dyDescent="0.25">
      <c r="A18" s="9">
        <v>55.3</v>
      </c>
      <c r="B18" s="10" t="b">
        <v>1</v>
      </c>
      <c r="U18" s="13"/>
      <c r="V18" s="13"/>
      <c r="W18" s="14"/>
      <c r="X18" s="26"/>
      <c r="Y18" s="26"/>
      <c r="Z18" s="26"/>
      <c r="AA18" s="26"/>
      <c r="AB18" s="26"/>
      <c r="AC18" s="26"/>
      <c r="AD18" s="26"/>
      <c r="AE18" s="26"/>
      <c r="AG18" s="13">
        <v>66.086956521739097</v>
      </c>
      <c r="AH18" s="13">
        <v>68.378260869565182</v>
      </c>
      <c r="AI18" s="14">
        <v>200</v>
      </c>
      <c r="AJ18" s="26">
        <v>9.3686314891138101E-2</v>
      </c>
      <c r="AK18" s="26">
        <v>9.1488402299155669E-2</v>
      </c>
      <c r="AL18" s="26">
        <v>1.2532703530869993E-2</v>
      </c>
      <c r="AM18" s="26">
        <f ca="1"/>
        <v>8.9359329962465706E-2</v>
      </c>
      <c r="AN18" s="26">
        <f ca="1"/>
        <v>9.6566286668586188E-2</v>
      </c>
      <c r="AO18" s="26">
        <v>7.3164602215224139E-2</v>
      </c>
      <c r="AP18" s="26">
        <f ca="1"/>
        <v>8.2295504177975098E-2</v>
      </c>
      <c r="AQ18" s="26">
        <v>7.8653758573123567E-2</v>
      </c>
      <c r="AS18" s="13">
        <v>59.136666666666677</v>
      </c>
      <c r="AT18" s="13">
        <v>60.893333333333345</v>
      </c>
      <c r="AU18" s="14">
        <v>64</v>
      </c>
      <c r="AV18" s="26">
        <v>4.6097587541639645E-2</v>
      </c>
      <c r="AW18" s="26">
        <v>5.2882325480512166E-2</v>
      </c>
      <c r="AX18" s="26">
        <v>1.066409686985792E-2</v>
      </c>
      <c r="AY18" s="26">
        <f ca="1"/>
        <v>3.679061983990195E-2</v>
      </c>
      <c r="AZ18" s="26">
        <f ca="1"/>
        <v>5.0206625969210023E-2</v>
      </c>
      <c r="BA18" s="26">
        <v>4.3026788020178064E-2</v>
      </c>
      <c r="BB18" s="26">
        <f ca="1"/>
        <v>4.3472012925240638E-2</v>
      </c>
      <c r="BC18" s="26">
        <v>4.0829549702079138E-2</v>
      </c>
      <c r="BE18" s="40">
        <v>87.478861087144168</v>
      </c>
      <c r="BF18" s="27">
        <v>17362.162176881207</v>
      </c>
      <c r="BG18" s="27">
        <v>15409.27469724157</v>
      </c>
      <c r="BH18" s="27">
        <v>14338.82645802049</v>
      </c>
      <c r="BI18" s="27">
        <v>13646.410925555716</v>
      </c>
      <c r="BJ18" s="27">
        <v>13170.558305882463</v>
      </c>
      <c r="BK18" s="27">
        <v>12837.332488509173</v>
      </c>
      <c r="BL18" s="27">
        <v>12606.044239237634</v>
      </c>
      <c r="BM18" s="27">
        <v>12451.606496123841</v>
      </c>
      <c r="BN18" s="27">
        <v>12357.314775388488</v>
      </c>
      <c r="BO18" s="27">
        <v>12311.415267705783</v>
      </c>
      <c r="BP18" s="27">
        <v>12305.289310631519</v>
      </c>
      <c r="BQ18" s="27">
        <v>12332.412433634838</v>
      </c>
      <c r="BR18" s="27">
        <v>12387.71884674337</v>
      </c>
      <c r="BS18" s="27">
        <v>12467.19349099628</v>
      </c>
      <c r="BT18" s="27">
        <v>12567.599243697823</v>
      </c>
      <c r="BU18" s="27">
        <v>12686.288233903893</v>
      </c>
      <c r="BV18" s="27">
        <v>12821.067590021739</v>
      </c>
      <c r="BW18" s="27">
        <v>12970.101599823785</v>
      </c>
      <c r="BX18" s="27">
        <v>13131.838928308307</v>
      </c>
      <c r="BY18" s="45">
        <v>13304.957505756649</v>
      </c>
      <c r="CA18" s="40">
        <f ca="1"/>
        <v>74.831920666636449</v>
      </c>
      <c r="CB18" s="27">
        <v>10677.463252384332</v>
      </c>
      <c r="CC18" s="27">
        <v>10675.306384566526</v>
      </c>
      <c r="CD18" s="27">
        <v>10673.309240167118</v>
      </c>
      <c r="CE18" s="27">
        <v>10671.470393172052</v>
      </c>
      <c r="CF18" s="27">
        <v>10669.788446805391</v>
      </c>
      <c r="CG18" s="27">
        <v>10668.262032888044</v>
      </c>
      <c r="CH18" s="27">
        <v>10666.88981121578</v>
      </c>
      <c r="CI18" s="27">
        <v>10665.67046895541</v>
      </c>
      <c r="CJ18" s="27">
        <v>10664.602720058378</v>
      </c>
      <c r="CK18" s="27">
        <v>10663.685304691842</v>
      </c>
      <c r="CL18" s="27">
        <v>10662.916988685301</v>
      </c>
      <c r="CM18" s="27">
        <v>10662.29656299431</v>
      </c>
      <c r="CN18" s="27">
        <v>10661.822843177837</v>
      </c>
      <c r="CO18" s="27">
        <v>10661.494668892288</v>
      </c>
      <c r="CP18" s="27">
        <v>10661.310903398407</v>
      </c>
      <c r="CQ18" s="27">
        <v>10661.270433082649</v>
      </c>
      <c r="CR18" s="27">
        <v>10661.372166992</v>
      </c>
      <c r="CS18" s="27">
        <v>10661.615036381396</v>
      </c>
      <c r="CT18" s="27">
        <v>10661.997994274087</v>
      </c>
      <c r="CU18" s="45">
        <v>10662.520015033677</v>
      </c>
      <c r="CW18" s="26">
        <v>4.6106557377049179E-3</v>
      </c>
      <c r="CX18" s="13">
        <v>44.5</v>
      </c>
      <c r="CY18" s="13">
        <v>44.427272331522346</v>
      </c>
      <c r="CZ18" s="13">
        <v>46.718330252724229</v>
      </c>
      <c r="DA18" s="13">
        <v>0.31991039489148132</v>
      </c>
      <c r="DB18" s="13">
        <f ca="1"/>
        <v>40.539986713312778</v>
      </c>
      <c r="DC18" s="13">
        <f ca="1"/>
        <v>47.117938978780501</v>
      </c>
      <c r="DD18" s="13">
        <v>39.238635611458378</v>
      </c>
      <c r="DE18" s="13">
        <f ca="1"/>
        <v>44.533983307325343</v>
      </c>
      <c r="DF18" s="13">
        <v>44.455753577699909</v>
      </c>
    </row>
    <row r="19" spans="1:110" x14ac:dyDescent="0.25">
      <c r="A19" s="9">
        <v>54.8</v>
      </c>
      <c r="B19" s="10" t="b">
        <v>1</v>
      </c>
      <c r="U19" s="13"/>
      <c r="V19" s="13"/>
      <c r="W19" s="14"/>
      <c r="X19" s="26"/>
      <c r="Y19" s="26"/>
      <c r="Z19" s="26"/>
      <c r="AA19" s="26"/>
      <c r="AB19" s="26"/>
      <c r="AC19" s="26"/>
      <c r="AD19" s="26"/>
      <c r="AE19" s="26"/>
      <c r="AG19" s="13">
        <v>68.378260869565182</v>
      </c>
      <c r="AH19" s="13">
        <v>70.669565217391266</v>
      </c>
      <c r="AI19" s="14">
        <v>164</v>
      </c>
      <c r="AJ19" s="26">
        <v>9.5701807784132953E-2</v>
      </c>
      <c r="AK19" s="26">
        <v>8.8795933533239002E-2</v>
      </c>
      <c r="AL19" s="26">
        <v>1.2124668557302654E-2</v>
      </c>
      <c r="AM19" s="26">
        <f ca="1"/>
        <v>9.9505503395750483E-2</v>
      </c>
      <c r="AN19" s="26">
        <f ca="1"/>
        <v>9.5702191100050182E-2</v>
      </c>
      <c r="AO19" s="26">
        <v>7.8574984690653049E-2</v>
      </c>
      <c r="AP19" s="26">
        <f ca="1"/>
        <v>8.6715805833161297E-2</v>
      </c>
      <c r="AQ19" s="26">
        <v>8.3810521146229056E-2</v>
      </c>
      <c r="AS19" s="13">
        <v>60.893333333333345</v>
      </c>
      <c r="AT19" s="13">
        <v>62.650000000000013</v>
      </c>
      <c r="AU19" s="14">
        <v>100</v>
      </c>
      <c r="AV19" s="26">
        <v>5.4144806063483264E-2</v>
      </c>
      <c r="AW19" s="26">
        <v>6.0120981132341711E-2</v>
      </c>
      <c r="AX19" s="26">
        <v>1.0396887191744142E-2</v>
      </c>
      <c r="AY19" s="26">
        <f ca="1"/>
        <v>4.4222010542537826E-2</v>
      </c>
      <c r="AZ19" s="26">
        <f ca="1"/>
        <v>5.8799724159784461E-2</v>
      </c>
      <c r="BA19" s="26">
        <v>4.6206890608513407E-2</v>
      </c>
      <c r="BB19" s="26">
        <f ca="1"/>
        <v>4.9043307272270076E-2</v>
      </c>
      <c r="BC19" s="26">
        <v>4.6150481845217889E-2</v>
      </c>
      <c r="BE19" s="40">
        <v>94.760432844406182</v>
      </c>
      <c r="BF19" s="27">
        <v>17377.399132055358</v>
      </c>
      <c r="BG19" s="27">
        <v>15465.337755523633</v>
      </c>
      <c r="BH19" s="27">
        <v>14455.354425387595</v>
      </c>
      <c r="BI19" s="27">
        <v>13838.540513484299</v>
      </c>
      <c r="BJ19" s="27">
        <v>13449.999056252029</v>
      </c>
      <c r="BK19" s="27">
        <v>13213.16920845148</v>
      </c>
      <c r="BL19" s="27">
        <v>13085.33958038426</v>
      </c>
      <c r="BM19" s="27">
        <v>13039.856210270096</v>
      </c>
      <c r="BN19" s="27">
        <v>13058.793798279024</v>
      </c>
      <c r="BO19" s="27">
        <v>13129.442459333342</v>
      </c>
      <c r="BP19" s="27">
        <v>13242.431242545897</v>
      </c>
      <c r="BQ19" s="27">
        <v>13390.641234603872</v>
      </c>
      <c r="BR19" s="27">
        <v>13568.53521260402</v>
      </c>
      <c r="BS19" s="27">
        <v>13771.723117434292</v>
      </c>
      <c r="BT19" s="27">
        <v>13996.668856350463</v>
      </c>
      <c r="BU19" s="27">
        <v>14240.485857495352</v>
      </c>
      <c r="BV19" s="27">
        <v>14500.790566003841</v>
      </c>
      <c r="BW19" s="27">
        <v>14775.595021555186</v>
      </c>
      <c r="BX19" s="27">
        <v>15063.226535833228</v>
      </c>
      <c r="BY19" s="45">
        <v>15362.266612094216</v>
      </c>
      <c r="CA19" s="40">
        <f ca="1"/>
        <v>75.598401904242976</v>
      </c>
      <c r="CB19" s="27">
        <v>10734.298263632596</v>
      </c>
      <c r="CC19" s="27">
        <v>10732.351562953963</v>
      </c>
      <c r="CD19" s="27">
        <v>10730.558825188069</v>
      </c>
      <c r="CE19" s="27">
        <v>10728.918560085613</v>
      </c>
      <c r="CF19" s="27">
        <v>10727.429306460777</v>
      </c>
      <c r="CG19" s="27">
        <v>10726.089631542907</v>
      </c>
      <c r="CH19" s="27">
        <v>10724.898130347239</v>
      </c>
      <c r="CI19" s="27">
        <v>10723.853425063257</v>
      </c>
      <c r="CJ19" s="27">
        <v>10722.954164461349</v>
      </c>
      <c r="CK19" s="27">
        <v>10722.19902331618</v>
      </c>
      <c r="CL19" s="27">
        <v>10721.586701846396</v>
      </c>
      <c r="CM19" s="27">
        <v>10721.115925170872</v>
      </c>
      <c r="CN19" s="27">
        <v>10720.785442779632</v>
      </c>
      <c r="CO19" s="27">
        <v>10720.59402801947</v>
      </c>
      <c r="CP19" s="27">
        <v>10720.540477595401</v>
      </c>
      <c r="CQ19" s="27">
        <v>10720.623611083847</v>
      </c>
      <c r="CR19" s="27">
        <v>10720.84227046082</v>
      </c>
      <c r="CS19" s="27">
        <v>10721.195319642959</v>
      </c>
      <c r="CT19" s="27">
        <v>10721.681644040124</v>
      </c>
      <c r="CU19" s="45">
        <v>10722.300150121289</v>
      </c>
      <c r="CW19" s="26">
        <v>4.9521857923497271E-3</v>
      </c>
      <c r="CX19" s="13">
        <v>44.6</v>
      </c>
      <c r="CY19" s="13">
        <v>44.661447102966818</v>
      </c>
      <c r="CZ19" s="13">
        <v>46.887567823240957</v>
      </c>
      <c r="DA19" s="13">
        <v>0.34366637717471549</v>
      </c>
      <c r="DB19" s="13">
        <f ca="1"/>
        <v>40.86110121109779</v>
      </c>
      <c r="DC19" s="13">
        <f ca="1"/>
        <v>47.297791681103178</v>
      </c>
      <c r="DD19" s="13">
        <v>39.347446791452832</v>
      </c>
      <c r="DE19" s="13">
        <f ca="1"/>
        <v>44.694622802882222</v>
      </c>
      <c r="DF19" s="13">
        <v>44.619770565678344</v>
      </c>
    </row>
    <row r="20" spans="1:110" x14ac:dyDescent="0.25">
      <c r="A20" s="9">
        <v>77.8</v>
      </c>
      <c r="B20" s="10" t="b">
        <v>1</v>
      </c>
      <c r="U20" s="13"/>
      <c r="V20" s="13"/>
      <c r="W20" s="14"/>
      <c r="X20" s="26"/>
      <c r="Y20" s="26"/>
      <c r="Z20" s="26"/>
      <c r="AA20" s="26"/>
      <c r="AB20" s="26"/>
      <c r="AC20" s="26"/>
      <c r="AD20" s="26"/>
      <c r="AE20" s="26"/>
      <c r="AG20" s="13">
        <v>70.669565217391266</v>
      </c>
      <c r="AH20" s="13">
        <v>72.960869565217351</v>
      </c>
      <c r="AI20" s="14">
        <v>308</v>
      </c>
      <c r="AJ20" s="26">
        <v>9.2288497461393892E-2</v>
      </c>
      <c r="AK20" s="26">
        <v>8.2118864109272049E-2</v>
      </c>
      <c r="AL20" s="26">
        <v>1.1729918230519054E-2</v>
      </c>
      <c r="AM20" s="26">
        <f ca="1"/>
        <v>0.104544088012125</v>
      </c>
      <c r="AN20" s="26">
        <f ca="1"/>
        <v>8.9615510251404129E-2</v>
      </c>
      <c r="AO20" s="26">
        <v>8.3985367166081737E-2</v>
      </c>
      <c r="AP20" s="26">
        <f ca="1"/>
        <v>8.8371655447693209E-2</v>
      </c>
      <c r="AQ20" s="26">
        <v>8.66578501018338E-2</v>
      </c>
      <c r="AS20" s="13">
        <v>62.650000000000013</v>
      </c>
      <c r="AT20" s="13">
        <v>64.40666666666668</v>
      </c>
      <c r="AU20" s="14">
        <v>125</v>
      </c>
      <c r="AV20" s="26">
        <v>6.147547659618563E-2</v>
      </c>
      <c r="AW20" s="26">
        <v>6.5648351787533366E-2</v>
      </c>
      <c r="AX20" s="26">
        <v>1.0136372971572327E-2</v>
      </c>
      <c r="AY20" s="26">
        <f ca="1"/>
        <v>5.2146763483568448E-2</v>
      </c>
      <c r="AZ20" s="26">
        <f ca="1"/>
        <v>6.6015251475885717E-2</v>
      </c>
      <c r="BA20" s="26">
        <v>4.9386993196848805E-2</v>
      </c>
      <c r="BB20" s="26">
        <f ca="1"/>
        <v>5.4248652047262813E-2</v>
      </c>
      <c r="BC20" s="26">
        <v>5.1221343568159217E-2</v>
      </c>
      <c r="BE20" s="40">
        <v>102.0420046016682</v>
      </c>
      <c r="BF20" s="27">
        <v>17395.068693623631</v>
      </c>
      <c r="BG20" s="27">
        <v>15529.470677066429</v>
      </c>
      <c r="BH20" s="27">
        <v>14586.963952637321</v>
      </c>
      <c r="BI20" s="27">
        <v>14052.956185128709</v>
      </c>
      <c r="BJ20" s="27">
        <v>13758.379303182084</v>
      </c>
      <c r="BK20" s="27">
        <v>13623.598730032716</v>
      </c>
      <c r="BL20" s="27">
        <v>13603.630004551042</v>
      </c>
      <c r="BM20" s="27">
        <v>13670.133526077043</v>
      </c>
      <c r="BN20" s="27">
        <v>13803.931674225367</v>
      </c>
      <c r="BO20" s="27">
        <v>13991.383520459773</v>
      </c>
      <c r="BP20" s="27">
        <v>14222.426413144278</v>
      </c>
      <c r="BQ20" s="27">
        <v>14489.428810978316</v>
      </c>
      <c r="BR20" s="27">
        <v>14786.47534486664</v>
      </c>
      <c r="BS20" s="27">
        <v>15108.899114134283</v>
      </c>
      <c r="BT20" s="27">
        <v>15452.963670298366</v>
      </c>
      <c r="BU20" s="27">
        <v>15815.63991032167</v>
      </c>
      <c r="BV20" s="27">
        <v>16194.445474767364</v>
      </c>
      <c r="BW20" s="27">
        <v>16587.326629196996</v>
      </c>
      <c r="BX20" s="27">
        <v>16992.569796008556</v>
      </c>
      <c r="BY20" s="45">
        <v>17408.734251276732</v>
      </c>
      <c r="CA20" s="40">
        <f ca="1"/>
        <v>76.364883141849504</v>
      </c>
      <c r="CB20" s="27">
        <v>10806.646734502725</v>
      </c>
      <c r="CC20" s="27">
        <v>10805.115295723466</v>
      </c>
      <c r="CD20" s="27">
        <v>10803.733860747558</v>
      </c>
      <c r="CE20" s="27">
        <v>10802.500888421997</v>
      </c>
      <c r="CF20" s="27">
        <v>10801.414866615502</v>
      </c>
      <c r="CG20" s="27">
        <v>10800.474311564099</v>
      </c>
      <c r="CH20" s="27">
        <v>10799.677767234221</v>
      </c>
      <c r="CI20" s="27">
        <v>10799.023804705919</v>
      </c>
      <c r="CJ20" s="27">
        <v>10798.511021572471</v>
      </c>
      <c r="CK20" s="27">
        <v>10798.13804135771</v>
      </c>
      <c r="CL20" s="27">
        <v>10797.903512949568</v>
      </c>
      <c r="CM20" s="27">
        <v>10797.806110050074</v>
      </c>
      <c r="CN20" s="27">
        <v>10797.844530640205</v>
      </c>
      <c r="CO20" s="27">
        <v>10798.017496459985</v>
      </c>
      <c r="CP20" s="27">
        <v>10798.323752503089</v>
      </c>
      <c r="CQ20" s="27">
        <v>10798.762066525118</v>
      </c>
      <c r="CR20" s="27">
        <v>10799.331228565605</v>
      </c>
      <c r="CS20" s="27">
        <v>10800.030050482883</v>
      </c>
      <c r="CT20" s="27">
        <v>10800.857365501701</v>
      </c>
      <c r="CU20" s="45">
        <v>10801.812027772994</v>
      </c>
      <c r="CW20" s="26">
        <v>5.2937158469945353E-3</v>
      </c>
      <c r="CX20" s="13">
        <v>44.6</v>
      </c>
      <c r="CY20" s="13">
        <v>44.88165089638769</v>
      </c>
      <c r="CZ20" s="13">
        <v>47.047267851804328</v>
      </c>
      <c r="DA20" s="13">
        <v>0.36743051461853049</v>
      </c>
      <c r="DB20" s="13">
        <f ca="1"/>
        <v>41.163137955406611</v>
      </c>
      <c r="DC20" s="13">
        <f ca="1"/>
        <v>47.467344760846842</v>
      </c>
      <c r="DD20" s="13">
        <v>39.452566216202882</v>
      </c>
      <c r="DE20" s="13">
        <f ca="1"/>
        <v>44.847533095159619</v>
      </c>
      <c r="DF20" s="13">
        <v>44.775965848447804</v>
      </c>
    </row>
    <row r="21" spans="1:110" x14ac:dyDescent="0.25">
      <c r="A21" s="9">
        <v>77.5</v>
      </c>
      <c r="B21" s="10" t="b">
        <v>1</v>
      </c>
      <c r="U21" s="13"/>
      <c r="V21" s="13"/>
      <c r="W21" s="14"/>
      <c r="X21" s="26"/>
      <c r="Y21" s="26"/>
      <c r="Z21" s="26"/>
      <c r="AA21" s="26"/>
      <c r="AB21" s="26"/>
      <c r="AC21" s="26"/>
      <c r="AD21" s="26"/>
      <c r="AE21" s="26"/>
      <c r="AG21" s="13">
        <v>72.960869565217351</v>
      </c>
      <c r="AH21" s="13">
        <v>75.252173913043436</v>
      </c>
      <c r="AI21" s="14">
        <v>513</v>
      </c>
      <c r="AJ21" s="26">
        <v>8.4015309646821579E-2</v>
      </c>
      <c r="AK21" s="26">
        <v>7.2691124007105201E-2</v>
      </c>
      <c r="AL21" s="26">
        <v>1.1348020034064765E-2</v>
      </c>
      <c r="AM21" s="26">
        <f ca="1"/>
        <v>0.10239339906063472</v>
      </c>
      <c r="AN21" s="26">
        <f ca="1"/>
        <v>7.9569010402293361E-2</v>
      </c>
      <c r="AO21" s="26">
        <v>8.0798362007904134E-2</v>
      </c>
      <c r="AP21" s="26">
        <f ca="1"/>
        <v>8.6765467438930099E-2</v>
      </c>
      <c r="AQ21" s="26">
        <v>8.6669219376275919E-2</v>
      </c>
      <c r="AS21" s="13">
        <v>64.40666666666668</v>
      </c>
      <c r="AT21" s="13">
        <v>66.163333333333341</v>
      </c>
      <c r="AU21" s="14">
        <v>131</v>
      </c>
      <c r="AV21" s="26">
        <v>6.747043673779729E-2</v>
      </c>
      <c r="AW21" s="26">
        <v>6.9068566223591754E-2</v>
      </c>
      <c r="AX21" s="26">
        <v>9.8823864416272E-3</v>
      </c>
      <c r="AY21" s="26">
        <f ca="1"/>
        <v>6.0181207366785172E-2</v>
      </c>
      <c r="AZ21" s="26">
        <f ca="1"/>
        <v>7.1213476372474216E-2</v>
      </c>
      <c r="BA21" s="26">
        <v>5.2567095785184037E-2</v>
      </c>
      <c r="BB21" s="26">
        <f ca="1"/>
        <v>5.8887788110061123E-2</v>
      </c>
      <c r="BC21" s="26">
        <v>5.5872728517881665E-2</v>
      </c>
      <c r="BE21" s="40">
        <v>109.32357635893021</v>
      </c>
      <c r="BF21" s="27">
        <v>17414.485692419472</v>
      </c>
      <c r="BG21" s="27">
        <v>15598.988650895672</v>
      </c>
      <c r="BH21" s="27">
        <v>14727.830032623964</v>
      </c>
      <c r="BI21" s="27">
        <v>14279.784301372332</v>
      </c>
      <c r="BJ21" s="27">
        <v>14081.11083251504</v>
      </c>
      <c r="BK21" s="27">
        <v>14048.880205348041</v>
      </c>
      <c r="BL21" s="27">
        <v>14135.785515467356</v>
      </c>
      <c r="BM21" s="27">
        <v>14311.853778181612</v>
      </c>
      <c r="BN21" s="27">
        <v>14556.763907307441</v>
      </c>
      <c r="BO21" s="27">
        <v>14856.080734880203</v>
      </c>
      <c r="BP21" s="27">
        <v>15199.196705010829</v>
      </c>
      <c r="BQ21" s="27">
        <v>15578.113457404121</v>
      </c>
      <c r="BR21" s="27">
        <v>15986.67585732571</v>
      </c>
      <c r="BS21" s="27">
        <v>16420.067610204791</v>
      </c>
      <c r="BT21" s="27">
        <v>16874.466803337702</v>
      </c>
      <c r="BU21" s="27">
        <v>17346.803700247598</v>
      </c>
      <c r="BV21" s="27">
        <v>17834.586330684135</v>
      </c>
      <c r="BW21" s="27">
        <v>18335.772391970411</v>
      </c>
      <c r="BX21" s="27">
        <v>18848.673580798644</v>
      </c>
      <c r="BY21" s="45">
        <v>19371.883115017379</v>
      </c>
      <c r="CA21" s="40">
        <f ca="1"/>
        <v>77.131364379456031</v>
      </c>
      <c r="CB21" s="27">
        <v>10892.743107020648</v>
      </c>
      <c r="CC21" s="27">
        <v>10891.801394920873</v>
      </c>
      <c r="CD21" s="27">
        <v>10891.007139740954</v>
      </c>
      <c r="CE21" s="27">
        <v>10890.358758983168</v>
      </c>
      <c r="CF21" s="27">
        <v>10889.85469922652</v>
      </c>
      <c r="CG21" s="27">
        <v>10889.493435465227</v>
      </c>
      <c r="CH21" s="27">
        <v>10889.273470466695</v>
      </c>
      <c r="CI21" s="27">
        <v>10889.193334148351</v>
      </c>
      <c r="CJ21" s="27">
        <v>10889.25158297226</v>
      </c>
      <c r="CK21" s="27">
        <v>10889.446799356123</v>
      </c>
      <c r="CL21" s="27">
        <v>10889.777591101671</v>
      </c>
      <c r="CM21" s="27">
        <v>10890.242590839172</v>
      </c>
      <c r="CN21" s="27">
        <v>10890.840455486556</v>
      </c>
      <c r="CO21" s="27">
        <v>10891.569865725047</v>
      </c>
      <c r="CP21" s="27">
        <v>10892.429525487416</v>
      </c>
      <c r="CQ21" s="27">
        <v>10893.418161461839</v>
      </c>
      <c r="CR21" s="27">
        <v>10894.534522608605</v>
      </c>
      <c r="CS21" s="27">
        <v>10895.777379689935</v>
      </c>
      <c r="CT21" s="27">
        <v>10897.145524812666</v>
      </c>
      <c r="CU21" s="45">
        <v>10898.637770983092</v>
      </c>
      <c r="CW21" s="26">
        <v>5.6352459016393444E-3</v>
      </c>
      <c r="CX21" s="13">
        <v>44.6</v>
      </c>
      <c r="CY21" s="13">
        <v>45.089562477031059</v>
      </c>
      <c r="CZ21" s="13">
        <v>47.198552319457725</v>
      </c>
      <c r="DA21" s="13">
        <v>0.391202812823983</v>
      </c>
      <c r="DB21" s="13">
        <f ca="1"/>
        <v>41.448361083952811</v>
      </c>
      <c r="DC21" s="13">
        <f ca="1"/>
        <v>47.627816407699157</v>
      </c>
      <c r="DD21" s="13">
        <v>39.554345948411928</v>
      </c>
      <c r="DE21" s="13">
        <f ca="1"/>
        <v>44.993557796952508</v>
      </c>
      <c r="DF21" s="13">
        <v>44.925189611419391</v>
      </c>
    </row>
    <row r="22" spans="1:110" x14ac:dyDescent="0.25">
      <c r="A22" s="9">
        <v>77.2</v>
      </c>
      <c r="B22" s="10" t="b">
        <v>1</v>
      </c>
      <c r="U22" s="13"/>
      <c r="V22" s="13"/>
      <c r="W22" s="14"/>
      <c r="X22" s="26"/>
      <c r="Y22" s="26"/>
      <c r="Z22" s="26"/>
      <c r="AA22" s="26"/>
      <c r="AB22" s="26"/>
      <c r="AC22" s="26"/>
      <c r="AD22" s="26"/>
      <c r="AE22" s="26"/>
      <c r="AG22" s="13">
        <v>75.252173913043436</v>
      </c>
      <c r="AH22" s="13">
        <v>77.54347826086952</v>
      </c>
      <c r="AI22" s="14">
        <v>274</v>
      </c>
      <c r="AJ22" s="26">
        <v>7.2202568431266823E-2</v>
      </c>
      <c r="AK22" s="26">
        <v>6.1838322829626868E-2</v>
      </c>
      <c r="AL22" s="26">
        <v>1.0978555533190271E-2</v>
      </c>
      <c r="AM22" s="26">
        <f ca="1"/>
        <v>9.2125727336325069E-2</v>
      </c>
      <c r="AN22" s="26">
        <f ca="1"/>
        <v>6.7204788442997043E-2</v>
      </c>
      <c r="AO22" s="26">
        <v>6.8413872046317881E-2</v>
      </c>
      <c r="AP22" s="26">
        <f ca="1"/>
        <v>8.1503987731343597E-2</v>
      </c>
      <c r="AQ22" s="26">
        <v>8.3350375478535632E-2</v>
      </c>
      <c r="AS22" s="13">
        <v>66.163333333333341</v>
      </c>
      <c r="AT22" s="13">
        <v>67.92</v>
      </c>
      <c r="AU22" s="14">
        <v>149</v>
      </c>
      <c r="AV22" s="26">
        <v>7.1579995506595273E-2</v>
      </c>
      <c r="AW22" s="26">
        <v>7.0216919859262372E-2</v>
      </c>
      <c r="AX22" s="26">
        <v>9.634764037940613E-3</v>
      </c>
      <c r="AY22" s="26">
        <f ca="1"/>
        <v>6.7774544745580367E-2</v>
      </c>
      <c r="AZ22" s="26">
        <f ca="1"/>
        <v>7.3968143279397547E-2</v>
      </c>
      <c r="BA22" s="26">
        <v>5.5747198373519324E-2</v>
      </c>
      <c r="BB22" s="26">
        <f ca="1"/>
        <v>6.2756798495404165E-2</v>
      </c>
      <c r="BC22" s="26">
        <v>5.9927476610416808E-2</v>
      </c>
      <c r="BE22" s="40">
        <v>116.60514811619223</v>
      </c>
      <c r="BF22" s="27">
        <v>17435.151361232645</v>
      </c>
      <c r="BG22" s="27">
        <v>15672.011738207089</v>
      </c>
      <c r="BH22" s="27">
        <v>14874.034660049021</v>
      </c>
      <c r="BI22" s="27">
        <v>14512.653173556871</v>
      </c>
      <c r="BJ22" s="27">
        <v>14409.172207746293</v>
      </c>
      <c r="BK22" s="27">
        <v>14477.329050270861</v>
      </c>
      <c r="BL22" s="27">
        <v>14667.58734291035</v>
      </c>
      <c r="BM22" s="27">
        <v>14948.497408808467</v>
      </c>
      <c r="BN22" s="27">
        <v>15298.77495577602</v>
      </c>
      <c r="BO22" s="27">
        <v>15703.371403080706</v>
      </c>
      <c r="BP22" s="27">
        <v>16151.303240817128</v>
      </c>
      <c r="BQ22" s="27">
        <v>16634.356347601708</v>
      </c>
      <c r="BR22" s="27">
        <v>17146.266809648627</v>
      </c>
      <c r="BS22" s="27">
        <v>17682.179892771739</v>
      </c>
      <c r="BT22" s="27">
        <v>18238.280393854257</v>
      </c>
      <c r="BU22" s="27">
        <v>18811.533183674066</v>
      </c>
      <c r="BV22" s="27">
        <v>19399.497059306057</v>
      </c>
      <c r="BW22" s="27">
        <v>20000.188741121325</v>
      </c>
      <c r="BX22" s="27">
        <v>20611.98196400869</v>
      </c>
      <c r="BY22" s="45">
        <v>21233.531605928463</v>
      </c>
      <c r="CA22" s="40">
        <f ca="1"/>
        <v>77.897845617062558</v>
      </c>
      <c r="CB22" s="27">
        <v>10991.018409230166</v>
      </c>
      <c r="CC22" s="27">
        <v>10990.814493747548</v>
      </c>
      <c r="CD22" s="27">
        <v>10990.756582836551</v>
      </c>
      <c r="CE22" s="27">
        <v>10990.843059385086</v>
      </c>
      <c r="CF22" s="27">
        <v>10991.072335482015</v>
      </c>
      <c r="CG22" s="27">
        <v>10991.442851750186</v>
      </c>
      <c r="CH22" s="27">
        <v>10991.953076699931</v>
      </c>
      <c r="CI22" s="27">
        <v>10992.601506098643</v>
      </c>
      <c r="CJ22" s="27">
        <v>10993.386662361427</v>
      </c>
      <c r="CK22" s="27">
        <v>10994.307093956259</v>
      </c>
      <c r="CL22" s="27">
        <v>10995.361374827382</v>
      </c>
      <c r="CM22" s="27">
        <v>10996.548103834473</v>
      </c>
      <c r="CN22" s="27">
        <v>10997.865904207398</v>
      </c>
      <c r="CO22" s="27">
        <v>10999.313423015819</v>
      </c>
      <c r="CP22" s="27">
        <v>11000.889330653887</v>
      </c>
      <c r="CQ22" s="27">
        <v>11002.592320338434</v>
      </c>
      <c r="CR22" s="27">
        <v>11004.42110762124</v>
      </c>
      <c r="CS22" s="27">
        <v>11006.374429914444</v>
      </c>
      <c r="CT22" s="27">
        <v>11008.451046028455</v>
      </c>
      <c r="CU22" s="45">
        <v>11010.649735722522</v>
      </c>
      <c r="CW22" s="26">
        <v>5.9767759562841527E-3</v>
      </c>
      <c r="CX22" s="13">
        <v>44.8</v>
      </c>
      <c r="CY22" s="13">
        <v>45.286571079646919</v>
      </c>
      <c r="CZ22" s="13">
        <v>47.342352206468334</v>
      </c>
      <c r="DA22" s="13">
        <v>0.41498327739792507</v>
      </c>
      <c r="DB22" s="13">
        <f ca="1"/>
        <v>41.7186480465461</v>
      </c>
      <c r="DC22" s="13">
        <f ca="1"/>
        <v>47.780216761769772</v>
      </c>
      <c r="DD22" s="13">
        <v>39.653085415008405</v>
      </c>
      <c r="DE22" s="13">
        <f ca="1"/>
        <v>45.133403682869798</v>
      </c>
      <c r="DF22" s="13">
        <v>45.068154495491186</v>
      </c>
    </row>
    <row r="23" spans="1:110" x14ac:dyDescent="0.25">
      <c r="A23" s="9">
        <v>76.900000000000006</v>
      </c>
      <c r="B23" s="10" t="b">
        <v>1</v>
      </c>
      <c r="U23" s="13"/>
      <c r="V23" s="13"/>
      <c r="W23" s="14"/>
      <c r="X23" s="26"/>
      <c r="Y23" s="26"/>
      <c r="Z23" s="26"/>
      <c r="AA23" s="26"/>
      <c r="AB23" s="26"/>
      <c r="AC23" s="26"/>
      <c r="AD23" s="26"/>
      <c r="AE23" s="26"/>
      <c r="AG23" s="13">
        <v>77.54347826086952</v>
      </c>
      <c r="AH23" s="13">
        <v>79.834782608695605</v>
      </c>
      <c r="AI23" s="14">
        <v>251</v>
      </c>
      <c r="AJ23" s="26">
        <v>5.8577402880459428E-2</v>
      </c>
      <c r="AK23" s="26">
        <v>5.0737981033099899E-2</v>
      </c>
      <c r="AL23" s="26">
        <v>1.0621119916385258E-2</v>
      </c>
      <c r="AM23" s="26">
        <f ca="1"/>
        <v>7.4800547565828435E-2</v>
      </c>
      <c r="AN23" s="26">
        <f ca="1"/>
        <v>5.4153383457721249E-2</v>
      </c>
      <c r="AO23" s="26">
        <v>5.6026786758192282E-2</v>
      </c>
      <c r="AP23" s="26">
        <f ca="1"/>
        <v>7.2358965041795398E-2</v>
      </c>
      <c r="AQ23" s="26">
        <v>7.6273612206745112E-2</v>
      </c>
      <c r="AS23" s="13">
        <v>67.92</v>
      </c>
      <c r="AT23" s="13">
        <v>69.676666666666662</v>
      </c>
      <c r="AU23" s="14">
        <v>176</v>
      </c>
      <c r="AV23" s="26">
        <v>7.3406809572025999E-2</v>
      </c>
      <c r="AW23" s="26">
        <v>6.9157294412620252E-2</v>
      </c>
      <c r="AX23" s="26">
        <v>9.3933462949569169E-3</v>
      </c>
      <c r="AY23" s="26">
        <f ca="1"/>
        <v>7.4218461384672918E-2</v>
      </c>
      <c r="AZ23" s="26">
        <f ca="1"/>
        <v>7.4120297488890763E-2</v>
      </c>
      <c r="BA23" s="26">
        <v>5.8927300961854834E-2</v>
      </c>
      <c r="BB23" s="26">
        <f ca="1"/>
        <v>6.5652822095686514E-2</v>
      </c>
      <c r="BC23" s="26">
        <v>6.32030406353144E-2</v>
      </c>
      <c r="BE23" s="40">
        <v>123.88671987345424</v>
      </c>
      <c r="BF23" s="27">
        <v>17456.697216018245</v>
      </c>
      <c r="BG23" s="27">
        <v>15747.204596546613</v>
      </c>
      <c r="BH23" s="27">
        <v>15022.907407098526</v>
      </c>
      <c r="BI23" s="27">
        <v>14747.404225870658</v>
      </c>
      <c r="BJ23" s="27">
        <v>14736.938021437189</v>
      </c>
      <c r="BK23" s="27">
        <v>14902.002286847899</v>
      </c>
      <c r="BL23" s="27">
        <v>15191.009311274986</v>
      </c>
      <c r="BM23" s="27">
        <v>15571.238857512557</v>
      </c>
      <c r="BN23" s="27">
        <v>16020.645334818488</v>
      </c>
      <c r="BO23" s="27">
        <v>16523.748718598559</v>
      </c>
      <c r="BP23" s="27">
        <v>17069.345316741299</v>
      </c>
      <c r="BQ23" s="27">
        <v>17649.133781225646</v>
      </c>
      <c r="BR23" s="27">
        <v>18256.844384636348</v>
      </c>
      <c r="BS23" s="27">
        <v>18887.664263114741</v>
      </c>
      <c r="BT23" s="27">
        <v>19537.845904382357</v>
      </c>
      <c r="BU23" s="27">
        <v>20204.433725586914</v>
      </c>
      <c r="BV23" s="27">
        <v>20885.069205401483</v>
      </c>
      <c r="BW23" s="27">
        <v>21577.849626444637</v>
      </c>
      <c r="BX23" s="27">
        <v>22281.224183906892</v>
      </c>
      <c r="BY23" s="45">
        <v>22993.91660266912</v>
      </c>
      <c r="CA23" s="40">
        <f ca="1"/>
        <v>78.664326854669085</v>
      </c>
      <c r="CB23" s="27">
        <v>11100.077055456353</v>
      </c>
      <c r="CC23" s="27">
        <v>11100.736254913219</v>
      </c>
      <c r="CD23" s="27">
        <v>11101.540842569713</v>
      </c>
      <c r="CE23" s="27">
        <v>11102.489171333726</v>
      </c>
      <c r="CF23" s="27">
        <v>11103.579623491376</v>
      </c>
      <c r="CG23" s="27">
        <v>11104.810610033779</v>
      </c>
      <c r="CH23" s="27">
        <v>11106.180570004797</v>
      </c>
      <c r="CI23" s="27">
        <v>11107.687969866904</v>
      </c>
      <c r="CJ23" s="27">
        <v>11109.331302884595</v>
      </c>
      <c r="CK23" s="27">
        <v>11111.109088526098</v>
      </c>
      <c r="CL23" s="27">
        <v>11113.019871881143</v>
      </c>
      <c r="CM23" s="27">
        <v>11115.062223094903</v>
      </c>
      <c r="CN23" s="27">
        <v>11117.234736818336</v>
      </c>
      <c r="CO23" s="27">
        <v>11119.536031673179</v>
      </c>
      <c r="CP23" s="27">
        <v>11121.964749731516</v>
      </c>
      <c r="CQ23" s="27">
        <v>11124.519556010184</v>
      </c>
      <c r="CR23" s="27">
        <v>11127.199137977683</v>
      </c>
      <c r="CS23" s="27">
        <v>11130.002205075774</v>
      </c>
      <c r="CT23" s="27">
        <v>11132.927488253017</v>
      </c>
      <c r="CU23" s="45">
        <v>11135.973739510864</v>
      </c>
      <c r="CW23" s="26">
        <v>6.3183060109289618E-3</v>
      </c>
      <c r="CX23" s="13">
        <v>44.8</v>
      </c>
      <c r="CY23" s="13">
        <v>45.473839765447636</v>
      </c>
      <c r="CZ23" s="13">
        <v>47.479448904991685</v>
      </c>
      <c r="DA23" s="13">
        <v>0.43877191395298887</v>
      </c>
      <c r="DB23" s="13">
        <f ca="1"/>
        <v>41.975573561380578</v>
      </c>
      <c r="DC23" s="13">
        <f ca="1"/>
        <v>47.925393124228627</v>
      </c>
      <c r="DD23" s="13">
        <v>39.74904180676706</v>
      </c>
      <c r="DE23" s="13">
        <f ca="1"/>
        <v>45.267669329034071</v>
      </c>
      <c r="DF23" s="13">
        <v>45.205464330274225</v>
      </c>
    </row>
    <row r="24" spans="1:110" x14ac:dyDescent="0.25">
      <c r="A24" s="9">
        <v>76.599999999999994</v>
      </c>
      <c r="B24" s="10" t="b">
        <v>1</v>
      </c>
      <c r="U24" s="13"/>
      <c r="V24" s="13"/>
      <c r="W24" s="14"/>
      <c r="X24" s="26"/>
      <c r="Y24" s="26"/>
      <c r="Z24" s="26"/>
      <c r="AA24" s="26"/>
      <c r="AB24" s="26"/>
      <c r="AC24" s="26"/>
      <c r="AD24" s="26"/>
      <c r="AE24" s="26"/>
      <c r="AG24" s="13">
        <v>79.834782608695605</v>
      </c>
      <c r="AH24" s="13">
        <v>82.126086956521689</v>
      </c>
      <c r="AI24" s="14">
        <v>150</v>
      </c>
      <c r="AJ24" s="26">
        <v>4.4863245046533162E-2</v>
      </c>
      <c r="AK24" s="26">
        <v>4.0281467656040126E-2</v>
      </c>
      <c r="AL24" s="26">
        <v>1.0275321551837413E-2</v>
      </c>
      <c r="AM24" s="26">
        <f ca="1"/>
        <v>5.3651920807108233E-2</v>
      </c>
      <c r="AN24" s="26">
        <f ca="1"/>
        <v>4.1743147289919791E-2</v>
      </c>
      <c r="AO24" s="26">
        <v>4.3639701470066683E-2</v>
      </c>
      <c r="AP24" s="26">
        <f ca="1"/>
        <v>5.9359296387673566E-2</v>
      </c>
      <c r="AQ24" s="26">
        <v>6.5133114649901236E-2</v>
      </c>
      <c r="AS24" s="13">
        <v>69.676666666666662</v>
      </c>
      <c r="AT24" s="13">
        <v>71.433333333333323</v>
      </c>
      <c r="AU24" s="14">
        <v>99</v>
      </c>
      <c r="AV24" s="26">
        <v>7.2769195185411473E-2</v>
      </c>
      <c r="AW24" s="26">
        <v>6.6144927461329828E-2</v>
      </c>
      <c r="AX24" s="26">
        <v>9.1579777428409948E-3</v>
      </c>
      <c r="AY24" s="26">
        <f ca="1"/>
        <v>7.8699190944403474E-2</v>
      </c>
      <c r="AZ24" s="26">
        <f ca="1"/>
        <v>7.1782960925716122E-2</v>
      </c>
      <c r="BA24" s="26">
        <v>6.2107403550190177E-2</v>
      </c>
      <c r="BB24" s="26">
        <f ca="1"/>
        <v>6.7379480579202289E-2</v>
      </c>
      <c r="BC24" s="26">
        <v>6.5514231440331527E-2</v>
      </c>
      <c r="BE24" s="40">
        <v>131.16829163071625</v>
      </c>
      <c r="BF24" s="27">
        <v>17478.847673960336</v>
      </c>
      <c r="BG24" s="27">
        <v>15823.608185376734</v>
      </c>
      <c r="BH24" s="27">
        <v>15172.612127715518</v>
      </c>
      <c r="BI24" s="27">
        <v>14981.309777611323</v>
      </c>
      <c r="BJ24" s="27">
        <v>15060.904027745339</v>
      </c>
      <c r="BK24" s="27">
        <v>15318.815814820553</v>
      </c>
      <c r="BL24" s="27">
        <v>15701.626796129314</v>
      </c>
      <c r="BM24" s="27">
        <v>16175.565664513691</v>
      </c>
      <c r="BN24" s="27">
        <v>16718.020530734742</v>
      </c>
      <c r="BO24" s="27">
        <v>17313.242082578672</v>
      </c>
      <c r="BP24" s="27">
        <v>17949.935127758527</v>
      </c>
      <c r="BQ24" s="27">
        <v>18619.809340799875</v>
      </c>
      <c r="BR24" s="27">
        <v>19316.66147970366</v>
      </c>
      <c r="BS24" s="27">
        <v>20035.771643807631</v>
      </c>
      <c r="BT24" s="27">
        <v>20773.494321753657</v>
      </c>
      <c r="BU24" s="27">
        <v>21526.974859275255</v>
      </c>
      <c r="BV24" s="27">
        <v>22293.949089907725</v>
      </c>
      <c r="BW24" s="27">
        <v>23072.599430217026</v>
      </c>
      <c r="BX24" s="27">
        <v>23861.450068236332</v>
      </c>
      <c r="BY24" s="45">
        <v>24659.289667646834</v>
      </c>
      <c r="CA24" s="40">
        <f ca="1"/>
        <v>79.430808092275612</v>
      </c>
      <c r="CB24" s="27">
        <v>11218.676565402169</v>
      </c>
      <c r="CC24" s="27">
        <v>11220.304583122272</v>
      </c>
      <c r="CD24" s="27">
        <v>11222.077998966763</v>
      </c>
      <c r="CE24" s="27">
        <v>11223.995138973143</v>
      </c>
      <c r="CF24" s="27">
        <v>11226.054358773259</v>
      </c>
      <c r="CG24" s="27">
        <v>11228.254042914396</v>
      </c>
      <c r="CH24" s="27">
        <v>11230.592604202337</v>
      </c>
      <c r="CI24" s="27">
        <v>11233.068483061168</v>
      </c>
      <c r="CJ24" s="27">
        <v>11235.680146912036</v>
      </c>
      <c r="CK24" s="27">
        <v>11238.426089569502</v>
      </c>
      <c r="CL24" s="27">
        <v>11241.304830654302</v>
      </c>
      <c r="CM24" s="27">
        <v>11244.314915023118</v>
      </c>
      <c r="CN24" s="27">
        <v>11247.454912213349</v>
      </c>
      <c r="CO24" s="27">
        <v>11250.723415903918</v>
      </c>
      <c r="CP24" s="27">
        <v>11254.119043389919</v>
      </c>
      <c r="CQ24" s="27">
        <v>11257.640435072881</v>
      </c>
      <c r="CR24" s="27">
        <v>11261.286253963333</v>
      </c>
      <c r="CS24" s="27">
        <v>11265.055185197592</v>
      </c>
      <c r="CT24" s="27">
        <v>11268.945935567595</v>
      </c>
      <c r="CU24" s="45">
        <v>11272.957233062973</v>
      </c>
      <c r="CW24" s="26">
        <v>6.6598360655737701E-3</v>
      </c>
      <c r="CX24" s="13">
        <v>45.1</v>
      </c>
      <c r="CY24" s="13">
        <v>45.652352290376861</v>
      </c>
      <c r="CZ24" s="13">
        <v>47.610504929684168</v>
      </c>
      <c r="DA24" s="13">
        <v>0.46256872810757177</v>
      </c>
      <c r="DB24" s="13">
        <f ca="1"/>
        <v>42.220471862920178</v>
      </c>
      <c r="DC24" s="13">
        <f ca="1"/>
        <v>48.064063464569386</v>
      </c>
      <c r="DD24" s="13">
        <v>39.842437976411539</v>
      </c>
      <c r="DE24" s="13">
        <f ca="1"/>
        <v>45.396866553106292</v>
      </c>
      <c r="DF24" s="13">
        <v>45.337635654709899</v>
      </c>
    </row>
    <row r="25" spans="1:110" x14ac:dyDescent="0.25">
      <c r="A25" s="9">
        <v>76.2</v>
      </c>
      <c r="B25" s="10" t="b">
        <v>1</v>
      </c>
      <c r="U25" s="13"/>
      <c r="V25" s="13"/>
      <c r="W25" s="14"/>
      <c r="X25" s="26"/>
      <c r="Y25" s="26"/>
      <c r="Z25" s="26"/>
      <c r="AA25" s="26"/>
      <c r="AB25" s="26"/>
      <c r="AC25" s="26"/>
      <c r="AD25" s="26"/>
      <c r="AE25" s="26"/>
      <c r="AG25" s="13">
        <v>82.126086956521689</v>
      </c>
      <c r="AH25" s="13">
        <v>84.417391304347774</v>
      </c>
      <c r="AI25" s="14">
        <v>67</v>
      </c>
      <c r="AJ25" s="26">
        <v>3.2436514027387564E-2</v>
      </c>
      <c r="AK25" s="26">
        <v>3.1033315461897026E-2</v>
      </c>
      <c r="AL25" s="26">
        <v>9.9407815583338888E-3</v>
      </c>
      <c r="AM25" s="26">
        <f ca="1"/>
        <v>3.3144348295924941E-2</v>
      </c>
      <c r="AN25" s="26">
        <f ca="1"/>
        <v>3.085656108907453E-2</v>
      </c>
      <c r="AO25" s="26">
        <v>3.1252616181941084E-2</v>
      </c>
      <c r="AP25" s="26">
        <f ca="1"/>
        <v>4.2949789222957113E-2</v>
      </c>
      <c r="AQ25" s="26">
        <v>4.9847643450564805E-2</v>
      </c>
      <c r="AS25" s="13">
        <v>71.433333333333323</v>
      </c>
      <c r="AT25" s="13">
        <v>73.189999999999984</v>
      </c>
      <c r="AU25" s="14">
        <v>305</v>
      </c>
      <c r="AV25" s="26">
        <v>6.9730910116253986E-2</v>
      </c>
      <c r="AW25" s="26">
        <v>6.1567770492384155E-2</v>
      </c>
      <c r="AX25" s="26">
        <v>8.9285068073551299E-3</v>
      </c>
      <c r="AY25" s="26">
        <f ca="1"/>
        <v>8.0404986901172149E-2</v>
      </c>
      <c r="AZ25" s="26">
        <f ca="1"/>
        <v>6.7301074426067919E-2</v>
      </c>
      <c r="BA25" s="26">
        <v>6.5226317630639463E-2</v>
      </c>
      <c r="BB25" s="26">
        <f ca="1"/>
        <v>6.7753267261989158E-2</v>
      </c>
      <c r="BC25" s="26">
        <v>6.6676502319672593E-2</v>
      </c>
      <c r="BE25" s="43">
        <v>138.44986338797827</v>
      </c>
      <c r="BF25" s="32">
        <v>17501.394556231851</v>
      </c>
      <c r="BG25" s="32">
        <v>15900.528193747363</v>
      </c>
      <c r="BH25" s="32">
        <v>15321.880987027742</v>
      </c>
      <c r="BI25" s="32">
        <v>15212.584854615254</v>
      </c>
      <c r="BJ25" s="32">
        <v>15378.916034526326</v>
      </c>
      <c r="BK25" s="32">
        <v>15725.441367475387</v>
      </c>
      <c r="BL25" s="32">
        <v>16197.146991645172</v>
      </c>
      <c r="BM25" s="32">
        <v>16759.422458606368</v>
      </c>
      <c r="BN25" s="32">
        <v>17389.263879254639</v>
      </c>
      <c r="BO25" s="32">
        <v>18070.787493821779</v>
      </c>
      <c r="BP25" s="32">
        <v>18792.705864674128</v>
      </c>
      <c r="BQ25" s="32">
        <v>19546.809298642242</v>
      </c>
      <c r="BR25" s="32">
        <v>20327.007192832865</v>
      </c>
      <c r="BS25" s="32">
        <v>21128.700916135691</v>
      </c>
      <c r="BT25" s="32">
        <v>21948.362139639448</v>
      </c>
      <c r="BU25" s="32">
        <v>22783.242988737722</v>
      </c>
      <c r="BV25" s="32">
        <v>23631.173118910425</v>
      </c>
      <c r="BW25" s="32">
        <v>24490.415389036349</v>
      </c>
      <c r="BX25" s="32">
        <v>25359.561768339841</v>
      </c>
      <c r="BY25" s="46">
        <v>26237.457304113232</v>
      </c>
      <c r="CA25" s="43">
        <f ca="1"/>
        <v>80.197289329882139</v>
      </c>
      <c r="CB25" s="32">
        <v>11345.709811700744</v>
      </c>
      <c r="CC25" s="32">
        <v>11348.395438552894</v>
      </c>
      <c r="CD25" s="32">
        <v>11351.226930442064</v>
      </c>
      <c r="CE25" s="32">
        <v>11354.202588557448</v>
      </c>
      <c r="CF25" s="32">
        <v>11357.320743928954</v>
      </c>
      <c r="CG25" s="32">
        <v>11360.579756743791</v>
      </c>
      <c r="CH25" s="32">
        <v>11363.978015682802</v>
      </c>
      <c r="CI25" s="32">
        <v>11367.513937275826</v>
      </c>
      <c r="CJ25" s="32">
        <v>11371.185965275283</v>
      </c>
      <c r="CK25" s="32">
        <v>11374.992570046901</v>
      </c>
      <c r="CL25" s="32">
        <v>11378.932247977848</v>
      </c>
      <c r="CM25" s="32">
        <v>11383.003520901517</v>
      </c>
      <c r="CN25" s="32">
        <v>11387.20493553756</v>
      </c>
      <c r="CO25" s="32">
        <v>11391.535062947747</v>
      </c>
      <c r="CP25" s="32">
        <v>11395.992498006881</v>
      </c>
      <c r="CQ25" s="32">
        <v>11400.575858887043</v>
      </c>
      <c r="CR25" s="32">
        <v>11405.283786557291</v>
      </c>
      <c r="CS25" s="32">
        <v>11410.114944295441</v>
      </c>
      <c r="CT25" s="32">
        <v>11415.068017213505</v>
      </c>
      <c r="CU25" s="46">
        <v>11420.141711795741</v>
      </c>
      <c r="CW25" s="26">
        <v>7.0013661202185792E-3</v>
      </c>
      <c r="CX25" s="13">
        <v>45.3</v>
      </c>
      <c r="CY25" s="13">
        <v>45.822948390121347</v>
      </c>
      <c r="CZ25" s="13">
        <v>47.736087092236033</v>
      </c>
      <c r="DA25" s="13">
        <v>0.48637372548589808</v>
      </c>
      <c r="DB25" s="13">
        <f ca="1"/>
        <v>42.454483664288524</v>
      </c>
      <c r="DC25" s="13">
        <f ca="1"/>
        <v>48.196841691356745</v>
      </c>
      <c r="DD25" s="13">
        <v>39.933468533533521</v>
      </c>
      <c r="DE25" s="13">
        <f ca="1"/>
        <v>45.521436737080144</v>
      </c>
      <c r="DF25" s="13">
        <v>45.465114108784938</v>
      </c>
    </row>
    <row r="26" spans="1:110" x14ac:dyDescent="0.25">
      <c r="A26" s="9">
        <v>76.099999999999994</v>
      </c>
      <c r="B26" s="10" t="b">
        <v>1</v>
      </c>
      <c r="U26" s="13"/>
      <c r="V26" s="13"/>
      <c r="W26" s="14"/>
      <c r="X26" s="26"/>
      <c r="Y26" s="26"/>
      <c r="Z26" s="26"/>
      <c r="AA26" s="26"/>
      <c r="AB26" s="26"/>
      <c r="AC26" s="26"/>
      <c r="AD26" s="26"/>
      <c r="AE26" s="26"/>
      <c r="AG26" s="13">
        <v>84.417391304347774</v>
      </c>
      <c r="AH26" s="13">
        <v>86.708695652173859</v>
      </c>
      <c r="AI26" s="14">
        <v>27</v>
      </c>
      <c r="AJ26" s="26">
        <v>2.213912020599984E-2</v>
      </c>
      <c r="AK26" s="26">
        <v>2.3261099958525211E-2</v>
      </c>
      <c r="AL26" s="26">
        <v>9.6171333901311495E-3</v>
      </c>
      <c r="AM26" s="26">
        <f ca="1"/>
        <v>1.7114791385174133E-2</v>
      </c>
      <c r="AN26" s="26">
        <f ca="1"/>
        <v>2.192274311215292E-2</v>
      </c>
      <c r="AO26" s="26">
        <v>1.8865530893815596E-2</v>
      </c>
      <c r="AP26" s="26">
        <f ca="1"/>
        <v>2.4327195963446346E-2</v>
      </c>
      <c r="AQ26" s="26">
        <v>3.079875455953851E-2</v>
      </c>
      <c r="AS26" s="13">
        <v>73.189999999999984</v>
      </c>
      <c r="AT26" s="13">
        <v>74.946666666666644</v>
      </c>
      <c r="AU26" s="14">
        <v>392</v>
      </c>
      <c r="AV26" s="26">
        <v>6.4590646059439871E-2</v>
      </c>
      <c r="AW26" s="26">
        <v>5.5880852754803811E-2</v>
      </c>
      <c r="AX26" s="26">
        <v>8.704785712250418E-3</v>
      </c>
      <c r="AY26" s="26">
        <f ca="1"/>
        <v>7.8689664650231972E-2</v>
      </c>
      <c r="AZ26" s="26">
        <f ca="1"/>
        <v>6.1180339608321699E-2</v>
      </c>
      <c r="BA26" s="26">
        <v>6.2105680046198986E-2</v>
      </c>
      <c r="BB26" s="26">
        <f ca="1"/>
        <v>6.6611269093244663E-2</v>
      </c>
      <c r="BC26" s="26">
        <v>6.6510015755969043E-2</v>
      </c>
      <c r="CW26" s="26">
        <v>7.3428961748633883E-3</v>
      </c>
      <c r="CX26" s="13">
        <v>45.3</v>
      </c>
      <c r="CY26" s="13">
        <v>45.986350762673169</v>
      </c>
      <c r="CZ26" s="13">
        <v>47.856684262152434</v>
      </c>
      <c r="DA26" s="13">
        <v>0.51018691171796549</v>
      </c>
      <c r="DB26" s="13">
        <f ca="1"/>
        <v>42.678592139951604</v>
      </c>
      <c r="DC26" s="13">
        <f ca="1"/>
        <v>48.324257009219451</v>
      </c>
      <c r="DD26" s="13">
        <v>40.022304615333461</v>
      </c>
      <c r="DE26" s="13">
        <f ca="1"/>
        <v>45.641763441687857</v>
      </c>
      <c r="DF26" s="13">
        <v>45.588287106709487</v>
      </c>
    </row>
    <row r="27" spans="1:110" x14ac:dyDescent="0.25">
      <c r="A27" s="9">
        <v>75.3</v>
      </c>
      <c r="B27" s="10" t="b">
        <v>1</v>
      </c>
      <c r="U27" s="13"/>
      <c r="V27" s="13"/>
      <c r="W27" s="14"/>
      <c r="X27" s="26"/>
      <c r="Y27" s="26"/>
      <c r="Z27" s="26"/>
      <c r="AA27" s="26"/>
      <c r="AB27" s="26"/>
      <c r="AC27" s="26"/>
      <c r="AD27" s="26"/>
      <c r="AE27" s="26"/>
      <c r="AG27" s="13">
        <v>86.708695652173859</v>
      </c>
      <c r="AH27" s="13">
        <v>89</v>
      </c>
      <c r="AI27" s="14">
        <v>30</v>
      </c>
      <c r="AJ27" s="26">
        <v>1.4264907884124045E-2</v>
      </c>
      <c r="AK27" s="26">
        <v>1.7003141093823948E-2</v>
      </c>
      <c r="AL27" s="26">
        <v>9.3040224353425627E-3</v>
      </c>
      <c r="AM27" s="26">
        <f ca="1"/>
        <v>7.1320302698458793E-3</v>
      </c>
      <c r="AN27" s="26">
        <f ca="1"/>
        <v>1.5001420734351845E-2</v>
      </c>
      <c r="AO27" s="26">
        <v>6.4784456056899975E-3</v>
      </c>
      <c r="AP27" s="26">
        <f ca="1"/>
        <v>6.569162132812556E-3</v>
      </c>
      <c r="AQ27" s="26">
        <v>9.7561224392954671E-3</v>
      </c>
      <c r="AS27" s="13">
        <v>74.946666666666644</v>
      </c>
      <c r="AT27" s="13">
        <v>76.703333333333305</v>
      </c>
      <c r="AU27" s="14">
        <v>251</v>
      </c>
      <c r="AV27" s="26">
        <v>5.7833629134494635E-2</v>
      </c>
      <c r="AW27" s="26">
        <v>4.9545781929116184E-2</v>
      </c>
      <c r="AX27" s="26">
        <v>8.4866703840980051E-3</v>
      </c>
      <c r="AY27" s="26">
        <f ca="1"/>
        <v>7.3269305747468261E-2</v>
      </c>
      <c r="AZ27" s="26">
        <f ca="1"/>
        <v>5.4002875264918648E-2</v>
      </c>
      <c r="BA27" s="26">
        <v>5.4824826582400954E-2</v>
      </c>
      <c r="BB27" s="26">
        <f ca="1"/>
        <v>6.3820800896402963E-2</v>
      </c>
      <c r="BC27" s="26">
        <v>6.4844879955498924E-2</v>
      </c>
      <c r="BE27" s="66" t="s">
        <v>1707</v>
      </c>
      <c r="BF27" s="67"/>
      <c r="BG27" s="67"/>
      <c r="BH27" s="67"/>
      <c r="BI27" s="67"/>
      <c r="BJ27" s="67"/>
      <c r="BK27" s="67"/>
      <c r="BL27" s="67"/>
      <c r="BM27" s="67"/>
      <c r="BN27" s="67"/>
      <c r="BO27" s="67"/>
      <c r="BP27" s="67"/>
      <c r="BQ27" s="67"/>
      <c r="BR27" s="67"/>
      <c r="BS27" s="67"/>
      <c r="BT27" s="67"/>
      <c r="BU27" s="67"/>
      <c r="BV27" s="67"/>
      <c r="BW27" s="67"/>
      <c r="BX27" s="67"/>
      <c r="BY27" s="67"/>
      <c r="CA27" s="66" t="s">
        <v>1710</v>
      </c>
      <c r="CB27" s="67"/>
      <c r="CC27" s="67"/>
      <c r="CD27" s="67"/>
      <c r="CE27" s="67"/>
      <c r="CF27" s="67"/>
      <c r="CG27" s="67"/>
      <c r="CH27" s="67"/>
      <c r="CI27" s="67"/>
      <c r="CJ27" s="67"/>
      <c r="CK27" s="67"/>
      <c r="CL27" s="67"/>
      <c r="CM27" s="67"/>
      <c r="CN27" s="67"/>
      <c r="CO27" s="67"/>
      <c r="CP27" s="67"/>
      <c r="CQ27" s="67"/>
      <c r="CR27" s="67"/>
      <c r="CS27" s="67"/>
      <c r="CT27" s="67"/>
      <c r="CU27" s="67"/>
      <c r="CW27" s="26">
        <v>7.6844262295081966E-3</v>
      </c>
      <c r="CX27" s="13">
        <v>45.3</v>
      </c>
      <c r="CY27" s="13">
        <v>46.143185992413947</v>
      </c>
      <c r="CZ27" s="13">
        <v>47.97272116856152</v>
      </c>
      <c r="DA27" s="13">
        <v>0.5340082924396069</v>
      </c>
      <c r="DB27" s="13">
        <f ca="1"/>
        <v>42.893650880156862</v>
      </c>
      <c r="DC27" s="13">
        <f ca="1"/>
        <v>48.446768953435686</v>
      </c>
      <c r="DD27" s="13">
        <v>40.109097668698496</v>
      </c>
      <c r="DE27" s="13">
        <f ca="1"/>
        <v>45.758182286491213</v>
      </c>
      <c r="DF27" s="13">
        <v>45.707493767121896</v>
      </c>
    </row>
    <row r="28" spans="1:110" x14ac:dyDescent="0.25">
      <c r="A28" s="9">
        <v>75.900000000000006</v>
      </c>
      <c r="B28" s="10" t="b">
        <v>1</v>
      </c>
      <c r="U28" s="13"/>
      <c r="V28" s="13"/>
      <c r="W28" s="14"/>
      <c r="X28" s="26"/>
      <c r="Y28" s="26"/>
      <c r="Z28" s="26"/>
      <c r="AA28" s="26"/>
      <c r="AB28" s="26"/>
      <c r="AC28" s="26"/>
      <c r="AD28" s="26"/>
      <c r="AE28" s="26"/>
      <c r="AG28" s="13"/>
      <c r="AH28" s="13"/>
      <c r="AI28" s="14"/>
      <c r="AJ28" s="26"/>
      <c r="AK28" s="26"/>
      <c r="AL28" s="26"/>
      <c r="AM28" s="26"/>
      <c r="AN28" s="26"/>
      <c r="AO28" s="26"/>
      <c r="AP28" s="26"/>
      <c r="AQ28" s="26"/>
      <c r="AS28" s="13">
        <v>76.703333333333305</v>
      </c>
      <c r="AT28" s="13">
        <v>78.459999999999965</v>
      </c>
      <c r="AU28" s="14">
        <v>176</v>
      </c>
      <c r="AV28" s="26">
        <v>5.0056187566635768E-2</v>
      </c>
      <c r="AW28" s="26">
        <v>4.2983349234516299E-2</v>
      </c>
      <c r="AX28" s="26">
        <v>8.2740203595094153E-3</v>
      </c>
      <c r="AY28" s="26">
        <f ca="1"/>
        <v>6.4398152488363558E-2</v>
      </c>
      <c r="AZ28" s="26">
        <f ca="1"/>
        <v>4.634684093308028E-2</v>
      </c>
      <c r="BA28" s="26">
        <v>4.7543973118602589E-2</v>
      </c>
      <c r="BB28" s="26">
        <f ca="1"/>
        <v>5.9291904493808723E-2</v>
      </c>
      <c r="BC28" s="26">
        <v>6.152820913270185E-2</v>
      </c>
      <c r="BE28" s="37" t="s">
        <v>1698</v>
      </c>
      <c r="BF28" s="37" t="s">
        <v>1699</v>
      </c>
      <c r="BH28" s="28" t="s">
        <v>1700</v>
      </c>
      <c r="BI28" s="29" t="s">
        <v>1701</v>
      </c>
      <c r="BJ28" s="29" t="s">
        <v>1656</v>
      </c>
      <c r="BK28" s="29" t="s">
        <v>1657</v>
      </c>
      <c r="BL28" s="29" t="s">
        <v>1702</v>
      </c>
      <c r="BM28" s="34" t="s">
        <v>1703</v>
      </c>
      <c r="CA28" s="37" t="s">
        <v>1698</v>
      </c>
      <c r="CB28" s="37" t="s">
        <v>1699</v>
      </c>
      <c r="CD28" s="28" t="s">
        <v>1700</v>
      </c>
      <c r="CE28" s="29" t="s">
        <v>1701</v>
      </c>
      <c r="CF28" s="29" t="s">
        <v>1656</v>
      </c>
      <c r="CG28" s="29" t="s">
        <v>1657</v>
      </c>
      <c r="CH28" s="29" t="s">
        <v>1702</v>
      </c>
      <c r="CI28" s="34" t="s">
        <v>1703</v>
      </c>
      <c r="CW28" s="26">
        <v>8.0259562841530057E-3</v>
      </c>
      <c r="CX28" s="13">
        <v>45.3</v>
      </c>
      <c r="CY28" s="13">
        <v>46.294000981561169</v>
      </c>
      <c r="CZ28" s="13">
        <v>48.084569260297265</v>
      </c>
      <c r="DA28" s="13">
        <v>0.55783787329247525</v>
      </c>
      <c r="DB28" s="13">
        <f ca="1"/>
        <v>43.10040588085662</v>
      </c>
      <c r="DC28" s="13">
        <f ca="1"/>
        <v>48.564779214305787</v>
      </c>
      <c r="DD28" s="13">
        <v>40.193982483066172</v>
      </c>
      <c r="DE28" s="13">
        <f ca="1"/>
        <v>45.870988782338827</v>
      </c>
      <c r="DF28" s="13">
        <v>45.823032788342189</v>
      </c>
    </row>
    <row r="29" spans="1:110" x14ac:dyDescent="0.25">
      <c r="A29" s="9">
        <v>74.2</v>
      </c>
      <c r="B29" s="10" t="b">
        <v>1</v>
      </c>
      <c r="U29" s="13"/>
      <c r="V29" s="13"/>
      <c r="W29" s="14"/>
      <c r="X29" s="26"/>
      <c r="Y29" s="26"/>
      <c r="Z29" s="26"/>
      <c r="AA29" s="26"/>
      <c r="AB29" s="26"/>
      <c r="AC29" s="26"/>
      <c r="AD29" s="26"/>
      <c r="AE29" s="26"/>
      <c r="AG29" s="13"/>
      <c r="AH29" s="13"/>
      <c r="AI29" s="14"/>
      <c r="AJ29" s="26"/>
      <c r="AK29" s="26"/>
      <c r="AL29" s="26"/>
      <c r="AM29" s="26"/>
      <c r="AN29" s="26"/>
      <c r="AO29" s="26"/>
      <c r="AP29" s="26"/>
      <c r="AQ29" s="26"/>
      <c r="AS29" s="13">
        <v>78.459999999999965</v>
      </c>
      <c r="AT29" s="13">
        <v>80.216666666666626</v>
      </c>
      <c r="AU29" s="14">
        <v>177</v>
      </c>
      <c r="AV29" s="26">
        <v>4.1879508766136664E-2</v>
      </c>
      <c r="AW29" s="26">
        <v>3.6542702885119627E-2</v>
      </c>
      <c r="AX29" s="26">
        <v>8.0666986946791308E-3</v>
      </c>
      <c r="AY29" s="26">
        <f ca="1"/>
        <v>5.2944822707755801E-2</v>
      </c>
      <c r="AZ29" s="26">
        <f ca="1"/>
        <v>3.8722720338829508E-2</v>
      </c>
      <c r="BA29" s="26">
        <v>4.0263119654804447E-2</v>
      </c>
      <c r="BB29" s="26">
        <f ca="1"/>
        <v>5.2994384479309042E-2</v>
      </c>
      <c r="BC29" s="26">
        <v>5.6434190010283047E-2</v>
      </c>
      <c r="BE29" s="38" cm="1">
        <f t="array" ref="BE29">IFERROR(_xlfn.TAKE(Grid_Argument_Minimum(UV_GAMMA_S1),,1),"—")</f>
        <v>10880.957642927762</v>
      </c>
      <c r="BF29" s="39">
        <v>20</v>
      </c>
      <c r="BH29" s="16" t="s">
        <v>1708</v>
      </c>
      <c r="BI29" s="13">
        <v>1</v>
      </c>
      <c r="BJ29" s="9">
        <v>0.5</v>
      </c>
      <c r="BK29" s="9">
        <v>100</v>
      </c>
      <c r="BL29" s="13">
        <f>($BK$29-$BJ$29)/($BF$29-1)</f>
        <v>5.2368421052631575</v>
      </c>
      <c r="BM29" s="22" cm="1">
        <f t="array" aca="1" ref="BM29:BM30" ca="1">Grid_Search_Optimum(UV_GAMMA_S1)</f>
        <v>58.105263157894733</v>
      </c>
      <c r="CA29" s="38" cm="1">
        <f t="array" ref="CA29">IFERROR(_xlfn.TAKE(Grid_Argument_Minimum(UV_GAMMA_S2),,1),"—")</f>
        <v>10861.684930772208</v>
      </c>
      <c r="CB29" s="39">
        <v>20</v>
      </c>
      <c r="CD29" s="16" t="s">
        <v>1708</v>
      </c>
      <c r="CE29" s="13">
        <v>1</v>
      </c>
      <c r="CF29" s="13">
        <f ca="1">MAX(0.001,$BM$29-$BL$29)</f>
        <v>52.868421052631575</v>
      </c>
      <c r="CG29" s="13">
        <f ca="1">$BM$29+$BL$29</f>
        <v>63.34210526315789</v>
      </c>
      <c r="CH29" s="13">
        <f ca="1">($CG$29-$CF$29)/($CB$29-1)</f>
        <v>0.55124653739612184</v>
      </c>
      <c r="CI29" s="22" cm="1">
        <f t="array" aca="1" ref="CI29:CI30" ca="1">Grid_Search_Optimum(UV_GAMMA_S2)</f>
        <v>53.4196675900277</v>
      </c>
      <c r="CW29" s="26">
        <v>8.3674863387978148E-3</v>
      </c>
      <c r="CX29" s="13">
        <v>45.3</v>
      </c>
      <c r="CY29" s="13">
        <v>46.439276001454431</v>
      </c>
      <c r="CZ29" s="13">
        <v>48.192555348404738</v>
      </c>
      <c r="DA29" s="13">
        <v>0.5816756599240287</v>
      </c>
      <c r="DB29" s="13">
        <f ca="1"/>
        <v>43.299513038134528</v>
      </c>
      <c r="DC29" s="13">
        <f ca="1"/>
        <v>48.678641042677874</v>
      </c>
      <c r="DD29" s="13">
        <v>40.277079647861356</v>
      </c>
      <c r="DE29" s="13">
        <f ca="1"/>
        <v>45.980444608795885</v>
      </c>
      <c r="DF29" s="13">
        <v>45.935168762439808</v>
      </c>
    </row>
    <row r="30" spans="1:110" x14ac:dyDescent="0.25">
      <c r="A30" s="9">
        <v>73.5</v>
      </c>
      <c r="B30" s="10" t="b">
        <v>1</v>
      </c>
      <c r="U30" s="13"/>
      <c r="V30" s="13"/>
      <c r="W30" s="14"/>
      <c r="X30" s="26"/>
      <c r="Y30" s="26"/>
      <c r="Z30" s="26"/>
      <c r="AA30" s="26"/>
      <c r="AB30" s="26"/>
      <c r="AC30" s="26"/>
      <c r="AD30" s="26"/>
      <c r="AE30" s="26"/>
      <c r="AG30" s="13"/>
      <c r="AH30" s="13"/>
      <c r="AI30" s="14"/>
      <c r="AJ30" s="26"/>
      <c r="AK30" s="26"/>
      <c r="AL30" s="26"/>
      <c r="AM30" s="26"/>
      <c r="AN30" s="26"/>
      <c r="AO30" s="26"/>
      <c r="AP30" s="26"/>
      <c r="AQ30" s="26"/>
      <c r="AS30" s="13">
        <v>80.216666666666626</v>
      </c>
      <c r="AT30" s="13">
        <v>81.973333333333287</v>
      </c>
      <c r="AU30" s="14">
        <v>103</v>
      </c>
      <c r="AV30" s="26">
        <v>3.3869738927564175E-2</v>
      </c>
      <c r="AW30" s="26">
        <v>3.0486797850880709E-2</v>
      </c>
      <c r="AX30" s="26">
        <v>7.8645718771952478E-3</v>
      </c>
      <c r="AY30" s="26">
        <f ca="1"/>
        <v>4.0293862540189962E-2</v>
      </c>
      <c r="AZ30" s="26">
        <f ca="1"/>
        <v>3.1532813522691217E-2</v>
      </c>
      <c r="BA30" s="26">
        <v>3.2982266191006304E-2</v>
      </c>
      <c r="BB30" s="26">
        <f ca="1"/>
        <v>4.4982566638418486E-2</v>
      </c>
      <c r="BC30" s="26">
        <v>4.9479486250578186E-2</v>
      </c>
      <c r="BH30" s="16" t="s">
        <v>1709</v>
      </c>
      <c r="BI30" s="13">
        <v>1</v>
      </c>
      <c r="BJ30" s="9">
        <v>1E-3</v>
      </c>
      <c r="BK30" s="9">
        <v>2</v>
      </c>
      <c r="BL30" s="13">
        <f>($BK$30-$BJ$30)/($BF$29-1)</f>
        <v>0.10521052631578948</v>
      </c>
      <c r="BM30" s="22">
        <f ca="1"/>
        <v>0.8426842105263157</v>
      </c>
      <c r="CD30" s="16" t="s">
        <v>1709</v>
      </c>
      <c r="CE30" s="13">
        <v>1</v>
      </c>
      <c r="CF30" s="13">
        <f ca="1">MAX(0.001,$BM$30-$BL$30)</f>
        <v>0.73747368421052628</v>
      </c>
      <c r="CG30" s="13">
        <f ca="1">$BM$30+$BL$30</f>
        <v>0.94789473684210512</v>
      </c>
      <c r="CH30" s="13">
        <f ca="1">($CG$30-$CF$30)/($CB$29-1)</f>
        <v>1.1074792243767307E-2</v>
      </c>
      <c r="CI30" s="22">
        <f ca="1"/>
        <v>0.77069806094182813</v>
      </c>
      <c r="CW30" s="26">
        <v>8.7090163934426222E-3</v>
      </c>
      <c r="CX30" s="13">
        <v>45.4</v>
      </c>
      <c r="CY30" s="13">
        <v>46.579435167017948</v>
      </c>
      <c r="CZ30" s="13">
        <v>48.296968554970675</v>
      </c>
      <c r="DA30" s="13">
        <v>0.60552165798758451</v>
      </c>
      <c r="DB30" s="13">
        <f ca="1"/>
        <v>43.491552209844748</v>
      </c>
      <c r="DC30" s="13">
        <f ca="1"/>
        <v>48.78866680890301</v>
      </c>
      <c r="DD30" s="13">
        <v>40.3584975625715</v>
      </c>
      <c r="DE30" s="13">
        <f ca="1"/>
        <v>46.086782695548834</v>
      </c>
      <c r="DF30" s="13">
        <v>46.044137288099897</v>
      </c>
    </row>
    <row r="31" spans="1:110" x14ac:dyDescent="0.25">
      <c r="A31" s="9">
        <v>73</v>
      </c>
      <c r="B31" s="10" t="b">
        <v>1</v>
      </c>
      <c r="U31" s="13"/>
      <c r="V31" s="13"/>
      <c r="W31" s="14"/>
      <c r="X31" s="26"/>
      <c r="Y31" s="26"/>
      <c r="Z31" s="26"/>
      <c r="AA31" s="26"/>
      <c r="AB31" s="26"/>
      <c r="AC31" s="26"/>
      <c r="AD31" s="26"/>
      <c r="AE31" s="26"/>
      <c r="AG31" s="13"/>
      <c r="AH31" s="13"/>
      <c r="AI31" s="14"/>
      <c r="AJ31" s="26"/>
      <c r="AK31" s="26"/>
      <c r="AL31" s="26"/>
      <c r="AM31" s="26"/>
      <c r="AN31" s="26"/>
      <c r="AO31" s="26"/>
      <c r="AP31" s="26"/>
      <c r="AQ31" s="26"/>
      <c r="AS31" s="13">
        <v>81.973333333333287</v>
      </c>
      <c r="AT31" s="13">
        <v>83.729999999999947</v>
      </c>
      <c r="AU31" s="14">
        <v>82</v>
      </c>
      <c r="AV31" s="26">
        <v>2.6478205575614977E-2</v>
      </c>
      <c r="AW31" s="26">
        <v>2.4991346430730199E-2</v>
      </c>
      <c r="AX31" s="26">
        <v>7.6675097400584757E-3</v>
      </c>
      <c r="AY31" s="26">
        <f ca="1"/>
        <v>2.8050218750913958E-2</v>
      </c>
      <c r="AZ31" s="26">
        <f ca="1"/>
        <v>2.5054565686994712E-2</v>
      </c>
      <c r="BA31" s="26">
        <v>2.570141272720794E-2</v>
      </c>
      <c r="BB31" s="26">
        <f ca="1"/>
        <v>3.5434557380095266E-2</v>
      </c>
      <c r="BC31" s="26">
        <v>4.0649140531950234E-2</v>
      </c>
      <c r="BE31" s="41" cm="1">
        <f t="array" ref="BE31">NLL_Gamma(UV_Data,$BI$29,$BI$30,UV_Include)</f>
        <v>202690.60000000015</v>
      </c>
      <c r="BF31" s="42" cm="1">
        <f t="array" ref="BF31:BY31">_xlfn.SEQUENCE(1,$BF$29,$BJ$29,$BL$29)</f>
        <v>0.5</v>
      </c>
      <c r="BG31" s="42">
        <v>5.7368421052631575</v>
      </c>
      <c r="BH31" s="42">
        <v>10.973684210526315</v>
      </c>
      <c r="BI31" s="42">
        <v>16.210526315789473</v>
      </c>
      <c r="BJ31" s="42">
        <v>21.44736842105263</v>
      </c>
      <c r="BK31" s="42">
        <v>26.684210526315788</v>
      </c>
      <c r="BL31" s="42">
        <v>31.921052631578945</v>
      </c>
      <c r="BM31" s="42">
        <v>37.157894736842103</v>
      </c>
      <c r="BN31" s="42">
        <v>42.39473684210526</v>
      </c>
      <c r="BO31" s="42">
        <v>47.631578947368418</v>
      </c>
      <c r="BP31" s="42">
        <v>52.868421052631575</v>
      </c>
      <c r="BQ31" s="42">
        <v>58.105263157894733</v>
      </c>
      <c r="BR31" s="42">
        <v>63.34210526315789</v>
      </c>
      <c r="BS31" s="42">
        <v>68.578947368421041</v>
      </c>
      <c r="BT31" s="42">
        <v>73.815789473684191</v>
      </c>
      <c r="BU31" s="42">
        <v>79.052631578947341</v>
      </c>
      <c r="BV31" s="42">
        <v>84.289473684210492</v>
      </c>
      <c r="BW31" s="42">
        <v>89.526315789473642</v>
      </c>
      <c r="BX31" s="42">
        <v>94.763157894736793</v>
      </c>
      <c r="BY31" s="44">
        <v>99.999999999999943</v>
      </c>
      <c r="CA31" s="41" cm="1">
        <f t="array" ref="CA31">NLL_Gamma(UV_Data,$CE$29,$CE$30,UV_Include)</f>
        <v>202690.60000000015</v>
      </c>
      <c r="CB31" s="42" cm="1">
        <f t="array" aca="1" ref="CB31:CU31" ca="1">_xlfn.SEQUENCE(1,$CB$29,$CF$29,$CH$29)</f>
        <v>52.868421052631575</v>
      </c>
      <c r="CC31" s="42">
        <f ca="1"/>
        <v>53.4196675900277</v>
      </c>
      <c r="CD31" s="42">
        <f ca="1"/>
        <v>53.970914127423825</v>
      </c>
      <c r="CE31" s="42">
        <f ca="1"/>
        <v>54.52216066481995</v>
      </c>
      <c r="CF31" s="42">
        <f ca="1"/>
        <v>55.073407202216075</v>
      </c>
      <c r="CG31" s="42">
        <f ca="1"/>
        <v>55.624653739612199</v>
      </c>
      <c r="CH31" s="42">
        <f ca="1"/>
        <v>56.175900277008324</v>
      </c>
      <c r="CI31" s="42">
        <f ca="1"/>
        <v>56.727146814404449</v>
      </c>
      <c r="CJ31" s="42">
        <f ca="1"/>
        <v>57.278393351800574</v>
      </c>
      <c r="CK31" s="42">
        <f ca="1"/>
        <v>57.829639889196699</v>
      </c>
      <c r="CL31" s="42">
        <f ca="1"/>
        <v>58.380886426592824</v>
      </c>
      <c r="CM31" s="42">
        <f ca="1"/>
        <v>58.932132963988948</v>
      </c>
      <c r="CN31" s="42">
        <f ca="1"/>
        <v>59.483379501385073</v>
      </c>
      <c r="CO31" s="42">
        <f ca="1"/>
        <v>60.034626038781198</v>
      </c>
      <c r="CP31" s="42">
        <f ca="1"/>
        <v>60.585872576177323</v>
      </c>
      <c r="CQ31" s="42">
        <f ca="1"/>
        <v>61.137119113573448</v>
      </c>
      <c r="CR31" s="42">
        <f ca="1"/>
        <v>61.688365650969573</v>
      </c>
      <c r="CS31" s="42">
        <f ca="1"/>
        <v>62.239612188365697</v>
      </c>
      <c r="CT31" s="42">
        <f ca="1"/>
        <v>62.790858725761822</v>
      </c>
      <c r="CU31" s="44">
        <f ca="1"/>
        <v>63.342105263157947</v>
      </c>
      <c r="CW31" s="26">
        <v>9.0505464480874313E-3</v>
      </c>
      <c r="CX31" s="13">
        <v>45.5</v>
      </c>
      <c r="CY31" s="13">
        <v>46.714854923133089</v>
      </c>
      <c r="CZ31" s="13">
        <v>48.398065952918628</v>
      </c>
      <c r="DA31" s="13">
        <v>0.62937587314230425</v>
      </c>
      <c r="DB31" s="13">
        <f ca="1"/>
        <v>43.677038624602915</v>
      </c>
      <c r="DC31" s="13">
        <f ca="1"/>
        <v>48.895134135193274</v>
      </c>
      <c r="DD31" s="13">
        <v>40.438334095145258</v>
      </c>
      <c r="DE31" s="13">
        <f ca="1"/>
        <v>46.190211373197492</v>
      </c>
      <c r="DF31" s="13">
        <v>46.150149148522772</v>
      </c>
    </row>
    <row r="32" spans="1:110" x14ac:dyDescent="0.25">
      <c r="A32" s="9">
        <v>72.8</v>
      </c>
      <c r="B32" s="10" t="b">
        <v>1</v>
      </c>
      <c r="U32" s="13"/>
      <c r="V32" s="13"/>
      <c r="W32" s="14"/>
      <c r="X32" s="26"/>
      <c r="Y32" s="26"/>
      <c r="Z32" s="26"/>
      <c r="AA32" s="26"/>
      <c r="AB32" s="26"/>
      <c r="AC32" s="26"/>
      <c r="AD32" s="26"/>
      <c r="AE32" s="26"/>
      <c r="AG32" s="13"/>
      <c r="AH32" s="13"/>
      <c r="AI32" s="14"/>
      <c r="AJ32" s="26"/>
      <c r="AK32" s="26"/>
      <c r="AL32" s="26"/>
      <c r="AM32" s="26"/>
      <c r="AN32" s="26"/>
      <c r="AO32" s="26"/>
      <c r="AP32" s="26"/>
      <c r="AQ32" s="26"/>
      <c r="AS32" s="13">
        <v>83.729999999999947</v>
      </c>
      <c r="AT32" s="13">
        <v>85.486666666666608</v>
      </c>
      <c r="AU32" s="14">
        <v>23</v>
      </c>
      <c r="AV32" s="26">
        <v>2.0009288491867228E-2</v>
      </c>
      <c r="AW32" s="26">
        <v>2.0153330233505184E-2</v>
      </c>
      <c r="AX32" s="26">
        <v>7.4753853778573021E-3</v>
      </c>
      <c r="AY32" s="26">
        <f ca="1"/>
        <v>1.7620271363500972E-2</v>
      </c>
      <c r="AZ32" s="26">
        <f ca="1"/>
        <v>1.944395786427755E-2</v>
      </c>
      <c r="BA32" s="26">
        <v>1.8420559263409797E-2</v>
      </c>
      <c r="BB32" s="26">
        <f ca="1"/>
        <v>2.4722879377453655E-2</v>
      </c>
      <c r="BC32" s="26">
        <v>3.0046436951708944E-2</v>
      </c>
      <c r="BE32" s="40" cm="1">
        <f t="array" ref="BE32:BE51">_xlfn.SEQUENCE($BF$29,1,$BJ$30,$BL$30)</f>
        <v>1E-3</v>
      </c>
      <c r="BF32" s="27">
        <f t="dataTable" ref="BF32:BY51" dt2D="1" dtr="1" r1="BI29" r2="BI30"/>
        <v>18179.922407808757</v>
      </c>
      <c r="BG32" s="27">
        <v>70330.491508467254</v>
      </c>
      <c r="BH32" s="27">
        <v>142757.85414861629</v>
      </c>
      <c r="BI32" s="27">
        <v>223200.70141405021</v>
      </c>
      <c r="BJ32" s="27">
        <v>308851.89540947764</v>
      </c>
      <c r="BK32" s="27">
        <v>398376.64593457914</v>
      </c>
      <c r="BL32" s="27">
        <v>490988.4820670113</v>
      </c>
      <c r="BM32" s="27">
        <v>586167.64019210043</v>
      </c>
      <c r="BN32" s="27">
        <v>683544.66808827536</v>
      </c>
      <c r="BO32" s="27">
        <v>782843.31059233984</v>
      </c>
      <c r="BP32" s="27">
        <v>883849.13071480475</v>
      </c>
      <c r="BQ32" s="27">
        <v>986390.81700456317</v>
      </c>
      <c r="BR32" s="27">
        <v>1090328.3465732839</v>
      </c>
      <c r="BS32" s="27">
        <v>1195545.1215125173</v>
      </c>
      <c r="BT32" s="27">
        <v>1301942.5390702244</v>
      </c>
      <c r="BU32" s="27">
        <v>1409436.1209216625</v>
      </c>
      <c r="BV32" s="27">
        <v>1517952.6790438148</v>
      </c>
      <c r="BW32" s="27">
        <v>1627428.1927495431</v>
      </c>
      <c r="BX32" s="27">
        <v>1737806.1868673759</v>
      </c>
      <c r="BY32" s="45">
        <v>1849036.4713620017</v>
      </c>
      <c r="CA32" s="40" cm="1">
        <f t="array" aca="1" ref="CA32:CA51" ca="1">_xlfn.SEQUENCE($CB$29,1,$CF$30,$CH$30)</f>
        <v>0.73747368421052628</v>
      </c>
      <c r="CB32" s="27">
        <f t="dataTable" ref="CB32:CU51" dt2D="1" dtr="1" r1="CE29" r2="CE30" ca="1"/>
        <v>10953.697856901126</v>
      </c>
      <c r="CC32" s="27">
        <v>11019.944426414073</v>
      </c>
      <c r="CD32" s="27">
        <v>11103.003819094189</v>
      </c>
      <c r="CE32" s="27">
        <v>11202.702710850657</v>
      </c>
      <c r="CF32" s="27">
        <v>11318.87131469903</v>
      </c>
      <c r="CG32" s="27">
        <v>11451.343273580718</v>
      </c>
      <c r="CH32" s="27">
        <v>11599.95555747003</v>
      </c>
      <c r="CI32" s="27">
        <v>11764.548364555241</v>
      </c>
      <c r="CJ32" s="27">
        <v>11944.965026295753</v>
      </c>
      <c r="CK32" s="27">
        <v>12141.051916164797</v>
      </c>
      <c r="CL32" s="27">
        <v>12352.658361903026</v>
      </c>
      <c r="CM32" s="27">
        <v>12579.636561114088</v>
      </c>
      <c r="CN32" s="27">
        <v>12821.841500045261</v>
      </c>
      <c r="CO32" s="27">
        <v>13079.130875404082</v>
      </c>
      <c r="CP32" s="27">
        <v>13351.365019070747</v>
      </c>
      <c r="CQ32" s="27">
        <v>13638.406825573074</v>
      </c>
      <c r="CR32" s="27">
        <v>13940.121682198278</v>
      </c>
      <c r="CS32" s="27">
        <v>14256.377401624104</v>
      </c>
      <c r="CT32" s="27">
        <v>14587.044156954858</v>
      </c>
      <c r="CU32" s="45">
        <v>14931.99441905705</v>
      </c>
      <c r="CW32" s="26">
        <v>9.3920765027322405E-3</v>
      </c>
      <c r="CX32" s="13">
        <v>45.5</v>
      </c>
      <c r="CY32" s="13">
        <v>46.845870980235972</v>
      </c>
      <c r="CZ32" s="13">
        <v>48.496077182974965</v>
      </c>
      <c r="DA32" s="13">
        <v>0.65323831105317876</v>
      </c>
      <c r="DB32" s="13">
        <f ca="1"/>
        <v>43.856432218552413</v>
      </c>
      <c r="DC32" s="13">
        <f ca="1"/>
        <v>48.998290913751291</v>
      </c>
      <c r="DD32" s="13">
        <v>40.516677961114041</v>
      </c>
      <c r="DE32" s="13">
        <f ca="1"/>
        <v>46.290917792239014</v>
      </c>
      <c r="DF32" s="13">
        <v>46.253393753845764</v>
      </c>
    </row>
    <row r="33" spans="1:110" x14ac:dyDescent="0.25">
      <c r="A33" s="9">
        <v>73.3</v>
      </c>
      <c r="B33" s="10" t="b">
        <v>1</v>
      </c>
      <c r="U33" s="13"/>
      <c r="V33" s="13"/>
      <c r="W33" s="14"/>
      <c r="X33" s="26"/>
      <c r="Y33" s="26"/>
      <c r="Z33" s="26"/>
      <c r="AA33" s="26"/>
      <c r="AB33" s="26"/>
      <c r="AC33" s="26"/>
      <c r="AD33" s="26"/>
      <c r="AE33" s="26"/>
      <c r="AG33" s="13"/>
      <c r="AH33" s="13"/>
      <c r="AI33" s="14"/>
      <c r="AJ33" s="26"/>
      <c r="AK33" s="26"/>
      <c r="AL33" s="26"/>
      <c r="AM33" s="26"/>
      <c r="AN33" s="26"/>
      <c r="AO33" s="26"/>
      <c r="AP33" s="26"/>
      <c r="AQ33" s="26"/>
      <c r="AS33" s="13">
        <v>85.486666666666608</v>
      </c>
      <c r="AT33" s="13">
        <v>87.243333333333268</v>
      </c>
      <c r="AU33" s="14">
        <v>24</v>
      </c>
      <c r="AV33" s="26">
        <v>1.4616422830135201E-2</v>
      </c>
      <c r="AW33" s="26">
        <v>1.6005035537516643E-2</v>
      </c>
      <c r="AX33" s="26">
        <v>7.2880750650414772E-3</v>
      </c>
      <c r="AY33" s="26">
        <f ca="1"/>
        <v>9.8349117272428233E-3</v>
      </c>
      <c r="AZ33" s="26">
        <f ca="1"/>
        <v>1.475282075611517E-2</v>
      </c>
      <c r="BA33" s="26">
        <v>1.1139705799611543E-2</v>
      </c>
      <c r="BB33" s="26">
        <f ca="1"/>
        <v>1.357055372415894E-2</v>
      </c>
      <c r="BC33" s="26">
        <v>1.8012571735488425E-2</v>
      </c>
      <c r="BE33" s="40">
        <v>0.10621052631578948</v>
      </c>
      <c r="BF33" s="27">
        <v>32674.927516434036</v>
      </c>
      <c r="BG33" s="27">
        <v>13288.352420728299</v>
      </c>
      <c r="BH33" s="27">
        <v>14178.570864514126</v>
      </c>
      <c r="BI33" s="27">
        <v>23084.273933583499</v>
      </c>
      <c r="BJ33" s="27">
        <v>37198.323732647666</v>
      </c>
      <c r="BK33" s="27">
        <v>55185.930061383988</v>
      </c>
      <c r="BL33" s="27">
        <v>76260.621997452778</v>
      </c>
      <c r="BM33" s="27">
        <v>99902.63592617822</v>
      </c>
      <c r="BN33" s="27">
        <v>125742.51962598614</v>
      </c>
      <c r="BO33" s="27">
        <v>153504.01793368641</v>
      </c>
      <c r="BP33" s="27">
        <v>182972.69385979234</v>
      </c>
      <c r="BQ33" s="27">
        <v>213977.23595318204</v>
      </c>
      <c r="BR33" s="27">
        <v>246377.62132554123</v>
      </c>
      <c r="BS33" s="27">
        <v>280057.25206840894</v>
      </c>
      <c r="BT33" s="27">
        <v>314917.52542975411</v>
      </c>
      <c r="BU33" s="27">
        <v>350873.96308482764</v>
      </c>
      <c r="BV33" s="27">
        <v>387853.37701062526</v>
      </c>
      <c r="BW33" s="27">
        <v>425791.74651997944</v>
      </c>
      <c r="BX33" s="27">
        <v>464632.59644144564</v>
      </c>
      <c r="BY33" s="45">
        <v>504325.73673971649</v>
      </c>
      <c r="CA33" s="40">
        <f ca="1"/>
        <v>0.74854847645429357</v>
      </c>
      <c r="CB33" s="27">
        <v>10891.092062919231</v>
      </c>
      <c r="CC33" s="27">
        <v>10933.280313096957</v>
      </c>
      <c r="CD33" s="27">
        <v>10992.281386442019</v>
      </c>
      <c r="CE33" s="27">
        <v>11067.921958863351</v>
      </c>
      <c r="CF33" s="27">
        <v>11160.032243376585</v>
      </c>
      <c r="CG33" s="27">
        <v>11268.445882923164</v>
      </c>
      <c r="CH33" s="27">
        <v>11392.999847477227</v>
      </c>
      <c r="CI33" s="27">
        <v>11533.534335227432</v>
      </c>
      <c r="CJ33" s="27">
        <v>11689.892677632757</v>
      </c>
      <c r="CK33" s="27">
        <v>11861.921248166729</v>
      </c>
      <c r="CL33" s="27">
        <v>12049.469374569742</v>
      </c>
      <c r="CM33" s="27">
        <v>12252.389254445778</v>
      </c>
      <c r="CN33" s="27">
        <v>12470.535874041721</v>
      </c>
      <c r="CO33" s="27">
        <v>12703.766930065533</v>
      </c>
      <c r="CP33" s="27">
        <v>12951.942754397001</v>
      </c>
      <c r="CQ33" s="27">
        <v>13214.926241564157</v>
      </c>
      <c r="CR33" s="27">
        <v>13492.582778854336</v>
      </c>
      <c r="CS33" s="27">
        <v>13784.780178944959</v>
      </c>
      <c r="CT33" s="27">
        <v>14091.388614940484</v>
      </c>
      <c r="CU33" s="45">
        <v>14412.280557707589</v>
      </c>
      <c r="CW33" s="26">
        <v>9.7336065573770496E-3</v>
      </c>
      <c r="CX33" s="13">
        <v>45.6</v>
      </c>
      <c r="CY33" s="13">
        <v>46.97278402801723</v>
      </c>
      <c r="CZ33" s="13">
        <v>48.591208263400119</v>
      </c>
      <c r="DA33" s="13">
        <v>0.67710897739108977</v>
      </c>
      <c r="DB33" s="13">
        <f ca="1"/>
        <v>44.030145337070266</v>
      </c>
      <c r="DC33" s="13">
        <f ca="1"/>
        <v>49.098359445880071</v>
      </c>
      <c r="DD33" s="13">
        <v>40.59360987885384</v>
      </c>
      <c r="DE33" s="13">
        <f ca="1"/>
        <v>46.389070760952649</v>
      </c>
      <c r="DF33" s="13">
        <v>46.354041999365251</v>
      </c>
    </row>
    <row r="34" spans="1:110" x14ac:dyDescent="0.25">
      <c r="A34" s="9">
        <v>73.599999999999994</v>
      </c>
      <c r="B34" s="10" t="b">
        <v>1</v>
      </c>
      <c r="G34" t="str">
        <f>AI2&amp;" Method Histogram"</f>
        <v>Scott Method Histogram</v>
      </c>
      <c r="U34" s="13"/>
      <c r="V34" s="13"/>
      <c r="W34" s="14"/>
      <c r="X34" s="26"/>
      <c r="Y34" s="26"/>
      <c r="Z34" s="26"/>
      <c r="AA34" s="26"/>
      <c r="AB34" s="26"/>
      <c r="AC34" s="26"/>
      <c r="AD34" s="26"/>
      <c r="AE34" s="26"/>
      <c r="AG34" s="13"/>
      <c r="AH34" s="13"/>
      <c r="AI34" s="14"/>
      <c r="AJ34" s="26"/>
      <c r="AK34" s="26"/>
      <c r="AL34" s="26"/>
      <c r="AM34" s="26"/>
      <c r="AN34" s="26"/>
      <c r="AO34" s="26"/>
      <c r="AP34" s="26"/>
      <c r="AQ34" s="26"/>
      <c r="AS34" s="13">
        <v>87.243333333333268</v>
      </c>
      <c r="AT34" s="13">
        <v>89</v>
      </c>
      <c r="AU34" s="14">
        <v>21</v>
      </c>
      <c r="AV34" s="26">
        <v>1.0320883161523575E-2</v>
      </c>
      <c r="AW34" s="26">
        <v>1.2530164397252186E-2</v>
      </c>
      <c r="AX34" s="26">
        <v>7.105458176245194E-3</v>
      </c>
      <c r="AY34" s="26">
        <f ca="1"/>
        <v>4.7933324765466745E-3</v>
      </c>
      <c r="AZ34" s="26">
        <f ca="1"/>
        <v>1.0953472994870594E-2</v>
      </c>
      <c r="BA34" s="26">
        <v>3.8588523358134008E-3</v>
      </c>
      <c r="BB34" s="26">
        <f ca="1"/>
        <v>3.5984613590485104E-3</v>
      </c>
      <c r="BC34" s="26">
        <v>5.6062722403127374E-3</v>
      </c>
      <c r="BE34" s="40">
        <v>0.21142105263157895</v>
      </c>
      <c r="BF34" s="27">
        <v>52992.252995132701</v>
      </c>
      <c r="BG34" s="27">
        <v>23049.678631724706</v>
      </c>
      <c r="BH34" s="27">
        <v>13383.897807808053</v>
      </c>
      <c r="BI34" s="27">
        <v>11733.601609175055</v>
      </c>
      <c r="BJ34" s="27">
        <v>15291.652140536782</v>
      </c>
      <c r="BK34" s="27">
        <v>22723.2592015708</v>
      </c>
      <c r="BL34" s="27">
        <v>33241.951869937089</v>
      </c>
      <c r="BM34" s="27">
        <v>46327.966530960621</v>
      </c>
      <c r="BN34" s="27">
        <v>61611.850963065677</v>
      </c>
      <c r="BO34" s="27">
        <v>78817.350003062995</v>
      </c>
      <c r="BP34" s="27">
        <v>97730.026661466909</v>
      </c>
      <c r="BQ34" s="27">
        <v>118178.56948715585</v>
      </c>
      <c r="BR34" s="27">
        <v>140022.95559181058</v>
      </c>
      <c r="BS34" s="27">
        <v>163146.58706697533</v>
      </c>
      <c r="BT34" s="27">
        <v>187450.86116061933</v>
      </c>
      <c r="BU34" s="27">
        <v>212851.29954799154</v>
      </c>
      <c r="BV34" s="27">
        <v>239274.71420608766</v>
      </c>
      <c r="BW34" s="27">
        <v>266657.08444773854</v>
      </c>
      <c r="BX34" s="27">
        <v>294941.93510150287</v>
      </c>
      <c r="BY34" s="45">
        <v>324079.07613207126</v>
      </c>
      <c r="CA34" s="40">
        <f ca="1"/>
        <v>0.75962326869806085</v>
      </c>
      <c r="CB34" s="27">
        <v>10862.374294265783</v>
      </c>
      <c r="CC34" s="27">
        <v>10880.857567543257</v>
      </c>
      <c r="CD34" s="27">
        <v>10916.153663988027</v>
      </c>
      <c r="CE34" s="27">
        <v>10968.089259509072</v>
      </c>
      <c r="CF34" s="27">
        <v>11036.494567122074</v>
      </c>
      <c r="CG34" s="27">
        <v>11121.203229768331</v>
      </c>
      <c r="CH34" s="27">
        <v>11222.052217422188</v>
      </c>
      <c r="CI34" s="27">
        <v>11338.881728272105</v>
      </c>
      <c r="CJ34" s="27">
        <v>11471.535093777205</v>
      </c>
      <c r="CK34" s="27">
        <v>11619.858687410735</v>
      </c>
      <c r="CL34" s="27">
        <v>11783.701836913593</v>
      </c>
      <c r="CM34" s="27">
        <v>11962.916739889301</v>
      </c>
      <c r="CN34" s="27">
        <v>12157.358382585091</v>
      </c>
      <c r="CO34" s="27">
        <v>12366.884461708478</v>
      </c>
      <c r="CP34" s="27">
        <v>12591.355309139815</v>
      </c>
      <c r="CQ34" s="27">
        <v>12830.633819406587</v>
      </c>
      <c r="CR34" s="27">
        <v>13084.585379796579</v>
      </c>
      <c r="CS34" s="27">
        <v>13353.077802986854</v>
      </c>
      <c r="CT34" s="27">
        <v>13635.981262082107</v>
      </c>
      <c r="CU34" s="45">
        <v>13933.16822794894</v>
      </c>
      <c r="CW34" s="26">
        <v>1.0075136612021859E-2</v>
      </c>
      <c r="CX34" s="13">
        <v>45.6</v>
      </c>
      <c r="CY34" s="13">
        <v>47.095864477377376</v>
      </c>
      <c r="CZ34" s="13">
        <v>48.683644756733948</v>
      </c>
      <c r="DA34" s="13">
        <v>0.70098787783275684</v>
      </c>
      <c r="DB34" s="13">
        <f ca="1"/>
        <v>44.198549134410236</v>
      </c>
      <c r="DC34" s="13">
        <f ca="1"/>
        <v>49.195539881195984</v>
      </c>
      <c r="DD34" s="13">
        <v>40.669203543859673</v>
      </c>
      <c r="DE34" s="13">
        <f ca="1"/>
        <v>46.484823117700145</v>
      </c>
      <c r="DF34" s="13">
        <v>46.452248655546768</v>
      </c>
    </row>
    <row r="35" spans="1:110" x14ac:dyDescent="0.25">
      <c r="A35" s="9">
        <v>72.599999999999994</v>
      </c>
      <c r="B35" s="10" t="b">
        <v>1</v>
      </c>
      <c r="U35" s="13"/>
      <c r="V35" s="13"/>
      <c r="W35" s="14"/>
      <c r="X35" s="26"/>
      <c r="Y35" s="26"/>
      <c r="Z35" s="26"/>
      <c r="AA35" s="26"/>
      <c r="AB35" s="26"/>
      <c r="AC35" s="26"/>
      <c r="AD35" s="26"/>
      <c r="AE35" s="26"/>
      <c r="AG35" s="13"/>
      <c r="AH35" s="13"/>
      <c r="AI35" s="14"/>
      <c r="AJ35" s="26"/>
      <c r="AK35" s="26"/>
      <c r="AL35" s="26"/>
      <c r="AM35" s="26"/>
      <c r="AN35" s="26"/>
      <c r="AO35" s="26"/>
      <c r="AP35" s="26"/>
      <c r="AQ35" s="26"/>
      <c r="AS35" s="13"/>
      <c r="AT35" s="13"/>
      <c r="AU35" s="14"/>
      <c r="AV35" s="26"/>
      <c r="AW35" s="26"/>
      <c r="AX35" s="26"/>
      <c r="AY35" s="26"/>
      <c r="AZ35" s="26"/>
      <c r="BA35" s="26"/>
      <c r="BB35" s="26"/>
      <c r="BC35" s="26"/>
      <c r="BE35" s="40">
        <v>0.31663157894736843</v>
      </c>
      <c r="BF35" s="27">
        <v>73726.146793815773</v>
      </c>
      <c r="BG35" s="27">
        <v>37590.578198334864</v>
      </c>
      <c r="BH35" s="27">
        <v>21731.803142344907</v>
      </c>
      <c r="BI35" s="27">
        <v>13888.51271163861</v>
      </c>
      <c r="BJ35" s="27">
        <v>11253.569010927136</v>
      </c>
      <c r="BK35" s="27">
        <v>12492.181839887926</v>
      </c>
      <c r="BL35" s="27">
        <v>16817.880276181029</v>
      </c>
      <c r="BM35" s="27">
        <v>23710.900705131215</v>
      </c>
      <c r="BN35" s="27">
        <v>32801.790905162954</v>
      </c>
      <c r="BO35" s="27">
        <v>43814.295713087384</v>
      </c>
      <c r="BP35" s="27">
        <v>56533.978139417763</v>
      </c>
      <c r="BQ35" s="27">
        <v>70789.526733033621</v>
      </c>
      <c r="BR35" s="27">
        <v>86440.918605616098</v>
      </c>
      <c r="BS35" s="27">
        <v>103371.55584870749</v>
      </c>
      <c r="BT35" s="27">
        <v>121482.83571027659</v>
      </c>
      <c r="BU35" s="27">
        <v>140690.27986557616</v>
      </c>
      <c r="BV35" s="27">
        <v>160920.70029159865</v>
      </c>
      <c r="BW35" s="27">
        <v>182110.0763011759</v>
      </c>
      <c r="BX35" s="27">
        <v>204201.932722867</v>
      </c>
      <c r="BY35" s="45">
        <v>227146.07952136351</v>
      </c>
      <c r="CA35" s="40">
        <f ca="1"/>
        <v>0.77069806094182813</v>
      </c>
      <c r="CB35" s="27">
        <v>10866.56352092827</v>
      </c>
      <c r="CC35" s="27">
        <v>10861.684930772208</v>
      </c>
      <c r="CD35" s="27">
        <v>10873.619163783287</v>
      </c>
      <c r="CE35" s="27">
        <v>10902.192895870769</v>
      </c>
      <c r="CF35" s="27">
        <v>10947.236340050153</v>
      </c>
      <c r="CG35" s="27">
        <v>11008.583139262772</v>
      </c>
      <c r="CH35" s="27">
        <v>11086.070263483014</v>
      </c>
      <c r="CI35" s="27">
        <v>11179.537910899189</v>
      </c>
      <c r="CJ35" s="27">
        <v>11288.829412970754</v>
      </c>
      <c r="CK35" s="27">
        <v>11413.791143170756</v>
      </c>
      <c r="CL35" s="27">
        <v>11554.272429240027</v>
      </c>
      <c r="CM35" s="27">
        <v>11710.125468782042</v>
      </c>
      <c r="CN35" s="27">
        <v>11881.20524804416</v>
      </c>
      <c r="CO35" s="27">
        <v>12067.369463733925</v>
      </c>
      <c r="CP35" s="27">
        <v>12268.478447731619</v>
      </c>
      <c r="CQ35" s="27">
        <v>12484.395094564838</v>
      </c>
      <c r="CR35" s="27">
        <v>12714.984791521098</v>
      </c>
      <c r="CS35" s="27">
        <v>12960.115351277882</v>
      </c>
      <c r="CT35" s="27">
        <v>13219.656946939482</v>
      </c>
      <c r="CU35" s="45">
        <v>13493.482049372791</v>
      </c>
      <c r="CW35" s="26">
        <v>1.0416666666666666E-2</v>
      </c>
      <c r="CX35" s="13">
        <v>45.6</v>
      </c>
      <c r="CY35" s="13">
        <v>47.215356422916102</v>
      </c>
      <c r="CZ35" s="13">
        <v>48.773554419998376</v>
      </c>
      <c r="DA35" s="13">
        <v>0.72487501806079901</v>
      </c>
      <c r="DB35" s="13">
        <f ca="1"/>
        <v>44.361978927594606</v>
      </c>
      <c r="DC35" s="13">
        <f ca="1"/>
        <v>49.290013094787376</v>
      </c>
      <c r="DD35" s="13">
        <v>40.743526455526343</v>
      </c>
      <c r="DE35" s="13">
        <f ca="1"/>
        <v>46.578313727087526</v>
      </c>
      <c r="DF35" s="13">
        <v>46.548154379662193</v>
      </c>
    </row>
    <row r="36" spans="1:110" x14ac:dyDescent="0.25">
      <c r="A36" s="9">
        <v>75.599999999999994</v>
      </c>
      <c r="B36" s="10" t="b">
        <v>1</v>
      </c>
      <c r="U36" s="13"/>
      <c r="V36" s="13"/>
      <c r="W36" s="14"/>
      <c r="X36" s="26"/>
      <c r="Y36" s="26"/>
      <c r="Z36" s="26"/>
      <c r="AA36" s="26"/>
      <c r="AB36" s="26"/>
      <c r="AC36" s="26"/>
      <c r="AD36" s="26"/>
      <c r="AE36" s="26"/>
      <c r="AG36" s="13"/>
      <c r="AH36" s="13"/>
      <c r="AI36" s="14"/>
      <c r="AJ36" s="26"/>
      <c r="AK36" s="26"/>
      <c r="AL36" s="26"/>
      <c r="AM36" s="26"/>
      <c r="AN36" s="26"/>
      <c r="AO36" s="26"/>
      <c r="AP36" s="26"/>
      <c r="AQ36" s="26"/>
      <c r="AS36" s="13"/>
      <c r="AT36" s="13"/>
      <c r="AU36" s="14"/>
      <c r="AV36" s="26"/>
      <c r="AW36" s="26"/>
      <c r="AX36" s="26"/>
      <c r="AY36" s="26"/>
      <c r="AZ36" s="26"/>
      <c r="BA36" s="26"/>
      <c r="BB36" s="26"/>
      <c r="BC36" s="26"/>
      <c r="BE36" s="40">
        <v>0.42184210526315791</v>
      </c>
      <c r="BF36" s="27">
        <v>94631.321319137031</v>
      </c>
      <c r="BG36" s="27">
        <v>54096.698733736135</v>
      </c>
      <c r="BH36" s="27">
        <v>33838.869687827028</v>
      </c>
      <c r="BI36" s="27">
        <v>21596.525267201225</v>
      </c>
      <c r="BJ36" s="27">
        <v>14562.527576570241</v>
      </c>
      <c r="BK36" s="27">
        <v>11402.086415611577</v>
      </c>
      <c r="BL36" s="27">
        <v>11328.73086198523</v>
      </c>
      <c r="BM36" s="27">
        <v>13822.697301015849</v>
      </c>
      <c r="BN36" s="27">
        <v>18514.533511128076</v>
      </c>
      <c r="BO36" s="27">
        <v>25127.984329133229</v>
      </c>
      <c r="BP36" s="27">
        <v>33448.612765544065</v>
      </c>
      <c r="BQ36" s="27">
        <v>43305.107369240031</v>
      </c>
      <c r="BR36" s="27">
        <v>54557.445251903016</v>
      </c>
      <c r="BS36" s="27">
        <v>67089.028505075068</v>
      </c>
      <c r="BT36" s="27">
        <v>80801.254376725541</v>
      </c>
      <c r="BU36" s="27">
        <v>95609.64454210455</v>
      </c>
      <c r="BV36" s="27">
        <v>111441.01097820839</v>
      </c>
      <c r="BW36" s="27">
        <v>128231.33299786547</v>
      </c>
      <c r="BX36" s="27">
        <v>145924.13542963739</v>
      </c>
      <c r="BY36" s="45">
        <v>164469.22823821532</v>
      </c>
      <c r="CA36" s="40">
        <f ca="1"/>
        <v>0.78177285318559542</v>
      </c>
      <c r="CB36" s="27">
        <v>10902.720705785723</v>
      </c>
      <c r="CC36" s="27">
        <v>10874.813574544336</v>
      </c>
      <c r="CD36" s="27">
        <v>10863.719266470298</v>
      </c>
      <c r="CE36" s="27">
        <v>10869.264457472545</v>
      </c>
      <c r="CF36" s="27">
        <v>10891.279360566687</v>
      </c>
      <c r="CG36" s="27">
        <v>10929.597618694197</v>
      </c>
      <c r="CH36" s="27">
        <v>10984.056201829164</v>
      </c>
      <c r="CI36" s="27">
        <v>11054.495308160287</v>
      </c>
      <c r="CJ36" s="27">
        <v>11140.75826914657</v>
      </c>
      <c r="CK36" s="27">
        <v>11242.691458261374</v>
      </c>
      <c r="CL36" s="27">
        <v>11360.144203245382</v>
      </c>
      <c r="CM36" s="27">
        <v>11492.968701702232</v>
      </c>
      <c r="CN36" s="27">
        <v>11641.019939879177</v>
      </c>
      <c r="CO36" s="27">
        <v>11804.155614483798</v>
      </c>
      <c r="CP36" s="27">
        <v>11982.236057396272</v>
      </c>
      <c r="CQ36" s="27">
        <v>12175.124163144365</v>
      </c>
      <c r="CR36" s="27">
        <v>12382.685319015336</v>
      </c>
      <c r="CS36" s="27">
        <v>12604.787337687005</v>
      </c>
      <c r="CT36" s="27">
        <v>12841.300392263362</v>
      </c>
      <c r="CU36" s="45">
        <v>13092.09695361145</v>
      </c>
      <c r="CW36" s="26">
        <v>1.0758196721311475E-2</v>
      </c>
      <c r="CX36" s="13">
        <v>45.7</v>
      </c>
      <c r="CY36" s="13">
        <v>47.331480975191134</v>
      </c>
      <c r="CZ36" s="13">
        <v>48.8610894366401</v>
      </c>
      <c r="DA36" s="13">
        <v>0.7487704037637205</v>
      </c>
      <c r="DB36" s="13">
        <f ca="1"/>
        <v>44.520738703745444</v>
      </c>
      <c r="DC36" s="13">
        <f ca="1"/>
        <v>49.381943109424107</v>
      </c>
      <c r="DD36" s="13">
        <v>40.816640622841682</v>
      </c>
      <c r="DE36" s="13">
        <f ca="1"/>
        <v>46.669669169903401</v>
      </c>
      <c r="DF36" s="13">
        <v>46.64188741929717</v>
      </c>
    </row>
    <row r="37" spans="1:110" x14ac:dyDescent="0.25">
      <c r="A37" s="9">
        <v>75.400000000000006</v>
      </c>
      <c r="B37" s="10" t="b">
        <v>1</v>
      </c>
      <c r="U37" s="13"/>
      <c r="V37" s="13"/>
      <c r="W37" s="14"/>
      <c r="X37" s="26"/>
      <c r="Y37" s="26"/>
      <c r="Z37" s="26"/>
      <c r="AA37" s="26"/>
      <c r="AB37" s="26"/>
      <c r="AC37" s="26"/>
      <c r="AD37" s="26"/>
      <c r="AE37" s="26"/>
      <c r="AG37" s="13"/>
      <c r="AH37" s="13"/>
      <c r="AI37" s="14"/>
      <c r="AJ37" s="26"/>
      <c r="AK37" s="26"/>
      <c r="AL37" s="26"/>
      <c r="AM37" s="26"/>
      <c r="AN37" s="26"/>
      <c r="AO37" s="26"/>
      <c r="AP37" s="26"/>
      <c r="AQ37" s="26"/>
      <c r="AS37" s="13"/>
      <c r="AT37" s="13"/>
      <c r="AU37" s="14"/>
      <c r="AV37" s="26"/>
      <c r="AW37" s="26"/>
      <c r="AX37" s="26"/>
      <c r="AY37" s="26"/>
      <c r="AZ37" s="26"/>
      <c r="BA37" s="26"/>
      <c r="BB37" s="26"/>
      <c r="BC37" s="26"/>
      <c r="BE37" s="40">
        <v>0.52705263157894744</v>
      </c>
      <c r="BF37" s="27">
        <v>115630.51812843383</v>
      </c>
      <c r="BG37" s="27">
        <v>71681.601264221579</v>
      </c>
      <c r="BH37" s="27">
        <v>48009.477939501012</v>
      </c>
      <c r="BI37" s="27">
        <v>32352.839240064255</v>
      </c>
      <c r="BJ37" s="27">
        <v>21904.547270622017</v>
      </c>
      <c r="BK37" s="27">
        <v>15329.811830852197</v>
      </c>
      <c r="BL37" s="27">
        <v>11842.161998414756</v>
      </c>
      <c r="BM37" s="27">
        <v>10921.834158634325</v>
      </c>
      <c r="BN37" s="27">
        <v>12199.376089935351</v>
      </c>
      <c r="BO37" s="27">
        <v>15398.532629129273</v>
      </c>
      <c r="BP37" s="27">
        <v>20304.866786729195</v>
      </c>
      <c r="BQ37" s="27">
        <v>26747.067111613876</v>
      </c>
      <c r="BR37" s="27">
        <v>34585.110715465737</v>
      </c>
      <c r="BS37" s="27">
        <v>43702.399689826547</v>
      </c>
      <c r="BT37" s="27">
        <v>54000.331282666077</v>
      </c>
      <c r="BU37" s="27">
        <v>65394.42716923423</v>
      </c>
      <c r="BV37" s="27">
        <v>77811.499326526799</v>
      </c>
      <c r="BW37" s="27">
        <v>91187.527067372866</v>
      </c>
      <c r="BX37" s="27">
        <v>105466.03522033383</v>
      </c>
      <c r="BY37" s="45">
        <v>120596.83375010006</v>
      </c>
      <c r="CA37" s="40">
        <f ca="1"/>
        <v>0.7928476454293627</v>
      </c>
      <c r="CB37" s="27">
        <v>10969.946441616161</v>
      </c>
      <c r="CC37" s="27">
        <v>10919.334713731414</v>
      </c>
      <c r="CD37" s="27">
        <v>10885.535809013893</v>
      </c>
      <c r="CE37" s="27">
        <v>10868.3764033728</v>
      </c>
      <c r="CF37" s="27">
        <v>10867.686709823492</v>
      </c>
      <c r="CG37" s="27">
        <v>10883.30037130756</v>
      </c>
      <c r="CH37" s="27">
        <v>10915.05435779913</v>
      </c>
      <c r="CI37" s="27">
        <v>10962.788867486857</v>
      </c>
      <c r="CJ37" s="27">
        <v>11026.347231829674</v>
      </c>
      <c r="CK37" s="27">
        <v>11105.575824301097</v>
      </c>
      <c r="CL37" s="27">
        <v>11200.323972641716</v>
      </c>
      <c r="CM37" s="27">
        <v>11310.443874455133</v>
      </c>
      <c r="CN37" s="27">
        <v>11435.79051598871</v>
      </c>
      <c r="CO37" s="27">
        <v>11576.221593949973</v>
      </c>
      <c r="CP37" s="27">
        <v>11731.597440218977</v>
      </c>
      <c r="CQ37" s="27">
        <v>11901.780949323553</v>
      </c>
      <c r="CR37" s="27">
        <v>12086.637508551248</v>
      </c>
      <c r="CS37" s="27">
        <v>12286.034930579443</v>
      </c>
      <c r="CT37" s="27">
        <v>12499.843388512412</v>
      </c>
      <c r="CU37" s="45">
        <v>12727.935353217123</v>
      </c>
      <c r="CW37" s="26">
        <v>1.1099726775956284E-2</v>
      </c>
      <c r="CX37" s="13">
        <v>45.7</v>
      </c>
      <c r="CY37" s="13">
        <v>47.444439079622164</v>
      </c>
      <c r="CZ37" s="13">
        <v>48.946388307295415</v>
      </c>
      <c r="DA37" s="13">
        <v>0.7726740406358944</v>
      </c>
      <c r="DB37" s="13">
        <f ca="1"/>
        <v>44.675104937051529</v>
      </c>
      <c r="DC37" s="13">
        <f ca="1"/>
        <v>49.471479146790173</v>
      </c>
      <c r="DD37" s="13">
        <v>40.888603169986574</v>
      </c>
      <c r="DE37" s="13">
        <f ca="1"/>
        <v>46.759005181963097</v>
      </c>
      <c r="DF37" s="13">
        <v>46.733565063132353</v>
      </c>
    </row>
    <row r="38" spans="1:110" x14ac:dyDescent="0.25">
      <c r="A38" s="9">
        <v>75.3</v>
      </c>
      <c r="B38" s="10" t="b">
        <v>1</v>
      </c>
      <c r="U38" s="13"/>
      <c r="V38" s="13"/>
      <c r="W38" s="14"/>
      <c r="X38" s="26"/>
      <c r="Y38" s="26"/>
      <c r="Z38" s="26"/>
      <c r="AA38" s="26"/>
      <c r="AB38" s="26"/>
      <c r="AC38" s="26"/>
      <c r="AD38" s="26"/>
      <c r="AE38" s="26"/>
      <c r="AG38" s="13"/>
      <c r="AH38" s="13"/>
      <c r="AI38" s="14"/>
      <c r="AJ38" s="26"/>
      <c r="AK38" s="26"/>
      <c r="AL38" s="26"/>
      <c r="AM38" s="26"/>
      <c r="AN38" s="26"/>
      <c r="AO38" s="26"/>
      <c r="AP38" s="26"/>
      <c r="AQ38" s="26"/>
      <c r="AS38" s="13"/>
      <c r="AT38" s="13"/>
      <c r="AU38" s="14"/>
      <c r="AV38" s="26"/>
      <c r="AW38" s="26"/>
      <c r="AX38" s="26"/>
      <c r="AY38" s="26"/>
      <c r="AZ38" s="26"/>
      <c r="BA38" s="26"/>
      <c r="BB38" s="26"/>
      <c r="BC38" s="26"/>
      <c r="BE38" s="40">
        <v>0.63226315789473686</v>
      </c>
      <c r="BF38" s="27">
        <v>136689.24709963173</v>
      </c>
      <c r="BG38" s="27">
        <v>89949.557020735258</v>
      </c>
      <c r="BH38" s="27">
        <v>63486.660481331055</v>
      </c>
      <c r="BI38" s="27">
        <v>45039.24856721035</v>
      </c>
      <c r="BJ38" s="27">
        <v>31800.183383084506</v>
      </c>
      <c r="BK38" s="27">
        <v>22434.674728630798</v>
      </c>
      <c r="BL38" s="27">
        <v>16156.251681509337</v>
      </c>
      <c r="BM38" s="27">
        <v>12445.150627045083</v>
      </c>
      <c r="BN38" s="27">
        <v>10931.919343662257</v>
      </c>
      <c r="BO38" s="27">
        <v>11340.30266817228</v>
      </c>
      <c r="BP38" s="27">
        <v>13455.863611088354</v>
      </c>
      <c r="BQ38" s="27">
        <v>17107.290721289191</v>
      </c>
      <c r="BR38" s="27">
        <v>22154.561110457307</v>
      </c>
      <c r="BS38" s="27">
        <v>28481.076870134399</v>
      </c>
      <c r="BT38" s="27">
        <v>35988.235248290002</v>
      </c>
      <c r="BU38" s="27">
        <v>44591.557920173844</v>
      </c>
      <c r="BV38" s="27">
        <v>54217.85686278253</v>
      </c>
      <c r="BW38" s="27">
        <v>64803.111388945021</v>
      </c>
      <c r="BX38" s="27">
        <v>76290.846327222142</v>
      </c>
      <c r="BY38" s="45">
        <v>88630.871642304468</v>
      </c>
      <c r="CA38" s="40">
        <f ca="1"/>
        <v>0.80392243767312999</v>
      </c>
      <c r="CB38" s="27">
        <v>11067.378752012351</v>
      </c>
      <c r="CC38" s="27">
        <v>10994.377384301659</v>
      </c>
      <c r="CD38" s="27">
        <v>10938.188839758108</v>
      </c>
      <c r="CE38" s="27">
        <v>10898.639794290944</v>
      </c>
      <c r="CF38" s="27">
        <v>10875.560460915591</v>
      </c>
      <c r="CG38" s="27">
        <v>10868.784482573688</v>
      </c>
      <c r="CH38" s="27">
        <v>10878.148829239281</v>
      </c>
      <c r="CI38" s="27">
        <v>10903.493699100994</v>
      </c>
      <c r="CJ38" s="27">
        <v>10944.662423617783</v>
      </c>
      <c r="CK38" s="27">
        <v>11001.501376263213</v>
      </c>
      <c r="CL38" s="27">
        <v>11073.859884777839</v>
      </c>
      <c r="CM38" s="27">
        <v>11161.590146765207</v>
      </c>
      <c r="CN38" s="27">
        <v>11264.547148472777</v>
      </c>
      <c r="CO38" s="27">
        <v>11382.588586608013</v>
      </c>
      <c r="CP38" s="27">
        <v>11515.574793051035</v>
      </c>
      <c r="CQ38" s="27">
        <v>11663.368662329629</v>
      </c>
      <c r="CR38" s="27">
        <v>11825.835581731222</v>
      </c>
      <c r="CS38" s="27">
        <v>12002.843363933382</v>
      </c>
      <c r="CT38" s="27">
        <v>12194.262182040395</v>
      </c>
      <c r="CU38" s="45">
        <v>12399.964506919052</v>
      </c>
      <c r="CW38" s="26">
        <v>1.1441256830601093E-2</v>
      </c>
      <c r="CX38" s="13">
        <v>45.7</v>
      </c>
      <c r="CY38" s="13">
        <v>47.554413914343968</v>
      </c>
      <c r="CZ38" s="13">
        <v>49.029577460338245</v>
      </c>
      <c r="DA38" s="13">
        <v>0.79658593437761827</v>
      </c>
      <c r="DB38" s="13">
        <f ca="1"/>
        <v>44.825329838876343</v>
      </c>
      <c r="DC38" s="13">
        <f ca="1"/>
        <v>49.558757374127282</v>
      </c>
      <c r="DD38" s="13">
        <v>40.959466858665309</v>
      </c>
      <c r="DE38" s="13">
        <f ca="1"/>
        <v>46.846427885684804</v>
      </c>
      <c r="DF38" s="13">
        <v>46.823294883054587</v>
      </c>
    </row>
    <row r="39" spans="1:110" x14ac:dyDescent="0.25">
      <c r="A39" s="9">
        <v>75.099999999999994</v>
      </c>
      <c r="B39" s="10" t="b">
        <v>1</v>
      </c>
      <c r="U39" s="13"/>
      <c r="V39" s="13"/>
      <c r="W39" s="14"/>
      <c r="X39" s="26"/>
      <c r="Y39" s="26"/>
      <c r="Z39" s="26"/>
      <c r="AA39" s="26"/>
      <c r="AB39" s="26"/>
      <c r="AC39" s="26"/>
      <c r="AD39" s="26"/>
      <c r="AE39" s="26"/>
      <c r="AG39" s="13"/>
      <c r="AH39" s="13"/>
      <c r="AI39" s="14"/>
      <c r="AJ39" s="26"/>
      <c r="AK39" s="26"/>
      <c r="AL39" s="26"/>
      <c r="AM39" s="26"/>
      <c r="AN39" s="26"/>
      <c r="AO39" s="26"/>
      <c r="AP39" s="26"/>
      <c r="AQ39" s="26"/>
      <c r="AS39" s="13"/>
      <c r="AT39" s="13"/>
      <c r="AU39" s="14"/>
      <c r="AV39" s="26"/>
      <c r="AW39" s="26"/>
      <c r="AX39" s="26"/>
      <c r="AY39" s="26"/>
      <c r="AZ39" s="26"/>
      <c r="BA39" s="26"/>
      <c r="BB39" s="26"/>
      <c r="BC39" s="26"/>
      <c r="BE39" s="40">
        <v>0.73747368421052628</v>
      </c>
      <c r="BF39" s="27">
        <v>157789.08603150983</v>
      </c>
      <c r="BG39" s="27">
        <v>108689.19548400758</v>
      </c>
      <c r="BH39" s="27">
        <v>79866.098475996638</v>
      </c>
      <c r="BI39" s="27">
        <v>59058.486093269225</v>
      </c>
      <c r="BJ39" s="27">
        <v>43459.220440536752</v>
      </c>
      <c r="BK39" s="27">
        <v>31733.511317476587</v>
      </c>
      <c r="BL39" s="27">
        <v>23094.887801748497</v>
      </c>
      <c r="BM39" s="27">
        <v>17023.586278677667</v>
      </c>
      <c r="BN39" s="27">
        <v>13150.15452668832</v>
      </c>
      <c r="BO39" s="27">
        <v>11198.337382591833</v>
      </c>
      <c r="BP39" s="27">
        <v>10953.697856901126</v>
      </c>
      <c r="BQ39" s="27">
        <v>12244.924498495489</v>
      </c>
      <c r="BR39" s="27">
        <v>14931.994419057033</v>
      </c>
      <c r="BS39" s="27">
        <v>18898.309710127422</v>
      </c>
      <c r="BT39" s="27">
        <v>24045.267619676535</v>
      </c>
      <c r="BU39" s="27">
        <v>30288.389822953788</v>
      </c>
      <c r="BV39" s="27">
        <v>37554.488296955831</v>
      </c>
      <c r="BW39" s="27">
        <v>45779.542354512094</v>
      </c>
      <c r="BX39" s="27">
        <v>54907.076824182484</v>
      </c>
      <c r="BY39" s="45">
        <v>64886.901670657804</v>
      </c>
      <c r="CA39" s="40">
        <f ca="1"/>
        <v>0.81499722991689727</v>
      </c>
      <c r="CB39" s="27">
        <v>11194.191042747196</v>
      </c>
      <c r="CC39" s="27">
        <v>11099.10637332505</v>
      </c>
      <c r="CD39" s="27">
        <v>11020.834527070198</v>
      </c>
      <c r="CE39" s="27">
        <v>10959.202179891681</v>
      </c>
      <c r="CF39" s="27">
        <v>10914.039544805051</v>
      </c>
      <c r="CG39" s="27">
        <v>10885.180264751742</v>
      </c>
      <c r="CH39" s="27">
        <v>10872.461309706039</v>
      </c>
      <c r="CI39" s="27">
        <v>10875.722877856304</v>
      </c>
      <c r="CJ39" s="27">
        <v>10894.808300661878</v>
      </c>
      <c r="CK39" s="27">
        <v>10929.563951595908</v>
      </c>
      <c r="CL39" s="27">
        <v>10979.839158399147</v>
      </c>
      <c r="CM39" s="27">
        <v>11045.486118675217</v>
      </c>
      <c r="CN39" s="27">
        <v>11126.359818671455</v>
      </c>
      <c r="CO39" s="27">
        <v>11222.317955095252</v>
      </c>
      <c r="CP39" s="27">
        <v>11333.220859826997</v>
      </c>
      <c r="CQ39" s="27">
        <v>11458.931427394229</v>
      </c>
      <c r="CR39" s="27">
        <v>11599.315045084497</v>
      </c>
      <c r="CS39" s="27">
        <v>11754.239525575325</v>
      </c>
      <c r="CT39" s="27">
        <v>11923.575041971044</v>
      </c>
      <c r="CU39" s="45">
        <v>12107.194065138208</v>
      </c>
      <c r="CW39" s="26">
        <v>1.1782786885245901E-2</v>
      </c>
      <c r="CX39" s="13">
        <v>45.9</v>
      </c>
      <c r="CY39" s="13">
        <v>47.661572940480568</v>
      </c>
      <c r="CZ39" s="13">
        <v>49.110772630799758</v>
      </c>
      <c r="DA39" s="13">
        <v>0.82050609069509906</v>
      </c>
      <c r="DB39" s="13">
        <f ca="1"/>
        <v>44.971644139425052</v>
      </c>
      <c r="DC39" s="13">
        <f ca="1"/>
        <v>49.643902399185791</v>
      </c>
      <c r="DD39" s="13">
        <v>41.029280540746676</v>
      </c>
      <c r="DE39" s="13">
        <f ca="1"/>
        <v>46.93203484950395</v>
      </c>
      <c r="DF39" s="13">
        <v>46.911175802897432</v>
      </c>
    </row>
    <row r="40" spans="1:110" x14ac:dyDescent="0.25">
      <c r="A40" s="9">
        <v>74.900000000000006</v>
      </c>
      <c r="B40" s="10" t="b">
        <v>1</v>
      </c>
      <c r="U40" s="13"/>
      <c r="V40" s="13"/>
      <c r="W40" s="14"/>
      <c r="X40" s="26"/>
      <c r="Y40" s="26"/>
      <c r="Z40" s="26"/>
      <c r="AA40" s="26"/>
      <c r="AB40" s="26"/>
      <c r="AC40" s="26"/>
      <c r="AD40" s="26"/>
      <c r="AE40" s="26"/>
      <c r="AG40" s="13"/>
      <c r="AH40" s="13"/>
      <c r="AI40" s="14"/>
      <c r="AJ40" s="26"/>
      <c r="AK40" s="26"/>
      <c r="AL40" s="26"/>
      <c r="AM40" s="26"/>
      <c r="AN40" s="26"/>
      <c r="AO40" s="26"/>
      <c r="AP40" s="26"/>
      <c r="AQ40" s="26"/>
      <c r="AS40" s="13"/>
      <c r="AT40" s="13"/>
      <c r="AU40" s="14"/>
      <c r="AV40" s="26"/>
      <c r="AW40" s="26"/>
      <c r="AX40" s="26"/>
      <c r="AY40" s="26"/>
      <c r="AZ40" s="26"/>
      <c r="BA40" s="26"/>
      <c r="BB40" s="26"/>
      <c r="BC40" s="26"/>
      <c r="BE40" s="40">
        <v>0.8426842105263157</v>
      </c>
      <c r="BF40" s="27">
        <v>178919.02894345124</v>
      </c>
      <c r="BG40" s="27">
        <v>127774.23750799266</v>
      </c>
      <c r="BH40" s="27">
        <v>96906.23961202697</v>
      </c>
      <c r="BI40" s="27">
        <v>74053.72634134446</v>
      </c>
      <c r="BJ40" s="27">
        <v>56409.559800655974</v>
      </c>
      <c r="BK40" s="27">
        <v>42638.949789640639</v>
      </c>
      <c r="BL40" s="27">
        <v>31955.425385957333</v>
      </c>
      <c r="BM40" s="27">
        <v>23839.22297493117</v>
      </c>
      <c r="BN40" s="27">
        <v>17920.890334986558</v>
      </c>
      <c r="BO40" s="27">
        <v>13924.172302934694</v>
      </c>
      <c r="BP40" s="27">
        <v>11634.63188928879</v>
      </c>
      <c r="BQ40" s="27">
        <v>10880.957642927762</v>
      </c>
      <c r="BR40" s="27">
        <v>11523.126675533917</v>
      </c>
      <c r="BS40" s="27">
        <v>13444.541078649067</v>
      </c>
      <c r="BT40" s="27">
        <v>16546.598100242933</v>
      </c>
      <c r="BU40" s="27">
        <v>20744.819415564925</v>
      </c>
      <c r="BV40" s="27">
        <v>25966.017001611723</v>
      </c>
      <c r="BW40" s="27">
        <v>32146.17017121251</v>
      </c>
      <c r="BX40" s="27">
        <v>39228.803752927604</v>
      </c>
      <c r="BY40" s="45">
        <v>47163.727711448002</v>
      </c>
      <c r="CA40" s="40">
        <f ca="1"/>
        <v>0.82607202216066455</v>
      </c>
      <c r="CB40" s="27">
        <v>11349.590191405321</v>
      </c>
      <c r="CC40" s="27">
        <v>11232.720288686509</v>
      </c>
      <c r="CD40" s="27">
        <v>11132.66320913486</v>
      </c>
      <c r="CE40" s="27">
        <v>11049.245628659681</v>
      </c>
      <c r="CF40" s="27">
        <v>10982.297760276353</v>
      </c>
      <c r="CG40" s="27">
        <v>10931.653246926264</v>
      </c>
      <c r="CH40" s="27">
        <v>10897.149058583715</v>
      </c>
      <c r="CI40" s="27">
        <v>10878.625393437313</v>
      </c>
      <c r="CJ40" s="27">
        <v>10875.925582946014</v>
      </c>
      <c r="CK40" s="27">
        <v>10888.896000583367</v>
      </c>
      <c r="CL40" s="27">
        <v>10917.385974089777</v>
      </c>
      <c r="CM40" s="27">
        <v>10961.247701069171</v>
      </c>
      <c r="CN40" s="27">
        <v>11020.336167768586</v>
      </c>
      <c r="CO40" s="27">
        <v>11094.509070895641</v>
      </c>
      <c r="CP40" s="27">
        <v>11183.626742330671</v>
      </c>
      <c r="CQ40" s="27">
        <v>11287.55207660111</v>
      </c>
      <c r="CR40" s="27">
        <v>11406.150460994653</v>
      </c>
      <c r="CS40" s="27">
        <v>11539.28970818875</v>
      </c>
      <c r="CT40" s="27">
        <v>11686.839991287638</v>
      </c>
      <c r="CU40" s="45">
        <v>11848.673781158086</v>
      </c>
      <c r="CW40" s="26">
        <v>1.212431693989071E-2</v>
      </c>
      <c r="CX40" s="13">
        <v>45.9</v>
      </c>
      <c r="CY40" s="13">
        <v>47.766069663751182</v>
      </c>
      <c r="CZ40" s="13">
        <v>49.19008004666928</v>
      </c>
      <c r="DA40" s="13">
        <v>0.84443451530043712</v>
      </c>
      <c r="DB40" s="13">
        <f ca="1"/>
        <v>45.114259479971651</v>
      </c>
      <c r="DC40" s="13">
        <f ca="1"/>
        <v>49.727028555938546</v>
      </c>
      <c r="DD40" s="13">
        <v>41.098089552253953</v>
      </c>
      <c r="DE40" s="13">
        <f ca="1"/>
        <v>47.015916003447934</v>
      </c>
      <c r="DF40" s="13">
        <v>46.997299022296765</v>
      </c>
    </row>
    <row r="41" spans="1:110" x14ac:dyDescent="0.25">
      <c r="A41" s="9">
        <v>74.7</v>
      </c>
      <c r="B41" s="10" t="b">
        <v>1</v>
      </c>
      <c r="U41" s="13"/>
      <c r="V41" s="13"/>
      <c r="W41" s="14"/>
      <c r="X41" s="26"/>
      <c r="Y41" s="26"/>
      <c r="Z41" s="26"/>
      <c r="AA41" s="26"/>
      <c r="AB41" s="26"/>
      <c r="AC41" s="26"/>
      <c r="AD41" s="26"/>
      <c r="AE41" s="26"/>
      <c r="AG41" s="13"/>
      <c r="AH41" s="13"/>
      <c r="AI41" s="14"/>
      <c r="AJ41" s="26"/>
      <c r="AK41" s="26"/>
      <c r="AL41" s="26"/>
      <c r="AM41" s="26"/>
      <c r="AN41" s="26"/>
      <c r="AO41" s="26"/>
      <c r="AP41" s="26"/>
      <c r="AQ41" s="26"/>
      <c r="AS41" s="13"/>
      <c r="AT41" s="13"/>
      <c r="AU41" s="14"/>
      <c r="AV41" s="26"/>
      <c r="AW41" s="26"/>
      <c r="AX41" s="26"/>
      <c r="AY41" s="26"/>
      <c r="AZ41" s="26"/>
      <c r="BA41" s="26"/>
      <c r="BB41" s="26"/>
      <c r="BC41" s="26"/>
      <c r="BE41" s="40">
        <v>0.94789473684210512</v>
      </c>
      <c r="BF41" s="27">
        <v>200071.97233119686</v>
      </c>
      <c r="BG41" s="27">
        <v>147123.17972804999</v>
      </c>
      <c r="BH41" s="27">
        <v>114451.18066439741</v>
      </c>
      <c r="BI41" s="27">
        <v>89794.666226027548</v>
      </c>
      <c r="BJ41" s="27">
        <v>70346.498517652566</v>
      </c>
      <c r="BK41" s="27">
        <v>54771.887338949979</v>
      </c>
      <c r="BL41" s="27">
        <v>42284.361767579569</v>
      </c>
      <c r="BM41" s="27">
        <v>32364.15818886612</v>
      </c>
      <c r="BN41" s="27">
        <v>24641.824381234015</v>
      </c>
      <c r="BO41" s="27">
        <v>18841.105181495055</v>
      </c>
      <c r="BP41" s="27">
        <v>14747.563600161813</v>
      </c>
      <c r="BQ41" s="27">
        <v>12189.888186113649</v>
      </c>
      <c r="BR41" s="27">
        <v>11028.05605103268</v>
      </c>
      <c r="BS41" s="27">
        <v>11145.469286460537</v>
      </c>
      <c r="BT41" s="27">
        <v>12443.525140367272</v>
      </c>
      <c r="BU41" s="27">
        <v>14837.745288002065</v>
      </c>
      <c r="BV41" s="27">
        <v>18254.941706361627</v>
      </c>
      <c r="BW41" s="27">
        <v>22631.093708275148</v>
      </c>
      <c r="BX41" s="27">
        <v>27909.726122303106</v>
      </c>
      <c r="BY41" s="45">
        <v>34040.648913136145</v>
      </c>
      <c r="CA41" s="40">
        <f ca="1"/>
        <v>0.83714681440443184</v>
      </c>
      <c r="CB41" s="27">
        <v>11532.814764231412</v>
      </c>
      <c r="CC41" s="27">
        <v>11394.449757340542</v>
      </c>
      <c r="CD41" s="27">
        <v>11272.897573616925</v>
      </c>
      <c r="CE41" s="27">
        <v>11167.984888969633</v>
      </c>
      <c r="CF41" s="27">
        <v>11079.541916414126</v>
      </c>
      <c r="CG41" s="27">
        <v>11007.402298892066</v>
      </c>
      <c r="CH41" s="27">
        <v>10951.403006377468</v>
      </c>
      <c r="CI41" s="27">
        <v>10911.384237059034</v>
      </c>
      <c r="CJ41" s="27">
        <v>10887.189322395716</v>
      </c>
      <c r="CK41" s="27">
        <v>10878.664635860914</v>
      </c>
      <c r="CL41" s="27">
        <v>10885.659505195419</v>
      </c>
      <c r="CM41" s="27">
        <v>10908.02612800271</v>
      </c>
      <c r="CN41" s="27">
        <v>10945.619490530082</v>
      </c>
      <c r="CO41" s="27">
        <v>10998.297289485006</v>
      </c>
      <c r="CP41" s="27">
        <v>11065.919856747953</v>
      </c>
      <c r="CQ41" s="27">
        <v>11148.350086846447</v>
      </c>
      <c r="CR41" s="27">
        <v>11245.453367067881</v>
      </c>
      <c r="CS41" s="27">
        <v>11357.09751008989</v>
      </c>
      <c r="CT41" s="27">
        <v>11483.152689016759</v>
      </c>
      <c r="CU41" s="45">
        <v>11623.49137471521</v>
      </c>
      <c r="CW41" s="26">
        <v>1.2465846994535519E-2</v>
      </c>
      <c r="CX41" s="13">
        <v>46</v>
      </c>
      <c r="CY41" s="13">
        <v>47.868045154970183</v>
      </c>
      <c r="CZ41" s="13">
        <v>49.267597454111367</v>
      </c>
      <c r="DA41" s="13">
        <v>0.86837121391168948</v>
      </c>
      <c r="DB41" s="13">
        <f ca="1"/>
        <v>45.253370479495679</v>
      </c>
      <c r="DC41" s="13">
        <f ca="1"/>
        <v>49.808241015366654</v>
      </c>
      <c r="DD41" s="13">
        <v>41.165936057733113</v>
      </c>
      <c r="DE41" s="13">
        <f ca="1"/>
        <v>47.098154433873084</v>
      </c>
      <c r="DF41" s="13">
        <v>47.08174881880111</v>
      </c>
    </row>
    <row r="42" spans="1:110" x14ac:dyDescent="0.25">
      <c r="A42" s="9">
        <v>74.400000000000006</v>
      </c>
      <c r="B42" s="10" t="b">
        <v>1</v>
      </c>
      <c r="U42" s="13"/>
      <c r="V42" s="13"/>
      <c r="W42" s="14"/>
      <c r="X42" s="26"/>
      <c r="Y42" s="26"/>
      <c r="Z42" s="26"/>
      <c r="AA42" s="26"/>
      <c r="AB42" s="26"/>
      <c r="AC42" s="26"/>
      <c r="AD42" s="26"/>
      <c r="AE42" s="26"/>
      <c r="AG42" s="13"/>
      <c r="AH42" s="13"/>
      <c r="AI42" s="14"/>
      <c r="AJ42" s="26"/>
      <c r="AK42" s="26"/>
      <c r="AL42" s="26"/>
      <c r="AM42" s="26"/>
      <c r="AN42" s="26"/>
      <c r="AO42" s="26"/>
      <c r="AP42" s="26"/>
      <c r="AQ42" s="26"/>
      <c r="AS42" s="13"/>
      <c r="AT42" s="13"/>
      <c r="AU42" s="14"/>
      <c r="AV42" s="26"/>
      <c r="AW42" s="26"/>
      <c r="AX42" s="26"/>
      <c r="AY42" s="26"/>
      <c r="AZ42" s="26"/>
      <c r="BA42" s="26"/>
      <c r="BB42" s="26"/>
      <c r="BC42" s="26"/>
      <c r="BE42" s="40">
        <v>1.0531052631578945</v>
      </c>
      <c r="BF42" s="27">
        <v>221243.0636972129</v>
      </c>
      <c r="BG42" s="27">
        <v>166680.34611985448</v>
      </c>
      <c r="BH42" s="27">
        <v>132394.42208198895</v>
      </c>
      <c r="BI42" s="27">
        <v>106123.98266940557</v>
      </c>
      <c r="BJ42" s="27">
        <v>85061.889986817812</v>
      </c>
      <c r="BK42" s="27">
        <v>67873.353833901696</v>
      </c>
      <c r="BL42" s="27">
        <v>53771.903288318426</v>
      </c>
      <c r="BM42" s="27">
        <v>42237.774735391875</v>
      </c>
      <c r="BN42" s="27">
        <v>32901.515953547081</v>
      </c>
      <c r="BO42" s="27">
        <v>25486.871779595</v>
      </c>
      <c r="BP42" s="27">
        <v>19779.405224048991</v>
      </c>
      <c r="BQ42" s="27">
        <v>15607.804835787791</v>
      </c>
      <c r="BR42" s="27">
        <v>12832.047726493882</v>
      </c>
      <c r="BS42" s="27">
        <v>11335.53598770881</v>
      </c>
      <c r="BT42" s="27">
        <v>11019.666867402653</v>
      </c>
      <c r="BU42" s="27">
        <v>11799.962040824406</v>
      </c>
      <c r="BV42" s="27">
        <v>13603.23348497107</v>
      </c>
      <c r="BW42" s="27">
        <v>16365.460512671687</v>
      </c>
      <c r="BX42" s="27">
        <v>20030.167952486572</v>
      </c>
      <c r="BY42" s="45">
        <v>24547.165769106756</v>
      </c>
      <c r="CA42" s="40">
        <f ca="1"/>
        <v>0.84822160664819912</v>
      </c>
      <c r="CB42" s="27">
        <v>11743.133350161535</v>
      </c>
      <c r="CC42" s="27">
        <v>11583.555741972923</v>
      </c>
      <c r="CD42" s="27">
        <v>11440.790956951492</v>
      </c>
      <c r="CE42" s="27">
        <v>11314.665671006513</v>
      </c>
      <c r="CF42" s="27">
        <v>11205.010097153225</v>
      </c>
      <c r="CG42" s="27">
        <v>11111.657878333439</v>
      </c>
      <c r="CH42" s="27">
        <v>11034.445984521175</v>
      </c>
      <c r="CI42" s="27">
        <v>10973.214613904862</v>
      </c>
      <c r="CJ42" s="27">
        <v>10927.807097943869</v>
      </c>
      <c r="CK42" s="27">
        <v>10898.069810111368</v>
      </c>
      <c r="CL42" s="27">
        <v>10883.852078148022</v>
      </c>
      <c r="CM42" s="27">
        <v>10885.006099657583</v>
      </c>
      <c r="CN42" s="27">
        <v>10901.386860887205</v>
      </c>
      <c r="CO42" s="27">
        <v>10932.852058544548</v>
      </c>
      <c r="CP42" s="27">
        <v>10979.262024509704</v>
      </c>
      <c r="CQ42" s="27">
        <v>11040.479653310373</v>
      </c>
      <c r="CR42" s="27">
        <v>11116.370332234084</v>
      </c>
      <c r="CS42" s="27">
        <v>11206.801873958355</v>
      </c>
      <c r="CT42" s="27">
        <v>11311.644451587505</v>
      </c>
      <c r="CU42" s="45">
        <v>11430.770535988233</v>
      </c>
      <c r="CW42" s="26">
        <v>1.2807377049180328E-2</v>
      </c>
      <c r="CX42" s="13">
        <v>46</v>
      </c>
      <c r="CY42" s="13">
        <v>47.967629368088431</v>
      </c>
      <c r="CZ42" s="13">
        <v>49.343415007254187</v>
      </c>
      <c r="DA42" s="13">
        <v>0.89231619225281611</v>
      </c>
      <c r="DB42" s="13">
        <f ca="1"/>
        <v>45.3891565276611</v>
      </c>
      <c r="DC42" s="13">
        <f ca="1"/>
        <v>49.887636749221812</v>
      </c>
      <c r="DD42" s="13">
        <v>41.232859352430637</v>
      </c>
      <c r="DE42" s="13">
        <f ca="1"/>
        <v>47.178827076162264</v>
      </c>
      <c r="DF42" s="13">
        <v>47.164603247152918</v>
      </c>
    </row>
    <row r="43" spans="1:110" x14ac:dyDescent="0.25">
      <c r="A43" s="9">
        <v>74.099999999999994</v>
      </c>
      <c r="B43" s="10" t="b">
        <v>1</v>
      </c>
      <c r="U43" s="13"/>
      <c r="V43" s="13"/>
      <c r="W43" s="14"/>
      <c r="X43" s="26"/>
      <c r="Y43" s="26"/>
      <c r="Z43" s="26"/>
      <c r="AA43" s="26"/>
      <c r="AB43" s="26"/>
      <c r="AC43" s="26"/>
      <c r="AD43" s="26"/>
      <c r="AE43" s="26"/>
      <c r="AG43" s="13"/>
      <c r="AH43" s="13"/>
      <c r="AI43" s="14"/>
      <c r="AJ43" s="26"/>
      <c r="AK43" s="26"/>
      <c r="AL43" s="26"/>
      <c r="AM43" s="26"/>
      <c r="AN43" s="26"/>
      <c r="AO43" s="26"/>
      <c r="AP43" s="26"/>
      <c r="AQ43" s="26"/>
      <c r="AS43" s="13"/>
      <c r="AT43" s="13"/>
      <c r="AU43" s="14"/>
      <c r="AV43" s="26"/>
      <c r="AW43" s="26"/>
      <c r="AX43" s="26"/>
      <c r="AY43" s="26"/>
      <c r="AZ43" s="26"/>
      <c r="BA43" s="26"/>
      <c r="BB43" s="26"/>
      <c r="BC43" s="26"/>
      <c r="BE43" s="40">
        <v>1.158315789473684</v>
      </c>
      <c r="BF43" s="27">
        <v>242428.8406841906</v>
      </c>
      <c r="BG43" s="27">
        <v>186406.01068900069</v>
      </c>
      <c r="BH43" s="27">
        <v>150659.97423330104</v>
      </c>
      <c r="BI43" s="27">
        <v>122929.42240288512</v>
      </c>
      <c r="BJ43" s="27">
        <v>100407.21730246498</v>
      </c>
      <c r="BK43" s="27">
        <v>81758.568731716907</v>
      </c>
      <c r="BL43" s="27">
        <v>66197.005768301242</v>
      </c>
      <c r="BM43" s="27">
        <v>53202.76479754247</v>
      </c>
      <c r="BN43" s="27">
        <v>42406.393597864888</v>
      </c>
      <c r="BO43" s="27">
        <v>33531.637006080557</v>
      </c>
      <c r="BP43" s="27">
        <v>26364.058032702025</v>
      </c>
      <c r="BQ43" s="27">
        <v>20732.345226608348</v>
      </c>
      <c r="BR43" s="27">
        <v>16496.475699481984</v>
      </c>
      <c r="BS43" s="27">
        <v>13539.851542864415</v>
      </c>
      <c r="BT43" s="27">
        <v>11763.870004725793</v>
      </c>
      <c r="BU43" s="27">
        <v>11084.052760315122</v>
      </c>
      <c r="BV43" s="27">
        <v>11427.211786629323</v>
      </c>
      <c r="BW43" s="27">
        <v>12729.326396497469</v>
      </c>
      <c r="BX43" s="27">
        <v>14933.921418479926</v>
      </c>
      <c r="BY43" s="45">
        <v>17990.806817267599</v>
      </c>
      <c r="CA43" s="40">
        <f ca="1"/>
        <v>0.85929639889196641</v>
      </c>
      <c r="CB43" s="27">
        <v>11979.843002917458</v>
      </c>
      <c r="CC43" s="27">
        <v>11799.327966850704</v>
      </c>
      <c r="CD43" s="27">
        <v>11635.62575395097</v>
      </c>
      <c r="CE43" s="27">
        <v>11488.563040127745</v>
      </c>
      <c r="CF43" s="27">
        <v>11357.970038396361</v>
      </c>
      <c r="CG43" s="27">
        <v>11243.680391698232</v>
      </c>
      <c r="CH43" s="27">
        <v>11145.531070007773</v>
      </c>
      <c r="CI43" s="27">
        <v>11063.362271513361</v>
      </c>
      <c r="CJ43" s="27">
        <v>10997.017327674106</v>
      </c>
      <c r="CK43" s="27">
        <v>10946.34261196336</v>
      </c>
      <c r="CL43" s="27">
        <v>10911.187452121756</v>
      </c>
      <c r="CM43" s="27">
        <v>10891.404045753179</v>
      </c>
      <c r="CN43" s="27">
        <v>10886.847379104551</v>
      </c>
      <c r="CO43" s="27">
        <v>10897.375148883657</v>
      </c>
      <c r="CP43" s="27">
        <v>10922.847686970508</v>
      </c>
      <c r="CQ43" s="27">
        <v>10963.127887893088</v>
      </c>
      <c r="CR43" s="27">
        <v>11018.081138938564</v>
      </c>
      <c r="CS43" s="27">
        <v>11087.575252784596</v>
      </c>
      <c r="CT43" s="27">
        <v>11171.480402535499</v>
      </c>
      <c r="CU43" s="45">
        <v>11269.669059058029</v>
      </c>
      <c r="CW43" s="26">
        <v>1.3148907103825137E-2</v>
      </c>
      <c r="CX43" s="13">
        <v>46</v>
      </c>
      <c r="CY43" s="13">
        <v>48.064942287371636</v>
      </c>
      <c r="CZ43" s="13">
        <v>49.417616043548627</v>
      </c>
      <c r="DA43" s="13">
        <v>0.91626945605374155</v>
      </c>
      <c r="DB43" s="13">
        <f ca="1"/>
        <v>45.521783346637783</v>
      </c>
      <c r="DC43" s="13">
        <f ca="1"/>
        <v>49.965305369598433</v>
      </c>
      <c r="DD43" s="13">
        <v>41.298896128431565</v>
      </c>
      <c r="DE43" s="13">
        <f ca="1"/>
        <v>47.258005320837327</v>
      </c>
      <c r="DF43" s="13">
        <v>47.24593475129484</v>
      </c>
    </row>
    <row r="44" spans="1:110" x14ac:dyDescent="0.25">
      <c r="A44" s="9">
        <v>73.8</v>
      </c>
      <c r="B44" s="10" t="b">
        <v>1</v>
      </c>
      <c r="U44" s="13"/>
      <c r="V44" s="13"/>
      <c r="W44" s="14"/>
      <c r="X44" s="26"/>
      <c r="Y44" s="26"/>
      <c r="Z44" s="26"/>
      <c r="AA44" s="26"/>
      <c r="AB44" s="26"/>
      <c r="AC44" s="26"/>
      <c r="AD44" s="26"/>
      <c r="AE44" s="26"/>
      <c r="AG44" s="13"/>
      <c r="AH44" s="13"/>
      <c r="AI44" s="14"/>
      <c r="AJ44" s="26"/>
      <c r="AK44" s="26"/>
      <c r="AL44" s="26"/>
      <c r="AM44" s="26"/>
      <c r="AN44" s="26"/>
      <c r="AO44" s="26"/>
      <c r="AP44" s="26"/>
      <c r="AQ44" s="26"/>
      <c r="AS44" s="13"/>
      <c r="AT44" s="13"/>
      <c r="AU44" s="14"/>
      <c r="AV44" s="26"/>
      <c r="AW44" s="26"/>
      <c r="AX44" s="26"/>
      <c r="AY44" s="26"/>
      <c r="AZ44" s="26"/>
      <c r="BA44" s="26"/>
      <c r="BB44" s="26"/>
      <c r="BC44" s="26"/>
      <c r="BE44" s="40">
        <v>1.2635263157894734</v>
      </c>
      <c r="BF44" s="27">
        <v>263626.74606266519</v>
      </c>
      <c r="BG44" s="27">
        <v>206270.8325921729</v>
      </c>
      <c r="BH44" s="27">
        <v>169191.71266117188</v>
      </c>
      <c r="BI44" s="27">
        <v>140128.07735545418</v>
      </c>
      <c r="BJ44" s="27">
        <v>116272.78877973177</v>
      </c>
      <c r="BK44" s="27">
        <v>96291.056733681136</v>
      </c>
      <c r="BL44" s="27">
        <v>79396.410294963105</v>
      </c>
      <c r="BM44" s="27">
        <v>65069.085848901683</v>
      </c>
      <c r="BN44" s="27">
        <v>52939.631173922404</v>
      </c>
      <c r="BO44" s="27">
        <v>42731.79110683527</v>
      </c>
      <c r="BP44" s="27">
        <v>34231.128658154543</v>
      </c>
      <c r="BQ44" s="27">
        <v>27266.332376758641</v>
      </c>
      <c r="BR44" s="27">
        <v>21697.379374329877</v>
      </c>
      <c r="BS44" s="27">
        <v>17407.671742410123</v>
      </c>
      <c r="BT44" s="27">
        <v>14298.606728969164</v>
      </c>
      <c r="BU44" s="27">
        <v>12285.706009256191</v>
      </c>
      <c r="BV44" s="27">
        <v>11295.781560268086</v>
      </c>
      <c r="BW44" s="27">
        <v>11264.812694833936</v>
      </c>
      <c r="BX44" s="27">
        <v>12136.324241514103</v>
      </c>
      <c r="BY44" s="45">
        <v>13860.126164999474</v>
      </c>
      <c r="CA44" s="40">
        <f ca="1"/>
        <v>0.87037119113573369</v>
      </c>
      <c r="CB44" s="27">
        <v>12242.267782859924</v>
      </c>
      <c r="CC44" s="27">
        <v>12041.083444471442</v>
      </c>
      <c r="CD44" s="27">
        <v>11856.711929250161</v>
      </c>
      <c r="CE44" s="27">
        <v>11688.979913105284</v>
      </c>
      <c r="CF44" s="27">
        <v>11537.717609052257</v>
      </c>
      <c r="CG44" s="27">
        <v>11402.758660032603</v>
      </c>
      <c r="CH44" s="27">
        <v>11283.940036020413</v>
      </c>
      <c r="CI44" s="27">
        <v>11181.101935204311</v>
      </c>
      <c r="CJ44" s="27">
        <v>11094.087689043397</v>
      </c>
      <c r="CK44" s="27">
        <v>11022.743671011081</v>
      </c>
      <c r="CL44" s="27">
        <v>10966.919208847919</v>
      </c>
      <c r="CM44" s="27">
        <v>10926.466500157583</v>
      </c>
      <c r="CN44" s="27">
        <v>10901.240531187368</v>
      </c>
      <c r="CO44" s="27">
        <v>10891.098998644877</v>
      </c>
      <c r="CP44" s="27">
        <v>10895.902234410103</v>
      </c>
      <c r="CQ44" s="27">
        <v>10915.513133010987</v>
      </c>
      <c r="CR44" s="27">
        <v>10949.797081734841</v>
      </c>
      <c r="CS44" s="27">
        <v>10998.621893259218</v>
      </c>
      <c r="CT44" s="27">
        <v>11061.857740688438</v>
      </c>
      <c r="CU44" s="45">
        <v>11139.377094889369</v>
      </c>
      <c r="CW44" s="26">
        <v>1.3490437158469945E-2</v>
      </c>
      <c r="CX44" s="13">
        <v>46</v>
      </c>
      <c r="CY44" s="13">
        <v>48.160094929693919</v>
      </c>
      <c r="CZ44" s="13">
        <v>49.490277761983897</v>
      </c>
      <c r="DA44" s="13">
        <v>0.9402310110503409</v>
      </c>
      <c r="DB44" s="13">
        <f ca="1"/>
        <v>45.651404356740429</v>
      </c>
      <c r="DC44" s="13">
        <f ca="1"/>
        <v>50.041329863106242</v>
      </c>
      <c r="DD44" s="13">
        <v>41.364080709876184</v>
      </c>
      <c r="DE44" s="13">
        <f ca="1"/>
        <v>47.33575554586178</v>
      </c>
      <c r="DF44" s="13">
        <v>47.325810701962162</v>
      </c>
    </row>
    <row r="45" spans="1:110" x14ac:dyDescent="0.25">
      <c r="A45" s="9">
        <v>73.400000000000006</v>
      </c>
      <c r="B45" s="10" t="b">
        <v>1</v>
      </c>
      <c r="U45" s="13"/>
      <c r="V45" s="13"/>
      <c r="W45" s="14"/>
      <c r="X45" s="26"/>
      <c r="Y45" s="26"/>
      <c r="Z45" s="26"/>
      <c r="AA45" s="26"/>
      <c r="AB45" s="26"/>
      <c r="AC45" s="26"/>
      <c r="AD45" s="26"/>
      <c r="AE45" s="26"/>
      <c r="AG45" s="13"/>
      <c r="AH45" s="13"/>
      <c r="AI45" s="14"/>
      <c r="AJ45" s="26"/>
      <c r="AK45" s="26"/>
      <c r="AL45" s="26"/>
      <c r="AM45" s="26"/>
      <c r="AN45" s="26"/>
      <c r="AO45" s="26"/>
      <c r="AP45" s="26"/>
      <c r="AQ45" s="26"/>
      <c r="AS45" s="13"/>
      <c r="AT45" s="13"/>
      <c r="AU45" s="14"/>
      <c r="AV45" s="26"/>
      <c r="AW45" s="26"/>
      <c r="AX45" s="26"/>
      <c r="AY45" s="26"/>
      <c r="AZ45" s="26"/>
      <c r="BA45" s="26"/>
      <c r="BB45" s="26"/>
      <c r="BC45" s="26"/>
      <c r="BE45" s="40">
        <v>1.3687368421052628</v>
      </c>
      <c r="BF45" s="27">
        <v>284834.83737445885</v>
      </c>
      <c r="BG45" s="27">
        <v>226252.52467761724</v>
      </c>
      <c r="BH45" s="27">
        <v>187947.00552026901</v>
      </c>
      <c r="BI45" s="27">
        <v>157656.97098820403</v>
      </c>
      <c r="BJ45" s="27">
        <v>132575.28318613404</v>
      </c>
      <c r="BK45" s="27">
        <v>111367.15191373594</v>
      </c>
      <c r="BL45" s="27">
        <v>93246.106248670054</v>
      </c>
      <c r="BM45" s="27">
        <v>77692.382576260861</v>
      </c>
      <c r="BN45" s="27">
        <v>64336.528674933819</v>
      </c>
      <c r="BO45" s="27">
        <v>52902.289381499642</v>
      </c>
      <c r="BP45" s="27">
        <v>43175.227706470905</v>
      </c>
      <c r="BQ45" s="27">
        <v>34984.032198727306</v>
      </c>
      <c r="BR45" s="27">
        <v>28188.679969950725</v>
      </c>
      <c r="BS45" s="27">
        <v>22672.573111683549</v>
      </c>
      <c r="BT45" s="27">
        <v>18337.108871894849</v>
      </c>
      <c r="BU45" s="27">
        <v>15097.808925834126</v>
      </c>
      <c r="BV45" s="27">
        <v>12881.485250498419</v>
      </c>
      <c r="BW45" s="27">
        <v>11624.117158716575</v>
      </c>
      <c r="BX45" s="27">
        <v>11269.229479049105</v>
      </c>
      <c r="BY45" s="45">
        <v>11766.632176186857</v>
      </c>
      <c r="CA45" s="40">
        <f ca="1"/>
        <v>0.88144598337950097</v>
      </c>
      <c r="CB45" s="27">
        <v>12529.757391031471</v>
      </c>
      <c r="CC45" s="27">
        <v>12308.165095364278</v>
      </c>
      <c r="CD45" s="27">
        <v>12103.385622864367</v>
      </c>
      <c r="CE45" s="27">
        <v>11915.24564944076</v>
      </c>
      <c r="CF45" s="27">
        <v>11743.575388109119</v>
      </c>
      <c r="CG45" s="27">
        <v>11588.208481810672</v>
      </c>
      <c r="CH45" s="27">
        <v>11448.981900519839</v>
      </c>
      <c r="CI45" s="27">
        <v>11325.735842425138</v>
      </c>
      <c r="CJ45" s="27">
        <v>11218.31363898563</v>
      </c>
      <c r="CK45" s="27">
        <v>11126.561663674593</v>
      </c>
      <c r="CL45" s="27">
        <v>11050.329244232731</v>
      </c>
      <c r="CM45" s="27">
        <v>10989.46857826375</v>
      </c>
      <c r="CN45" s="27">
        <v>10943.834652014893</v>
      </c>
      <c r="CO45" s="27">
        <v>10913.285162193641</v>
      </c>
      <c r="CP45" s="27">
        <v>10897.680440680229</v>
      </c>
      <c r="CQ45" s="27">
        <v>10896.883382002481</v>
      </c>
      <c r="CR45" s="27">
        <v>10910.759373447638</v>
      </c>
      <c r="CS45" s="27">
        <v>10939.176227693475</v>
      </c>
      <c r="CT45" s="27">
        <v>10982.004117843961</v>
      </c>
      <c r="CU45" s="45">
        <v>11039.115514766196</v>
      </c>
      <c r="CW45" s="26">
        <v>1.3831967213114754E-2</v>
      </c>
      <c r="CX45" s="13">
        <v>46</v>
      </c>
      <c r="CY45" s="13">
        <v>48.253190223422649</v>
      </c>
      <c r="CZ45" s="13">
        <v>49.561471818465968</v>
      </c>
      <c r="DA45" s="13">
        <v>0.96420086298442387</v>
      </c>
      <c r="DB45" s="13">
        <f ca="1"/>
        <v>45.77816187482555</v>
      </c>
      <c r="DC45" s="13">
        <f ca="1"/>
        <v>50.115787235190055</v>
      </c>
      <c r="DD45" s="13">
        <v>41.428445261536027</v>
      </c>
      <c r="DE45" s="13">
        <f ca="1"/>
        <v>47.412139585750715</v>
      </c>
      <c r="DF45" s="13">
        <v>47.404293870551847</v>
      </c>
    </row>
    <row r="46" spans="1:110" x14ac:dyDescent="0.25">
      <c r="A46" s="9">
        <v>72.900000000000006</v>
      </c>
      <c r="B46" s="10" t="b">
        <v>1</v>
      </c>
      <c r="U46" s="13"/>
      <c r="V46" s="13"/>
      <c r="W46" s="14"/>
      <c r="X46" s="26"/>
      <c r="Y46" s="26"/>
      <c r="Z46" s="26"/>
      <c r="AA46" s="26"/>
      <c r="AB46" s="26"/>
      <c r="AC46" s="26"/>
      <c r="AD46" s="26"/>
      <c r="AE46" s="26"/>
      <c r="AG46" s="13"/>
      <c r="AH46" s="13"/>
      <c r="AI46" s="14"/>
      <c r="AJ46" s="26"/>
      <c r="AK46" s="26"/>
      <c r="AL46" s="26"/>
      <c r="AM46" s="26"/>
      <c r="AN46" s="26"/>
      <c r="AO46" s="26"/>
      <c r="AP46" s="26"/>
      <c r="AQ46" s="26"/>
      <c r="AS46" s="13"/>
      <c r="AT46" s="13"/>
      <c r="AU46" s="14"/>
      <c r="AV46" s="26"/>
      <c r="AW46" s="26"/>
      <c r="AX46" s="26"/>
      <c r="AY46" s="26"/>
      <c r="AZ46" s="26"/>
      <c r="BA46" s="26"/>
      <c r="BB46" s="26"/>
      <c r="BC46" s="26"/>
      <c r="BE46" s="40">
        <v>1.4739473684210522</v>
      </c>
      <c r="BF46" s="27">
        <v>306051.60441043263</v>
      </c>
      <c r="BG46" s="27">
        <v>246333.75928263139</v>
      </c>
      <c r="BH46" s="27">
        <v>206892.70769432097</v>
      </c>
      <c r="BI46" s="27">
        <v>175467.14073129313</v>
      </c>
      <c r="BJ46" s="27">
        <v>149249.92049826108</v>
      </c>
      <c r="BK46" s="27">
        <v>126906.25679490152</v>
      </c>
      <c r="BL46" s="27">
        <v>107649.67869887329</v>
      </c>
      <c r="BM46" s="27">
        <v>90960.422595502474</v>
      </c>
      <c r="BN46" s="27">
        <v>76469.036263213551</v>
      </c>
      <c r="BO46" s="27">
        <v>63899.264538816955</v>
      </c>
      <c r="BP46" s="27">
        <v>53036.670432826744</v>
      </c>
      <c r="BQ46" s="27">
        <v>43709.942494121089</v>
      </c>
      <c r="BR46" s="27">
        <v>35779.057834382686</v>
      </c>
      <c r="BS46" s="27">
        <v>29127.418545153363</v>
      </c>
      <c r="BT46" s="27">
        <v>23656.421874402655</v>
      </c>
      <c r="BU46" s="27">
        <v>19281.589497380071</v>
      </c>
      <c r="BV46" s="27">
        <v>15929.733391082436</v>
      </c>
      <c r="BW46" s="27">
        <v>13536.832868338597</v>
      </c>
      <c r="BX46" s="27">
        <v>12046.412757709171</v>
      </c>
      <c r="BY46" s="45">
        <v>11408.283023884977</v>
      </c>
      <c r="CA46" s="40">
        <f ca="1"/>
        <v>0.89252077562326826</v>
      </c>
      <c r="CB46" s="27">
        <v>12841.685888482229</v>
      </c>
      <c r="CC46" s="27">
        <v>12599.940454061796</v>
      </c>
      <c r="CD46" s="27">
        <v>12375.007842808671</v>
      </c>
      <c r="CE46" s="27">
        <v>12166.714730631824</v>
      </c>
      <c r="CF46" s="27">
        <v>11974.891330546896</v>
      </c>
      <c r="CG46" s="27">
        <v>11799.371285495201</v>
      </c>
      <c r="CH46" s="27">
        <v>11639.991565451155</v>
      </c>
      <c r="CI46" s="27">
        <v>11496.592368603071</v>
      </c>
      <c r="CJ46" s="27">
        <v>11369.017026410298</v>
      </c>
      <c r="CK46" s="27">
        <v>11257.111912346034</v>
      </c>
      <c r="CL46" s="27">
        <v>11160.726354150904</v>
      </c>
      <c r="CM46" s="27">
        <v>11079.712549428634</v>
      </c>
      <c r="CN46" s="27">
        <v>11013.925484426512</v>
      </c>
      <c r="CO46" s="27">
        <v>10963.222855852024</v>
      </c>
      <c r="CP46" s="27">
        <v>10927.464995585395</v>
      </c>
      <c r="CQ46" s="27">
        <v>10906.514798154256</v>
      </c>
      <c r="CR46" s="27">
        <v>10900.237650846278</v>
      </c>
      <c r="CS46" s="27">
        <v>10908.501366338745</v>
      </c>
      <c r="CT46" s="27">
        <v>10931.176117736059</v>
      </c>
      <c r="CU46" s="45">
        <v>10968.134375904987</v>
      </c>
      <c r="CW46" s="26">
        <v>1.4173497267759563E-2</v>
      </c>
      <c r="CX46" s="13">
        <v>46.2</v>
      </c>
      <c r="CY46" s="13">
        <v>48.344323781739256</v>
      </c>
      <c r="CZ46" s="13">
        <v>49.631264850258923</v>
      </c>
      <c r="DA46" s="13">
        <v>0.98817901760379034</v>
      </c>
      <c r="DB46" s="13">
        <f ca="1"/>
        <v>45.902188169514901</v>
      </c>
      <c r="DC46" s="13">
        <f ca="1"/>
        <v>50.188749077525983</v>
      </c>
      <c r="DD46" s="13">
        <v>41.492019974346917</v>
      </c>
      <c r="DE46" s="13">
        <f ca="1"/>
        <v>47.487215146354899</v>
      </c>
      <c r="DF46" s="13">
        <v>47.481442848198192</v>
      </c>
    </row>
    <row r="47" spans="1:110" x14ac:dyDescent="0.25">
      <c r="A47" s="9">
        <v>72.3</v>
      </c>
      <c r="B47" s="10" t="b">
        <v>1</v>
      </c>
      <c r="U47" s="13"/>
      <c r="V47" s="13"/>
      <c r="W47" s="14"/>
      <c r="X47" s="26"/>
      <c r="Y47" s="26"/>
      <c r="Z47" s="26"/>
      <c r="AA47" s="26"/>
      <c r="AB47" s="26"/>
      <c r="AC47" s="26"/>
      <c r="AD47" s="26"/>
      <c r="AE47" s="26"/>
      <c r="AG47" s="13"/>
      <c r="AH47" s="13"/>
      <c r="AI47" s="14"/>
      <c r="AJ47" s="26"/>
      <c r="AK47" s="26"/>
      <c r="AL47" s="26"/>
      <c r="AM47" s="26"/>
      <c r="AN47" s="26"/>
      <c r="AO47" s="26"/>
      <c r="AP47" s="26"/>
      <c r="AQ47" s="26"/>
      <c r="AS47" s="13"/>
      <c r="AT47" s="13"/>
      <c r="AU47" s="14"/>
      <c r="AV47" s="26"/>
      <c r="AW47" s="26"/>
      <c r="AX47" s="26"/>
      <c r="AY47" s="26"/>
      <c r="AZ47" s="26"/>
      <c r="BA47" s="26"/>
      <c r="BB47" s="26"/>
      <c r="BC47" s="26"/>
      <c r="BE47" s="40">
        <v>1.5791578947368416</v>
      </c>
      <c r="BF47" s="27">
        <v>327275.8497700842</v>
      </c>
      <c r="BG47" s="27">
        <v>266500.79781192186</v>
      </c>
      <c r="BH47" s="27">
        <v>226002.53939325028</v>
      </c>
      <c r="BI47" s="27">
        <v>193519.76559986168</v>
      </c>
      <c r="BJ47" s="27">
        <v>166245.33853646804</v>
      </c>
      <c r="BK47" s="27">
        <v>142844.46800274675</v>
      </c>
      <c r="BL47" s="27">
        <v>122530.68307635873</v>
      </c>
      <c r="BM47" s="27">
        <v>104784.22014262715</v>
      </c>
      <c r="BN47" s="27">
        <v>89235.62697997698</v>
      </c>
      <c r="BO47" s="27">
        <v>75608.648425219391</v>
      </c>
      <c r="BP47" s="27">
        <v>63688.847488868021</v>
      </c>
      <c r="BQ47" s="27">
        <v>53304.912719801643</v>
      </c>
      <c r="BR47" s="27">
        <v>44316.821229702029</v>
      </c>
      <c r="BS47" s="27">
        <v>36607.975110112136</v>
      </c>
      <c r="BT47" s="27">
        <v>30079.771609000483</v>
      </c>
      <c r="BU47" s="27">
        <v>24647.732401616951</v>
      </c>
      <c r="BV47" s="27">
        <v>20238.669464958457</v>
      </c>
      <c r="BW47" s="27">
        <v>16788.562111853684</v>
      </c>
      <c r="BX47" s="27">
        <v>14240.935170863304</v>
      </c>
      <c r="BY47" s="45">
        <v>12545.598606678099</v>
      </c>
      <c r="CA47" s="40">
        <f ca="1"/>
        <v>0.90359556786703554</v>
      </c>
      <c r="CB47" s="27">
        <v>13177.450494568591</v>
      </c>
      <c r="CC47" s="27">
        <v>12915.800454868928</v>
      </c>
      <c r="CD47" s="27">
        <v>12670.963238336499</v>
      </c>
      <c r="CE47" s="27">
        <v>12442.765520880394</v>
      </c>
      <c r="CF47" s="27">
        <v>12231.037515516184</v>
      </c>
      <c r="CG47" s="27">
        <v>12035.612865185254</v>
      </c>
      <c r="CH47" s="27">
        <v>11856.32853986197</v>
      </c>
      <c r="CI47" s="27">
        <v>11693.024737734686</v>
      </c>
      <c r="CJ47" s="27">
        <v>11545.544790262687</v>
      </c>
      <c r="CK47" s="27">
        <v>11413.73507091912</v>
      </c>
      <c r="CL47" s="27">
        <v>11297.444907444788</v>
      </c>
      <c r="CM47" s="27">
        <v>11196.526497443321</v>
      </c>
      <c r="CN47" s="27">
        <v>11110.834827161858</v>
      </c>
      <c r="CO47" s="27">
        <v>11040.227593308135</v>
      </c>
      <c r="CP47" s="27">
        <v>10984.565127762286</v>
      </c>
      <c r="CQ47" s="27">
        <v>10943.71032505199</v>
      </c>
      <c r="CR47" s="27">
        <v>10917.528572464635</v>
      </c>
      <c r="CS47" s="27">
        <v>10905.887682677903</v>
      </c>
      <c r="CT47" s="27">
        <v>10908.657828795993</v>
      </c>
      <c r="CU47" s="45">
        <v>10925.711481685723</v>
      </c>
      <c r="CW47" s="26">
        <v>1.4515027322404372E-2</v>
      </c>
      <c r="CX47" s="13">
        <v>46.2</v>
      </c>
      <c r="CY47" s="13">
        <v>48.433584585295549</v>
      </c>
      <c r="CZ47" s="13">
        <v>49.699718939436465</v>
      </c>
      <c r="DA47" s="13">
        <v>1.0121654806622149</v>
      </c>
      <c r="DB47" s="13">
        <f ca="1"/>
        <v>46.023606393357191</v>
      </c>
      <c r="DC47" s="13">
        <f ca="1"/>
        <v>50.260282069298192</v>
      </c>
      <c r="DD47" s="13">
        <v>41.554833230935976</v>
      </c>
      <c r="DE47" s="13">
        <f ca="1"/>
        <v>47.561036172759451</v>
      </c>
      <c r="DF47" s="13">
        <v>47.557312417550406</v>
      </c>
    </row>
    <row r="48" spans="1:110" x14ac:dyDescent="0.25">
      <c r="A48" s="9">
        <v>71.7</v>
      </c>
      <c r="B48" s="10" t="b">
        <v>1</v>
      </c>
      <c r="U48" s="13"/>
      <c r="V48" s="13"/>
      <c r="W48" s="14"/>
      <c r="X48" s="26"/>
      <c r="Y48" s="26"/>
      <c r="Z48" s="26"/>
      <c r="AA48" s="26"/>
      <c r="AB48" s="26"/>
      <c r="AC48" s="26"/>
      <c r="AD48" s="26"/>
      <c r="AE48" s="26"/>
      <c r="AG48" s="13"/>
      <c r="AH48" s="13"/>
      <c r="AI48" s="14"/>
      <c r="AJ48" s="26"/>
      <c r="AK48" s="26"/>
      <c r="AL48" s="26"/>
      <c r="AM48" s="26"/>
      <c r="AN48" s="26"/>
      <c r="AO48" s="26"/>
      <c r="AP48" s="26"/>
      <c r="AQ48" s="26"/>
      <c r="AS48" s="13"/>
      <c r="AT48" s="13"/>
      <c r="AU48" s="14"/>
      <c r="AV48" s="26"/>
      <c r="AW48" s="26"/>
      <c r="AX48" s="26"/>
      <c r="AY48" s="26"/>
      <c r="AZ48" s="26"/>
      <c r="BA48" s="26"/>
      <c r="BB48" s="26"/>
      <c r="BC48" s="26"/>
      <c r="BE48" s="40">
        <v>1.6843684210526311</v>
      </c>
      <c r="BF48" s="27">
        <v>348506.60802382336</v>
      </c>
      <c r="BG48" s="27">
        <v>286742.56323127385</v>
      </c>
      <c r="BH48" s="27">
        <v>245255.31197821465</v>
      </c>
      <c r="BI48" s="27">
        <v>211783.5453504388</v>
      </c>
      <c r="BJ48" s="27">
        <v>183520.12545265912</v>
      </c>
      <c r="BK48" s="27">
        <v>159130.26208455174</v>
      </c>
      <c r="BL48" s="27">
        <v>137827.48432377473</v>
      </c>
      <c r="BM48" s="27">
        <v>119092.02855565601</v>
      </c>
      <c r="BN48" s="27">
        <v>102554.44255861927</v>
      </c>
      <c r="BO48" s="27">
        <v>87938.471169474607</v>
      </c>
      <c r="BP48" s="27">
        <v>75029.677398736545</v>
      </c>
      <c r="BQ48" s="27">
        <v>63656.74979528314</v>
      </c>
      <c r="BR48" s="27">
        <v>53679.665470796521</v>
      </c>
      <c r="BS48" s="27">
        <v>44981.826516819383</v>
      </c>
      <c r="BT48" s="27">
        <v>37464.63018132095</v>
      </c>
      <c r="BU48" s="27">
        <v>31043.59813955033</v>
      </c>
      <c r="BV48" s="27">
        <v>25645.542368504928</v>
      </c>
      <c r="BW48" s="27">
        <v>21206.44218101311</v>
      </c>
      <c r="BX48" s="27">
        <v>17669.822405635568</v>
      </c>
      <c r="BY48" s="45">
        <v>14985.493007063415</v>
      </c>
      <c r="CA48" s="40">
        <f ca="1"/>
        <v>0.91467036011080283</v>
      </c>
      <c r="CB48" s="27">
        <v>13536.47045844981</v>
      </c>
      <c r="CC48" s="27">
        <v>13255.158291593141</v>
      </c>
      <c r="CD48" s="27">
        <v>12990.658947903752</v>
      </c>
      <c r="CE48" s="27">
        <v>12742.799103290574</v>
      </c>
      <c r="CF48" s="27">
        <v>12511.408970769276</v>
      </c>
      <c r="CG48" s="27">
        <v>12296.322193281392</v>
      </c>
      <c r="CH48" s="27">
        <v>12097.375740801092</v>
      </c>
      <c r="CI48" s="27">
        <v>11914.409811516694</v>
      </c>
      <c r="CJ48" s="27">
        <v>11747.267736887639</v>
      </c>
      <c r="CK48" s="27">
        <v>11595.795890387053</v>
      </c>
      <c r="CL48" s="27">
        <v>11459.843599755712</v>
      </c>
      <c r="CM48" s="27">
        <v>11339.263062597138</v>
      </c>
      <c r="CN48" s="27">
        <v>11233.909265158658</v>
      </c>
      <c r="CO48" s="27">
        <v>11143.639904147885</v>
      </c>
      <c r="CP48" s="27">
        <v>11068.315311445067</v>
      </c>
      <c r="CQ48" s="27">
        <v>11007.798381577613</v>
      </c>
      <c r="CR48" s="27">
        <v>10961.954501833332</v>
      </c>
      <c r="CS48" s="27">
        <v>10930.651484889524</v>
      </c>
      <c r="CT48" s="27">
        <v>10913.759503850513</v>
      </c>
      <c r="CU48" s="45">
        <v>10911.151029583212</v>
      </c>
      <c r="CW48" s="26">
        <v>1.4856557377049179E-2</v>
      </c>
      <c r="CX48" s="13">
        <v>46.3</v>
      </c>
      <c r="CY48" s="13">
        <v>48.521055586703966</v>
      </c>
      <c r="CZ48" s="13">
        <v>49.766892023696116</v>
      </c>
      <c r="DA48" s="13">
        <v>1.0361602579194316</v>
      </c>
      <c r="DB48" s="13">
        <f ca="1"/>
        <v>46.142531408812978</v>
      </c>
      <c r="DC48" s="13">
        <f ca="1"/>
        <v>50.330448421425693</v>
      </c>
      <c r="DD48" s="13">
        <v>41.61691175371795</v>
      </c>
      <c r="DE48" s="13">
        <f ca="1"/>
        <v>47.633653176568501</v>
      </c>
      <c r="DF48" s="13">
        <v>47.631953883570453</v>
      </c>
    </row>
    <row r="49" spans="1:110" x14ac:dyDescent="0.25">
      <c r="A49" s="9">
        <v>71.599999999999994</v>
      </c>
      <c r="B49" s="10" t="b">
        <v>1</v>
      </c>
      <c r="U49" s="13"/>
      <c r="V49" s="13"/>
      <c r="W49" s="14"/>
      <c r="X49" s="26"/>
      <c r="Y49" s="26"/>
      <c r="Z49" s="26"/>
      <c r="AA49" s="26"/>
      <c r="AB49" s="26"/>
      <c r="AC49" s="26"/>
      <c r="AD49" s="26"/>
      <c r="AE49" s="26"/>
      <c r="AG49" s="13"/>
      <c r="AH49" s="13"/>
      <c r="AI49" s="14"/>
      <c r="AJ49" s="26"/>
      <c r="AK49" s="26"/>
      <c r="AL49" s="26"/>
      <c r="AM49" s="26"/>
      <c r="AN49" s="26"/>
      <c r="AO49" s="26"/>
      <c r="AP49" s="26"/>
      <c r="AQ49" s="26"/>
      <c r="AS49" s="13"/>
      <c r="AT49" s="13"/>
      <c r="AU49" s="14"/>
      <c r="AV49" s="26"/>
      <c r="AW49" s="26"/>
      <c r="AX49" s="26"/>
      <c r="AY49" s="26"/>
      <c r="AZ49" s="26"/>
      <c r="BA49" s="26"/>
      <c r="BB49" s="26"/>
      <c r="BC49" s="26"/>
      <c r="BE49" s="40">
        <v>1.7895789473684205</v>
      </c>
      <c r="BF49" s="27">
        <v>369743.08941120107</v>
      </c>
      <c r="BG49" s="27">
        <v>307049.9940786786</v>
      </c>
      <c r="BH49" s="27">
        <v>264633.69228564878</v>
      </c>
      <c r="BI49" s="27">
        <v>230232.8751179018</v>
      </c>
      <c r="BJ49" s="27">
        <v>201040.40468014951</v>
      </c>
      <c r="BK49" s="27">
        <v>175721.49077206873</v>
      </c>
      <c r="BL49" s="27">
        <v>153489.66247132106</v>
      </c>
      <c r="BM49" s="27">
        <v>133825.15616323144</v>
      </c>
      <c r="BN49" s="27">
        <v>116358.51962622227</v>
      </c>
      <c r="BO49" s="27">
        <v>100813.49769710665</v>
      </c>
      <c r="BP49" s="27">
        <v>86975.653386396618</v>
      </c>
      <c r="BQ49" s="27">
        <v>74673.675242971498</v>
      </c>
      <c r="BR49" s="27">
        <v>63767.540378513695</v>
      </c>
      <c r="BS49" s="27">
        <v>54140.650884564559</v>
      </c>
      <c r="BT49" s="27">
        <v>45694.404009094585</v>
      </c>
      <c r="BU49" s="27">
        <v>38344.321427352406</v>
      </c>
      <c r="BV49" s="27">
        <v>32017.215116335068</v>
      </c>
      <c r="BW49" s="27">
        <v>26649.06438887172</v>
      </c>
      <c r="BX49" s="27">
        <v>22183.394073522646</v>
      </c>
      <c r="BY49" s="45">
        <v>18570.014134978879</v>
      </c>
      <c r="CA49" s="40">
        <f ca="1"/>
        <v>0.92574515235457011</v>
      </c>
      <c r="CB49" s="27">
        <v>13918.185998500139</v>
      </c>
      <c r="CC49" s="27">
        <v>13617.448345897828</v>
      </c>
      <c r="CD49" s="27">
        <v>13333.523516462721</v>
      </c>
      <c r="CE49" s="27">
        <v>13066.238186103965</v>
      </c>
      <c r="CF49" s="27">
        <v>12815.422567837153</v>
      </c>
      <c r="CG49" s="27">
        <v>12580.910304603491</v>
      </c>
      <c r="CH49" s="27">
        <v>12362.538366377554</v>
      </c>
      <c r="CI49" s="27">
        <v>12160.146951347593</v>
      </c>
      <c r="CJ49" s="27">
        <v>11973.579390972849</v>
      </c>
      <c r="CK49" s="27">
        <v>11802.682058726698</v>
      </c>
      <c r="CL49" s="27">
        <v>11647.304282349693</v>
      </c>
      <c r="CM49" s="27">
        <v>11507.298259445486</v>
      </c>
      <c r="CN49" s="27">
        <v>11382.51897626145</v>
      </c>
      <c r="CO49" s="27">
        <v>11272.824129505003</v>
      </c>
      <c r="CP49" s="27">
        <v>11178.074051056527</v>
      </c>
      <c r="CQ49" s="27">
        <v>11098.131635443548</v>
      </c>
      <c r="CR49" s="27">
        <v>11032.862269953468</v>
      </c>
      <c r="CS49" s="27">
        <v>10982.133767264115</v>
      </c>
      <c r="CT49" s="27">
        <v>10945.816300479451</v>
      </c>
      <c r="CU49" s="45">
        <v>10923.782340466496</v>
      </c>
      <c r="CW49" s="26">
        <v>1.5198087431693989E-2</v>
      </c>
      <c r="CX49" s="13">
        <v>46.4</v>
      </c>
      <c r="CY49" s="13">
        <v>48.606814247390915</v>
      </c>
      <c r="CZ49" s="13">
        <v>49.832838261579823</v>
      </c>
      <c r="DA49" s="13">
        <v>1.060163355141198</v>
      </c>
      <c r="DB49" s="13">
        <f ca="1"/>
        <v>46.259070522299311</v>
      </c>
      <c r="DC49" s="13">
        <f ca="1"/>
        <v>50.399306271386507</v>
      </c>
      <c r="DD49" s="13">
        <v>41.678280737752821</v>
      </c>
      <c r="DE49" s="13">
        <f ca="1"/>
        <v>47.705113527884329</v>
      </c>
      <c r="DF49" s="13">
        <v>47.705415368700848</v>
      </c>
    </row>
    <row r="50" spans="1:110" x14ac:dyDescent="0.25">
      <c r="A50" s="9">
        <v>71.400000000000006</v>
      </c>
      <c r="B50" s="10" t="b">
        <v>1</v>
      </c>
      <c r="U50" s="13"/>
      <c r="V50" s="13"/>
      <c r="W50" s="14"/>
      <c r="X50" s="26"/>
      <c r="Y50" s="26"/>
      <c r="Z50" s="26"/>
      <c r="AA50" s="26"/>
      <c r="AB50" s="26"/>
      <c r="AC50" s="26"/>
      <c r="AD50" s="26"/>
      <c r="AE50" s="26"/>
      <c r="AG50" s="13"/>
      <c r="AH50" s="13"/>
      <c r="AI50" s="14"/>
      <c r="AJ50" s="26"/>
      <c r="AK50" s="26"/>
      <c r="AL50" s="26"/>
      <c r="AM50" s="26"/>
      <c r="AN50" s="26"/>
      <c r="AO50" s="26"/>
      <c r="AP50" s="26"/>
      <c r="AQ50" s="26"/>
      <c r="AS50" s="13"/>
      <c r="AT50" s="13"/>
      <c r="AU50" s="14"/>
      <c r="AV50" s="26"/>
      <c r="AW50" s="26"/>
      <c r="AX50" s="26"/>
      <c r="AY50" s="26"/>
      <c r="AZ50" s="26"/>
      <c r="BA50" s="26"/>
      <c r="BB50" s="26"/>
      <c r="BC50" s="26"/>
      <c r="BE50" s="40">
        <v>1.8947894736842099</v>
      </c>
      <c r="BF50" s="27">
        <v>390984.63964761299</v>
      </c>
      <c r="BG50" s="27">
        <v>327415.58329924854</v>
      </c>
      <c r="BH50" s="27">
        <v>284123.32049037737</v>
      </c>
      <c r="BI50" s="27">
        <v>248846.54230678789</v>
      </c>
      <c r="BJ50" s="27">
        <v>218778.11085319368</v>
      </c>
      <c r="BK50" s="27">
        <v>192583.23592927246</v>
      </c>
      <c r="BL50" s="27">
        <v>169475.44661268336</v>
      </c>
      <c r="BM50" s="27">
        <v>148934.97928874978</v>
      </c>
      <c r="BN50" s="27">
        <v>130592.38173589834</v>
      </c>
      <c r="BO50" s="27">
        <v>114171.39879094029</v>
      </c>
      <c r="BP50" s="27">
        <v>99457.593464388192</v>
      </c>
      <c r="BQ50" s="27">
        <v>86279.654305120755</v>
      </c>
      <c r="BR50" s="27">
        <v>74497.558424820279</v>
      </c>
      <c r="BS50" s="27">
        <v>63994.707915029321</v>
      </c>
      <c r="BT50" s="27">
        <v>54672.500023716348</v>
      </c>
      <c r="BU50" s="27">
        <v>46446.456426132427</v>
      </c>
      <c r="BV50" s="27">
        <v>39243.389099272936</v>
      </c>
      <c r="BW50" s="27">
        <v>32999.277355967068</v>
      </c>
      <c r="BX50" s="27">
        <v>27657.646024775979</v>
      </c>
      <c r="BY50" s="45">
        <v>23168.305070389855</v>
      </c>
      <c r="CA50" s="40">
        <f ca="1"/>
        <v>0.9368199445983374</v>
      </c>
      <c r="CB50" s="27">
        <v>14322.057304785474</v>
      </c>
      <c r="CC50" s="27">
        <v>14002.125179378269</v>
      </c>
      <c r="CD50" s="27">
        <v>13699.005877138226</v>
      </c>
      <c r="CE50" s="27">
        <v>13412.526073974705</v>
      </c>
      <c r="CF50" s="27">
        <v>13142.515982902936</v>
      </c>
      <c r="CG50" s="27">
        <v>12888.809246864468</v>
      </c>
      <c r="CH50" s="27">
        <v>12651.242835833626</v>
      </c>
      <c r="CI50" s="27">
        <v>12429.656947998787</v>
      </c>
      <c r="CJ50" s="27">
        <v>12223.894914819184</v>
      </c>
      <c r="CK50" s="27">
        <v>12033.803109768069</v>
      </c>
      <c r="CL50" s="27">
        <v>11859.230860586289</v>
      </c>
      <c r="CM50" s="27">
        <v>11700.030364877233</v>
      </c>
      <c r="CN50" s="27">
        <v>11556.056608888346</v>
      </c>
      <c r="CO50" s="27">
        <v>11427.167289327064</v>
      </c>
      <c r="CP50" s="27">
        <v>11313.222738073642</v>
      </c>
      <c r="CQ50" s="27">
        <v>11214.085849655828</v>
      </c>
      <c r="CR50" s="27">
        <v>11129.622011360876</v>
      </c>
      <c r="CS50" s="27">
        <v>11059.69903586661</v>
      </c>
      <c r="CT50" s="27">
        <v>11004.187096277075</v>
      </c>
      <c r="CU50" s="45">
        <v>10962.958663459303</v>
      </c>
      <c r="CW50" s="26">
        <v>1.5539617486338798E-2</v>
      </c>
      <c r="CX50" s="13">
        <v>46.4</v>
      </c>
      <c r="CY50" s="13">
        <v>48.6909330157212</v>
      </c>
      <c r="CZ50" s="13">
        <v>49.897608358066535</v>
      </c>
      <c r="DA50" s="13">
        <v>1.0841747780992392</v>
      </c>
      <c r="DB50" s="13">
        <f ca="1"/>
        <v>46.373324138345858</v>
      </c>
      <c r="DC50" s="13">
        <f ca="1"/>
        <v>50.466910035113209</v>
      </c>
      <c r="DD50" s="13">
        <v>41.73896397023875</v>
      </c>
      <c r="DE50" s="13">
        <f ca="1"/>
        <v>47.775461716492501</v>
      </c>
      <c r="DF50" s="13">
        <v>47.777742076949778</v>
      </c>
    </row>
    <row r="51" spans="1:110" x14ac:dyDescent="0.25">
      <c r="A51" s="9">
        <v>71.3</v>
      </c>
      <c r="B51" s="10" t="b">
        <v>1</v>
      </c>
      <c r="U51" s="13"/>
      <c r="V51" s="13"/>
      <c r="W51" s="14"/>
      <c r="X51" s="26"/>
      <c r="Y51" s="26"/>
      <c r="Z51" s="26"/>
      <c r="AA51" s="26"/>
      <c r="AB51" s="26"/>
      <c r="AC51" s="26"/>
      <c r="AD51" s="26"/>
      <c r="AE51" s="26"/>
      <c r="AG51" s="13"/>
      <c r="AH51" s="13"/>
      <c r="AI51" s="14"/>
      <c r="AJ51" s="26"/>
      <c r="AK51" s="26"/>
      <c r="AL51" s="26"/>
      <c r="AM51" s="26"/>
      <c r="AN51" s="26"/>
      <c r="AO51" s="26"/>
      <c r="AP51" s="26"/>
      <c r="AQ51" s="26"/>
      <c r="AS51" s="13"/>
      <c r="AT51" s="13"/>
      <c r="AU51" s="14"/>
      <c r="AV51" s="26"/>
      <c r="AW51" s="26"/>
      <c r="AX51" s="26"/>
      <c r="AY51" s="26"/>
      <c r="AZ51" s="26"/>
      <c r="BA51" s="26"/>
      <c r="BB51" s="26"/>
      <c r="BC51" s="26"/>
      <c r="BE51" s="43">
        <v>1.9999999999999993</v>
      </c>
      <c r="BF51" s="32">
        <v>412230.7106070405</v>
      </c>
      <c r="BG51" s="32">
        <v>347833.04186805815</v>
      </c>
      <c r="BH51" s="32">
        <v>303712.16666856757</v>
      </c>
      <c r="BI51" s="32">
        <v>267606.77609436127</v>
      </c>
      <c r="BJ51" s="32">
        <v>236709.73225015178</v>
      </c>
      <c r="BK51" s="32">
        <v>209686.24493561214</v>
      </c>
      <c r="BL51" s="32">
        <v>185749.84322840499</v>
      </c>
      <c r="BM51" s="32">
        <v>164380.76351385444</v>
      </c>
      <c r="BN51" s="32">
        <v>145209.55357038643</v>
      </c>
      <c r="BO51" s="32">
        <v>127959.95823481138</v>
      </c>
      <c r="BP51" s="32">
        <v>112417.54051764176</v>
      </c>
      <c r="BQ51" s="32">
        <v>98410.988967757061</v>
      </c>
      <c r="BR51" s="32">
        <v>85800.2806968394</v>
      </c>
      <c r="BS51" s="32">
        <v>74468.817796431031</v>
      </c>
      <c r="BT51" s="32">
        <v>64317.997514501614</v>
      </c>
      <c r="BU51" s="32">
        <v>55263.341526299897</v>
      </c>
      <c r="BV51" s="32">
        <v>47231.661808823053</v>
      </c>
      <c r="BW51" s="32">
        <v>40158.937674900364</v>
      </c>
      <c r="BX51" s="32">
        <v>33988.693953091839</v>
      </c>
      <c r="BY51" s="46">
        <v>28670.740608088792</v>
      </c>
      <c r="CA51" s="43">
        <f ca="1"/>
        <v>0.94789473684210468</v>
      </c>
      <c r="CB51" s="32">
        <v>14747.563600161811</v>
      </c>
      <c r="CC51" s="32">
        <v>14408.662584870322</v>
      </c>
      <c r="CD51" s="32">
        <v>14086.574392746019</v>
      </c>
      <c r="CE51" s="32">
        <v>13781.12569969793</v>
      </c>
      <c r="CF51" s="32">
        <v>13492.146718741802</v>
      </c>
      <c r="CG51" s="32">
        <v>13219.471092819045</v>
      </c>
      <c r="CH51" s="32">
        <v>12962.935791903774</v>
      </c>
      <c r="CI51" s="32">
        <v>12722.381014184602</v>
      </c>
      <c r="CJ51" s="32">
        <v>12497.650091120682</v>
      </c>
      <c r="CK51" s="32">
        <v>12288.589396185249</v>
      </c>
      <c r="CL51" s="32">
        <v>12095.048257118904</v>
      </c>
      <c r="CM51" s="32">
        <v>11916.878871525541</v>
      </c>
      <c r="CN51" s="32">
        <v>11753.936225652167</v>
      </c>
      <c r="CO51" s="32">
        <v>11606.078016206586</v>
      </c>
      <c r="CP51" s="32">
        <v>11473.164575068768</v>
      </c>
      <c r="CQ51" s="32">
        <v>11355.058796766556</v>
      </c>
      <c r="CR51" s="32">
        <v>11251.626068587379</v>
      </c>
      <c r="CS51" s="32">
        <v>11162.734203208645</v>
      </c>
      <c r="CT51" s="32">
        <v>11088.253373734789</v>
      </c>
      <c r="CU51" s="46">
        <v>11028.056051032634</v>
      </c>
      <c r="CW51" s="26">
        <v>1.5881147540983607E-2</v>
      </c>
      <c r="CX51" s="13">
        <v>46.4</v>
      </c>
      <c r="CY51" s="13">
        <v>48.773479753959592</v>
      </c>
      <c r="CZ51" s="13">
        <v>49.961249855608187</v>
      </c>
      <c r="DA51" s="13">
        <v>1.1081945325713123</v>
      </c>
      <c r="DB51" s="13">
        <f ca="1"/>
        <v>46.48538634410864</v>
      </c>
      <c r="DC51" s="13">
        <f ca="1"/>
        <v>50.533310721463046</v>
      </c>
      <c r="DD51" s="13">
        <v>41.798983938247446</v>
      </c>
      <c r="DE51" s="13">
        <f ca="1"/>
        <v>47.844739586102378</v>
      </c>
      <c r="DF51" s="13">
        <v>47.848976530773811</v>
      </c>
    </row>
    <row r="52" spans="1:110" x14ac:dyDescent="0.25">
      <c r="A52" s="9">
        <v>52.4</v>
      </c>
      <c r="B52" s="10" t="b">
        <v>1</v>
      </c>
      <c r="U52" s="13"/>
      <c r="V52" s="13"/>
      <c r="W52" s="14"/>
      <c r="X52" s="26"/>
      <c r="Y52" s="26"/>
      <c r="Z52" s="26"/>
      <c r="AA52" s="26"/>
      <c r="AB52" s="26"/>
      <c r="AC52" s="26"/>
      <c r="AD52" s="26"/>
      <c r="AE52" s="26"/>
      <c r="AG52" s="13"/>
      <c r="AH52" s="13"/>
      <c r="AI52" s="14"/>
      <c r="AJ52" s="26"/>
      <c r="AK52" s="26"/>
      <c r="AL52" s="26"/>
      <c r="AM52" s="26"/>
      <c r="AN52" s="26"/>
      <c r="AO52" s="26"/>
      <c r="AP52" s="26"/>
      <c r="AQ52" s="26"/>
      <c r="AS52" s="13"/>
      <c r="AT52" s="13"/>
      <c r="AU52" s="14"/>
      <c r="AV52" s="26"/>
      <c r="AW52" s="26"/>
      <c r="AX52" s="26"/>
      <c r="AY52" s="26"/>
      <c r="AZ52" s="26"/>
      <c r="BA52" s="26"/>
      <c r="BB52" s="26"/>
      <c r="BC52" s="26"/>
      <c r="CW52" s="26">
        <v>1.6222677595628416E-2</v>
      </c>
      <c r="CX52" s="13">
        <v>46.4</v>
      </c>
      <c r="CY52" s="13">
        <v>48.854518120520098</v>
      </c>
      <c r="CZ52" s="13">
        <v>50.023807394936924</v>
      </c>
      <c r="DA52" s="13">
        <v>1.1322226243411904</v>
      </c>
      <c r="DB52" s="13">
        <f ca="1"/>
        <v>46.59534543298075</v>
      </c>
      <c r="DC52" s="13">
        <f ca="1"/>
        <v>50.598556213957657</v>
      </c>
      <c r="DD52" s="13">
        <v>41.858361926085905</v>
      </c>
      <c r="DE52" s="13">
        <f ca="1"/>
        <v>47.912986544938889</v>
      </c>
      <c r="DF52" s="13">
        <v>47.919158784081802</v>
      </c>
    </row>
    <row r="53" spans="1:110" x14ac:dyDescent="0.25">
      <c r="A53" s="9">
        <v>51.7</v>
      </c>
      <c r="B53" s="10" t="b">
        <v>1</v>
      </c>
      <c r="U53" s="13"/>
      <c r="V53" s="13"/>
      <c r="W53" s="14"/>
      <c r="X53" s="26"/>
      <c r="Y53" s="26"/>
      <c r="Z53" s="26"/>
      <c r="AA53" s="26"/>
      <c r="AB53" s="26"/>
      <c r="AC53" s="26"/>
      <c r="AD53" s="26"/>
      <c r="AE53" s="26"/>
      <c r="AG53" s="13"/>
      <c r="AH53" s="13"/>
      <c r="AI53" s="14"/>
      <c r="AJ53" s="26"/>
      <c r="AK53" s="26"/>
      <c r="AL53" s="26"/>
      <c r="AM53" s="26"/>
      <c r="AN53" s="26"/>
      <c r="AO53" s="26"/>
      <c r="AP53" s="26"/>
      <c r="AQ53" s="26"/>
      <c r="AS53" s="13"/>
      <c r="AT53" s="13"/>
      <c r="AU53" s="14"/>
      <c r="AV53" s="26"/>
      <c r="AW53" s="26"/>
      <c r="AX53" s="26"/>
      <c r="AY53" s="26"/>
      <c r="AZ53" s="26"/>
      <c r="BA53" s="26"/>
      <c r="BB53" s="26"/>
      <c r="BC53" s="26"/>
      <c r="BE53" s="66" t="s">
        <v>1711</v>
      </c>
      <c r="BF53" s="67"/>
      <c r="BG53" s="67"/>
      <c r="BH53" s="67"/>
      <c r="BI53" s="67"/>
      <c r="BJ53" s="67"/>
      <c r="BK53" s="67"/>
      <c r="BL53" s="67"/>
      <c r="BM53" s="67"/>
      <c r="BN53" s="67"/>
      <c r="BO53" s="67"/>
      <c r="BP53" s="67"/>
      <c r="BQ53" s="67"/>
      <c r="BR53" s="67"/>
      <c r="BS53" s="67"/>
      <c r="BT53" s="67"/>
      <c r="BU53" s="67"/>
      <c r="BV53" s="67"/>
      <c r="BW53" s="67"/>
      <c r="BX53" s="67"/>
      <c r="BY53" s="67"/>
      <c r="CA53" s="66" t="s">
        <v>1714</v>
      </c>
      <c r="CB53" s="67"/>
      <c r="CC53" s="67"/>
      <c r="CD53" s="67"/>
      <c r="CE53" s="67"/>
      <c r="CF53" s="67"/>
      <c r="CG53" s="67"/>
      <c r="CH53" s="67"/>
      <c r="CI53" s="67"/>
      <c r="CJ53" s="67"/>
      <c r="CK53" s="67"/>
      <c r="CL53" s="67"/>
      <c r="CM53" s="67"/>
      <c r="CN53" s="67"/>
      <c r="CO53" s="67"/>
      <c r="CP53" s="67"/>
      <c r="CQ53" s="67"/>
      <c r="CR53" s="67"/>
      <c r="CS53" s="67"/>
      <c r="CT53" s="67"/>
      <c r="CU53" s="67"/>
      <c r="CW53" s="26">
        <v>1.6564207650273225E-2</v>
      </c>
      <c r="CX53" s="13">
        <v>46.5</v>
      </c>
      <c r="CY53" s="13">
        <v>48.934107913022387</v>
      </c>
      <c r="CZ53" s="13">
        <v>50.085322949350662</v>
      </c>
      <c r="DA53" s="13">
        <v>1.1562590591986486</v>
      </c>
      <c r="DB53" s="13">
        <f ca="1"/>
        <v>46.703284374784808</v>
      </c>
      <c r="DC53" s="13">
        <f ca="1"/>
        <v>50.662691523812668</v>
      </c>
      <c r="DD53" s="13">
        <v>41.917118103479787</v>
      </c>
      <c r="DE53" s="13">
        <f ca="1"/>
        <v>47.980239755518035</v>
      </c>
      <c r="DF53" s="13">
        <v>47.988326614216106</v>
      </c>
    </row>
    <row r="54" spans="1:110" x14ac:dyDescent="0.25">
      <c r="A54" s="9">
        <v>51.1</v>
      </c>
      <c r="B54" s="10" t="b">
        <v>1</v>
      </c>
      <c r="G54" t="str">
        <f>AU2&amp;" Method Histogram"</f>
        <v>FD Method Histogram</v>
      </c>
      <c r="U54" s="13"/>
      <c r="V54" s="13"/>
      <c r="W54" s="14"/>
      <c r="X54" s="26"/>
      <c r="Y54" s="26"/>
      <c r="Z54" s="26"/>
      <c r="AA54" s="26"/>
      <c r="AB54" s="26"/>
      <c r="AC54" s="26"/>
      <c r="AD54" s="26"/>
      <c r="AE54" s="26"/>
      <c r="AG54" s="13"/>
      <c r="AH54" s="13"/>
      <c r="AI54" s="14"/>
      <c r="AJ54" s="26"/>
      <c r="AK54" s="26"/>
      <c r="AL54" s="26"/>
      <c r="AM54" s="26"/>
      <c r="AN54" s="26"/>
      <c r="AO54" s="26"/>
      <c r="AP54" s="26"/>
      <c r="AQ54" s="26"/>
      <c r="AS54" s="13"/>
      <c r="AT54" s="13"/>
      <c r="AU54" s="14"/>
      <c r="AV54" s="26"/>
      <c r="AW54" s="26"/>
      <c r="AX54" s="26"/>
      <c r="AY54" s="26"/>
      <c r="AZ54" s="26"/>
      <c r="BA54" s="26"/>
      <c r="BB54" s="26"/>
      <c r="BC54" s="26"/>
      <c r="BE54" s="37" t="s">
        <v>1698</v>
      </c>
      <c r="BF54" s="37" t="s">
        <v>1699</v>
      </c>
      <c r="BH54" s="28" t="s">
        <v>1700</v>
      </c>
      <c r="BI54" s="29" t="s">
        <v>1701</v>
      </c>
      <c r="BJ54" s="29" t="s">
        <v>1656</v>
      </c>
      <c r="BK54" s="29" t="s">
        <v>1657</v>
      </c>
      <c r="BL54" s="29" t="s">
        <v>1702</v>
      </c>
      <c r="BM54" s="34" t="s">
        <v>1703</v>
      </c>
      <c r="CA54" s="37" t="s">
        <v>1698</v>
      </c>
      <c r="CB54" s="37" t="s">
        <v>1699</v>
      </c>
      <c r="CD54" s="28" t="s">
        <v>1700</v>
      </c>
      <c r="CE54" s="29" t="s">
        <v>1701</v>
      </c>
      <c r="CF54" s="29" t="s">
        <v>1656</v>
      </c>
      <c r="CG54" s="29" t="s">
        <v>1657</v>
      </c>
      <c r="CH54" s="29" t="s">
        <v>1702</v>
      </c>
      <c r="CI54" s="34" t="s">
        <v>1703</v>
      </c>
      <c r="CW54" s="26">
        <v>1.6905737704918034E-2</v>
      </c>
      <c r="CX54" s="13">
        <v>46.6</v>
      </c>
      <c r="CY54" s="13">
        <v>49.012305376894361</v>
      </c>
      <c r="CZ54" s="13">
        <v>50.145836035662228</v>
      </c>
      <c r="DA54" s="13">
        <v>1.1803038429395178</v>
      </c>
      <c r="DB54" s="13">
        <f ca="1"/>
        <v>46.809281238977384</v>
      </c>
      <c r="DC54" s="13">
        <f ca="1"/>
        <v>50.725759017711233</v>
      </c>
      <c r="DD54" s="13">
        <v>41.975271605614267</v>
      </c>
      <c r="DE54" s="13">
        <f ca="1"/>
        <v>48.046534306048159</v>
      </c>
      <c r="DF54" s="13">
        <v>48.05651569537438</v>
      </c>
    </row>
    <row r="55" spans="1:110" x14ac:dyDescent="0.25">
      <c r="A55" s="9">
        <v>56</v>
      </c>
      <c r="B55" s="10" t="b">
        <v>1</v>
      </c>
      <c r="U55" s="13"/>
      <c r="V55" s="13"/>
      <c r="W55" s="14"/>
      <c r="X55" s="26"/>
      <c r="Y55" s="26"/>
      <c r="Z55" s="26"/>
      <c r="AA55" s="26"/>
      <c r="AB55" s="26"/>
      <c r="AC55" s="26"/>
      <c r="AD55" s="26"/>
      <c r="AE55" s="26"/>
      <c r="AG55" s="13"/>
      <c r="AH55" s="13"/>
      <c r="AI55" s="14"/>
      <c r="AJ55" s="26"/>
      <c r="AK55" s="26"/>
      <c r="AL55" s="26"/>
      <c r="AM55" s="26"/>
      <c r="AN55" s="26"/>
      <c r="AO55" s="26"/>
      <c r="AP55" s="26"/>
      <c r="AQ55" s="26"/>
      <c r="AS55" s="13"/>
      <c r="AT55" s="13"/>
      <c r="AU55" s="14"/>
      <c r="AV55" s="26"/>
      <c r="AW55" s="26"/>
      <c r="AX55" s="26"/>
      <c r="AY55" s="26"/>
      <c r="AZ55" s="26"/>
      <c r="BA55" s="26"/>
      <c r="BB55" s="26"/>
      <c r="BC55" s="26"/>
      <c r="BE55" s="38" cm="1">
        <f t="array" ref="BE55">IFERROR(_xlfn.TAKE(Grid_Argument_Minimum(UV_BETA_S1),,1),"—")</f>
        <v>10819.081957476315</v>
      </c>
      <c r="BF55" s="39">
        <v>20</v>
      </c>
      <c r="BH55" s="16" t="s">
        <v>1712</v>
      </c>
      <c r="BI55" s="13">
        <v>1</v>
      </c>
      <c r="BJ55" s="9">
        <v>0.2</v>
      </c>
      <c r="BK55" s="9">
        <v>50</v>
      </c>
      <c r="BL55" s="13">
        <f>($BK$55-$BJ$55)/($BF$55-1)</f>
        <v>2.6210526315789471</v>
      </c>
      <c r="BM55" s="22" cm="1">
        <f t="array" aca="1" ref="BM55:BM56" ca="1">Grid_Search_Optimum(UV_BETA_S1)</f>
        <v>5.4421052631578943</v>
      </c>
      <c r="CA55" s="38" cm="1">
        <f t="array" ref="CA55">IFERROR(_xlfn.TAKE(Grid_Argument_Minimum(UV_BETA_S2),,1),"—")</f>
        <v>10676.156258689653</v>
      </c>
      <c r="CB55" s="39">
        <v>20</v>
      </c>
      <c r="CD55" s="16" t="s">
        <v>1712</v>
      </c>
      <c r="CE55" s="13">
        <v>1</v>
      </c>
      <c r="CF55" s="13">
        <f ca="1">MAX(0.001,$BM$55-$BL$55)</f>
        <v>2.8210526315789473</v>
      </c>
      <c r="CG55" s="13">
        <f ca="1">$BM$55+$BL$55</f>
        <v>8.0631578947368414</v>
      </c>
      <c r="CH55" s="13">
        <f ca="1">($CG$55-$CF$55)/($CB$55-1)</f>
        <v>0.27590027700831021</v>
      </c>
      <c r="CI55" s="22" cm="1">
        <f t="array" aca="1" ref="CI55:CI56" ca="1">Grid_Search_Optimum(UV_BETA_S2)</f>
        <v>3.9246537396121877</v>
      </c>
      <c r="CW55" s="26">
        <v>1.724726775956284E-2</v>
      </c>
      <c r="CX55" s="13">
        <v>46.6</v>
      </c>
      <c r="CY55" s="13">
        <v>49.089163483603407</v>
      </c>
      <c r="CZ55" s="13">
        <v>50.205383904558936</v>
      </c>
      <c r="DA55" s="13">
        <v>1.2043569813656712</v>
      </c>
      <c r="DB55" s="13">
        <f ca="1"/>
        <v>46.913409576407908</v>
      </c>
      <c r="DC55" s="13">
        <f ca="1"/>
        <v>50.787798623299189</v>
      </c>
      <c r="DD55" s="13">
        <v>42.032840605932996</v>
      </c>
      <c r="DE55" s="13">
        <f ca="1"/>
        <v>48.111903365569184</v>
      </c>
      <c r="DF55" s="13">
        <v>48.123759755602784</v>
      </c>
    </row>
    <row r="56" spans="1:110" x14ac:dyDescent="0.25">
      <c r="A56" s="9">
        <v>51</v>
      </c>
      <c r="B56" s="10" t="b">
        <v>1</v>
      </c>
      <c r="U56" s="13"/>
      <c r="V56" s="13"/>
      <c r="W56" s="14"/>
      <c r="X56" s="26"/>
      <c r="Y56" s="26"/>
      <c r="Z56" s="26"/>
      <c r="AA56" s="26"/>
      <c r="AB56" s="26"/>
      <c r="AC56" s="26"/>
      <c r="AD56" s="26"/>
      <c r="AE56" s="26"/>
      <c r="AG56" s="13"/>
      <c r="AH56" s="13"/>
      <c r="AI56" s="14"/>
      <c r="AJ56" s="26"/>
      <c r="AK56" s="26"/>
      <c r="AL56" s="26"/>
      <c r="AM56" s="26"/>
      <c r="AN56" s="26"/>
      <c r="AO56" s="26"/>
      <c r="AP56" s="26"/>
      <c r="AQ56" s="26"/>
      <c r="AS56" s="13"/>
      <c r="AT56" s="13"/>
      <c r="AU56" s="14"/>
      <c r="AV56" s="26"/>
      <c r="AW56" s="26"/>
      <c r="AX56" s="26"/>
      <c r="AY56" s="26"/>
      <c r="AZ56" s="26"/>
      <c r="BA56" s="26"/>
      <c r="BB56" s="26"/>
      <c r="BC56" s="26"/>
      <c r="BH56" s="16" t="s">
        <v>1713</v>
      </c>
      <c r="BI56" s="13">
        <v>1</v>
      </c>
      <c r="BJ56" s="9">
        <v>0.2</v>
      </c>
      <c r="BK56" s="9">
        <v>50</v>
      </c>
      <c r="BL56" s="13">
        <f>($BK$56-$BJ$56)/($BF$55-1)</f>
        <v>2.6210526315789471</v>
      </c>
      <c r="BM56" s="22">
        <f ca="1"/>
        <v>2.8210526315789473</v>
      </c>
      <c r="CD56" s="16" t="s">
        <v>1713</v>
      </c>
      <c r="CE56" s="13">
        <v>1</v>
      </c>
      <c r="CF56" s="13">
        <f ca="1">MAX(0.001,$BM$56-$BL$56)</f>
        <v>0.20000000000000018</v>
      </c>
      <c r="CG56" s="13">
        <f ca="1">$BM$56+$BL$56</f>
        <v>5.4421052631578943</v>
      </c>
      <c r="CH56" s="13">
        <f ca="1">($CG$56-$CF$56)/($CB$55-1)</f>
        <v>0.27590027700831021</v>
      </c>
      <c r="CI56" s="22">
        <f ca="1"/>
        <v>2.4072022160664814</v>
      </c>
      <c r="CW56" s="26">
        <v>1.7588797814207649E-2</v>
      </c>
      <c r="CX56" s="13">
        <v>46.7</v>
      </c>
      <c r="CY56" s="13">
        <v>49.164732182044119</v>
      </c>
      <c r="CZ56" s="13">
        <v>50.264001712748126</v>
      </c>
      <c r="DA56" s="13">
        <v>1.2284184802850076</v>
      </c>
      <c r="DB56" s="13">
        <f ca="1"/>
        <v>47.015738764425052</v>
      </c>
      <c r="DC56" s="13">
        <f ca="1"/>
        <v>50.848848014976724</v>
      </c>
      <c r="DD56" s="13">
        <v>42.089842382480057</v>
      </c>
      <c r="DE56" s="13">
        <f ca="1"/>
        <v>48.176378324662558</v>
      </c>
      <c r="DF56" s="13">
        <v>48.190090719209721</v>
      </c>
    </row>
    <row r="57" spans="1:110" x14ac:dyDescent="0.25">
      <c r="A57" s="9">
        <v>49.6</v>
      </c>
      <c r="B57" s="10" t="b">
        <v>1</v>
      </c>
      <c r="U57" s="13"/>
      <c r="V57" s="13"/>
      <c r="W57" s="14"/>
      <c r="X57" s="26"/>
      <c r="Y57" s="26"/>
      <c r="Z57" s="26"/>
      <c r="AA57" s="26"/>
      <c r="AB57" s="26"/>
      <c r="AC57" s="26"/>
      <c r="AD57" s="26"/>
      <c r="AE57" s="26"/>
      <c r="AG57" s="13"/>
      <c r="AH57" s="13"/>
      <c r="AI57" s="14"/>
      <c r="AJ57" s="26"/>
      <c r="AK57" s="26"/>
      <c r="AL57" s="26"/>
      <c r="AM57" s="26"/>
      <c r="AN57" s="26"/>
      <c r="AO57" s="26"/>
      <c r="AP57" s="26"/>
      <c r="AQ57" s="26"/>
      <c r="AS57" s="13"/>
      <c r="AT57" s="13"/>
      <c r="AU57" s="14"/>
      <c r="AV57" s="26"/>
      <c r="AW57" s="26"/>
      <c r="AX57" s="26"/>
      <c r="AY57" s="26"/>
      <c r="AZ57" s="26"/>
      <c r="BA57" s="26"/>
      <c r="BB57" s="26"/>
      <c r="BC57" s="26"/>
      <c r="BE57" s="41" cm="1">
        <f t="array" ref="BE57">IFERROR(_xlfn.LET(_xlpm.d,_xlfn._xlws.FILTER(UV_Data,UV_Include),_xlpm.range_,MAX(_xlpm.d)-MIN(_xlpm.d),_xlpm.pad,_xlpm.range_*0.001,_xlpm.scale_,_xlpm.range_+2*_xlpm.pad,_xlpm.z,(_xlpm.d-MIN(_xlpm.d)+_xlpm.pad)/_xlpm.scale_,NLL_Beta(_xlpm.z,$BI$55,$BI$56)+COUNT(_xlpm.d)*LN(_xlpm.scale_)),1000000000000000)</f>
        <v>11614.24420563885</v>
      </c>
      <c r="BF57" s="42" cm="1">
        <f t="array" ref="BF57:BY57">_xlfn.SEQUENCE(1,$BF$55,$BJ$55,$BL$55)</f>
        <v>0.2</v>
      </c>
      <c r="BG57" s="42">
        <v>2.8210526315789473</v>
      </c>
      <c r="BH57" s="42">
        <v>5.4421052631578943</v>
      </c>
      <c r="BI57" s="42">
        <v>8.0631578947368414</v>
      </c>
      <c r="BJ57" s="42">
        <v>10.684210526315788</v>
      </c>
      <c r="BK57" s="42">
        <v>13.305263157894736</v>
      </c>
      <c r="BL57" s="42">
        <v>15.926315789473684</v>
      </c>
      <c r="BM57" s="42">
        <v>18.547368421052632</v>
      </c>
      <c r="BN57" s="42">
        <v>21.168421052631579</v>
      </c>
      <c r="BO57" s="42">
        <v>23.789473684210527</v>
      </c>
      <c r="BP57" s="42">
        <v>26.410526315789475</v>
      </c>
      <c r="BQ57" s="42">
        <v>29.031578947368423</v>
      </c>
      <c r="BR57" s="42">
        <v>31.652631578947371</v>
      </c>
      <c r="BS57" s="42">
        <v>34.273684210526319</v>
      </c>
      <c r="BT57" s="42">
        <v>36.894736842105267</v>
      </c>
      <c r="BU57" s="42">
        <v>39.515789473684215</v>
      </c>
      <c r="BV57" s="42">
        <v>42.136842105263163</v>
      </c>
      <c r="BW57" s="42">
        <v>44.757894736842111</v>
      </c>
      <c r="BX57" s="42">
        <v>47.378947368421059</v>
      </c>
      <c r="BY57" s="44">
        <v>50.000000000000007</v>
      </c>
      <c r="CA57" s="41" cm="1">
        <f t="array" ref="CA57">IFERROR(_xlfn.LET(_xlpm.d,_xlfn._xlws.FILTER(UV_Data,UV_Include),_xlpm.range_,MAX(_xlpm.d)-MIN(_xlpm.d),_xlpm.pad,_xlpm.range_*0.001,_xlpm.scale_,_xlpm.range_+2*_xlpm.pad,_xlpm.z,(_xlpm.d-MIN(_xlpm.d)+_xlpm.pad)/_xlpm.scale_,NLL_Beta(_xlpm.z,$CE$55,$CE$56)+COUNT(_xlpm.d)*LN(_xlpm.scale_)),1000000000000000)</f>
        <v>11614.24420563885</v>
      </c>
      <c r="CB57" s="42" cm="1">
        <f t="array" aca="1" ref="CB57:CU57" ca="1">_xlfn.SEQUENCE(1,$CB$55,$CF$55,$CH$55)</f>
        <v>2.8210526315789473</v>
      </c>
      <c r="CC57" s="42">
        <f ca="1"/>
        <v>3.0969529085872574</v>
      </c>
      <c r="CD57" s="42">
        <f ca="1"/>
        <v>3.3728531855955675</v>
      </c>
      <c r="CE57" s="42">
        <f ca="1"/>
        <v>3.6487534626038776</v>
      </c>
      <c r="CF57" s="42">
        <f ca="1"/>
        <v>3.9246537396121877</v>
      </c>
      <c r="CG57" s="42">
        <f ca="1"/>
        <v>4.2005540166204982</v>
      </c>
      <c r="CH57" s="42">
        <f ca="1"/>
        <v>4.4764542936288088</v>
      </c>
      <c r="CI57" s="42">
        <f ca="1"/>
        <v>4.7523545706371193</v>
      </c>
      <c r="CJ57" s="42">
        <f ca="1"/>
        <v>5.0282548476454298</v>
      </c>
      <c r="CK57" s="42">
        <f ca="1"/>
        <v>5.3041551246537404</v>
      </c>
      <c r="CL57" s="42">
        <f ca="1"/>
        <v>5.5800554016620509</v>
      </c>
      <c r="CM57" s="42">
        <f ca="1"/>
        <v>5.8559556786703615</v>
      </c>
      <c r="CN57" s="42">
        <f ca="1"/>
        <v>6.131855955678672</v>
      </c>
      <c r="CO57" s="42">
        <f ca="1"/>
        <v>6.4077562326869826</v>
      </c>
      <c r="CP57" s="42">
        <f ca="1"/>
        <v>6.6836565096952931</v>
      </c>
      <c r="CQ57" s="42">
        <f ca="1"/>
        <v>6.9595567867036037</v>
      </c>
      <c r="CR57" s="42">
        <f ca="1"/>
        <v>7.2354570637119142</v>
      </c>
      <c r="CS57" s="42">
        <f ca="1"/>
        <v>7.5113573407202248</v>
      </c>
      <c r="CT57" s="42">
        <f ca="1"/>
        <v>7.7872576177285353</v>
      </c>
      <c r="CU57" s="44">
        <f ca="1"/>
        <v>8.063157894736845</v>
      </c>
      <c r="CW57" s="26">
        <v>1.7930327868852458E-2</v>
      </c>
      <c r="CX57" s="13">
        <v>46.8</v>
      </c>
      <c r="CY57" s="13">
        <v>49.239058626140576</v>
      </c>
      <c r="CZ57" s="13">
        <v>50.321722678949712</v>
      </c>
      <c r="DA57" s="13">
        <v>1.2524883455115159</v>
      </c>
      <c r="DB57" s="13">
        <f ca="1"/>
        <v>47.116334319488331</v>
      </c>
      <c r="DC57" s="13">
        <f ca="1"/>
        <v>50.90894278221969</v>
      </c>
      <c r="DD57" s="13">
        <v>42.146293378471618</v>
      </c>
      <c r="DE57" s="13">
        <f ca="1"/>
        <v>48.239988923326607</v>
      </c>
      <c r="DF57" s="13">
        <v>48.255538836209368</v>
      </c>
    </row>
    <row r="58" spans="1:110" x14ac:dyDescent="0.25">
      <c r="A58" s="9">
        <v>49.1</v>
      </c>
      <c r="B58" s="10" t="b">
        <v>1</v>
      </c>
      <c r="U58" s="13"/>
      <c r="V58" s="13"/>
      <c r="W58" s="14"/>
      <c r="X58" s="26"/>
      <c r="Y58" s="26"/>
      <c r="Z58" s="26"/>
      <c r="AA58" s="26"/>
      <c r="AB58" s="26"/>
      <c r="AC58" s="26"/>
      <c r="AD58" s="26"/>
      <c r="AE58" s="26"/>
      <c r="AG58" s="13"/>
      <c r="AH58" s="13"/>
      <c r="AI58" s="14"/>
      <c r="AJ58" s="26"/>
      <c r="AK58" s="26"/>
      <c r="AL58" s="26"/>
      <c r="AM58" s="26"/>
      <c r="AN58" s="26"/>
      <c r="AO58" s="26"/>
      <c r="AP58" s="26"/>
      <c r="AQ58" s="26"/>
      <c r="AS58" s="13"/>
      <c r="AT58" s="13"/>
      <c r="AU58" s="14"/>
      <c r="AV58" s="26"/>
      <c r="AW58" s="26"/>
      <c r="AX58" s="26"/>
      <c r="AY58" s="26"/>
      <c r="AZ58" s="26"/>
      <c r="BA58" s="26"/>
      <c r="BB58" s="26"/>
      <c r="BC58" s="26"/>
      <c r="BE58" s="40" cm="1">
        <f t="array" ref="BE58:BE77">_xlfn.SEQUENCE($BF$55,1,$BJ$56,$BL$56)</f>
        <v>0.2</v>
      </c>
      <c r="BF58" s="27">
        <f t="dataTable" ref="BF58:BY77" dt2D="1" dtr="1" r1="BI55" r2="BI56"/>
        <v>14340.471252629957</v>
      </c>
      <c r="BG58" s="27">
        <v>15740.337115927236</v>
      </c>
      <c r="BH58" s="27">
        <v>19365.030179251276</v>
      </c>
      <c r="BI58" s="27">
        <v>23171.744285422938</v>
      </c>
      <c r="BJ58" s="27">
        <v>27050.974795519174</v>
      </c>
      <c r="BK58" s="27">
        <v>30969.438284662352</v>
      </c>
      <c r="BL58" s="27">
        <v>34912.532560588021</v>
      </c>
      <c r="BM58" s="27">
        <v>38872.540293145728</v>
      </c>
      <c r="BN58" s="27">
        <v>42844.883929440679</v>
      </c>
      <c r="BO58" s="27">
        <v>46826.624396189276</v>
      </c>
      <c r="BP58" s="27">
        <v>50815.761932549955</v>
      </c>
      <c r="BQ58" s="27">
        <v>54810.874124129914</v>
      </c>
      <c r="BR58" s="27">
        <v>58810.913057196041</v>
      </c>
      <c r="BS58" s="27">
        <v>62815.084402550099</v>
      </c>
      <c r="BT58" s="27">
        <v>66822.771672957868</v>
      </c>
      <c r="BU58" s="27">
        <v>70833.486803835694</v>
      </c>
      <c r="BV58" s="27">
        <v>74846.836789668101</v>
      </c>
      <c r="BW58" s="27">
        <v>78862.500496955327</v>
      </c>
      <c r="BX58" s="27">
        <v>82880.212142188364</v>
      </c>
      <c r="BY58" s="45">
        <v>86899.749260379685</v>
      </c>
      <c r="CA58" s="40" cm="1">
        <f t="array" aca="1" ref="CA58:CA77" ca="1">_xlfn.SEQUENCE($CB$55,1,$CF$56,$CH$56)</f>
        <v>0.20000000000000018</v>
      </c>
      <c r="CB58" s="27">
        <f t="dataTable" ref="CB58:CU77" dt2D="1" dtr="1" r1="CE55" r2="CE56" ca="1"/>
        <v>15740.337115927236</v>
      </c>
      <c r="CC58" s="27">
        <v>16104.333610623275</v>
      </c>
      <c r="CD58" s="27">
        <v>16474.299626859171</v>
      </c>
      <c r="CE58" s="27">
        <v>16849.200522794057</v>
      </c>
      <c r="CF58" s="27">
        <v>17228.247874580746</v>
      </c>
      <c r="CG58" s="27">
        <v>17610.827408032816</v>
      </c>
      <c r="CH58" s="27">
        <v>17996.451412251998</v>
      </c>
      <c r="CI58" s="27">
        <v>18384.726318175759</v>
      </c>
      <c r="CJ58" s="27">
        <v>18775.33000516782</v>
      </c>
      <c r="CK58" s="27">
        <v>19167.995539607178</v>
      </c>
      <c r="CL58" s="27">
        <v>19562.499280001233</v>
      </c>
      <c r="CM58" s="27">
        <v>19958.652016178617</v>
      </c>
      <c r="CN58" s="27">
        <v>20356.29226067958</v>
      </c>
      <c r="CO58" s="27">
        <v>20755.2810951957</v>
      </c>
      <c r="CP58" s="27">
        <v>21155.498159368435</v>
      </c>
      <c r="CQ58" s="27">
        <v>21556.838491436465</v>
      </c>
      <c r="CR58" s="27">
        <v>21959.21001279277</v>
      </c>
      <c r="CS58" s="27">
        <v>22362.531505341482</v>
      </c>
      <c r="CT58" s="27">
        <v>22766.730970309407</v>
      </c>
      <c r="CU58" s="45">
        <v>23171.744285422938</v>
      </c>
      <c r="CW58" s="26">
        <v>1.8271857923497267E-2</v>
      </c>
      <c r="CX58" s="13">
        <v>46.8</v>
      </c>
      <c r="CY58" s="13">
        <v>49.31218738132138</v>
      </c>
      <c r="CZ58" s="13">
        <v>50.378578225528848</v>
      </c>
      <c r="DA58" s="13">
        <v>1.2765665828652204</v>
      </c>
      <c r="DB58" s="13">
        <f ca="1"/>
        <v>47.215258180899731</v>
      </c>
      <c r="DC58" s="13">
        <f ca="1"/>
        <v>50.968116582373369</v>
      </c>
      <c r="DD58" s="13">
        <v>42.202209257698911</v>
      </c>
      <c r="DE58" s="13">
        <f ca="1"/>
        <v>48.302763367408872</v>
      </c>
      <c r="DF58" s="13">
        <v>48.320132800199531</v>
      </c>
    </row>
    <row r="59" spans="1:110" x14ac:dyDescent="0.25">
      <c r="A59" s="9">
        <v>48.7</v>
      </c>
      <c r="B59" s="10" t="b">
        <v>1</v>
      </c>
      <c r="U59" s="13"/>
      <c r="V59" s="13"/>
      <c r="W59" s="14"/>
      <c r="X59" s="26"/>
      <c r="Y59" s="26"/>
      <c r="Z59" s="26"/>
      <c r="AA59" s="26"/>
      <c r="AB59" s="26"/>
      <c r="AC59" s="26"/>
      <c r="AD59" s="26"/>
      <c r="AE59" s="26"/>
      <c r="AG59" s="13"/>
      <c r="AH59" s="13"/>
      <c r="AI59" s="14"/>
      <c r="AJ59" s="26"/>
      <c r="AK59" s="26"/>
      <c r="AL59" s="26"/>
      <c r="AM59" s="26"/>
      <c r="AN59" s="26"/>
      <c r="AO59" s="26"/>
      <c r="AP59" s="26"/>
      <c r="AQ59" s="26"/>
      <c r="AS59" s="13"/>
      <c r="AT59" s="13"/>
      <c r="AU59" s="14"/>
      <c r="AV59" s="26"/>
      <c r="AW59" s="26"/>
      <c r="AX59" s="26"/>
      <c r="AY59" s="26"/>
      <c r="AZ59" s="26"/>
      <c r="BA59" s="26"/>
      <c r="BB59" s="26"/>
      <c r="BC59" s="26"/>
      <c r="BE59" s="40">
        <v>2.8210526315789473</v>
      </c>
      <c r="BF59" s="27">
        <v>20303.975108378356</v>
      </c>
      <c r="BG59" s="27">
        <v>11279.845716820055</v>
      </c>
      <c r="BH59" s="27">
        <v>10819.081957476315</v>
      </c>
      <c r="BI59" s="27">
        <v>11987.092563961711</v>
      </c>
      <c r="BJ59" s="27">
        <v>13909.718209235067</v>
      </c>
      <c r="BK59" s="27">
        <v>16271.639432668027</v>
      </c>
      <c r="BL59" s="27">
        <v>18921.820973144084</v>
      </c>
      <c r="BM59" s="27">
        <v>21775.930618259954</v>
      </c>
      <c r="BN59" s="27">
        <v>24782.008913563714</v>
      </c>
      <c r="BO59" s="27">
        <v>27905.748296252248</v>
      </c>
      <c r="BP59" s="27">
        <v>31123.298413845314</v>
      </c>
      <c r="BQ59" s="27">
        <v>34417.402727471926</v>
      </c>
      <c r="BR59" s="27">
        <v>37775.170345890991</v>
      </c>
      <c r="BS59" s="27">
        <v>41186.716587394316</v>
      </c>
      <c r="BT59" s="27">
        <v>44644.294900411216</v>
      </c>
      <c r="BU59" s="27">
        <v>48141.721243234017</v>
      </c>
      <c r="BV59" s="27">
        <v>51673.980076965556</v>
      </c>
      <c r="BW59" s="27">
        <v>55236.947254547835</v>
      </c>
      <c r="BX59" s="27">
        <v>58827.190498904456</v>
      </c>
      <c r="BY59" s="45">
        <v>62441.822771784064</v>
      </c>
      <c r="CA59" s="40">
        <f ca="1"/>
        <v>0.47590027700831039</v>
      </c>
      <c r="CB59" s="27">
        <v>13209.145635324619</v>
      </c>
      <c r="CC59" s="27">
        <v>13494.146605121286</v>
      </c>
      <c r="CD59" s="27">
        <v>13792.105125803702</v>
      </c>
      <c r="CE59" s="27">
        <v>14100.857028433309</v>
      </c>
      <c r="CF59" s="27">
        <v>14418.736589897089</v>
      </c>
      <c r="CG59" s="27">
        <v>14744.43483273122</v>
      </c>
      <c r="CH59" s="27">
        <v>15076.904713640291</v>
      </c>
      <c r="CI59" s="27">
        <v>15415.295776135821</v>
      </c>
      <c r="CJ59" s="27">
        <v>15758.90794346547</v>
      </c>
      <c r="CK59" s="27">
        <v>16107.158108520936</v>
      </c>
      <c r="CL59" s="27">
        <v>16459.55549793295</v>
      </c>
      <c r="CM59" s="27">
        <v>16815.683187372437</v>
      </c>
      <c r="CN59" s="27">
        <v>17175.184015260693</v>
      </c>
      <c r="CO59" s="27">
        <v>17537.749697658845</v>
      </c>
      <c r="CP59" s="27">
        <v>17903.112310363351</v>
      </c>
      <c r="CQ59" s="27">
        <v>18271.037546891494</v>
      </c>
      <c r="CR59" s="27">
        <v>18641.319326303998</v>
      </c>
      <c r="CS59" s="27">
        <v>19013.775439364443</v>
      </c>
      <c r="CT59" s="27">
        <v>19388.244002218085</v>
      </c>
      <c r="CU59" s="45">
        <v>19764.58054444777</v>
      </c>
      <c r="CW59" s="26">
        <v>1.8613387978142076E-2</v>
      </c>
      <c r="CX59" s="13">
        <v>47.1</v>
      </c>
      <c r="CY59" s="13">
        <v>49.384160612184886</v>
      </c>
      <c r="CZ59" s="13">
        <v>50.434598107333265</v>
      </c>
      <c r="DA59" s="13">
        <v>1.3006531981722442</v>
      </c>
      <c r="DB59" s="13">
        <f ca="1"/>
        <v>47.312568968810467</v>
      </c>
      <c r="DC59" s="13">
        <f ca="1"/>
        <v>51.026401279613161</v>
      </c>
      <c r="DD59" s="13">
        <v>42.25760495529174</v>
      </c>
      <c r="DE59" s="13">
        <f ca="1"/>
        <v>48.364728434813131</v>
      </c>
      <c r="DF59" s="13">
        <v>48.383899855903032</v>
      </c>
    </row>
    <row r="60" spans="1:110" x14ac:dyDescent="0.25">
      <c r="A60" s="9">
        <v>48.2</v>
      </c>
      <c r="B60" s="10" t="b">
        <v>1</v>
      </c>
      <c r="U60" s="13"/>
      <c r="V60" s="13"/>
      <c r="W60" s="14"/>
      <c r="X60" s="26"/>
      <c r="Y60" s="26"/>
      <c r="Z60" s="26"/>
      <c r="AA60" s="26"/>
      <c r="AB60" s="26"/>
      <c r="AC60" s="26"/>
      <c r="AD60" s="26"/>
      <c r="AE60" s="26"/>
      <c r="AG60" s="13"/>
      <c r="AH60" s="13"/>
      <c r="AI60" s="14"/>
      <c r="AJ60" s="26"/>
      <c r="AK60" s="26"/>
      <c r="AL60" s="26"/>
      <c r="AM60" s="26"/>
      <c r="AN60" s="26"/>
      <c r="AO60" s="26"/>
      <c r="AP60" s="26"/>
      <c r="AQ60" s="26"/>
      <c r="AS60" s="13"/>
      <c r="AT60" s="13"/>
      <c r="AU60" s="14"/>
      <c r="AV60" s="26"/>
      <c r="AW60" s="26"/>
      <c r="AX60" s="26"/>
      <c r="AY60" s="26"/>
      <c r="AZ60" s="26"/>
      <c r="BA60" s="26"/>
      <c r="BB60" s="26"/>
      <c r="BC60" s="26"/>
      <c r="BE60" s="40">
        <v>5.4421052631578943</v>
      </c>
      <c r="BF60" s="27">
        <v>28492.30616415363</v>
      </c>
      <c r="BG60" s="27">
        <v>15382.719949927485</v>
      </c>
      <c r="BH60" s="27">
        <v>12283.252690897521</v>
      </c>
      <c r="BI60" s="27">
        <v>11494.658432560083</v>
      </c>
      <c r="BJ60" s="27">
        <v>11860.74181212316</v>
      </c>
      <c r="BK60" s="27">
        <v>12929.750300106485</v>
      </c>
      <c r="BL60" s="27">
        <v>14474.03375314072</v>
      </c>
      <c r="BM60" s="27">
        <v>16361.878057265294</v>
      </c>
      <c r="BN60" s="27">
        <v>18509.955268508944</v>
      </c>
      <c r="BO60" s="27">
        <v>20862.107232430051</v>
      </c>
      <c r="BP60" s="27">
        <v>23378.649472069381</v>
      </c>
      <c r="BQ60" s="27">
        <v>26030.482471049421</v>
      </c>
      <c r="BR60" s="27">
        <v>28795.624985617826</v>
      </c>
      <c r="BS60" s="27">
        <v>31657.062269730057</v>
      </c>
      <c r="BT60" s="27">
        <v>34601.351794691858</v>
      </c>
      <c r="BU60" s="27">
        <v>37617.686985413893</v>
      </c>
      <c r="BV60" s="27">
        <v>40697.249289440275</v>
      </c>
      <c r="BW60" s="27">
        <v>43832.748066146174</v>
      </c>
      <c r="BX60" s="27">
        <v>47018.086465191154</v>
      </c>
      <c r="BY60" s="45">
        <v>50248.114000739428</v>
      </c>
      <c r="CA60" s="40">
        <f ca="1"/>
        <v>0.7518005540166206</v>
      </c>
      <c r="CB60" s="27">
        <v>12013.405963569914</v>
      </c>
      <c r="CC60" s="27">
        <v>12226.399437813094</v>
      </c>
      <c r="CD60" s="27">
        <v>12458.208965190213</v>
      </c>
      <c r="CE60" s="27">
        <v>12705.793077496895</v>
      </c>
      <c r="CF60" s="27">
        <v>12966.791348342738</v>
      </c>
      <c r="CG60" s="27">
        <v>13239.33546786676</v>
      </c>
      <c r="CH60" s="27">
        <v>13521.921505347605</v>
      </c>
      <c r="CI60" s="27">
        <v>13813.321048180702</v>
      </c>
      <c r="CJ60" s="27">
        <v>14112.517846126451</v>
      </c>
      <c r="CK60" s="27">
        <v>14418.66166019997</v>
      </c>
      <c r="CL60" s="27">
        <v>14731.034002874079</v>
      </c>
      <c r="CM60" s="27">
        <v>15049.02227570079</v>
      </c>
      <c r="CN60" s="27">
        <v>15372.099951471095</v>
      </c>
      <c r="CO60" s="27">
        <v>15699.811182401012</v>
      </c>
      <c r="CP60" s="27">
        <v>16031.758699565664</v>
      </c>
      <c r="CQ60" s="27">
        <v>16367.594194150006</v>
      </c>
      <c r="CR60" s="27">
        <v>16707.010594074382</v>
      </c>
      <c r="CS60" s="27">
        <v>17049.735805020489</v>
      </c>
      <c r="CT60" s="27">
        <v>17395.527594990228</v>
      </c>
      <c r="CU60" s="45">
        <v>17744.169380628457</v>
      </c>
      <c r="CW60" s="26">
        <v>1.8954918032786885E-2</v>
      </c>
      <c r="CX60" s="13">
        <v>47.1</v>
      </c>
      <c r="CY60" s="13">
        <v>49.455018253380096</v>
      </c>
      <c r="CZ60" s="13">
        <v>50.489810529103565</v>
      </c>
      <c r="DA60" s="13">
        <v>1.3247481972647939</v>
      </c>
      <c r="DB60" s="13">
        <f ca="1"/>
        <v>47.408322219260398</v>
      </c>
      <c r="DC60" s="13">
        <f ca="1"/>
        <v>51.083827071554317</v>
      </c>
      <c r="DD60" s="13">
        <v>42.312494724308586</v>
      </c>
      <c r="DE60" s="13">
        <f ca="1"/>
        <v>48.425909572549337</v>
      </c>
      <c r="DF60" s="13">
        <v>48.44686589745114</v>
      </c>
    </row>
    <row r="61" spans="1:110" x14ac:dyDescent="0.25">
      <c r="A61" s="9">
        <v>47.7</v>
      </c>
      <c r="B61" s="10" t="b">
        <v>1</v>
      </c>
      <c r="U61" s="13"/>
      <c r="V61" s="13"/>
      <c r="W61" s="14"/>
      <c r="X61" s="26"/>
      <c r="Y61" s="26"/>
      <c r="Z61" s="26"/>
      <c r="AA61" s="26"/>
      <c r="AB61" s="26"/>
      <c r="AC61" s="26"/>
      <c r="AD61" s="26"/>
      <c r="AE61" s="26"/>
      <c r="AG61" s="13"/>
      <c r="AH61" s="13"/>
      <c r="AI61" s="14"/>
      <c r="AJ61" s="26"/>
      <c r="AK61" s="26"/>
      <c r="AL61" s="26"/>
      <c r="AM61" s="26"/>
      <c r="AN61" s="26"/>
      <c r="AO61" s="26"/>
      <c r="AP61" s="26"/>
      <c r="AQ61" s="26"/>
      <c r="AS61" s="13"/>
      <c r="AT61" s="13"/>
      <c r="AU61" s="14"/>
      <c r="AV61" s="26"/>
      <c r="AW61" s="26"/>
      <c r="AX61" s="26"/>
      <c r="AY61" s="26"/>
      <c r="AZ61" s="26"/>
      <c r="BA61" s="26"/>
      <c r="BB61" s="26"/>
      <c r="BC61" s="26"/>
      <c r="BE61" s="40">
        <v>8.0631578947368414</v>
      </c>
      <c r="BF61" s="27">
        <v>36862.658262776342</v>
      </c>
      <c r="BG61" s="27">
        <v>21114.368548864077</v>
      </c>
      <c r="BH61" s="27">
        <v>16058.296425011267</v>
      </c>
      <c r="BI61" s="27">
        <v>13713.159900963539</v>
      </c>
      <c r="BJ61" s="27">
        <v>12786.330545076991</v>
      </c>
      <c r="BK61" s="27">
        <v>12749.440945618464</v>
      </c>
      <c r="BL61" s="27">
        <v>13327.459057661421</v>
      </c>
      <c r="BM61" s="27">
        <v>14357.302277725978</v>
      </c>
      <c r="BN61" s="27">
        <v>15733.792070202246</v>
      </c>
      <c r="BO61" s="27">
        <v>17384.936156169548</v>
      </c>
      <c r="BP61" s="27">
        <v>19259.207081162338</v>
      </c>
      <c r="BQ61" s="27">
        <v>21318.414976291584</v>
      </c>
      <c r="BR61" s="27">
        <v>23533.448533468891</v>
      </c>
      <c r="BS61" s="27">
        <v>25881.597029526056</v>
      </c>
      <c r="BT61" s="27">
        <v>28344.795402386935</v>
      </c>
      <c r="BU61" s="27">
        <v>30908.434063404144</v>
      </c>
      <c r="BV61" s="27">
        <v>33560.527966554335</v>
      </c>
      <c r="BW61" s="27">
        <v>36291.121897948397</v>
      </c>
      <c r="BX61" s="27">
        <v>39091.855559662756</v>
      </c>
      <c r="BY61" s="45">
        <v>41955.639449995695</v>
      </c>
      <c r="CA61" s="40">
        <f ca="1"/>
        <v>1.0277008310249309</v>
      </c>
      <c r="CB61" s="27">
        <v>11340.430154499059</v>
      </c>
      <c r="CC61" s="27">
        <v>11487.274635436945</v>
      </c>
      <c r="CD61" s="27">
        <v>11657.916372491143</v>
      </c>
      <c r="CE61" s="27">
        <v>11848.619194179895</v>
      </c>
      <c r="CF61" s="27">
        <v>12056.463341715631</v>
      </c>
      <c r="CG61" s="27">
        <v>12279.123617811405</v>
      </c>
      <c r="CH61" s="27">
        <v>12514.718135629857</v>
      </c>
      <c r="CI61" s="27">
        <v>12761.702309079063</v>
      </c>
      <c r="CJ61" s="27">
        <v>13018.792756042818</v>
      </c>
      <c r="CK61" s="27">
        <v>13284.91152337841</v>
      </c>
      <c r="CL61" s="27">
        <v>13559.14444943978</v>
      </c>
      <c r="CM61" s="27">
        <v>13840.709570148527</v>
      </c>
      <c r="CN61" s="27">
        <v>14128.932794450611</v>
      </c>
      <c r="CO61" s="27">
        <v>14423.228929840656</v>
      </c>
      <c r="CP61" s="27">
        <v>14723.086705061502</v>
      </c>
      <c r="CQ61" s="27">
        <v>15028.056820157655</v>
      </c>
      <c r="CR61" s="27">
        <v>15337.742317967717</v>
      </c>
      <c r="CS61" s="27">
        <v>15651.790756029903</v>
      </c>
      <c r="CT61" s="27">
        <v>15969.887789408247</v>
      </c>
      <c r="CU61" s="45">
        <v>16291.751869845401</v>
      </c>
      <c r="CW61" s="26">
        <v>1.9296448087431695E-2</v>
      </c>
      <c r="CX61" s="13">
        <v>47.1</v>
      </c>
      <c r="CY61" s="13">
        <v>49.524798165478273</v>
      </c>
      <c r="CZ61" s="13">
        <v>50.544242252657114</v>
      </c>
      <c r="DA61" s="13">
        <v>1.3488515859811445</v>
      </c>
      <c r="DB61" s="13">
        <f ca="1"/>
        <v>47.50257059866901</v>
      </c>
      <c r="DC61" s="13">
        <f ca="1"/>
        <v>51.140422604810233</v>
      </c>
      <c r="DD61" s="13">
        <v>42.366892178565244</v>
      </c>
      <c r="DE61" s="13">
        <f ca="1"/>
        <v>48.486330985565971</v>
      </c>
      <c r="DF61" s="13">
        <v>48.509055558357531</v>
      </c>
    </row>
    <row r="62" spans="1:110" x14ac:dyDescent="0.25">
      <c r="A62" s="9">
        <v>47.4</v>
      </c>
      <c r="B62" s="10" t="b">
        <v>1</v>
      </c>
      <c r="U62" s="13"/>
      <c r="V62" s="13"/>
      <c r="W62" s="14"/>
      <c r="X62" s="26"/>
      <c r="Y62" s="26"/>
      <c r="Z62" s="26"/>
      <c r="AA62" s="26"/>
      <c r="AB62" s="26"/>
      <c r="AC62" s="26"/>
      <c r="AD62" s="26"/>
      <c r="AE62" s="26"/>
      <c r="AG62" s="13"/>
      <c r="AH62" s="13"/>
      <c r="AI62" s="14"/>
      <c r="AJ62" s="26"/>
      <c r="AK62" s="26"/>
      <c r="AL62" s="26"/>
      <c r="AM62" s="26"/>
      <c r="AN62" s="26"/>
      <c r="AO62" s="26"/>
      <c r="AP62" s="26"/>
      <c r="AQ62" s="26"/>
      <c r="AS62" s="13"/>
      <c r="AT62" s="13"/>
      <c r="AU62" s="14"/>
      <c r="AV62" s="26"/>
      <c r="AW62" s="26"/>
      <c r="AX62" s="26"/>
      <c r="AY62" s="26"/>
      <c r="AZ62" s="26"/>
      <c r="BA62" s="26"/>
      <c r="BB62" s="26"/>
      <c r="BC62" s="26"/>
      <c r="BE62" s="40">
        <v>10.684210526315788</v>
      </c>
      <c r="BF62" s="27">
        <v>45305.526765323943</v>
      </c>
      <c r="BG62" s="27">
        <v>27600.632186588562</v>
      </c>
      <c r="BH62" s="27">
        <v>20988.017797025474</v>
      </c>
      <c r="BI62" s="27">
        <v>17349.968537528155</v>
      </c>
      <c r="BJ62" s="27">
        <v>15317.24109419977</v>
      </c>
      <c r="BK62" s="27">
        <v>14314.08615374998</v>
      </c>
      <c r="BL62" s="27">
        <v>14034.103181732913</v>
      </c>
      <c r="BM62" s="27">
        <v>14292.358983030026</v>
      </c>
      <c r="BN62" s="27">
        <v>14967.840897552524</v>
      </c>
      <c r="BO62" s="27">
        <v>15976.713668873284</v>
      </c>
      <c r="BP62" s="27">
        <v>17258.359490015358</v>
      </c>
      <c r="BQ62" s="27">
        <v>18767.4584277535</v>
      </c>
      <c r="BR62" s="27">
        <v>20469.2031968757</v>
      </c>
      <c r="BS62" s="27">
        <v>22336.260540831958</v>
      </c>
      <c r="BT62" s="27">
        <v>24346.762383988083</v>
      </c>
      <c r="BU62" s="27">
        <v>26482.932644128749</v>
      </c>
      <c r="BV62" s="27">
        <v>28730.121701967299</v>
      </c>
      <c r="BW62" s="27">
        <v>31076.110896030586</v>
      </c>
      <c r="BX62" s="27">
        <v>33510.60091252951</v>
      </c>
      <c r="BY62" s="45">
        <v>36024.82847064652</v>
      </c>
      <c r="CA62" s="40">
        <f ca="1"/>
        <v>1.303601108033241</v>
      </c>
      <c r="CB62" s="27">
        <v>10962.287897059474</v>
      </c>
      <c r="CC62" s="27">
        <v>11047.964587674442</v>
      </c>
      <c r="CD62" s="27">
        <v>11161.725034110701</v>
      </c>
      <c r="CE62" s="27">
        <v>11299.273732489357</v>
      </c>
      <c r="CF62" s="27">
        <v>11457.234036596838</v>
      </c>
      <c r="CG62" s="27">
        <v>11632.902793030218</v>
      </c>
      <c r="CH62" s="27">
        <v>11824.081941464779</v>
      </c>
      <c r="CI62" s="27">
        <v>12028.959763931989</v>
      </c>
      <c r="CJ62" s="27">
        <v>12246.025164157823</v>
      </c>
      <c r="CK62" s="27">
        <v>12474.004514880678</v>
      </c>
      <c r="CL62" s="27">
        <v>12711.81428882408</v>
      </c>
      <c r="CM62" s="27">
        <v>12958.524958064627</v>
      </c>
      <c r="CN62" s="27">
        <v>13213.3330868268</v>
      </c>
      <c r="CO62" s="27">
        <v>13475.539480273081</v>
      </c>
      <c r="CP62" s="27">
        <v>13744.5318760057</v>
      </c>
      <c r="CQ62" s="27">
        <v>14019.771088987574</v>
      </c>
      <c r="CR62" s="27">
        <v>14300.779813913718</v>
      </c>
      <c r="CS62" s="27">
        <v>14587.133495384482</v>
      </c>
      <c r="CT62" s="27">
        <v>14878.452823561784</v>
      </c>
      <c r="CU62" s="45">
        <v>15174.397519666702</v>
      </c>
      <c r="CW62" s="26">
        <v>1.9637978142076504E-2</v>
      </c>
      <c r="CX62" s="13">
        <v>47.1</v>
      </c>
      <c r="CY62" s="13">
        <v>49.593536277394676</v>
      </c>
      <c r="CZ62" s="13">
        <v>50.5979186949005</v>
      </c>
      <c r="DA62" s="13">
        <v>1.3729633701656958</v>
      </c>
      <c r="DB62" s="13">
        <f ca="1"/>
        <v>47.595364099903975</v>
      </c>
      <c r="DC62" s="13">
        <f ca="1"/>
        <v>51.19621508064165</v>
      </c>
      <c r="DD62" s="13">
        <v>42.420810332066608</v>
      </c>
      <c r="DE62" s="13">
        <f ca="1"/>
        <v>48.546015718193004</v>
      </c>
      <c r="DF62" s="13">
        <v>48.570492294019445</v>
      </c>
    </row>
    <row r="63" spans="1:110" x14ac:dyDescent="0.25">
      <c r="A63" s="9">
        <v>47.1</v>
      </c>
      <c r="B63" s="10" t="b">
        <v>1</v>
      </c>
      <c r="U63" s="13"/>
      <c r="V63" s="13"/>
      <c r="W63" s="14"/>
      <c r="X63" s="26"/>
      <c r="Y63" s="26"/>
      <c r="Z63" s="26"/>
      <c r="AA63" s="26"/>
      <c r="AB63" s="26"/>
      <c r="AC63" s="26"/>
      <c r="AD63" s="26"/>
      <c r="AE63" s="26"/>
      <c r="AG63" s="13"/>
      <c r="AH63" s="13"/>
      <c r="AI63" s="14"/>
      <c r="AJ63" s="26"/>
      <c r="AK63" s="26"/>
      <c r="AL63" s="26"/>
      <c r="AM63" s="26"/>
      <c r="AN63" s="26"/>
      <c r="AO63" s="26"/>
      <c r="AP63" s="26"/>
      <c r="AQ63" s="26"/>
      <c r="AS63" s="13"/>
      <c r="AT63" s="13"/>
      <c r="AU63" s="14"/>
      <c r="AV63" s="26"/>
      <c r="AW63" s="26"/>
      <c r="AX63" s="26"/>
      <c r="AY63" s="26"/>
      <c r="AZ63" s="26"/>
      <c r="BA63" s="26"/>
      <c r="BB63" s="26"/>
      <c r="BC63" s="26"/>
      <c r="BE63" s="40">
        <v>13.305263157894736</v>
      </c>
      <c r="BF63" s="27">
        <v>53787.628246918175</v>
      </c>
      <c r="BG63" s="27">
        <v>34526.191402472687</v>
      </c>
      <c r="BH63" s="27">
        <v>26620.664277460048</v>
      </c>
      <c r="BI63" s="27">
        <v>21876.716930520859</v>
      </c>
      <c r="BJ63" s="27">
        <v>18877.724146201195</v>
      </c>
      <c r="BK63" s="27">
        <v>17016.568121691358</v>
      </c>
      <c r="BL63" s="27">
        <v>15964.997730906849</v>
      </c>
      <c r="BM63" s="27">
        <v>15522.24565425019</v>
      </c>
      <c r="BN63" s="27">
        <v>15555.456254126137</v>
      </c>
      <c r="BO63" s="27">
        <v>15971.703921596189</v>
      </c>
      <c r="BP63" s="27">
        <v>16703.240785347112</v>
      </c>
      <c r="BQ63" s="27">
        <v>17699.050935030216</v>
      </c>
      <c r="BR63" s="27">
        <v>18919.70455205148</v>
      </c>
      <c r="BS63" s="27">
        <v>20334.065366302908</v>
      </c>
      <c r="BT63" s="27">
        <v>21917.098808582625</v>
      </c>
      <c r="BU63" s="27">
        <v>23648.364223411572</v>
      </c>
      <c r="BV63" s="27">
        <v>25510.948543919287</v>
      </c>
      <c r="BW63" s="27">
        <v>27490.694092767182</v>
      </c>
      <c r="BX63" s="27">
        <v>29575.627777050038</v>
      </c>
      <c r="BY63" s="45">
        <v>31755.531494142499</v>
      </c>
      <c r="CA63" s="40">
        <f ca="1"/>
        <v>1.5795013850415511</v>
      </c>
      <c r="CB63" s="27">
        <v>10778.278016632117</v>
      </c>
      <c r="CC63" s="27">
        <v>10807.073416629148</v>
      </c>
      <c r="CD63" s="27">
        <v>10867.679739755309</v>
      </c>
      <c r="CE63" s="27">
        <v>10955.344594705713</v>
      </c>
      <c r="CF63" s="27">
        <v>11066.313379150799</v>
      </c>
      <c r="CG63" s="27">
        <v>11197.566766200291</v>
      </c>
      <c r="CH63" s="27">
        <v>11346.63956365285</v>
      </c>
      <c r="CI63" s="27">
        <v>11511.492339382139</v>
      </c>
      <c r="CJ63" s="27">
        <v>11690.418322995245</v>
      </c>
      <c r="CK63" s="27">
        <v>11881.974521600134</v>
      </c>
      <c r="CL63" s="27">
        <v>12084.929844075315</v>
      </c>
      <c r="CM63" s="27">
        <v>12298.225417775975</v>
      </c>
      <c r="CN63" s="27">
        <v>12520.943804594377</v>
      </c>
      <c r="CO63" s="27">
        <v>12752.284818552425</v>
      </c>
      <c r="CP63" s="27">
        <v>12991.546312170773</v>
      </c>
      <c r="CQ63" s="27">
        <v>13238.108752268714</v>
      </c>
      <c r="CR63" s="27">
        <v>13491.422720603439</v>
      </c>
      <c r="CS63" s="27">
        <v>13750.998696873196</v>
      </c>
      <c r="CT63" s="27">
        <v>14016.398640718233</v>
      </c>
      <c r="CU63" s="45">
        <v>14287.229004900317</v>
      </c>
      <c r="CW63" s="26">
        <v>1.9979508196721313E-2</v>
      </c>
      <c r="CX63" s="13">
        <v>47.1</v>
      </c>
      <c r="CY63" s="13">
        <v>49.661266716733742</v>
      </c>
      <c r="CZ63" s="13">
        <v>50.65086401760076</v>
      </c>
      <c r="DA63" s="13">
        <v>1.3970835556689563</v>
      </c>
      <c r="DB63" s="13">
        <f ca="1"/>
        <v>47.686750221799961</v>
      </c>
      <c r="DC63" s="13">
        <f ca="1"/>
        <v>51.251230351703441</v>
      </c>
      <c r="DD63" s="13">
        <v>42.474261635365146</v>
      </c>
      <c r="DE63" s="13">
        <f ca="1"/>
        <v>48.604985728927524</v>
      </c>
      <c r="DF63" s="13">
        <v>48.631198457485162</v>
      </c>
    </row>
    <row r="64" spans="1:110" x14ac:dyDescent="0.25">
      <c r="A64" s="9">
        <v>46.8</v>
      </c>
      <c r="B64" s="10" t="b">
        <v>1</v>
      </c>
      <c r="U64" s="13"/>
      <c r="V64" s="13"/>
      <c r="W64" s="14"/>
      <c r="X64" s="26"/>
      <c r="Y64" s="26"/>
      <c r="Z64" s="26"/>
      <c r="AA64" s="26"/>
      <c r="AB64" s="26"/>
      <c r="AC64" s="26"/>
      <c r="AD64" s="26"/>
      <c r="AE64" s="26"/>
      <c r="AG64" s="13"/>
      <c r="AH64" s="13"/>
      <c r="AI64" s="14"/>
      <c r="AJ64" s="26"/>
      <c r="AK64" s="26"/>
      <c r="AL64" s="26"/>
      <c r="AM64" s="26"/>
      <c r="AN64" s="26"/>
      <c r="AO64" s="26"/>
      <c r="AP64" s="26"/>
      <c r="AQ64" s="26"/>
      <c r="AS64" s="13"/>
      <c r="AT64" s="13"/>
      <c r="AU64" s="14"/>
      <c r="AV64" s="26"/>
      <c r="AW64" s="26"/>
      <c r="AX64" s="26"/>
      <c r="AY64" s="26"/>
      <c r="AZ64" s="26"/>
      <c r="BA64" s="26"/>
      <c r="BB64" s="26"/>
      <c r="BC64" s="26"/>
      <c r="BE64" s="40">
        <v>15.926315789473684</v>
      </c>
      <c r="BF64" s="27">
        <v>62294.360515295106</v>
      </c>
      <c r="BG64" s="27">
        <v>41740.010935399987</v>
      </c>
      <c r="BH64" s="27">
        <v>32728.585722945496</v>
      </c>
      <c r="BI64" s="27">
        <v>27018.373035014982</v>
      </c>
      <c r="BJ64" s="27">
        <v>23161.379166635314</v>
      </c>
      <c r="BK64" s="27">
        <v>20528.635723358013</v>
      </c>
      <c r="BL64" s="27">
        <v>18776.057454619717</v>
      </c>
      <c r="BM64" s="27">
        <v>17691.034063316565</v>
      </c>
      <c r="BN64" s="27">
        <v>17131.619559341751</v>
      </c>
      <c r="BO64" s="27">
        <v>16997.758269420679</v>
      </c>
      <c r="BP64" s="27">
        <v>17216.006345116548</v>
      </c>
      <c r="BQ64" s="27">
        <v>17730.725342698774</v>
      </c>
      <c r="BR64" s="27">
        <v>18498.682430015215</v>
      </c>
      <c r="BS64" s="27">
        <v>19485.574843390215</v>
      </c>
      <c r="BT64" s="27">
        <v>20663.703440358171</v>
      </c>
      <c r="BU64" s="27">
        <v>22010.364117856334</v>
      </c>
      <c r="BV64" s="27">
        <v>23506.704793148761</v>
      </c>
      <c r="BW64" s="27">
        <v>25136.894009780579</v>
      </c>
      <c r="BX64" s="27">
        <v>26887.50385303891</v>
      </c>
      <c r="BY64" s="45">
        <v>28747.043750817014</v>
      </c>
      <c r="CA64" s="40">
        <f ca="1"/>
        <v>1.8554016620498612</v>
      </c>
      <c r="CB64" s="27">
        <v>10733.660099824221</v>
      </c>
      <c r="CC64" s="27">
        <v>10709.301376511157</v>
      </c>
      <c r="CD64" s="27">
        <v>10720.023856209064</v>
      </c>
      <c r="CE64" s="27">
        <v>10760.697191497064</v>
      </c>
      <c r="CF64" s="27">
        <v>10827.250606558266</v>
      </c>
      <c r="CG64" s="27">
        <v>10916.39764262576</v>
      </c>
      <c r="CH64" s="27">
        <v>11025.445393340402</v>
      </c>
      <c r="CI64" s="27">
        <v>11152.158752456957</v>
      </c>
      <c r="CJ64" s="27">
        <v>11294.661583952093</v>
      </c>
      <c r="CK64" s="27">
        <v>11451.363331088765</v>
      </c>
      <c r="CL64" s="27">
        <v>11620.903558024065</v>
      </c>
      <c r="CM64" s="27">
        <v>11802.109389780941</v>
      </c>
      <c r="CN64" s="27">
        <v>11993.962397111129</v>
      </c>
      <c r="CO64" s="27">
        <v>12195.572508954885</v>
      </c>
      <c r="CP64" s="27">
        <v>12406.157229689321</v>
      </c>
      <c r="CQ64" s="27">
        <v>12625.024913195834</v>
      </c>
      <c r="CR64" s="27">
        <v>12851.561176329542</v>
      </c>
      <c r="CS64" s="27">
        <v>13085.217768267026</v>
      </c>
      <c r="CT64" s="27">
        <v>13325.50338018925</v>
      </c>
      <c r="CU64" s="45">
        <v>13571.97600205102</v>
      </c>
      <c r="CW64" s="26">
        <v>2.0321038251366118E-2</v>
      </c>
      <c r="CX64" s="13">
        <v>47.4</v>
      </c>
      <c r="CY64" s="13">
        <v>49.728021929269403</v>
      </c>
      <c r="CZ64" s="13">
        <v>50.703101209736687</v>
      </c>
      <c r="DA64" s="13">
        <v>1.4212121483475284</v>
      </c>
      <c r="DB64" s="13">
        <f ca="1"/>
        <v>47.776774133781899</v>
      </c>
      <c r="DC64" s="13">
        <f ca="1"/>
        <v>51.30549301077761</v>
      </c>
      <c r="DD64" s="13">
        <v>42.527258009133945</v>
      </c>
      <c r="DE64" s="13">
        <f ca="1"/>
        <v>48.663261959209962</v>
      </c>
      <c r="DF64" s="13">
        <v>48.691195369142548</v>
      </c>
    </row>
    <row r="65" spans="1:110" x14ac:dyDescent="0.25">
      <c r="A65" s="9">
        <v>46.5</v>
      </c>
      <c r="B65" s="10" t="b">
        <v>1</v>
      </c>
      <c r="U65" s="13"/>
      <c r="V65" s="13"/>
      <c r="W65" s="14"/>
      <c r="X65" s="26"/>
      <c r="Y65" s="26"/>
      <c r="Z65" s="26"/>
      <c r="AA65" s="26"/>
      <c r="AB65" s="26"/>
      <c r="AC65" s="26"/>
      <c r="AD65" s="26"/>
      <c r="AE65" s="26"/>
      <c r="AG65" s="13"/>
      <c r="AH65" s="13"/>
      <c r="AI65" s="14"/>
      <c r="AJ65" s="26"/>
      <c r="AK65" s="26"/>
      <c r="AL65" s="26"/>
      <c r="AM65" s="26"/>
      <c r="AN65" s="26"/>
      <c r="AO65" s="26"/>
      <c r="AP65" s="26"/>
      <c r="AQ65" s="26"/>
      <c r="AS65" s="13"/>
      <c r="AT65" s="13"/>
      <c r="AU65" s="14"/>
      <c r="AV65" s="26"/>
      <c r="AW65" s="26"/>
      <c r="AX65" s="26"/>
      <c r="AY65" s="26"/>
      <c r="AZ65" s="26"/>
      <c r="BA65" s="26"/>
      <c r="BB65" s="26"/>
      <c r="BC65" s="26"/>
      <c r="BE65" s="40">
        <v>18.547368421052632</v>
      </c>
      <c r="BF65" s="27">
        <v>70818.006240303803</v>
      </c>
      <c r="BG65" s="27">
        <v>49157.758572967126</v>
      </c>
      <c r="BH65" s="27">
        <v>39180.068019521306</v>
      </c>
      <c r="BI65" s="27">
        <v>32611.854247530737</v>
      </c>
      <c r="BJ65" s="27">
        <v>27983.272960383609</v>
      </c>
      <c r="BK65" s="27">
        <v>24649.521639152634</v>
      </c>
      <c r="BL65" s="27">
        <v>22254.672055767755</v>
      </c>
      <c r="BM65" s="27">
        <v>20577.023560613845</v>
      </c>
      <c r="BN65" s="27">
        <v>19467.500099247838</v>
      </c>
      <c r="BO65" s="27">
        <v>18820.350021271766</v>
      </c>
      <c r="BP65" s="27">
        <v>18557.506944866691</v>
      </c>
      <c r="BQ65" s="27">
        <v>18619.529412744017</v>
      </c>
      <c r="BR65" s="27">
        <v>18960.018099184104</v>
      </c>
      <c r="BS65" s="27">
        <v>19542.00566724738</v>
      </c>
      <c r="BT65" s="27">
        <v>20335.529526884537</v>
      </c>
      <c r="BU65" s="27">
        <v>21315.946559167394</v>
      </c>
      <c r="BV65" s="27">
        <v>22462.730902243733</v>
      </c>
      <c r="BW65" s="27">
        <v>23758.596277850986</v>
      </c>
      <c r="BX65" s="27">
        <v>25188.842301795092</v>
      </c>
      <c r="BY65" s="45">
        <v>26740.859024238289</v>
      </c>
      <c r="CA65" s="40">
        <f ca="1"/>
        <v>2.1313019390581713</v>
      </c>
      <c r="CB65" s="27">
        <v>10794.842872344736</v>
      </c>
      <c r="CC65" s="27">
        <v>10720.600305603415</v>
      </c>
      <c r="CD65" s="27">
        <v>10684.33126563893</v>
      </c>
      <c r="CE65" s="27">
        <v>10680.589231543045</v>
      </c>
      <c r="CF65" s="27">
        <v>10705.036295622242</v>
      </c>
      <c r="CG65" s="27">
        <v>10754.158284951816</v>
      </c>
      <c r="CH65" s="27">
        <v>10825.066619053729</v>
      </c>
      <c r="CI65" s="27">
        <v>10915.356826052313</v>
      </c>
      <c r="CJ65" s="27">
        <v>11023.005206079235</v>
      </c>
      <c r="CK65" s="27">
        <v>11146.291857676022</v>
      </c>
      <c r="CL65" s="27">
        <v>11283.742342667538</v>
      </c>
      <c r="CM65" s="27">
        <v>11434.082794936201</v>
      </c>
      <c r="CN65" s="27">
        <v>11596.204900152095</v>
      </c>
      <c r="CO65" s="27">
        <v>11769.138239111946</v>
      </c>
      <c r="CP65" s="27">
        <v>11952.028203254944</v>
      </c>
      <c r="CQ65" s="27">
        <v>12144.118181560447</v>
      </c>
      <c r="CR65" s="27">
        <v>12344.735060361891</v>
      </c>
      <c r="CS65" s="27">
        <v>12553.277320376556</v>
      </c>
      <c r="CT65" s="27">
        <v>12769.205189978456</v>
      </c>
      <c r="CU65" s="45">
        <v>12992.032441215069</v>
      </c>
      <c r="CW65" s="26">
        <v>2.0662568306010928E-2</v>
      </c>
      <c r="CX65" s="13">
        <v>47.4</v>
      </c>
      <c r="CY65" s="13">
        <v>49.793832788633168</v>
      </c>
      <c r="CZ65" s="13">
        <v>50.754652163157587</v>
      </c>
      <c r="DA65" s="13">
        <v>1.4453491540641641</v>
      </c>
      <c r="DB65" s="13">
        <f ca="1"/>
        <v>47.865478827056741</v>
      </c>
      <c r="DC65" s="13">
        <f ca="1"/>
        <v>51.359026472279638</v>
      </c>
      <c r="DD65" s="13">
        <v>42.579810875210704</v>
      </c>
      <c r="DE65" s="13">
        <f ca="1"/>
        <v>48.720864396766451</v>
      </c>
      <c r="DF65" s="13">
        <v>48.750503380909976</v>
      </c>
    </row>
    <row r="66" spans="1:110" x14ac:dyDescent="0.25">
      <c r="A66" s="9">
        <v>45.7</v>
      </c>
      <c r="B66" s="10" t="b">
        <v>1</v>
      </c>
      <c r="U66" s="13"/>
      <c r="V66" s="13"/>
      <c r="W66" s="14"/>
      <c r="X66" s="26"/>
      <c r="Y66" s="26"/>
      <c r="Z66" s="26"/>
      <c r="AA66" s="26"/>
      <c r="AB66" s="26"/>
      <c r="AC66" s="26"/>
      <c r="AD66" s="26"/>
      <c r="AE66" s="26"/>
      <c r="AG66" s="13"/>
      <c r="AH66" s="13"/>
      <c r="AI66" s="14"/>
      <c r="AJ66" s="26"/>
      <c r="AK66" s="26"/>
      <c r="AL66" s="26"/>
      <c r="AM66" s="26"/>
      <c r="AN66" s="26"/>
      <c r="AO66" s="26"/>
      <c r="AP66" s="26"/>
      <c r="AQ66" s="26"/>
      <c r="AS66" s="13"/>
      <c r="AT66" s="13"/>
      <c r="AU66" s="14"/>
      <c r="AV66" s="26"/>
      <c r="AW66" s="26"/>
      <c r="AX66" s="26"/>
      <c r="AY66" s="26"/>
      <c r="AZ66" s="26"/>
      <c r="BA66" s="26"/>
      <c r="BB66" s="26"/>
      <c r="BC66" s="26"/>
      <c r="BE66" s="40">
        <v>21.168421052631579</v>
      </c>
      <c r="BF66" s="27">
        <v>79353.987869050106</v>
      </c>
      <c r="BG66" s="27">
        <v>56727.47486072185</v>
      </c>
      <c r="BH66" s="27">
        <v>45891.783223215971</v>
      </c>
      <c r="BI66" s="27">
        <v>38551.982032458087</v>
      </c>
      <c r="BJ66" s="27">
        <v>33222.392867357215</v>
      </c>
      <c r="BK66" s="27">
        <v>29246.370231479719</v>
      </c>
      <c r="BL66" s="27">
        <v>26258.895544244191</v>
      </c>
      <c r="BM66" s="27">
        <v>24031.138091699017</v>
      </c>
      <c r="BN66" s="27">
        <v>22408.325842278053</v>
      </c>
      <c r="BO66" s="27">
        <v>21280.084612201019</v>
      </c>
      <c r="BP66" s="27">
        <v>20564.545006091183</v>
      </c>
      <c r="BQ66" s="27">
        <v>20199.099073092126</v>
      </c>
      <c r="BR66" s="27">
        <v>20134.682914220386</v>
      </c>
      <c r="BS66" s="27">
        <v>20332.065744952924</v>
      </c>
      <c r="BT66" s="27">
        <v>20759.345959374667</v>
      </c>
      <c r="BU66" s="27">
        <v>21390.206659441457</v>
      </c>
      <c r="BV66" s="27">
        <v>22202.667161493257</v>
      </c>
      <c r="BW66" s="27">
        <v>23178.168717786266</v>
      </c>
      <c r="BX66" s="27">
        <v>24300.891566395396</v>
      </c>
      <c r="BY66" s="45">
        <v>25557.235854867169</v>
      </c>
      <c r="CA66" s="40">
        <f ca="1"/>
        <v>2.4072022160664814</v>
      </c>
      <c r="CB66" s="27">
        <v>10939.50112217835</v>
      </c>
      <c r="CC66" s="27">
        <v>10818.267035774628</v>
      </c>
      <c r="CD66" s="27">
        <v>10737.582626426256</v>
      </c>
      <c r="CE66" s="27">
        <v>10691.734241348371</v>
      </c>
      <c r="CF66" s="27">
        <v>10676.156258689653</v>
      </c>
      <c r="CG66" s="27">
        <v>10687.138831406497</v>
      </c>
      <c r="CH66" s="27">
        <v>10721.624013390425</v>
      </c>
      <c r="CI66" s="27">
        <v>10777.059768920804</v>
      </c>
      <c r="CJ66" s="27">
        <v>10851.293053407839</v>
      </c>
      <c r="CK66" s="27">
        <v>10942.489963060851</v>
      </c>
      <c r="CL66" s="27">
        <v>11049.075068564151</v>
      </c>
      <c r="CM66" s="27">
        <v>11169.684618718518</v>
      </c>
      <c r="CN66" s="27">
        <v>11303.129951050501</v>
      </c>
      <c r="CO66" s="27">
        <v>11448.368533418919</v>
      </c>
      <c r="CP66" s="27">
        <v>11604.480792360904</v>
      </c>
      <c r="CQ66" s="27">
        <v>11770.651386334148</v>
      </c>
      <c r="CR66" s="27">
        <v>11946.153933212763</v>
      </c>
      <c r="CS66" s="27">
        <v>12130.338450907124</v>
      </c>
      <c r="CT66" s="27">
        <v>12322.620949883849</v>
      </c>
      <c r="CU66" s="45">
        <v>12522.474747844448</v>
      </c>
      <c r="CW66" s="26">
        <v>2.1004098360655737E-2</v>
      </c>
      <c r="CX66" s="13">
        <v>47.6</v>
      </c>
      <c r="CY66" s="13">
        <v>49.858728697160132</v>
      </c>
      <c r="CZ66" s="13">
        <v>50.80553774219451</v>
      </c>
      <c r="DA66" s="13">
        <v>1.4694945786877511</v>
      </c>
      <c r="DB66" s="13">
        <f ca="1"/>
        <v>47.95290525367183</v>
      </c>
      <c r="DC66" s="13">
        <f ca="1"/>
        <v>51.411853047235759</v>
      </c>
      <c r="DD66" s="13">
        <v>42.631931185341728</v>
      </c>
      <c r="DE66" s="13">
        <f ca="1"/>
        <v>48.777812134028892</v>
      </c>
      <c r="DF66" s="13">
        <v>48.80914193544659</v>
      </c>
    </row>
    <row r="67" spans="1:110" x14ac:dyDescent="0.25">
      <c r="A67" s="9">
        <v>45.3</v>
      </c>
      <c r="B67" s="10" t="b">
        <v>1</v>
      </c>
      <c r="U67" s="13"/>
      <c r="V67" s="13"/>
      <c r="W67" s="14"/>
      <c r="X67" s="26"/>
      <c r="Y67" s="26"/>
      <c r="Z67" s="26"/>
      <c r="AA67" s="26"/>
      <c r="AB67" s="26"/>
      <c r="AC67" s="26"/>
      <c r="AD67" s="26"/>
      <c r="AE67" s="26"/>
      <c r="AG67" s="13"/>
      <c r="AH67" s="13"/>
      <c r="AI67" s="14"/>
      <c r="AJ67" s="26"/>
      <c r="AK67" s="26"/>
      <c r="AL67" s="26"/>
      <c r="AM67" s="26"/>
      <c r="AN67" s="26"/>
      <c r="AO67" s="26"/>
      <c r="AP67" s="26"/>
      <c r="AQ67" s="26"/>
      <c r="AS67" s="13"/>
      <c r="AT67" s="13"/>
      <c r="AU67" s="14"/>
      <c r="AV67" s="26"/>
      <c r="AW67" s="26"/>
      <c r="AX67" s="26"/>
      <c r="AY67" s="26"/>
      <c r="AZ67" s="26"/>
      <c r="BA67" s="26"/>
      <c r="BB67" s="26"/>
      <c r="BC67" s="26"/>
      <c r="BE67" s="40">
        <v>23.789473684210527</v>
      </c>
      <c r="BF67" s="27">
        <v>87899.366328250195</v>
      </c>
      <c r="BG67" s="27">
        <v>64414.852235861486</v>
      </c>
      <c r="BH67" s="27">
        <v>52807.573179588493</v>
      </c>
      <c r="BI67" s="27">
        <v>44766.764110876684</v>
      </c>
      <c r="BJ67" s="27">
        <v>38794.903631129258</v>
      </c>
      <c r="BK67" s="27">
        <v>34226.255891400971</v>
      </c>
      <c r="BL67" s="27">
        <v>30688.672246774244</v>
      </c>
      <c r="BM67" s="27">
        <v>27947.626006174054</v>
      </c>
      <c r="BN67" s="27">
        <v>25843.722604652299</v>
      </c>
      <c r="BO67" s="27">
        <v>24262.784844870403</v>
      </c>
      <c r="BP67" s="27">
        <v>23119.776837884048</v>
      </c>
      <c r="BQ67" s="27">
        <v>22349.426059573227</v>
      </c>
      <c r="BR67" s="27">
        <v>21900.405163370779</v>
      </c>
      <c r="BS67" s="27">
        <v>21731.544348887925</v>
      </c>
      <c r="BT67" s="27">
        <v>21809.268231093665</v>
      </c>
      <c r="BU67" s="27">
        <v>22105.805090135887</v>
      </c>
      <c r="BV67" s="27">
        <v>22597.901772873429</v>
      </c>
      <c r="BW67" s="27">
        <v>23265.880153831502</v>
      </c>
      <c r="BX67" s="27">
        <v>24092.930568469084</v>
      </c>
      <c r="BY67" s="45">
        <v>25064.573506034489</v>
      </c>
      <c r="CA67" s="40">
        <f ca="1"/>
        <v>2.6831024930747915</v>
      </c>
      <c r="CB67" s="27">
        <v>11151.933980683669</v>
      </c>
      <c r="CC67" s="27">
        <v>10986.28452489606</v>
      </c>
      <c r="CD67" s="27">
        <v>10863.493764565692</v>
      </c>
      <c r="CE67" s="27">
        <v>10777.620332749886</v>
      </c>
      <c r="CF67" s="27">
        <v>10723.902933478437</v>
      </c>
      <c r="CG67" s="27">
        <v>10698.462354077306</v>
      </c>
      <c r="CH67" s="27">
        <v>10698.093084593029</v>
      </c>
      <c r="CI67" s="27">
        <v>10720.113744583519</v>
      </c>
      <c r="CJ67" s="27">
        <v>10762.257287126777</v>
      </c>
      <c r="CK67" s="27">
        <v>10822.58881729156</v>
      </c>
      <c r="CL67" s="27">
        <v>10899.443020680572</v>
      </c>
      <c r="CM67" s="27">
        <v>10991.37579795103</v>
      </c>
      <c r="CN67" s="27">
        <v>11097.126373691581</v>
      </c>
      <c r="CO67" s="27">
        <v>11215.587250858984</v>
      </c>
      <c r="CP67" s="27">
        <v>11345.780125468707</v>
      </c>
      <c r="CQ67" s="27">
        <v>11486.83638751913</v>
      </c>
      <c r="CR67" s="27">
        <v>11637.981192077432</v>
      </c>
      <c r="CS67" s="27">
        <v>11798.520339146618</v>
      </c>
      <c r="CT67" s="27">
        <v>11967.829384847335</v>
      </c>
      <c r="CU67" s="45">
        <v>12145.344541057244</v>
      </c>
      <c r="CW67" s="26">
        <v>2.1345628415300546E-2</v>
      </c>
      <c r="CX67" s="13">
        <v>47.6</v>
      </c>
      <c r="CY67" s="13">
        <v>49.922737678737278</v>
      </c>
      <c r="CZ67" s="13">
        <v>50.855777847797697</v>
      </c>
      <c r="DA67" s="13">
        <v>1.4936484280932956</v>
      </c>
      <c r="DB67" s="13">
        <f ca="1"/>
        <v>48.039092454593721</v>
      </c>
      <c r="DC67" s="13">
        <f ca="1"/>
        <v>51.463994012351556</v>
      </c>
      <c r="DD67" s="13">
        <v>42.683629447830825</v>
      </c>
      <c r="DE67" s="13">
        <f ca="1"/>
        <v>48.834123422088609</v>
      </c>
      <c r="DF67" s="13">
        <v>48.86712962084269</v>
      </c>
    </row>
    <row r="68" spans="1:110" x14ac:dyDescent="0.25">
      <c r="A68" s="9">
        <v>76.400000000000006</v>
      </c>
      <c r="B68" s="10" t="b">
        <v>1</v>
      </c>
      <c r="U68" s="13"/>
      <c r="V68" s="13"/>
      <c r="W68" s="14"/>
      <c r="X68" s="26"/>
      <c r="Y68" s="26"/>
      <c r="Z68" s="26"/>
      <c r="AA68" s="26"/>
      <c r="AB68" s="26"/>
      <c r="AC68" s="26"/>
      <c r="AD68" s="26"/>
      <c r="AE68" s="26"/>
      <c r="AG68" s="13"/>
      <c r="AH68" s="13"/>
      <c r="AI68" s="14"/>
      <c r="AJ68" s="26"/>
      <c r="AK68" s="26"/>
      <c r="AL68" s="26"/>
      <c r="AM68" s="26"/>
      <c r="AN68" s="26"/>
      <c r="AO68" s="26"/>
      <c r="AP68" s="26"/>
      <c r="AQ68" s="26"/>
      <c r="AS68" s="13"/>
      <c r="AT68" s="13"/>
      <c r="AU68" s="14"/>
      <c r="AV68" s="26"/>
      <c r="AW68" s="26"/>
      <c r="AX68" s="26"/>
      <c r="AY68" s="26"/>
      <c r="AZ68" s="26"/>
      <c r="BA68" s="26"/>
      <c r="BB68" s="26"/>
      <c r="BC68" s="26"/>
      <c r="BE68" s="40">
        <v>26.410526315789475</v>
      </c>
      <c r="BF68" s="27">
        <v>96452.141857061957</v>
      </c>
      <c r="BG68" s="27">
        <v>72196.040345906062</v>
      </c>
      <c r="BH68" s="27">
        <v>59887.753411678859</v>
      </c>
      <c r="BI68" s="27">
        <v>51204.6730283207</v>
      </c>
      <c r="BJ68" s="27">
        <v>44640.187444722265</v>
      </c>
      <c r="BK68" s="27">
        <v>39521.43074760319</v>
      </c>
      <c r="BL68" s="27">
        <v>35470.558314921189</v>
      </c>
      <c r="BM68" s="27">
        <v>32248.420922220299</v>
      </c>
      <c r="BN68" s="27">
        <v>29691.820990993525</v>
      </c>
      <c r="BO68" s="27">
        <v>27683.414830335205</v>
      </c>
      <c r="BP68" s="27">
        <v>26135.501978037075</v>
      </c>
      <c r="BQ68" s="27">
        <v>24980.546462395552</v>
      </c>
      <c r="BR68" s="27">
        <v>24165.281920977752</v>
      </c>
      <c r="BS68" s="27">
        <v>23646.864774278885</v>
      </c>
      <c r="BT68" s="27">
        <v>23390.264815459981</v>
      </c>
      <c r="BU68" s="27">
        <v>23366.437855188065</v>
      </c>
      <c r="BV68" s="27">
        <v>23551.011362590605</v>
      </c>
      <c r="BW68" s="27">
        <v>23923.317309577236</v>
      </c>
      <c r="BX68" s="27">
        <v>24465.666373308515</v>
      </c>
      <c r="BY68" s="45">
        <v>25162.793841515886</v>
      </c>
      <c r="CA68" s="40">
        <f ca="1"/>
        <v>2.9590027700831016</v>
      </c>
      <c r="CB68" s="27">
        <v>11420.62326935668</v>
      </c>
      <c r="CC68" s="27">
        <v>11212.867462587072</v>
      </c>
      <c r="CD68" s="27">
        <v>11050.051655518782</v>
      </c>
      <c r="CE68" s="27">
        <v>10926.038807090246</v>
      </c>
      <c r="CF68" s="27">
        <v>10835.898255700822</v>
      </c>
      <c r="CG68" s="27">
        <v>10775.60322483148</v>
      </c>
      <c r="CH68" s="27">
        <v>10741.818859807323</v>
      </c>
      <c r="CI68" s="27">
        <v>10731.749777854033</v>
      </c>
      <c r="CJ68" s="27">
        <v>10743.027940909064</v>
      </c>
      <c r="CK68" s="27">
        <v>10773.62856895957</v>
      </c>
      <c r="CL68" s="27">
        <v>10821.805999464665</v>
      </c>
      <c r="CM68" s="27">
        <v>10886.044020143689</v>
      </c>
      <c r="CN68" s="27">
        <v>10965.016890683226</v>
      </c>
      <c r="CO68" s="27">
        <v>11057.558383518366</v>
      </c>
      <c r="CP68" s="27">
        <v>11162.636926205267</v>
      </c>
      <c r="CQ68" s="27">
        <v>11279.335445935374</v>
      </c>
      <c r="CR68" s="27">
        <v>11406.834879868507</v>
      </c>
      <c r="CS68" s="27">
        <v>11544.400573661682</v>
      </c>
      <c r="CT68" s="27">
        <v>11691.370977611712</v>
      </c>
      <c r="CU68" s="45">
        <v>11847.148186896602</v>
      </c>
      <c r="CW68" s="26">
        <v>2.1687158469945355E-2</v>
      </c>
      <c r="CX68" s="13">
        <v>47.7</v>
      </c>
      <c r="CY68" s="13">
        <v>49.985886464405752</v>
      </c>
      <c r="CZ68" s="13">
        <v>50.905391476710619</v>
      </c>
      <c r="DA68" s="13">
        <v>1.517810708161988</v>
      </c>
      <c r="DB68" s="13">
        <f ca="1"/>
        <v>48.124077677835537</v>
      </c>
      <c r="DC68" s="13">
        <f ca="1"/>
        <v>51.515469673724283</v>
      </c>
      <c r="DD68" s="13">
        <v>42.734915752276834</v>
      </c>
      <c r="DE68" s="13">
        <f ca="1"/>
        <v>48.889815720590896</v>
      </c>
      <c r="DF68" s="13">
        <v>48.924484221201837</v>
      </c>
    </row>
    <row r="69" spans="1:110" x14ac:dyDescent="0.25">
      <c r="A69" s="9">
        <v>76.2</v>
      </c>
      <c r="B69" s="10" t="b">
        <v>1</v>
      </c>
      <c r="U69" s="13"/>
      <c r="V69" s="13"/>
      <c r="W69" s="14"/>
      <c r="X69" s="26"/>
      <c r="Y69" s="26"/>
      <c r="Z69" s="26"/>
      <c r="AA69" s="26"/>
      <c r="AB69" s="26"/>
      <c r="AC69" s="26"/>
      <c r="AD69" s="26"/>
      <c r="AE69" s="26"/>
      <c r="AG69" s="13"/>
      <c r="AH69" s="13"/>
      <c r="AI69" s="14"/>
      <c r="AJ69" s="26"/>
      <c r="AK69" s="26"/>
      <c r="AL69" s="26"/>
      <c r="AM69" s="26"/>
      <c r="AN69" s="26"/>
      <c r="AO69" s="26"/>
      <c r="AP69" s="26"/>
      <c r="AQ69" s="26"/>
      <c r="AS69" s="13"/>
      <c r="AT69" s="13"/>
      <c r="AU69" s="14"/>
      <c r="AV69" s="26"/>
      <c r="AW69" s="26"/>
      <c r="AX69" s="26"/>
      <c r="AY69" s="26"/>
      <c r="AZ69" s="26"/>
      <c r="BA69" s="26"/>
      <c r="BB69" s="26"/>
      <c r="BC69" s="26"/>
      <c r="BE69" s="40">
        <v>29.031578947368423</v>
      </c>
      <c r="BF69" s="27">
        <v>105010.89204109304</v>
      </c>
      <c r="BG69" s="27">
        <v>80053.782651983507</v>
      </c>
      <c r="BH69" s="27">
        <v>67103.22440310994</v>
      </c>
      <c r="BI69" s="27">
        <v>57827.518915900975</v>
      </c>
      <c r="BJ69" s="27">
        <v>50712.924374911672</v>
      </c>
      <c r="BK69" s="27">
        <v>45080.878889737302</v>
      </c>
      <c r="BL69" s="27">
        <v>40548.915304954673</v>
      </c>
      <c r="BM69" s="27">
        <v>36874.081382548815</v>
      </c>
      <c r="BN69" s="27">
        <v>33890.013050445516</v>
      </c>
      <c r="BO69" s="27">
        <v>31476.702044475664</v>
      </c>
      <c r="BP69" s="27">
        <v>29544.184454846814</v>
      </c>
      <c r="BQ69" s="27">
        <v>28022.985293989754</v>
      </c>
      <c r="BR69" s="27">
        <v>26858.164420355941</v>
      </c>
      <c r="BS69" s="27">
        <v>26005.423432632495</v>
      </c>
      <c r="BT69" s="27">
        <v>25428.459654499449</v>
      </c>
      <c r="BU69" s="27">
        <v>25097.109518892441</v>
      </c>
      <c r="BV69" s="27">
        <v>24986.010592323575</v>
      </c>
      <c r="BW69" s="27">
        <v>25073.615188403732</v>
      </c>
      <c r="BX69" s="27">
        <v>25341.448782777097</v>
      </c>
      <c r="BY69" s="45">
        <v>25773.542859793946</v>
      </c>
      <c r="CA69" s="40">
        <f ca="1"/>
        <v>3.2349030470914117</v>
      </c>
      <c r="CB69" s="27">
        <v>11736.837942144357</v>
      </c>
      <c r="CC69" s="27">
        <v>11489.057088636831</v>
      </c>
      <c r="CD69" s="27">
        <v>11288.101864955812</v>
      </c>
      <c r="CE69" s="27">
        <v>11127.6658644093</v>
      </c>
      <c r="CF69" s="27">
        <v>11002.670861551669</v>
      </c>
      <c r="CG69" s="27">
        <v>10908.960735142438</v>
      </c>
      <c r="CH69" s="27">
        <v>10843.086628174498</v>
      </c>
      <c r="CI69" s="27">
        <v>10802.152166732994</v>
      </c>
      <c r="CJ69" s="27">
        <v>10783.699427673731</v>
      </c>
      <c r="CK69" s="27">
        <v>10785.623282840323</v>
      </c>
      <c r="CL69" s="27">
        <v>10806.105956753987</v>
      </c>
      <c r="CM69" s="27">
        <v>10843.566272231999</v>
      </c>
      <c r="CN69" s="27">
        <v>10896.619758439274</v>
      </c>
      <c r="CO69" s="27">
        <v>10964.046919351596</v>
      </c>
      <c r="CP69" s="27">
        <v>11044.767719718182</v>
      </c>
      <c r="CQ69" s="27">
        <v>11137.820868823113</v>
      </c>
      <c r="CR69" s="27">
        <v>11242.346849480235</v>
      </c>
      <c r="CS69" s="27">
        <v>11357.573901522723</v>
      </c>
      <c r="CT69" s="27">
        <v>11482.806358547736</v>
      </c>
      <c r="CU69" s="45">
        <v>11617.41487568885</v>
      </c>
      <c r="CW69" s="26">
        <v>2.2028688524590164E-2</v>
      </c>
      <c r="CX69" s="13">
        <v>47.7</v>
      </c>
      <c r="CY69" s="13">
        <v>50.048200571387298</v>
      </c>
      <c r="CZ69" s="13">
        <v>50.954396776137273</v>
      </c>
      <c r="DA69" s="13">
        <v>1.5419814247811474</v>
      </c>
      <c r="DB69" s="13">
        <f ca="1"/>
        <v>48.207896487548901</v>
      </c>
      <c r="DC69" s="13">
        <f ca="1"/>
        <v>51.566299425691689</v>
      </c>
      <c r="DD69" s="13">
        <v>42.785799792564561</v>
      </c>
      <c r="DE69" s="13">
        <f ca="1"/>
        <v>48.944905743934676</v>
      </c>
      <c r="DF69" s="13">
        <v>48.981222763482755</v>
      </c>
    </row>
    <row r="70" spans="1:110" x14ac:dyDescent="0.25">
      <c r="A70" s="9">
        <v>76.099999999999994</v>
      </c>
      <c r="B70" s="10" t="b">
        <v>1</v>
      </c>
      <c r="U70" s="13"/>
      <c r="V70" s="13"/>
      <c r="W70" s="14"/>
      <c r="X70" s="26"/>
      <c r="Y70" s="26"/>
      <c r="Z70" s="26"/>
      <c r="AA70" s="26"/>
      <c r="AB70" s="26"/>
      <c r="AC70" s="26"/>
      <c r="AD70" s="26"/>
      <c r="AE70" s="26"/>
      <c r="AG70" s="13"/>
      <c r="AH70" s="13"/>
      <c r="AI70" s="14"/>
      <c r="AJ70" s="26"/>
      <c r="AK70" s="26"/>
      <c r="AL70" s="26"/>
      <c r="AM70" s="26"/>
      <c r="AN70" s="26"/>
      <c r="AO70" s="26"/>
      <c r="AP70" s="26"/>
      <c r="AQ70" s="26"/>
      <c r="AS70" s="13"/>
      <c r="AT70" s="13"/>
      <c r="AU70" s="14"/>
      <c r="AV70" s="26"/>
      <c r="AW70" s="26"/>
      <c r="AX70" s="26"/>
      <c r="AY70" s="26"/>
      <c r="AZ70" s="26"/>
      <c r="BA70" s="26"/>
      <c r="BB70" s="26"/>
      <c r="BC70" s="26"/>
      <c r="BE70" s="40">
        <v>31.652631578947371</v>
      </c>
      <c r="BF70" s="27">
        <v>113574.56896660996</v>
      </c>
      <c r="BG70" s="27">
        <v>87975.188262853582</v>
      </c>
      <c r="BH70" s="27">
        <v>74432.004910129966</v>
      </c>
      <c r="BI70" s="27">
        <v>64606.190465529493</v>
      </c>
      <c r="BJ70" s="27">
        <v>56978.307136484931</v>
      </c>
      <c r="BK70" s="27">
        <v>50865.170499209664</v>
      </c>
      <c r="BL70" s="27">
        <v>45880.510384722264</v>
      </c>
      <c r="BM70" s="27">
        <v>41778.20806143996</v>
      </c>
      <c r="BN70" s="27">
        <v>38389.234884025253</v>
      </c>
      <c r="BO70" s="27">
        <v>35591.319140724372</v>
      </c>
      <c r="BP70" s="27">
        <v>33292.557905880065</v>
      </c>
      <c r="BQ70" s="27">
        <v>31421.802412807057</v>
      </c>
      <c r="BR70" s="27">
        <v>29922.657698148789</v>
      </c>
      <c r="BS70" s="27">
        <v>28749.552891111092</v>
      </c>
      <c r="BT70" s="27">
        <v>27865.065937642976</v>
      </c>
      <c r="BU70" s="27">
        <v>27238.043368064547</v>
      </c>
      <c r="BV70" s="27">
        <v>26842.243090589276</v>
      </c>
      <c r="BW70" s="27">
        <v>26655.332217311545</v>
      </c>
      <c r="BX70" s="27">
        <v>26658.13242049433</v>
      </c>
      <c r="BY70" s="45">
        <v>26834.041902278783</v>
      </c>
      <c r="CA70" s="40">
        <f ca="1"/>
        <v>3.5108033240997218</v>
      </c>
      <c r="CB70" s="27">
        <v>12093.784123287163</v>
      </c>
      <c r="CC70" s="27">
        <v>11807.863853166908</v>
      </c>
      <c r="CD70" s="27">
        <v>11570.485477367911</v>
      </c>
      <c r="CE70" s="27">
        <v>11375.195025353194</v>
      </c>
      <c r="CF70" s="27">
        <v>11216.784926955674</v>
      </c>
      <c r="CG70" s="27">
        <v>11090.985058602664</v>
      </c>
      <c r="CH70" s="27">
        <v>10994.245572146507</v>
      </c>
      <c r="CI70" s="27">
        <v>10923.580208590703</v>
      </c>
      <c r="CJ70" s="27">
        <v>10876.45069664754</v>
      </c>
      <c r="CK70" s="27">
        <v>10850.679795222697</v>
      </c>
      <c r="CL70" s="27">
        <v>10844.384763935344</v>
      </c>
      <c r="CM70" s="27">
        <v>10855.925695081098</v>
      </c>
      <c r="CN70" s="27">
        <v>10883.864849365547</v>
      </c>
      <c r="CO70" s="27">
        <v>10926.934267957557</v>
      </c>
      <c r="CP70" s="27">
        <v>10984.00969769897</v>
      </c>
      <c r="CQ70" s="27">
        <v>11054.089393527895</v>
      </c>
      <c r="CR70" s="27">
        <v>11136.276732434326</v>
      </c>
      <c r="CS70" s="27">
        <v>11229.765837551795</v>
      </c>
      <c r="CT70" s="27">
        <v>11333.829602433032</v>
      </c>
      <c r="CU70" s="45">
        <v>11447.809646120342</v>
      </c>
      <c r="CW70" s="26">
        <v>2.2370218579234973E-2</v>
      </c>
      <c r="CX70" s="13">
        <v>47.7</v>
      </c>
      <c r="CY70" s="13">
        <v>50.109704376133649</v>
      </c>
      <c r="CZ70" s="13">
        <v>51.002811094309493</v>
      </c>
      <c r="DA70" s="13">
        <v>1.5661605838442851</v>
      </c>
      <c r="DB70" s="13">
        <f ca="1"/>
        <v>48.290582864900848</v>
      </c>
      <c r="DC70" s="13">
        <f ca="1"/>
        <v>51.616501805258153</v>
      </c>
      <c r="DD70" s="13">
        <v>42.8362908882577</v>
      </c>
      <c r="DE70" s="13">
        <f ca="1"/>
        <v>48.999409504103554</v>
      </c>
      <c r="DF70" s="13">
        <v>49.037361560931124</v>
      </c>
    </row>
    <row r="71" spans="1:110" x14ac:dyDescent="0.25">
      <c r="A71" s="9">
        <v>75.900000000000006</v>
      </c>
      <c r="B71" s="10" t="b">
        <v>1</v>
      </c>
      <c r="U71" s="13"/>
      <c r="V71" s="13"/>
      <c r="W71" s="14"/>
      <c r="X71" s="26"/>
      <c r="Y71" s="26"/>
      <c r="Z71" s="26"/>
      <c r="AA71" s="26"/>
      <c r="AB71" s="26"/>
      <c r="AC71" s="26"/>
      <c r="AD71" s="26"/>
      <c r="AE71" s="26"/>
      <c r="AG71" s="13"/>
      <c r="AH71" s="13"/>
      <c r="AI71" s="14"/>
      <c r="AJ71" s="26"/>
      <c r="AK71" s="26"/>
      <c r="AL71" s="26"/>
      <c r="AM71" s="26"/>
      <c r="AN71" s="26"/>
      <c r="AO71" s="26"/>
      <c r="AP71" s="26"/>
      <c r="AQ71" s="26"/>
      <c r="AS71" s="13"/>
      <c r="AT71" s="13"/>
      <c r="AU71" s="14"/>
      <c r="AV71" s="26"/>
      <c r="AW71" s="26"/>
      <c r="AX71" s="26"/>
      <c r="AY71" s="26"/>
      <c r="AZ71" s="26"/>
      <c r="BA71" s="26"/>
      <c r="BB71" s="26"/>
      <c r="BC71" s="26"/>
      <c r="BE71" s="40">
        <v>34.273684210526319</v>
      </c>
      <c r="BF71" s="27">
        <v>122142.37830441602</v>
      </c>
      <c r="BG71" s="27">
        <v>95950.37249680869</v>
      </c>
      <c r="BH71" s="27">
        <v>81857.080186692954</v>
      </c>
      <c r="BI71" s="27">
        <v>71517.976954038153</v>
      </c>
      <c r="BJ71" s="27">
        <v>63409.002472892433</v>
      </c>
      <c r="BK71" s="27">
        <v>56843.169305912161</v>
      </c>
      <c r="BL71" s="27">
        <v>51431.040790548461</v>
      </c>
      <c r="BM71" s="27">
        <v>46923.833621954778</v>
      </c>
      <c r="BN71" s="27">
        <v>43150.255707208933</v>
      </c>
      <c r="BO71" s="27">
        <v>39986.096318692631</v>
      </c>
      <c r="BP71" s="27">
        <v>37337.778751632519</v>
      </c>
      <c r="BQ71" s="27">
        <v>35132.699417534874</v>
      </c>
      <c r="BR71" s="27">
        <v>33313.190883562274</v>
      </c>
      <c r="BS71" s="27">
        <v>31832.562901189573</v>
      </c>
      <c r="BT71" s="27">
        <v>30652.40351375008</v>
      </c>
      <c r="BU71" s="27">
        <v>29740.679593265228</v>
      </c>
      <c r="BV71" s="27">
        <v>29070.363846431901</v>
      </c>
      <c r="BW71" s="27">
        <v>28618.419581963717</v>
      </c>
      <c r="BX71" s="27">
        <v>28365.03518991392</v>
      </c>
      <c r="BY71" s="45">
        <v>28293.036992789512</v>
      </c>
      <c r="CA71" s="40">
        <f ca="1"/>
        <v>3.7867036011080319</v>
      </c>
      <c r="CB71" s="27">
        <v>12486.060792143251</v>
      </c>
      <c r="CC71" s="27">
        <v>12163.717369905018</v>
      </c>
      <c r="CD71" s="27">
        <v>11891.484542637812</v>
      </c>
      <c r="CE71" s="27">
        <v>11662.778995083207</v>
      </c>
      <c r="CF71" s="27">
        <v>11472.279154741906</v>
      </c>
      <c r="CG71" s="27">
        <v>11315.613906900679</v>
      </c>
      <c r="CH71" s="27">
        <v>11189.143518330231</v>
      </c>
      <c r="CI71" s="27">
        <v>11089.801381890518</v>
      </c>
      <c r="CJ71" s="27">
        <v>11014.977113355922</v>
      </c>
      <c r="CK71" s="27">
        <v>10962.428506730064</v>
      </c>
      <c r="CL71" s="27">
        <v>10930.214091110456</v>
      </c>
      <c r="CM71" s="27">
        <v>10916.640690333379</v>
      </c>
      <c r="CN71" s="27">
        <v>10920.222102297515</v>
      </c>
      <c r="CO71" s="27">
        <v>10939.646150264356</v>
      </c>
      <c r="CP71" s="27">
        <v>10973.748126729757</v>
      </c>
      <c r="CQ71" s="27">
        <v>11021.489180807994</v>
      </c>
      <c r="CR71" s="27">
        <v>11081.938572789406</v>
      </c>
      <c r="CS71" s="27">
        <v>11154.258985763105</v>
      </c>
      <c r="CT71" s="27">
        <v>11237.694277190532</v>
      </c>
      <c r="CU71" s="45">
        <v>11331.559195121512</v>
      </c>
      <c r="CW71" s="26">
        <v>2.2711748633879782E-2</v>
      </c>
      <c r="CX71" s="13">
        <v>47.7</v>
      </c>
      <c r="CY71" s="13">
        <v>50.170421181935026</v>
      </c>
      <c r="CZ71" s="13">
        <v>51.050651027320278</v>
      </c>
      <c r="DA71" s="13">
        <v>1.5903481912510908</v>
      </c>
      <c r="DB71" s="13">
        <f ca="1"/>
        <v>48.372169301468908</v>
      </c>
      <c r="DC71" s="13">
        <f ca="1"/>
        <v>51.666094542492679</v>
      </c>
      <c r="DD71" s="13">
        <v>42.886398004527365</v>
      </c>
      <c r="DE71" s="13">
        <f ca="1"/>
        <v>49.053342350421559</v>
      </c>
      <c r="DF71" s="13">
        <v>49.092916253397568</v>
      </c>
    </row>
    <row r="72" spans="1:110" x14ac:dyDescent="0.25">
      <c r="A72" s="9">
        <v>75.7</v>
      </c>
      <c r="B72" s="10" t="b">
        <v>1</v>
      </c>
      <c r="U72" s="13"/>
      <c r="V72" s="13"/>
      <c r="W72" s="14"/>
      <c r="X72" s="26"/>
      <c r="Y72" s="26"/>
      <c r="Z72" s="26"/>
      <c r="AA72" s="26"/>
      <c r="AB72" s="26"/>
      <c r="AC72" s="26"/>
      <c r="AD72" s="26"/>
      <c r="AE72" s="26"/>
      <c r="AG72" s="13"/>
      <c r="AH72" s="13"/>
      <c r="AI72" s="14"/>
      <c r="AJ72" s="26"/>
      <c r="AK72" s="26"/>
      <c r="AL72" s="26"/>
      <c r="AM72" s="26"/>
      <c r="AN72" s="26"/>
      <c r="AO72" s="26"/>
      <c r="AP72" s="26"/>
      <c r="AQ72" s="26"/>
      <c r="AS72" s="13"/>
      <c r="AT72" s="13"/>
      <c r="AU72" s="14"/>
      <c r="AV72" s="26"/>
      <c r="AW72" s="26"/>
      <c r="AX72" s="26"/>
      <c r="AY72" s="26"/>
      <c r="AZ72" s="26"/>
      <c r="BA72" s="26"/>
      <c r="BB72" s="26"/>
      <c r="BC72" s="26"/>
      <c r="BE72" s="40">
        <v>36.894736842105267</v>
      </c>
      <c r="BF72" s="27">
        <v>130713.70356727422</v>
      </c>
      <c r="BG72" s="27">
        <v>103971.58880227657</v>
      </c>
      <c r="BH72" s="27">
        <v>89365.007704105796</v>
      </c>
      <c r="BI72" s="27">
        <v>78544.813319350214</v>
      </c>
      <c r="BJ72" s="27">
        <v>69983.142308500042</v>
      </c>
      <c r="BK72" s="27">
        <v>62989.840740643267</v>
      </c>
      <c r="BL72" s="27">
        <v>57172.807379967446</v>
      </c>
      <c r="BM72" s="27">
        <v>52280.995474042749</v>
      </c>
      <c r="BN72" s="27">
        <v>48141.173914081664</v>
      </c>
      <c r="BO72" s="27">
        <v>44627.458193349536</v>
      </c>
      <c r="BP72" s="27">
        <v>41644.816785264877</v>
      </c>
      <c r="BQ72" s="27">
        <v>39119.373631853072</v>
      </c>
      <c r="BR72" s="27">
        <v>36992.341922545384</v>
      </c>
      <c r="BS72" s="27">
        <v>35216.041506201182</v>
      </c>
      <c r="BT72" s="27">
        <v>33751.18076785552</v>
      </c>
      <c r="BU72" s="27">
        <v>32564.941378012583</v>
      </c>
      <c r="BV72" s="27">
        <v>31629.592239988782</v>
      </c>
      <c r="BW72" s="27">
        <v>30921.463380288063</v>
      </c>
      <c r="BX72" s="27">
        <v>30420.17130932946</v>
      </c>
      <c r="BY72" s="45">
        <v>30108.024181855108</v>
      </c>
      <c r="CA72" s="40">
        <f ca="1"/>
        <v>4.0626038781163425</v>
      </c>
      <c r="CB72" s="27">
        <v>12909.29673375224</v>
      </c>
      <c r="CC72" s="27">
        <v>12552.098860045804</v>
      </c>
      <c r="CD72" s="27">
        <v>12246.450937238715</v>
      </c>
      <c r="CE72" s="27">
        <v>11985.655647740326</v>
      </c>
      <c r="CF72" s="27">
        <v>11764.29042791081</v>
      </c>
      <c r="CG72" s="27">
        <v>11577.894277955289</v>
      </c>
      <c r="CH72" s="27">
        <v>11422.74711650093</v>
      </c>
      <c r="CI72" s="27">
        <v>11295.710223469785</v>
      </c>
      <c r="CJ72" s="27">
        <v>11194.108249734176</v>
      </c>
      <c r="CK72" s="27">
        <v>11115.640258776059</v>
      </c>
      <c r="CL72" s="27">
        <v>11058.311511233622</v>
      </c>
      <c r="CM72" s="27">
        <v>11020.380368136237</v>
      </c>
      <c r="CN72" s="27">
        <v>11000.316409475201</v>
      </c>
      <c r="CO72" s="27">
        <v>10996.767004166029</v>
      </c>
      <c r="CP72" s="27">
        <v>11008.530338880742</v>
      </c>
      <c r="CQ72" s="27">
        <v>11034.533446033958</v>
      </c>
      <c r="CR72" s="27">
        <v>11073.8141458716</v>
      </c>
      <c r="CS72" s="27">
        <v>11125.506085391491</v>
      </c>
      <c r="CT72" s="27">
        <v>11188.826251062592</v>
      </c>
      <c r="CU72" s="45">
        <v>11263.064475117681</v>
      </c>
      <c r="CW72" s="26">
        <v>2.3053278688524591E-2</v>
      </c>
      <c r="CX72" s="13">
        <v>47.8</v>
      </c>
      <c r="CY72" s="13">
        <v>50.230373281568447</v>
      </c>
      <c r="CZ72" s="13">
        <v>51.097932462550062</v>
      </c>
      <c r="DA72" s="13">
        <v>1.6145442529074163</v>
      </c>
      <c r="DB72" s="13">
        <f ca="1"/>
        <v>48.452686885813051</v>
      </c>
      <c r="DC72" s="13">
        <f ca="1"/>
        <v>51.715094607252631</v>
      </c>
      <c r="DD72" s="13">
        <v>42.936129770736841</v>
      </c>
      <c r="DE72" s="13">
        <f ca="1"/>
        <v>49.106719006496938</v>
      </c>
      <c r="DF72" s="13">
        <v>49.147901844808302</v>
      </c>
    </row>
    <row r="73" spans="1:110" x14ac:dyDescent="0.25">
      <c r="A73" s="9">
        <v>75.599999999999994</v>
      </c>
      <c r="B73" s="10" t="b">
        <v>1</v>
      </c>
      <c r="U73" s="13"/>
      <c r="V73" s="13"/>
      <c r="W73" s="14"/>
      <c r="X73" s="26"/>
      <c r="Y73" s="26"/>
      <c r="Z73" s="26"/>
      <c r="AA73" s="26"/>
      <c r="AB73" s="26"/>
      <c r="AC73" s="26"/>
      <c r="AD73" s="26"/>
      <c r="AE73" s="26"/>
      <c r="AG73" s="13"/>
      <c r="AH73" s="13"/>
      <c r="AI73" s="14"/>
      <c r="AJ73" s="26"/>
      <c r="AK73" s="26"/>
      <c r="AL73" s="26"/>
      <c r="AM73" s="26"/>
      <c r="AN73" s="26"/>
      <c r="AO73" s="26"/>
      <c r="AP73" s="26"/>
      <c r="AQ73" s="26"/>
      <c r="AS73" s="13"/>
      <c r="AT73" s="13"/>
      <c r="AU73" s="14"/>
      <c r="AV73" s="26"/>
      <c r="AW73" s="26"/>
      <c r="AX73" s="26"/>
      <c r="AY73" s="26"/>
      <c r="AZ73" s="26"/>
      <c r="BA73" s="26"/>
      <c r="BB73" s="26"/>
      <c r="BC73" s="26"/>
      <c r="BE73" s="40">
        <v>39.515789473684215</v>
      </c>
      <c r="BF73" s="27">
        <v>139288.05669060329</v>
      </c>
      <c r="BG73" s="27">
        <v>112032.65313755041</v>
      </c>
      <c r="BH73" s="27">
        <v>96944.98088727906</v>
      </c>
      <c r="BI73" s="27">
        <v>85672.089972818489</v>
      </c>
      <c r="BJ73" s="27">
        <v>76682.950561091566</v>
      </c>
      <c r="BK73" s="27">
        <v>69284.744147923164</v>
      </c>
      <c r="BL73" s="27">
        <v>63083.106049916809</v>
      </c>
      <c r="BM73" s="27">
        <v>57825.050498776865</v>
      </c>
      <c r="BN73" s="27">
        <v>53335.672606599735</v>
      </c>
      <c r="BO73" s="27">
        <v>49487.633044843053</v>
      </c>
      <c r="BP73" s="27">
        <v>46184.627817443936</v>
      </c>
      <c r="BQ73" s="27">
        <v>43351.661488697195</v>
      </c>
      <c r="BR73" s="27">
        <v>40928.957345418065</v>
      </c>
      <c r="BS73" s="27">
        <v>38867.955578167588</v>
      </c>
      <c r="BT73" s="27">
        <v>37128.579370463907</v>
      </c>
      <c r="BU73" s="27">
        <v>35677.30658943038</v>
      </c>
      <c r="BV73" s="27">
        <v>34485.77285617427</v>
      </c>
      <c r="BW73" s="27">
        <v>33529.736317564537</v>
      </c>
      <c r="BX73" s="27">
        <v>32788.295316255913</v>
      </c>
      <c r="BY73" s="45">
        <v>32243.28702808173</v>
      </c>
      <c r="CA73" s="40">
        <f ca="1"/>
        <v>4.338504155124653</v>
      </c>
      <c r="CB73" s="27">
        <v>13359.900106986777</v>
      </c>
      <c r="CC73" s="27">
        <v>12969.287137740461</v>
      </c>
      <c r="CD73" s="27">
        <v>12631.549472989591</v>
      </c>
      <c r="CE73" s="27">
        <v>12339.888804002992</v>
      </c>
      <c r="CF73" s="27">
        <v>12088.792682059177</v>
      </c>
      <c r="CG73" s="27">
        <v>11873.719759219746</v>
      </c>
      <c r="CH73" s="27">
        <v>11690.877841173955</v>
      </c>
      <c r="CI73" s="27">
        <v>11537.063242941796</v>
      </c>
      <c r="CJ73" s="27">
        <v>11409.541884873925</v>
      </c>
      <c r="CK73" s="27">
        <v>11305.959561992982</v>
      </c>
      <c r="CL73" s="27">
        <v>11224.273072130236</v>
      </c>
      <c r="CM73" s="27">
        <v>11162.696558407677</v>
      </c>
      <c r="CN73" s="27">
        <v>11119.659146470633</v>
      </c>
      <c r="CO73" s="27">
        <v>11093.771099410769</v>
      </c>
      <c r="CP73" s="27">
        <v>11083.796487200467</v>
      </c>
      <c r="CQ73" s="27">
        <v>11088.630902209909</v>
      </c>
      <c r="CR73" s="27">
        <v>11107.283128593743</v>
      </c>
      <c r="CS73" s="27">
        <v>11138.859942357305</v>
      </c>
      <c r="CT73" s="27">
        <v>11182.553414152513</v>
      </c>
      <c r="CU73" s="45">
        <v>11237.630230474613</v>
      </c>
      <c r="CW73" s="26">
        <v>2.3394808743169401E-2</v>
      </c>
      <c r="CX73" s="13">
        <v>47.8</v>
      </c>
      <c r="CY73" s="13">
        <v>50.289582015417402</v>
      </c>
      <c r="CZ73" s="13">
        <v>51.144670618980868</v>
      </c>
      <c r="DA73" s="13">
        <v>1.6387487747253329</v>
      </c>
      <c r="DB73" s="13">
        <f ca="1"/>
        <v>48.532165383816228</v>
      </c>
      <c r="DC73" s="13">
        <f ca="1"/>
        <v>51.763518252551677</v>
      </c>
      <c r="DD73" s="13">
        <v>42.985494497791798</v>
      </c>
      <c r="DE73" s="13">
        <f ca="1"/>
        <v>49.159553604591636</v>
      </c>
      <c r="DF73" s="13">
        <v>49.202332738028716</v>
      </c>
    </row>
    <row r="74" spans="1:110" x14ac:dyDescent="0.25">
      <c r="A74" s="9">
        <v>75.400000000000006</v>
      </c>
      <c r="B74" s="10" t="b">
        <v>1</v>
      </c>
      <c r="U74" s="13"/>
      <c r="V74" s="13"/>
      <c r="W74" s="14"/>
      <c r="X74" s="26"/>
      <c r="Y74" s="26"/>
      <c r="Z74" s="26"/>
      <c r="AA74" s="26"/>
      <c r="AB74" s="26"/>
      <c r="AC74" s="26"/>
      <c r="AD74" s="26"/>
      <c r="AE74" s="26"/>
      <c r="AG74" s="13"/>
      <c r="AH74" s="13"/>
      <c r="AI74" s="14"/>
      <c r="AJ74" s="26"/>
      <c r="AK74" s="26"/>
      <c r="AL74" s="26"/>
      <c r="AM74" s="26"/>
      <c r="AN74" s="26"/>
      <c r="AO74" s="26"/>
      <c r="AP74" s="26"/>
      <c r="AQ74" s="26"/>
      <c r="AS74" s="13"/>
      <c r="AT74" s="13"/>
      <c r="AU74" s="14"/>
      <c r="AV74" s="26"/>
      <c r="AW74" s="26"/>
      <c r="AX74" s="26"/>
      <c r="AY74" s="26"/>
      <c r="AZ74" s="26"/>
      <c r="BA74" s="26"/>
      <c r="BB74" s="26"/>
      <c r="BC74" s="26"/>
      <c r="BE74" s="40">
        <v>42.136842105263163</v>
      </c>
      <c r="BF74" s="27">
        <v>147865.04466888742</v>
      </c>
      <c r="BG74" s="27">
        <v>120128.54996373328</v>
      </c>
      <c r="BH74" s="27">
        <v>104588.18118375732</v>
      </c>
      <c r="BI74" s="27">
        <v>92887.821868420142</v>
      </c>
      <c r="BJ74" s="27">
        <v>83493.777611381389</v>
      </c>
      <c r="BK74" s="27">
        <v>75710.966460882206</v>
      </c>
      <c r="BL74" s="27">
        <v>69143.084717660124</v>
      </c>
      <c r="BM74" s="27">
        <v>63535.472834304514</v>
      </c>
      <c r="BN74" s="27">
        <v>58711.771101102902</v>
      </c>
      <c r="BO74" s="27">
        <v>54543.367720031587</v>
      </c>
      <c r="BP74" s="27">
        <v>50932.839317297825</v>
      </c>
      <c r="BQ74" s="27">
        <v>47804.200554579482</v>
      </c>
      <c r="BR74" s="27">
        <v>45096.795060394172</v>
      </c>
      <c r="BS74" s="27">
        <v>42761.277823785545</v>
      </c>
      <c r="BT74" s="27">
        <v>40756.868224891274</v>
      </c>
      <c r="BU74" s="27">
        <v>39049.410848625521</v>
      </c>
      <c r="BV74" s="27">
        <v>37609.969436460044</v>
      </c>
      <c r="BW74" s="27">
        <v>36413.783967500684</v>
      </c>
      <c r="BX74" s="27">
        <v>35439.481805492178</v>
      </c>
      <c r="BY74" s="45">
        <v>34668.470774379042</v>
      </c>
      <c r="CA74" s="40">
        <f ca="1"/>
        <v>4.6144044321329636</v>
      </c>
      <c r="CB74" s="27">
        <v>13834.880739553857</v>
      </c>
      <c r="CC74" s="27">
        <v>13412.178028363749</v>
      </c>
      <c r="CD74" s="27">
        <v>13043.574984124656</v>
      </c>
      <c r="CE74" s="27">
        <v>12722.183413023762</v>
      </c>
      <c r="CF74" s="27">
        <v>12442.410518196044</v>
      </c>
      <c r="CG74" s="27">
        <v>12199.642838765178</v>
      </c>
      <c r="CH74" s="27">
        <v>11990.023215518375</v>
      </c>
      <c r="CI74" s="27">
        <v>11810.289232953952</v>
      </c>
      <c r="CJ74" s="27">
        <v>11657.653542963259</v>
      </c>
      <c r="CK74" s="27">
        <v>11529.713477762001</v>
      </c>
      <c r="CL74" s="27">
        <v>11424.381617274083</v>
      </c>
      <c r="CM74" s="27">
        <v>11339.831650275515</v>
      </c>
      <c r="CN74" s="27">
        <v>11274.455596587781</v>
      </c>
      <c r="CO74" s="27">
        <v>11226.8296026029</v>
      </c>
      <c r="CP74" s="27">
        <v>11195.686298248824</v>
      </c>
      <c r="CQ74" s="27">
        <v>11179.892239804458</v>
      </c>
      <c r="CR74" s="27">
        <v>11178.429340431965</v>
      </c>
      <c r="CS74" s="27">
        <v>11190.379460319631</v>
      </c>
      <c r="CT74" s="27">
        <v>11214.911524381856</v>
      </c>
      <c r="CU74" s="45">
        <v>11251.270679746904</v>
      </c>
      <c r="CW74" s="26">
        <v>2.3736338797814206E-2</v>
      </c>
      <c r="CX74" s="13">
        <v>47.8</v>
      </c>
      <c r="CY74" s="13">
        <v>50.348067825451636</v>
      </c>
      <c r="CZ74" s="13">
        <v>51.190880084663206</v>
      </c>
      <c r="DA74" s="13">
        <v>1.6629617626231139</v>
      </c>
      <c r="DB74" s="13">
        <f ca="1"/>
        <v>48.610633313325543</v>
      </c>
      <c r="DC74" s="13">
        <f ca="1"/>
        <v>51.811381054857918</v>
      </c>
      <c r="DD74" s="13">
        <v>43.034500194354656</v>
      </c>
      <c r="DE74" s="13">
        <f ca="1"/>
        <v>49.211859717630446</v>
      </c>
      <c r="DF74" s="13">
        <v>49.25622276733629</v>
      </c>
    </row>
    <row r="75" spans="1:110" x14ac:dyDescent="0.25">
      <c r="A75" s="9">
        <v>75.2</v>
      </c>
      <c r="B75" s="10" t="b">
        <v>1</v>
      </c>
      <c r="U75" s="13"/>
      <c r="V75" s="13"/>
      <c r="W75" s="14"/>
      <c r="X75" s="26"/>
      <c r="Y75" s="26"/>
      <c r="Z75" s="26"/>
      <c r="AA75" s="26"/>
      <c r="AB75" s="26"/>
      <c r="AC75" s="26"/>
      <c r="AD75" s="26"/>
      <c r="AE75" s="26"/>
      <c r="AG75" s="13"/>
      <c r="AH75" s="13"/>
      <c r="AI75" s="14"/>
      <c r="AJ75" s="26"/>
      <c r="AK75" s="26"/>
      <c r="AL75" s="26"/>
      <c r="AM75" s="26"/>
      <c r="AN75" s="26"/>
      <c r="AO75" s="26"/>
      <c r="AP75" s="26"/>
      <c r="AQ75" s="26"/>
      <c r="AS75" s="13"/>
      <c r="AT75" s="13"/>
      <c r="AU75" s="14"/>
      <c r="AV75" s="26"/>
      <c r="AW75" s="26"/>
      <c r="AX75" s="26"/>
      <c r="AY75" s="26"/>
      <c r="AZ75" s="26"/>
      <c r="BA75" s="26"/>
      <c r="BB75" s="26"/>
      <c r="BC75" s="26"/>
      <c r="BE75" s="40">
        <v>44.757894736842111</v>
      </c>
      <c r="BF75" s="27">
        <v>156444.34636862553</v>
      </c>
      <c r="BG75" s="27">
        <v>128255.1551337663</v>
      </c>
      <c r="BH75" s="27">
        <v>112287.31795291437</v>
      </c>
      <c r="BI75" s="27">
        <v>100182.05379226507</v>
      </c>
      <c r="BJ75" s="27">
        <v>90403.404797895811</v>
      </c>
      <c r="BK75" s="27">
        <v>82254.350002181294</v>
      </c>
      <c r="BL75" s="27">
        <v>75336.911926743574</v>
      </c>
      <c r="BM75" s="27">
        <v>69394.976202362857</v>
      </c>
      <c r="BN75" s="27">
        <v>64250.91064984705</v>
      </c>
      <c r="BO75" s="27">
        <v>59774.98409344122</v>
      </c>
      <c r="BP75" s="27">
        <v>55868.783256735434</v>
      </c>
      <c r="BQ75" s="27">
        <v>52455.443143110664</v>
      </c>
      <c r="BR75" s="27">
        <v>49473.522179567488</v>
      </c>
      <c r="BS75" s="27">
        <v>46872.971551768249</v>
      </c>
      <c r="BT75" s="27">
        <v>44612.377357641715</v>
      </c>
      <c r="BU75" s="27">
        <v>42657.01230246709</v>
      </c>
      <c r="BV75" s="27">
        <v>40977.421959951986</v>
      </c>
      <c r="BW75" s="27">
        <v>39548.375330292511</v>
      </c>
      <c r="BX75" s="27">
        <v>38348.070425345082</v>
      </c>
      <c r="BY75" s="45">
        <v>37357.522578418604</v>
      </c>
      <c r="CA75" s="40">
        <f ca="1"/>
        <v>4.8903047091412741</v>
      </c>
      <c r="CB75" s="27">
        <v>14331.720949421469</v>
      </c>
      <c r="CC75" s="27">
        <v>13878.152858743148</v>
      </c>
      <c r="CD75" s="27">
        <v>13479.81891238977</v>
      </c>
      <c r="CE75" s="27">
        <v>13129.750568404954</v>
      </c>
      <c r="CF75" s="27">
        <v>12822.282916985803</v>
      </c>
      <c r="CG75" s="27">
        <v>12552.737532353938</v>
      </c>
      <c r="CH75" s="27">
        <v>12317.198524774863</v>
      </c>
      <c r="CI75" s="27">
        <v>12112.350210287623</v>
      </c>
      <c r="CJ75" s="27">
        <v>11935.356777976613</v>
      </c>
      <c r="CK75" s="27">
        <v>11783.771342150187</v>
      </c>
      <c r="CL75" s="27">
        <v>11655.466028386256</v>
      </c>
      <c r="CM75" s="27">
        <v>11548.577419636998</v>
      </c>
      <c r="CN75" s="27">
        <v>11461.46341902425</v>
      </c>
      <c r="CO75" s="27">
        <v>11392.668732895594</v>
      </c>
      <c r="CP75" s="27">
        <v>11340.896955087708</v>
      </c>
      <c r="CQ75" s="27">
        <v>11304.987770887015</v>
      </c>
      <c r="CR75" s="27">
        <v>11283.89817763863</v>
      </c>
      <c r="CS75" s="27">
        <v>11276.686889793311</v>
      </c>
      <c r="CT75" s="27">
        <v>11282.50129289848</v>
      </c>
      <c r="CU75" s="45">
        <v>11300.56645586686</v>
      </c>
      <c r="CW75" s="26">
        <v>2.4077868852459015E-2</v>
      </c>
      <c r="CX75" s="13">
        <v>47.8</v>
      </c>
      <c r="CY75" s="13">
        <v>50.405850305416806</v>
      </c>
      <c r="CZ75" s="13">
        <v>51.236574851574851</v>
      </c>
      <c r="DA75" s="13">
        <v>1.6871832225252232</v>
      </c>
      <c r="DB75" s="13">
        <f ca="1"/>
        <v>48.688118013574332</v>
      </c>
      <c r="DC75" s="13">
        <f ca="1"/>
        <v>51.858697951580787</v>
      </c>
      <c r="DD75" s="13">
        <v>43.08315458201271</v>
      </c>
      <c r="DE75" s="13">
        <f ca="1"/>
        <v>49.26365038904364</v>
      </c>
      <c r="DF75" s="13">
        <v>49.309585228699007</v>
      </c>
    </row>
    <row r="76" spans="1:110" x14ac:dyDescent="0.25">
      <c r="A76" s="9">
        <v>75</v>
      </c>
      <c r="B76" s="10" t="b">
        <v>1</v>
      </c>
      <c r="U76" s="13"/>
      <c r="V76" s="13"/>
      <c r="W76" s="14"/>
      <c r="X76" s="26"/>
      <c r="Y76" s="26"/>
      <c r="Z76" s="26"/>
      <c r="AA76" s="26"/>
      <c r="AB76" s="26"/>
      <c r="AC76" s="26"/>
      <c r="AD76" s="26"/>
      <c r="AE76" s="26"/>
      <c r="AG76" s="13"/>
      <c r="AH76" s="13"/>
      <c r="AI76" s="14"/>
      <c r="AJ76" s="26"/>
      <c r="AK76" s="26"/>
      <c r="AL76" s="26"/>
      <c r="AM76" s="26"/>
      <c r="AN76" s="26"/>
      <c r="AO76" s="26"/>
      <c r="AP76" s="26"/>
      <c r="AQ76" s="26"/>
      <c r="AS76" s="13"/>
      <c r="AT76" s="13"/>
      <c r="AU76" s="14"/>
      <c r="AV76" s="26"/>
      <c r="AW76" s="26"/>
      <c r="AX76" s="26"/>
      <c r="AY76" s="26"/>
      <c r="AZ76" s="26"/>
      <c r="BA76" s="26"/>
      <c r="BB76" s="26"/>
      <c r="BC76" s="26"/>
      <c r="BE76" s="40">
        <v>47.378947368421059</v>
      </c>
      <c r="BF76" s="27">
        <v>165025.69600631017</v>
      </c>
      <c r="BG76" s="27">
        <v>136409.03637057426</v>
      </c>
      <c r="BH76" s="27">
        <v>120036.29434441007</v>
      </c>
      <c r="BI76" s="27">
        <v>107546.42544643053</v>
      </c>
      <c r="BJ76" s="27">
        <v>97401.532806846255</v>
      </c>
      <c r="BK76" s="27">
        <v>88902.921678915358</v>
      </c>
      <c r="BL76" s="27">
        <v>81651.159762453317</v>
      </c>
      <c r="BM76" s="27">
        <v>75388.860218758346</v>
      </c>
      <c r="BN76" s="27">
        <v>69937.271490906962</v>
      </c>
      <c r="BO76" s="27">
        <v>65165.672500529923</v>
      </c>
      <c r="BP76" s="27">
        <v>60974.770312918248</v>
      </c>
      <c r="BQ76" s="27">
        <v>57286.91472993551</v>
      </c>
      <c r="BR76" s="27">
        <v>54039.960375201277</v>
      </c>
      <c r="BS76" s="27">
        <v>51183.225152169747</v>
      </c>
      <c r="BT76" s="27">
        <v>48674.723279133948</v>
      </c>
      <c r="BU76" s="27">
        <v>46479.209293609441</v>
      </c>
      <c r="BV76" s="27">
        <v>44566.757790394462</v>
      </c>
      <c r="BW76" s="27">
        <v>42911.708417796232</v>
      </c>
      <c r="BX76" s="27">
        <v>41491.866697035686</v>
      </c>
      <c r="BY76" s="45">
        <v>40287.888229399861</v>
      </c>
      <c r="CA76" s="40">
        <f ca="1"/>
        <v>5.1662049861495847</v>
      </c>
      <c r="CB76" s="27">
        <v>14848.279664229243</v>
      </c>
      <c r="CC76" s="27">
        <v>14364.980671436617</v>
      </c>
      <c r="CD76" s="27">
        <v>13937.969952199326</v>
      </c>
      <c r="CE76" s="27">
        <v>13560.206851623112</v>
      </c>
      <c r="CF76" s="27">
        <v>13225.961495002932</v>
      </c>
      <c r="CG76" s="27">
        <v>12930.496726038789</v>
      </c>
      <c r="CH76" s="27">
        <v>12669.843386536904</v>
      </c>
      <c r="CI76" s="27">
        <v>12440.637329729343</v>
      </c>
      <c r="CJ76" s="27">
        <v>12239.998526793166</v>
      </c>
      <c r="CK76" s="27">
        <v>12065.439637690724</v>
      </c>
      <c r="CL76" s="27">
        <v>11914.795682176107</v>
      </c>
      <c r="CM76" s="27">
        <v>11786.169126501834</v>
      </c>
      <c r="CN76" s="27">
        <v>11677.886433745311</v>
      </c>
      <c r="CO76" s="27">
        <v>11588.463274162845</v>
      </c>
      <c r="CP76" s="27">
        <v>11516.576370598632</v>
      </c>
      <c r="CQ76" s="27">
        <v>11461.040492522048</v>
      </c>
      <c r="CR76" s="27">
        <v>11420.789491540676</v>
      </c>
      <c r="CS76" s="27">
        <v>11394.860542738303</v>
      </c>
      <c r="CT76" s="27">
        <v>11382.380953446802</v>
      </c>
      <c r="CU76" s="45">
        <v>11382.557046335975</v>
      </c>
      <c r="CW76" s="26">
        <v>2.4419398907103824E-2</v>
      </c>
      <c r="CX76" s="13">
        <v>47.8</v>
      </c>
      <c r="CY76" s="13">
        <v>50.462948247549988</v>
      </c>
      <c r="CZ76" s="13">
        <v>51.281768348087347</v>
      </c>
      <c r="DA76" s="13">
        <v>1.7114131603623759</v>
      </c>
      <c r="DB76" s="13">
        <f ca="1"/>
        <v>48.76464570981863</v>
      </c>
      <c r="DC76" s="13">
        <f ca="1"/>
        <v>51.905483275979513</v>
      </c>
      <c r="DD76" s="13">
        <v>43.131465109481347</v>
      </c>
      <c r="DE76" s="13">
        <f ca="1"/>
        <v>49.31493816061807</v>
      </c>
      <c r="DF76" s="13">
        <v>49.362432908036169</v>
      </c>
    </row>
    <row r="77" spans="1:110" x14ac:dyDescent="0.25">
      <c r="A77" s="9">
        <v>74.8</v>
      </c>
      <c r="B77" s="10" t="b">
        <v>1</v>
      </c>
      <c r="U77" s="13"/>
      <c r="V77" s="13"/>
      <c r="W77" s="14"/>
      <c r="X77" s="26"/>
      <c r="Y77" s="26"/>
      <c r="Z77" s="26"/>
      <c r="AA77" s="26"/>
      <c r="AB77" s="26"/>
      <c r="AC77" s="26"/>
      <c r="AD77" s="26"/>
      <c r="AE77" s="26"/>
      <c r="AG77" s="13"/>
      <c r="AH77" s="13"/>
      <c r="AI77" s="14"/>
      <c r="AJ77" s="26"/>
      <c r="AK77" s="26"/>
      <c r="AL77" s="26"/>
      <c r="AM77" s="26"/>
      <c r="AN77" s="26"/>
      <c r="AO77" s="26"/>
      <c r="AP77" s="26"/>
      <c r="AQ77" s="26"/>
      <c r="AS77" s="13"/>
      <c r="AT77" s="13"/>
      <c r="AU77" s="14"/>
      <c r="AV77" s="26"/>
      <c r="AW77" s="26"/>
      <c r="AX77" s="26"/>
      <c r="AY77" s="26"/>
      <c r="AZ77" s="26"/>
      <c r="BA77" s="26"/>
      <c r="BB77" s="26"/>
      <c r="BC77" s="26"/>
      <c r="BE77" s="43">
        <v>50.000000000000007</v>
      </c>
      <c r="BF77" s="32">
        <v>173608.87111695198</v>
      </c>
      <c r="BG77" s="32">
        <v>144587.30663590509</v>
      </c>
      <c r="BH77" s="32">
        <v>127829.95987240975</v>
      </c>
      <c r="BI77" s="32">
        <v>114973.84732921497</v>
      </c>
      <c r="BJ77" s="32">
        <v>104479.39835741387</v>
      </c>
      <c r="BK77" s="32">
        <v>95646.463388459117</v>
      </c>
      <c r="BL77" s="32">
        <v>88074.337652682196</v>
      </c>
      <c r="BM77" s="32">
        <v>81504.514933652419</v>
      </c>
      <c r="BN77" s="32">
        <v>75757.253771830365</v>
      </c>
      <c r="BO77" s="32">
        <v>70700.953430546288</v>
      </c>
      <c r="BP77" s="32">
        <v>66235.535773576834</v>
      </c>
      <c r="BQ77" s="32">
        <v>62282.646799403432</v>
      </c>
      <c r="BR77" s="32">
        <v>58779.507849436981</v>
      </c>
      <c r="BS77" s="32">
        <v>55674.864947496608</v>
      </c>
      <c r="BT77" s="32">
        <v>52926.214144110971</v>
      </c>
      <c r="BU77" s="32">
        <v>50497.838997886312</v>
      </c>
      <c r="BV77" s="32">
        <v>48359.384751732417</v>
      </c>
      <c r="BW77" s="32">
        <v>46484.798563320932</v>
      </c>
      <c r="BX77" s="32">
        <v>44851.526221850945</v>
      </c>
      <c r="BY77" s="46">
        <v>43439.892807947996</v>
      </c>
      <c r="CA77" s="43">
        <f ca="1"/>
        <v>5.4421052631578952</v>
      </c>
      <c r="CB77" s="32">
        <v>15382.719949927485</v>
      </c>
      <c r="CC77" s="32">
        <v>14870.744184250967</v>
      </c>
      <c r="CD77" s="32">
        <v>14416.038708422235</v>
      </c>
      <c r="CE77" s="32">
        <v>14011.497902645002</v>
      </c>
      <c r="CF77" s="32">
        <v>13651.333161692562</v>
      </c>
      <c r="CG77" s="32">
        <v>13330.754060805612</v>
      </c>
      <c r="CH77" s="32">
        <v>13045.742978983404</v>
      </c>
      <c r="CI77" s="32">
        <v>12792.891551550674</v>
      </c>
      <c r="CJ77" s="32">
        <v>12569.279295338489</v>
      </c>
      <c r="CK77" s="32">
        <v>12372.381764485357</v>
      </c>
      <c r="CL77" s="32">
        <v>12199.999862045719</v>
      </c>
      <c r="CM77" s="32">
        <v>12050.204614227674</v>
      </c>
      <c r="CN77" s="32">
        <v>11921.293448017341</v>
      </c>
      <c r="CO77" s="32">
        <v>11811.755162678548</v>
      </c>
      <c r="CP77" s="32">
        <v>11720.241565238444</v>
      </c>
      <c r="CQ77" s="32">
        <v>11645.544279428874</v>
      </c>
      <c r="CR77" s="32">
        <v>11586.575617490445</v>
      </c>
      <c r="CS77" s="32">
        <v>11542.352676291404</v>
      </c>
      <c r="CT77" s="32">
        <v>11511.984016920695</v>
      </c>
      <c r="CU77" s="46">
        <v>11494.658432560085</v>
      </c>
      <c r="CW77" s="26">
        <v>2.4760928961748634E-2</v>
      </c>
      <c r="CX77" s="13">
        <v>47.9</v>
      </c>
      <c r="CY77" s="13">
        <v>50.519379686106703</v>
      </c>
      <c r="CZ77" s="13">
        <v>51.326473469235538</v>
      </c>
      <c r="DA77" s="13">
        <v>1.7356515820714857</v>
      </c>
      <c r="DB77" s="13">
        <f ca="1"/>
        <v>48.840241573579434</v>
      </c>
      <c r="DC77" s="13">
        <f ca="1"/>
        <v>51.951750789704128</v>
      </c>
      <c r="DD77" s="13">
        <v>43.179438965916404</v>
      </c>
      <c r="DE77" s="13">
        <f ca="1"/>
        <v>49.365735098515707</v>
      </c>
      <c r="DF77" s="13">
        <v>49.414778107622503</v>
      </c>
    </row>
    <row r="78" spans="1:110" x14ac:dyDescent="0.25">
      <c r="A78" s="9">
        <v>74.599999999999994</v>
      </c>
      <c r="B78" s="10" t="b">
        <v>1</v>
      </c>
      <c r="U78" s="13"/>
      <c r="V78" s="13"/>
      <c r="W78" s="14"/>
      <c r="X78" s="26"/>
      <c r="Y78" s="26"/>
      <c r="Z78" s="26"/>
      <c r="AA78" s="26"/>
      <c r="AB78" s="26"/>
      <c r="AC78" s="26"/>
      <c r="AD78" s="26"/>
      <c r="AE78" s="26"/>
      <c r="AG78" s="13"/>
      <c r="AH78" s="13"/>
      <c r="AI78" s="14"/>
      <c r="AJ78" s="26"/>
      <c r="AK78" s="26"/>
      <c r="AL78" s="26"/>
      <c r="AM78" s="26"/>
      <c r="AN78" s="26"/>
      <c r="AO78" s="26"/>
      <c r="AP78" s="26"/>
      <c r="AQ78" s="26"/>
      <c r="AS78" s="13"/>
      <c r="AT78" s="13"/>
      <c r="AU78" s="14"/>
      <c r="AV78" s="26"/>
      <c r="AW78" s="26"/>
      <c r="AX78" s="26"/>
      <c r="AY78" s="26"/>
      <c r="AZ78" s="26"/>
      <c r="BA78" s="26"/>
      <c r="BB78" s="26"/>
      <c r="BC78" s="26"/>
      <c r="CW78" s="26">
        <v>2.5102459016393443E-2</v>
      </c>
      <c r="CX78" s="13">
        <v>47.9</v>
      </c>
      <c r="CY78" s="13">
        <v>50.575161937957773</v>
      </c>
      <c r="CZ78" s="13">
        <v>51.370702604966993</v>
      </c>
      <c r="DA78" s="13">
        <v>1.7598984935957285</v>
      </c>
      <c r="DB78" s="13">
        <f ca="1"/>
        <v>48.914929778846222</v>
      </c>
      <c r="DC78" s="13">
        <f ca="1"/>
        <v>51.997513713159904</v>
      </c>
      <c r="DD78" s="13">
        <v>43.227083093402889</v>
      </c>
      <c r="DE78" s="13">
        <f ca="1"/>
        <v>49.416052817603564</v>
      </c>
      <c r="DF78" s="13">
        <v>49.466632670781266</v>
      </c>
    </row>
    <row r="79" spans="1:110" x14ac:dyDescent="0.25">
      <c r="A79" s="9">
        <v>74.400000000000006</v>
      </c>
      <c r="B79" s="10" t="b">
        <v>1</v>
      </c>
      <c r="U79" s="13"/>
      <c r="V79" s="13"/>
      <c r="W79" s="14"/>
      <c r="X79" s="26"/>
      <c r="Y79" s="26"/>
      <c r="Z79" s="26"/>
      <c r="AA79" s="26"/>
      <c r="AB79" s="26"/>
      <c r="AC79" s="26"/>
      <c r="AD79" s="26"/>
      <c r="AE79" s="26"/>
      <c r="AG79" s="13"/>
      <c r="AH79" s="13"/>
      <c r="AI79" s="14"/>
      <c r="AJ79" s="26"/>
      <c r="AK79" s="26"/>
      <c r="AL79" s="26"/>
      <c r="AM79" s="26"/>
      <c r="AN79" s="26"/>
      <c r="AO79" s="26"/>
      <c r="AP79" s="26"/>
      <c r="AQ79" s="26"/>
      <c r="AS79" s="13"/>
      <c r="AT79" s="13"/>
      <c r="AU79" s="14"/>
      <c r="AV79" s="26"/>
      <c r="AW79" s="26"/>
      <c r="AX79" s="26"/>
      <c r="AY79" s="26"/>
      <c r="AZ79" s="26"/>
      <c r="BA79" s="26"/>
      <c r="BB79" s="26"/>
      <c r="BC79" s="26"/>
      <c r="CW79" s="26">
        <v>2.5443989071038252E-2</v>
      </c>
      <c r="CX79" s="13">
        <v>48</v>
      </c>
      <c r="CY79" s="13">
        <v>50.630311640490454</v>
      </c>
      <c r="CZ79" s="13">
        <v>51.4144676665316</v>
      </c>
      <c r="DA79" s="13">
        <v>1.7841539008845271</v>
      </c>
      <c r="DB79" s="13">
        <f ca="1"/>
        <v>48.988733554562963</v>
      </c>
      <c r="DC79" s="13">
        <f ca="1"/>
        <v>52.042784753868368</v>
      </c>
      <c r="DD79" s="13">
        <v>43.274404198681637</v>
      </c>
      <c r="DE79" s="13">
        <f ca="1"/>
        <v>49.465902504226136</v>
      </c>
      <c r="DF79" s="13">
        <v>49.518008004998961</v>
      </c>
    </row>
    <row r="80" spans="1:110" x14ac:dyDescent="0.25">
      <c r="A80" s="9">
        <v>74.2</v>
      </c>
      <c r="B80" s="10" t="b">
        <v>1</v>
      </c>
      <c r="U80" s="13"/>
      <c r="V80" s="13"/>
      <c r="W80" s="14"/>
      <c r="X80" s="26"/>
      <c r="Y80" s="26"/>
      <c r="Z80" s="26"/>
      <c r="AA80" s="26"/>
      <c r="AB80" s="26"/>
      <c r="AC80" s="26"/>
      <c r="AD80" s="26"/>
      <c r="AE80" s="26"/>
      <c r="AG80" s="13"/>
      <c r="AH80" s="13"/>
      <c r="AI80" s="14"/>
      <c r="AJ80" s="26"/>
      <c r="AK80" s="26"/>
      <c r="AL80" s="26"/>
      <c r="AM80" s="26"/>
      <c r="AN80" s="26"/>
      <c r="AO80" s="26"/>
      <c r="AP80" s="26"/>
      <c r="AQ80" s="26"/>
      <c r="AS80" s="13"/>
      <c r="AT80" s="13"/>
      <c r="AU80" s="14"/>
      <c r="AV80" s="26"/>
      <c r="AW80" s="26"/>
      <c r="AX80" s="26"/>
      <c r="AY80" s="26"/>
      <c r="AZ80" s="26"/>
      <c r="BA80" s="26"/>
      <c r="BB80" s="26"/>
      <c r="BC80" s="26"/>
      <c r="CW80" s="26">
        <v>2.5785519125683061E-2</v>
      </c>
      <c r="CX80" s="13">
        <v>48</v>
      </c>
      <c r="CY80" s="13">
        <v>50.68484478702635</v>
      </c>
      <c r="CZ80" s="13">
        <v>51.457780111157149</v>
      </c>
      <c r="DA80" s="13">
        <v>1.8084178098935373</v>
      </c>
      <c r="DB80" s="13">
        <f ca="1"/>
        <v>49.061675233688931</v>
      </c>
      <c r="DC80" s="13">
        <f ca="1"/>
        <v>52.087576132982051</v>
      </c>
      <c r="DD80" s="13">
        <v>43.321408764169888</v>
      </c>
      <c r="DE80" s="13">
        <f ca="1"/>
        <v>49.515294937539423</v>
      </c>
      <c r="DF80" s="13">
        <v>49.568915103582292</v>
      </c>
    </row>
    <row r="81" spans="1:110" x14ac:dyDescent="0.25">
      <c r="A81" s="9">
        <v>74</v>
      </c>
      <c r="B81" s="10" t="b">
        <v>1</v>
      </c>
      <c r="U81" s="13"/>
      <c r="V81" s="13"/>
      <c r="W81" s="14"/>
      <c r="X81" s="26"/>
      <c r="Y81" s="26"/>
      <c r="Z81" s="26"/>
      <c r="AA81" s="26"/>
      <c r="AB81" s="26"/>
      <c r="AC81" s="26"/>
      <c r="AD81" s="26"/>
      <c r="AE81" s="26"/>
      <c r="AG81" s="13"/>
      <c r="AH81" s="13"/>
      <c r="AI81" s="14"/>
      <c r="AJ81" s="26"/>
      <c r="AK81" s="26"/>
      <c r="AL81" s="26"/>
      <c r="AM81" s="26"/>
      <c r="AN81" s="26"/>
      <c r="AO81" s="26"/>
      <c r="AP81" s="26"/>
      <c r="AQ81" s="26"/>
      <c r="AS81" s="13"/>
      <c r="AT81" s="13"/>
      <c r="AU81" s="14"/>
      <c r="AV81" s="26"/>
      <c r="AW81" s="26"/>
      <c r="AX81" s="26"/>
      <c r="AY81" s="26"/>
      <c r="AZ81" s="26"/>
      <c r="BA81" s="26"/>
      <c r="BB81" s="26"/>
      <c r="BC81" s="26"/>
      <c r="CW81" s="26">
        <v>2.612704918032787E-2</v>
      </c>
      <c r="CX81" s="13">
        <v>48</v>
      </c>
      <c r="CY81" s="13">
        <v>50.738776759949616</v>
      </c>
      <c r="CZ81" s="13">
        <v>51.500650965143386</v>
      </c>
      <c r="DA81" s="13">
        <v>1.8326902265847025</v>
      </c>
      <c r="DB81" s="13">
        <f ca="1"/>
        <v>49.133776299100475</v>
      </c>
      <c r="DC81" s="13">
        <f ca="1"/>
        <v>52.131899610096163</v>
      </c>
      <c r="DD81" s="13">
        <v>43.368103058327165</v>
      </c>
      <c r="DE81" s="13">
        <f ca="1"/>
        <v>49.564240509515287</v>
      </c>
      <c r="DF81" s="13">
        <v>49.619364565967317</v>
      </c>
    </row>
    <row r="82" spans="1:110" x14ac:dyDescent="0.25">
      <c r="A82" s="9">
        <v>73.8</v>
      </c>
      <c r="B82" s="10" t="b">
        <v>1</v>
      </c>
      <c r="U82" s="13"/>
      <c r="V82" s="13"/>
      <c r="W82" s="14"/>
      <c r="X82" s="26"/>
      <c r="Y82" s="26"/>
      <c r="Z82" s="26"/>
      <c r="AA82" s="26"/>
      <c r="AB82" s="26"/>
      <c r="AC82" s="26"/>
      <c r="AD82" s="26"/>
      <c r="AE82" s="26"/>
      <c r="AG82" s="13"/>
      <c r="AH82" s="13"/>
      <c r="AI82" s="14"/>
      <c r="AJ82" s="26"/>
      <c r="AK82" s="26"/>
      <c r="AL82" s="26"/>
      <c r="AM82" s="26"/>
      <c r="AN82" s="26"/>
      <c r="AO82" s="26"/>
      <c r="AP82" s="26"/>
      <c r="AQ82" s="26"/>
      <c r="AS82" s="13"/>
      <c r="AT82" s="13"/>
      <c r="AU82" s="14"/>
      <c r="AV82" s="26"/>
      <c r="AW82" s="26"/>
      <c r="AX82" s="26"/>
      <c r="AY82" s="26"/>
      <c r="AZ82" s="26"/>
      <c r="BA82" s="26"/>
      <c r="BB82" s="26"/>
      <c r="BC82" s="26"/>
      <c r="CW82" s="26">
        <v>2.6468579234972679E-2</v>
      </c>
      <c r="CX82" s="13">
        <v>48.1</v>
      </c>
      <c r="CY82" s="13">
        <v>50.792122361721326</v>
      </c>
      <c r="CZ82" s="13">
        <v>51.543090845495236</v>
      </c>
      <c r="DA82" s="13">
        <v>1.8569711569262399</v>
      </c>
      <c r="DB82" s="13">
        <f ca="1"/>
        <v>49.205057426574832</v>
      </c>
      <c r="DC82" s="13">
        <f ca="1"/>
        <v>52.175766506487051</v>
      </c>
      <c r="DD82" s="13">
        <v>43.414493145413182</v>
      </c>
      <c r="DE82" s="13">
        <f ca="1"/>
        <v>49.612749243715193</v>
      </c>
      <c r="DF82" s="13">
        <v>49.669366616781154</v>
      </c>
    </row>
    <row r="83" spans="1:110" x14ac:dyDescent="0.25">
      <c r="A83" s="9">
        <v>73.599999999999994</v>
      </c>
      <c r="B83" s="10" t="b">
        <v>1</v>
      </c>
      <c r="U83" s="13"/>
      <c r="V83" s="13"/>
      <c r="W83" s="14"/>
      <c r="X83" s="26"/>
      <c r="Y83" s="26"/>
      <c r="Z83" s="26"/>
      <c r="AA83" s="26"/>
      <c r="AB83" s="26"/>
      <c r="AC83" s="26"/>
      <c r="AD83" s="26"/>
      <c r="AE83" s="26"/>
      <c r="AG83" s="13"/>
      <c r="AH83" s="13"/>
      <c r="AI83" s="14"/>
      <c r="AJ83" s="26"/>
      <c r="AK83" s="26"/>
      <c r="AL83" s="26"/>
      <c r="AM83" s="26"/>
      <c r="AN83" s="26"/>
      <c r="AO83" s="26"/>
      <c r="AP83" s="26"/>
      <c r="AQ83" s="26"/>
      <c r="AS83" s="13"/>
      <c r="AT83" s="13"/>
      <c r="AU83" s="14"/>
      <c r="AV83" s="26"/>
      <c r="AW83" s="26"/>
      <c r="AX83" s="26"/>
      <c r="AY83" s="26"/>
      <c r="AZ83" s="26"/>
      <c r="BA83" s="26"/>
      <c r="BB83" s="26"/>
      <c r="BC83" s="26"/>
      <c r="CW83" s="26">
        <v>2.6810109289617485E-2</v>
      </c>
      <c r="CX83" s="13">
        <v>48.1</v>
      </c>
      <c r="CY83" s="13">
        <v>50.844895843940229</v>
      </c>
      <c r="CZ83" s="13">
        <v>51.585109980205168</v>
      </c>
      <c r="DA83" s="13">
        <v>1.8812606068926252</v>
      </c>
      <c r="DB83" s="13">
        <f ca="1"/>
        <v>49.275538525077025</v>
      </c>
      <c r="DC83" s="13">
        <f ca="1"/>
        <v>52.219187726896443</v>
      </c>
      <c r="DD83" s="13">
        <v>43.460584894681062</v>
      </c>
      <c r="DE83" s="13">
        <f ca="1"/>
        <v>49.660830812923926</v>
      </c>
      <c r="DF83" s="13">
        <v>49.718931123747872</v>
      </c>
    </row>
    <row r="84" spans="1:110" x14ac:dyDescent="0.25">
      <c r="A84" s="9">
        <v>76.3</v>
      </c>
      <c r="B84" s="10" t="b">
        <v>1</v>
      </c>
      <c r="U84" s="13"/>
      <c r="V84" s="13"/>
      <c r="W84" s="14"/>
      <c r="X84" s="26"/>
      <c r="Y84" s="26"/>
      <c r="Z84" s="26"/>
      <c r="AA84" s="26"/>
      <c r="AB84" s="26"/>
      <c r="AC84" s="26"/>
      <c r="AD84" s="26"/>
      <c r="AE84" s="26"/>
      <c r="AG84" s="13"/>
      <c r="AH84" s="13"/>
      <c r="AI84" s="14"/>
      <c r="AJ84" s="26"/>
      <c r="AK84" s="26"/>
      <c r="AL84" s="26"/>
      <c r="AM84" s="26"/>
      <c r="AN84" s="26"/>
      <c r="AO84" s="26"/>
      <c r="AP84" s="26"/>
      <c r="AQ84" s="26"/>
      <c r="AS84" s="13"/>
      <c r="AT84" s="13"/>
      <c r="AU84" s="14"/>
      <c r="AV84" s="26"/>
      <c r="AW84" s="26"/>
      <c r="AX84" s="26"/>
      <c r="AY84" s="26"/>
      <c r="AZ84" s="26"/>
      <c r="BA84" s="26"/>
      <c r="BB84" s="26"/>
      <c r="BC84" s="26"/>
      <c r="CW84" s="26">
        <v>2.7151639344262294E-2</v>
      </c>
      <c r="CX84" s="13">
        <v>48.1</v>
      </c>
      <c r="CY84" s="13">
        <v>50.897110934596469</v>
      </c>
      <c r="CZ84" s="13">
        <v>51.626718227285096</v>
      </c>
      <c r="DA84" s="13">
        <v>1.9055585824646575</v>
      </c>
      <c r="DB84" s="13">
        <f ca="1"/>
        <v>49.345238774551134</v>
      </c>
      <c r="DC84" s="13">
        <f ca="1"/>
        <v>52.2621737799697</v>
      </c>
      <c r="DD84" s="13">
        <v>43.506383989045048</v>
      </c>
      <c r="DE84" s="13">
        <f ca="1"/>
        <v>49.708494555726077</v>
      </c>
      <c r="DF84" s="13">
        <v>49.768067614522536</v>
      </c>
    </row>
    <row r="85" spans="1:110" x14ac:dyDescent="0.25">
      <c r="A85" s="9">
        <v>76.2</v>
      </c>
      <c r="B85" s="10" t="b">
        <v>1</v>
      </c>
      <c r="U85" s="13"/>
      <c r="V85" s="13"/>
      <c r="W85" s="14"/>
      <c r="X85" s="26"/>
      <c r="Y85" s="26"/>
      <c r="Z85" s="26"/>
      <c r="AA85" s="26"/>
      <c r="AB85" s="26"/>
      <c r="AC85" s="26"/>
      <c r="AD85" s="26"/>
      <c r="AE85" s="26"/>
      <c r="AG85" s="13"/>
      <c r="AH85" s="13"/>
      <c r="AI85" s="14"/>
      <c r="AJ85" s="26"/>
      <c r="AK85" s="26"/>
      <c r="AL85" s="26"/>
      <c r="AM85" s="26"/>
      <c r="AN85" s="26"/>
      <c r="AO85" s="26"/>
      <c r="AP85" s="26"/>
      <c r="AQ85" s="26"/>
      <c r="AS85" s="13"/>
      <c r="AT85" s="13"/>
      <c r="AU85" s="14"/>
      <c r="AV85" s="26"/>
      <c r="AW85" s="26"/>
      <c r="AX85" s="26"/>
      <c r="AY85" s="26"/>
      <c r="AZ85" s="26"/>
      <c r="BA85" s="26"/>
      <c r="BB85" s="26"/>
      <c r="BC85" s="26"/>
      <c r="CW85" s="26">
        <v>2.7493169398907103E-2</v>
      </c>
      <c r="CX85" s="13">
        <v>48.1</v>
      </c>
      <c r="CY85" s="13">
        <v>50.948780863651521</v>
      </c>
      <c r="CZ85" s="13">
        <v>51.667925092639805</v>
      </c>
      <c r="DA85" s="13">
        <v>1.9298650896294034</v>
      </c>
      <c r="DB85" s="13">
        <f ca="1"/>
        <v>49.414176661399338</v>
      </c>
      <c r="DC85" s="13">
        <f ca="1"/>
        <v>52.304734797447011</v>
      </c>
      <c r="DD85" s="13">
        <v>43.551895933259175</v>
      </c>
      <c r="DE85" s="13">
        <f ca="1"/>
        <v>49.755749492101074</v>
      </c>
      <c r="DF85" s="13">
        <v>49.816785292530056</v>
      </c>
    </row>
    <row r="86" spans="1:110" x14ac:dyDescent="0.25">
      <c r="A86" s="9">
        <v>76</v>
      </c>
      <c r="B86" s="10" t="b">
        <v>1</v>
      </c>
      <c r="U86" s="13"/>
      <c r="V86" s="13"/>
      <c r="W86" s="14"/>
      <c r="X86" s="26"/>
      <c r="Y86" s="26"/>
      <c r="Z86" s="26"/>
      <c r="AA86" s="26"/>
      <c r="AB86" s="26"/>
      <c r="AC86" s="26"/>
      <c r="AD86" s="26"/>
      <c r="AE86" s="26"/>
      <c r="AG86" s="13"/>
      <c r="AH86" s="13"/>
      <c r="AI86" s="14"/>
      <c r="AJ86" s="26"/>
      <c r="AK86" s="26"/>
      <c r="AL86" s="26"/>
      <c r="AM86" s="26"/>
      <c r="AN86" s="26"/>
      <c r="AO86" s="26"/>
      <c r="AP86" s="26"/>
      <c r="AQ86" s="26"/>
      <c r="AS86" s="13"/>
      <c r="AT86" s="13"/>
      <c r="AU86" s="14"/>
      <c r="AV86" s="26"/>
      <c r="AW86" s="26"/>
      <c r="AX86" s="26"/>
      <c r="AY86" s="26"/>
      <c r="AZ86" s="26"/>
      <c r="BA86" s="26"/>
      <c r="BB86" s="26"/>
      <c r="BC86" s="26"/>
      <c r="CW86" s="26">
        <v>2.7834699453551912E-2</v>
      </c>
      <c r="CX86" s="13">
        <v>48.1</v>
      </c>
      <c r="CY86" s="13">
        <v>50.999918387066998</v>
      </c>
      <c r="CZ86" s="13">
        <v>51.708739746865824</v>
      </c>
      <c r="DA86" s="13">
        <v>1.9541801343802625</v>
      </c>
      <c r="DB86" s="13">
        <f ca="1"/>
        <v>49.482370011817665</v>
      </c>
      <c r="DC86" s="13">
        <f ca="1"/>
        <v>52.34688055219825</v>
      </c>
      <c r="DD86" s="13">
        <v>43.597126061640004</v>
      </c>
      <c r="DE86" s="13">
        <f ca="1"/>
        <v>49.802604338106534</v>
      </c>
      <c r="DF86" s="13">
        <v>49.865093051879342</v>
      </c>
    </row>
    <row r="87" spans="1:110" x14ac:dyDescent="0.25">
      <c r="A87" s="9">
        <v>75.900000000000006</v>
      </c>
      <c r="B87" s="10" t="b">
        <v>1</v>
      </c>
      <c r="U87" s="13"/>
      <c r="V87" s="13"/>
      <c r="W87" s="14"/>
      <c r="X87" s="26"/>
      <c r="Y87" s="26"/>
      <c r="Z87" s="26"/>
      <c r="AA87" s="26"/>
      <c r="AB87" s="26"/>
      <c r="AC87" s="26"/>
      <c r="AD87" s="26"/>
      <c r="AE87" s="26"/>
      <c r="AG87" s="13"/>
      <c r="AH87" s="13"/>
      <c r="AI87" s="14"/>
      <c r="AJ87" s="26"/>
      <c r="AK87" s="26"/>
      <c r="AL87" s="26"/>
      <c r="AM87" s="26"/>
      <c r="AN87" s="26"/>
      <c r="AO87" s="26"/>
      <c r="AP87" s="26"/>
      <c r="AQ87" s="26"/>
      <c r="AS87" s="13"/>
      <c r="AT87" s="13"/>
      <c r="AU87" s="14"/>
      <c r="AV87" s="26"/>
      <c r="AW87" s="26"/>
      <c r="AX87" s="26"/>
      <c r="AY87" s="26"/>
      <c r="AZ87" s="26"/>
      <c r="BA87" s="26"/>
      <c r="BB87" s="26"/>
      <c r="BC87" s="26"/>
      <c r="CW87" s="26">
        <v>2.8176229508196721E-2</v>
      </c>
      <c r="CX87" s="13">
        <v>48.2</v>
      </c>
      <c r="CY87" s="13">
        <v>51.050535809393899</v>
      </c>
      <c r="CZ87" s="13">
        <v>51.749171041052641</v>
      </c>
      <c r="DA87" s="13">
        <v>1.9785037227169524</v>
      </c>
      <c r="DB87" s="13">
        <f ca="1"/>
        <v>49.549836023141928</v>
      </c>
      <c r="DC87" s="13">
        <f ca="1"/>
        <v>52.38862047518446</v>
      </c>
      <c r="DD87" s="13">
        <v>43.642079545364339</v>
      </c>
      <c r="DE87" s="13">
        <f ca="1"/>
        <v>49.849067519713401</v>
      </c>
      <c r="DF87" s="13">
        <v>49.912999491417501</v>
      </c>
    </row>
    <row r="88" spans="1:110" x14ac:dyDescent="0.25">
      <c r="A88" s="9">
        <v>75.7</v>
      </c>
      <c r="B88" s="10" t="b">
        <v>1</v>
      </c>
      <c r="U88" s="13"/>
      <c r="V88" s="13"/>
      <c r="W88" s="14"/>
      <c r="X88" s="26"/>
      <c r="Y88" s="26"/>
      <c r="Z88" s="26"/>
      <c r="AA88" s="26"/>
      <c r="AB88" s="26"/>
      <c r="AC88" s="26"/>
      <c r="AD88" s="26"/>
      <c r="AE88" s="26"/>
      <c r="AG88" s="13"/>
      <c r="AH88" s="13"/>
      <c r="AI88" s="14"/>
      <c r="AJ88" s="26"/>
      <c r="AK88" s="26"/>
      <c r="AL88" s="26"/>
      <c r="AM88" s="26"/>
      <c r="AN88" s="26"/>
      <c r="AO88" s="26"/>
      <c r="AP88" s="26"/>
      <c r="AQ88" s="26"/>
      <c r="AS88" s="13"/>
      <c r="AT88" s="13"/>
      <c r="AU88" s="14"/>
      <c r="AV88" s="26"/>
      <c r="AW88" s="26"/>
      <c r="AX88" s="26"/>
      <c r="AY88" s="26"/>
      <c r="AZ88" s="26"/>
      <c r="BA88" s="26"/>
      <c r="BB88" s="26"/>
      <c r="BC88" s="26"/>
      <c r="CW88" s="26">
        <v>2.851775956284153E-2</v>
      </c>
      <c r="CX88" s="13">
        <v>48.2</v>
      </c>
      <c r="CY88" s="13">
        <v>51.100645005025036</v>
      </c>
      <c r="CZ88" s="13">
        <v>51.789227521657018</v>
      </c>
      <c r="DA88" s="13">
        <v>2.0028358606454928</v>
      </c>
      <c r="DB88" s="13">
        <f ca="1"/>
        <v>49.616591293345472</v>
      </c>
      <c r="DC88" s="13">
        <f ca="1"/>
        <v>52.42996367142193</v>
      </c>
      <c r="DD88" s="13">
        <v>43.686761399369928</v>
      </c>
      <c r="DE88" s="13">
        <f ca="1"/>
        <v>49.89514718585184</v>
      </c>
      <c r="DF88" s="13">
        <v>49.960512927983146</v>
      </c>
    </row>
    <row r="89" spans="1:110" x14ac:dyDescent="0.25">
      <c r="A89" s="9">
        <v>75.5</v>
      </c>
      <c r="B89" s="10" t="b">
        <v>1</v>
      </c>
      <c r="U89" s="13"/>
      <c r="V89" s="13"/>
      <c r="W89" s="14"/>
      <c r="X89" s="26"/>
      <c r="Y89" s="26"/>
      <c r="Z89" s="26"/>
      <c r="AA89" s="26"/>
      <c r="AB89" s="26"/>
      <c r="AC89" s="26"/>
      <c r="AD89" s="26"/>
      <c r="AE89" s="26"/>
      <c r="AG89" s="13"/>
      <c r="AH89" s="13"/>
      <c r="AI89" s="14"/>
      <c r="AJ89" s="26"/>
      <c r="AK89" s="26"/>
      <c r="AL89" s="26"/>
      <c r="AM89" s="26"/>
      <c r="AN89" s="26"/>
      <c r="AO89" s="26"/>
      <c r="AP89" s="26"/>
      <c r="AQ89" s="26"/>
      <c r="AS89" s="13"/>
      <c r="AT89" s="13"/>
      <c r="AU89" s="14"/>
      <c r="AV89" s="26"/>
      <c r="AW89" s="26"/>
      <c r="AX89" s="26"/>
      <c r="AY89" s="26"/>
      <c r="AZ89" s="26"/>
      <c r="BA89" s="26"/>
      <c r="BB89" s="26"/>
      <c r="BC89" s="26"/>
      <c r="CW89" s="26">
        <v>2.885928961748634E-2</v>
      </c>
      <c r="CX89" s="13">
        <v>48.2</v>
      </c>
      <c r="CY89" s="13">
        <v>51.150257438204832</v>
      </c>
      <c r="CZ89" s="13">
        <v>51.828917444515056</v>
      </c>
      <c r="DA89" s="13">
        <v>2.0271765541782627</v>
      </c>
      <c r="DB89" s="13">
        <f ca="1"/>
        <v>49.682651848818516</v>
      </c>
      <c r="DC89" s="13">
        <f ca="1"/>
        <v>52.47091893501895</v>
      </c>
      <c r="DD89" s="13">
        <v>43.731176488885382</v>
      </c>
      <c r="DE89" s="13">
        <f ca="1"/>
        <v>49.940851220721513</v>
      </c>
      <c r="DF89" s="13">
        <v>50.007641408913898</v>
      </c>
    </row>
    <row r="90" spans="1:110" x14ac:dyDescent="0.25">
      <c r="A90" s="9">
        <v>75.599999999999994</v>
      </c>
      <c r="B90" s="10" t="b">
        <v>1</v>
      </c>
      <c r="U90" s="13"/>
      <c r="V90" s="13"/>
      <c r="W90" s="14"/>
      <c r="X90" s="26"/>
      <c r="Y90" s="26"/>
      <c r="Z90" s="26"/>
      <c r="AA90" s="26"/>
      <c r="AB90" s="26"/>
      <c r="AC90" s="26"/>
      <c r="AD90" s="26"/>
      <c r="AE90" s="26"/>
      <c r="AG90" s="13"/>
      <c r="AH90" s="13"/>
      <c r="AI90" s="14"/>
      <c r="AJ90" s="26"/>
      <c r="AK90" s="26"/>
      <c r="AL90" s="26"/>
      <c r="AM90" s="26"/>
      <c r="AN90" s="26"/>
      <c r="AO90" s="26"/>
      <c r="AP90" s="26"/>
      <c r="AQ90" s="26"/>
      <c r="AS90" s="13"/>
      <c r="AT90" s="13"/>
      <c r="AU90" s="14"/>
      <c r="AV90" s="26"/>
      <c r="AW90" s="26"/>
      <c r="AX90" s="26"/>
      <c r="AY90" s="26"/>
      <c r="AZ90" s="26"/>
      <c r="BA90" s="26"/>
      <c r="BB90" s="26"/>
      <c r="BC90" s="26"/>
      <c r="CW90" s="26">
        <v>2.9200819672131149E-2</v>
      </c>
      <c r="CX90" s="13">
        <v>48.3</v>
      </c>
      <c r="CY90" s="13">
        <v>51.199384181882813</v>
      </c>
      <c r="CZ90" s="13">
        <v>51.868248788051645</v>
      </c>
      <c r="DA90" s="13">
        <v>2.0515258093339868</v>
      </c>
      <c r="DB90" s="13">
        <f ca="1"/>
        <v>49.748033170547934</v>
      </c>
      <c r="DC90" s="13">
        <f ca="1"/>
        <v>52.511494763349226</v>
      </c>
      <c r="DD90" s="13">
        <v>43.775329535613395</v>
      </c>
      <c r="DE90" s="13">
        <f ca="1"/>
        <v>49.986187255416148</v>
      </c>
      <c r="DF90" s="13">
        <v>50.05439272385793</v>
      </c>
    </row>
    <row r="91" spans="1:110" x14ac:dyDescent="0.25">
      <c r="A91" s="9">
        <v>75.400000000000006</v>
      </c>
      <c r="B91" s="10" t="b">
        <v>1</v>
      </c>
      <c r="U91" s="13"/>
      <c r="V91" s="13"/>
      <c r="W91" s="14"/>
      <c r="X91" s="26"/>
      <c r="Y91" s="26"/>
      <c r="Z91" s="26"/>
      <c r="AA91" s="26"/>
      <c r="AB91" s="26"/>
      <c r="AC91" s="26"/>
      <c r="AD91" s="26"/>
      <c r="AE91" s="26"/>
      <c r="AG91" s="13"/>
      <c r="AH91" s="13"/>
      <c r="AI91" s="14"/>
      <c r="AJ91" s="26"/>
      <c r="AK91" s="26"/>
      <c r="AL91" s="26"/>
      <c r="AM91" s="26"/>
      <c r="AN91" s="26"/>
      <c r="AO91" s="26"/>
      <c r="AP91" s="26"/>
      <c r="AQ91" s="26"/>
      <c r="AS91" s="13"/>
      <c r="AT91" s="13"/>
      <c r="AU91" s="14"/>
      <c r="AV91" s="26"/>
      <c r="AW91" s="26"/>
      <c r="AX91" s="26"/>
      <c r="AY91" s="26"/>
      <c r="AZ91" s="26"/>
      <c r="BA91" s="26"/>
      <c r="BB91" s="26"/>
      <c r="BC91" s="26"/>
      <c r="CW91" s="26">
        <v>2.9542349726775958E-2</v>
      </c>
      <c r="CX91" s="13">
        <v>48.4</v>
      </c>
      <c r="CY91" s="13">
        <v>51.248035935490464</v>
      </c>
      <c r="CZ91" s="13">
        <v>51.907229265742266</v>
      </c>
      <c r="DA91" s="13">
        <v>2.0758836321377174</v>
      </c>
      <c r="DB91" s="13">
        <f ca="1"/>
        <v>49.812750218807331</v>
      </c>
      <c r="DC91" s="13">
        <f ca="1"/>
        <v>52.551699370421098</v>
      </c>
      <c r="DD91" s="13">
        <v>43.819225123589362</v>
      </c>
      <c r="DE91" s="13">
        <f ca="1"/>
        <v>50.031162678908011</v>
      </c>
      <c r="DF91" s="13">
        <v>50.100774415936243</v>
      </c>
    </row>
    <row r="92" spans="1:110" x14ac:dyDescent="0.25">
      <c r="A92" s="9">
        <v>74.8</v>
      </c>
      <c r="B92" s="10" t="b">
        <v>1</v>
      </c>
      <c r="U92" s="13"/>
      <c r="V92" s="13"/>
      <c r="W92" s="14"/>
      <c r="X92" s="26"/>
      <c r="Y92" s="26"/>
      <c r="Z92" s="26"/>
      <c r="AA92" s="26"/>
      <c r="AB92" s="26"/>
      <c r="AC92" s="26"/>
      <c r="AD92" s="26"/>
      <c r="AE92" s="26"/>
      <c r="AG92" s="13"/>
      <c r="AH92" s="13"/>
      <c r="AI92" s="14"/>
      <c r="AJ92" s="26"/>
      <c r="AK92" s="26"/>
      <c r="AL92" s="26"/>
      <c r="AM92" s="26"/>
      <c r="AN92" s="26"/>
      <c r="AO92" s="26"/>
      <c r="AP92" s="26"/>
      <c r="AQ92" s="26"/>
      <c r="AS92" s="13"/>
      <c r="AT92" s="13"/>
      <c r="AU92" s="14"/>
      <c r="AV92" s="26"/>
      <c r="AW92" s="26"/>
      <c r="AX92" s="26"/>
      <c r="AY92" s="26"/>
      <c r="AZ92" s="26"/>
      <c r="BA92" s="26"/>
      <c r="BB92" s="26"/>
      <c r="BC92" s="26"/>
      <c r="CW92" s="26">
        <v>2.9883879781420764E-2</v>
      </c>
      <c r="CX92" s="13">
        <v>48.4</v>
      </c>
      <c r="CY92" s="13">
        <v>51.296223041714526</v>
      </c>
      <c r="CZ92" s="13">
        <v>51.945866337877284</v>
      </c>
      <c r="DA92" s="13">
        <v>2.100250028620894</v>
      </c>
      <c r="DB92" s="13">
        <f ca="1"/>
        <v>49.876817456458404</v>
      </c>
      <c r="DC92" s="13">
        <f ca="1"/>
        <v>52.591540699497052</v>
      </c>
      <c r="DD92" s="13">
        <v>43.862867704736139</v>
      </c>
      <c r="DE92" s="13">
        <f ca="1"/>
        <v>50.075784648434471</v>
      </c>
      <c r="DF92" s="13">
        <v>50.146793792298347</v>
      </c>
    </row>
    <row r="93" spans="1:110" x14ac:dyDescent="0.25">
      <c r="A93" s="9">
        <v>75.2</v>
      </c>
      <c r="B93" s="10" t="b">
        <v>1</v>
      </c>
      <c r="U93" s="13"/>
      <c r="V93" s="13"/>
      <c r="W93" s="14"/>
      <c r="X93" s="26"/>
      <c r="Y93" s="26"/>
      <c r="Z93" s="26"/>
      <c r="AA93" s="26"/>
      <c r="AB93" s="26"/>
      <c r="AC93" s="26"/>
      <c r="AD93" s="26"/>
      <c r="AE93" s="26"/>
      <c r="AG93" s="13"/>
      <c r="AH93" s="13"/>
      <c r="AI93" s="14"/>
      <c r="AJ93" s="26"/>
      <c r="AK93" s="26"/>
      <c r="AL93" s="26"/>
      <c r="AM93" s="26"/>
      <c r="AN93" s="26"/>
      <c r="AO93" s="26"/>
      <c r="AP93" s="26"/>
      <c r="AQ93" s="26"/>
      <c r="AS93" s="13"/>
      <c r="AT93" s="13"/>
      <c r="AU93" s="14"/>
      <c r="AV93" s="26"/>
      <c r="AW93" s="26"/>
      <c r="AX93" s="26"/>
      <c r="AY93" s="26"/>
      <c r="AZ93" s="26"/>
      <c r="BA93" s="26"/>
      <c r="BB93" s="26"/>
      <c r="BC93" s="26"/>
      <c r="CW93" s="26">
        <v>3.0225409836065573E-2</v>
      </c>
      <c r="CX93" s="13">
        <v>48.5</v>
      </c>
      <c r="CY93" s="13">
        <v>51.343955502334282</v>
      </c>
      <c r="CZ93" s="13">
        <v>51.984167222675509</v>
      </c>
      <c r="DA93" s="13">
        <v>2.1246250048213278</v>
      </c>
      <c r="DB93" s="13">
        <f ca="1"/>
        <v>49.940248870956417</v>
      </c>
      <c r="DC93" s="13">
        <f ca="1"/>
        <v>52.631026435013446</v>
      </c>
      <c r="DD93" s="13">
        <v>43.906261604133832</v>
      </c>
      <c r="DE93" s="13">
        <f ca="1"/>
        <v>50.120060099325769</v>
      </c>
      <c r="DF93" s="13">
        <v>50.192457934110692</v>
      </c>
    </row>
    <row r="94" spans="1:110" x14ac:dyDescent="0.25">
      <c r="A94" s="9">
        <v>74.900000000000006</v>
      </c>
      <c r="B94" s="10" t="b">
        <v>1</v>
      </c>
      <c r="U94" s="13"/>
      <c r="V94" s="13"/>
      <c r="W94" s="14"/>
      <c r="X94" s="26"/>
      <c r="Y94" s="26"/>
      <c r="Z94" s="26"/>
      <c r="AA94" s="26"/>
      <c r="AB94" s="26"/>
      <c r="AC94" s="26"/>
      <c r="AD94" s="26"/>
      <c r="AE94" s="26"/>
      <c r="AG94" s="13"/>
      <c r="AH94" s="13"/>
      <c r="AI94" s="14"/>
      <c r="AJ94" s="26"/>
      <c r="AK94" s="26"/>
      <c r="AL94" s="26"/>
      <c r="AM94" s="26"/>
      <c r="AN94" s="26"/>
      <c r="AO94" s="26"/>
      <c r="AP94" s="26"/>
      <c r="AQ94" s="26"/>
      <c r="AS94" s="13"/>
      <c r="AT94" s="13"/>
      <c r="AU94" s="14"/>
      <c r="AV94" s="26"/>
      <c r="AW94" s="26"/>
      <c r="AX94" s="26"/>
      <c r="AY94" s="26"/>
      <c r="AZ94" s="26"/>
      <c r="BA94" s="26"/>
      <c r="BB94" s="26"/>
      <c r="BC94" s="26"/>
      <c r="CW94" s="26">
        <v>3.0566939890710382E-2</v>
      </c>
      <c r="CX94" s="13">
        <v>48.5</v>
      </c>
      <c r="CY94" s="13">
        <v>51.391242993184946</v>
      </c>
      <c r="CZ94" s="13">
        <v>52.022138906790047</v>
      </c>
      <c r="DA94" s="13">
        <v>2.1490085667831851</v>
      </c>
      <c r="DB94" s="13">
        <f ca="1"/>
        <v>50.003057995145632</v>
      </c>
      <c r="DC94" s="13">
        <f ca="1"/>
        <v>52.670164013846808</v>
      </c>
      <c r="DD94" s="13">
        <v>43.949411025022457</v>
      </c>
      <c r="DE94" s="13">
        <f ca="1"/>
        <v>50.163995754309937</v>
      </c>
      <c r="DF94" s="13">
        <v>50.237773706014686</v>
      </c>
    </row>
    <row r="95" spans="1:110" x14ac:dyDescent="0.25">
      <c r="A95" s="9">
        <v>74.7</v>
      </c>
      <c r="B95" s="10" t="b">
        <v>1</v>
      </c>
      <c r="U95" s="13"/>
      <c r="V95" s="13"/>
      <c r="W95" s="14"/>
      <c r="X95" s="26"/>
      <c r="Y95" s="26"/>
      <c r="Z95" s="26"/>
      <c r="AA95" s="26"/>
      <c r="AB95" s="26"/>
      <c r="AC95" s="26"/>
      <c r="AD95" s="26"/>
      <c r="AE95" s="26"/>
      <c r="AG95" s="13"/>
      <c r="AH95" s="13"/>
      <c r="AI95" s="14"/>
      <c r="AJ95" s="26"/>
      <c r="AK95" s="26"/>
      <c r="AL95" s="26"/>
      <c r="AM95" s="26"/>
      <c r="AN95" s="26"/>
      <c r="AO95" s="26"/>
      <c r="AP95" s="26"/>
      <c r="AQ95" s="26"/>
      <c r="AS95" s="13"/>
      <c r="AT95" s="13"/>
      <c r="AU95" s="14"/>
      <c r="AV95" s="26"/>
      <c r="AW95" s="26"/>
      <c r="AX95" s="26"/>
      <c r="AY95" s="26"/>
      <c r="AZ95" s="26"/>
      <c r="BA95" s="26"/>
      <c r="BB95" s="26"/>
      <c r="BC95" s="26"/>
      <c r="CW95" s="26">
        <v>3.0908469945355191E-2</v>
      </c>
      <c r="CX95" s="13">
        <v>48.5</v>
      </c>
      <c r="CY95" s="13">
        <v>51.438094878304682</v>
      </c>
      <c r="CZ95" s="13">
        <v>52.059788155245741</v>
      </c>
      <c r="DA95" s="13">
        <v>2.173400720557054</v>
      </c>
      <c r="DB95" s="13">
        <f ca="1"/>
        <v>50.065257926924247</v>
      </c>
      <c r="DC95" s="13">
        <f ca="1"/>
        <v>52.708960635969483</v>
      </c>
      <c r="DD95" s="13">
        <v>43.992320053553684</v>
      </c>
      <c r="DE95" s="13">
        <f ca="1"/>
        <v>50.207598132328144</v>
      </c>
      <c r="DF95" s="13">
        <v>50.282747765087755</v>
      </c>
    </row>
    <row r="96" spans="1:110" x14ac:dyDescent="0.25">
      <c r="A96" s="9">
        <v>74.099999999999994</v>
      </c>
      <c r="B96" s="10" t="b">
        <v>1</v>
      </c>
      <c r="U96" s="13"/>
      <c r="V96" s="13"/>
      <c r="W96" s="14"/>
      <c r="X96" s="26"/>
      <c r="Y96" s="26"/>
      <c r="Z96" s="26"/>
      <c r="AA96" s="26"/>
      <c r="AB96" s="26"/>
      <c r="AC96" s="26"/>
      <c r="AD96" s="26"/>
      <c r="AE96" s="26"/>
      <c r="AG96" s="13"/>
      <c r="AH96" s="13"/>
      <c r="AI96" s="14"/>
      <c r="AJ96" s="26"/>
      <c r="AK96" s="26"/>
      <c r="AL96" s="26"/>
      <c r="AM96" s="26"/>
      <c r="AN96" s="26"/>
      <c r="AO96" s="26"/>
      <c r="AP96" s="26"/>
      <c r="AQ96" s="26"/>
      <c r="AS96" s="13"/>
      <c r="AT96" s="13"/>
      <c r="AU96" s="14"/>
      <c r="AV96" s="26"/>
      <c r="AW96" s="26"/>
      <c r="AX96" s="26"/>
      <c r="AY96" s="26"/>
      <c r="AZ96" s="26"/>
      <c r="BA96" s="26"/>
      <c r="BB96" s="26"/>
      <c r="BC96" s="26"/>
      <c r="CW96" s="26">
        <v>3.125E-2</v>
      </c>
      <c r="CX96" s="13">
        <v>48.5</v>
      </c>
      <c r="CY96" s="13">
        <v>51.484520223318114</v>
      </c>
      <c r="CZ96" s="13">
        <v>52.097121520845242</v>
      </c>
      <c r="DA96" s="13">
        <v>2.1978014721998886</v>
      </c>
      <c r="DB96" s="13">
        <f ca="1"/>
        <v>50.126861347851538</v>
      </c>
      <c r="DC96" s="13">
        <f ca="1"/>
        <v>52.747423274533965</v>
      </c>
      <c r="DD96" s="13">
        <v>44.034992663306951</v>
      </c>
      <c r="DE96" s="13">
        <f ca="1"/>
        <v>50.250873556891449</v>
      </c>
      <c r="DF96" s="13">
        <v>50.327386569338977</v>
      </c>
    </row>
    <row r="97" spans="1:110" x14ac:dyDescent="0.25">
      <c r="A97" s="9">
        <v>74.099999999999994</v>
      </c>
      <c r="B97" s="10" t="b">
        <v>1</v>
      </c>
      <c r="U97" s="13"/>
      <c r="V97" s="13"/>
      <c r="W97" s="14"/>
      <c r="X97" s="26"/>
      <c r="Y97" s="26"/>
      <c r="Z97" s="26"/>
      <c r="AA97" s="26"/>
      <c r="AB97" s="26"/>
      <c r="AC97" s="26"/>
      <c r="AD97" s="26"/>
      <c r="AE97" s="26"/>
      <c r="AG97" s="13"/>
      <c r="AH97" s="13"/>
      <c r="AI97" s="14"/>
      <c r="AJ97" s="26"/>
      <c r="AK97" s="26"/>
      <c r="AL97" s="26"/>
      <c r="AM97" s="26"/>
      <c r="AN97" s="26"/>
      <c r="AO97" s="26"/>
      <c r="AP97" s="26"/>
      <c r="AQ97" s="26"/>
      <c r="AS97" s="13"/>
      <c r="AT97" s="13"/>
      <c r="AU97" s="14"/>
      <c r="AV97" s="26"/>
      <c r="AW97" s="26"/>
      <c r="AX97" s="26"/>
      <c r="AY97" s="26"/>
      <c r="AZ97" s="26"/>
      <c r="BA97" s="26"/>
      <c r="BB97" s="26"/>
      <c r="BC97" s="26"/>
      <c r="CW97" s="26">
        <v>3.1591530054644809E-2</v>
      </c>
      <c r="CX97" s="13">
        <v>48.6</v>
      </c>
      <c r="CY97" s="13">
        <v>51.530527808105717</v>
      </c>
      <c r="CZ97" s="13">
        <v>52.134145353077393</v>
      </c>
      <c r="DA97" s="13">
        <v>2.2222108277750747</v>
      </c>
      <c r="DB97" s="13">
        <f ca="1"/>
        <v>50.187880540765562</v>
      </c>
      <c r="DC97" s="13">
        <f ca="1"/>
        <v>52.785558685422536</v>
      </c>
      <c r="DD97" s="13">
        <v>44.077432719584081</v>
      </c>
      <c r="DE97" s="13">
        <f ca="1"/>
        <v>50.2938281640075</v>
      </c>
      <c r="DF97" s="13">
        <v>50.371696385768089</v>
      </c>
    </row>
    <row r="98" spans="1:110" x14ac:dyDescent="0.25">
      <c r="A98" s="9">
        <v>74</v>
      </c>
      <c r="B98" s="10" t="b">
        <v>1</v>
      </c>
      <c r="U98" s="13"/>
      <c r="V98" s="13"/>
      <c r="W98" s="14"/>
      <c r="X98" s="26"/>
      <c r="Y98" s="26"/>
      <c r="Z98" s="26"/>
      <c r="AA98" s="26"/>
      <c r="AB98" s="26"/>
      <c r="AC98" s="26"/>
      <c r="AD98" s="26"/>
      <c r="AE98" s="26"/>
      <c r="AG98" s="13"/>
      <c r="AH98" s="13"/>
      <c r="AI98" s="14"/>
      <c r="AJ98" s="26"/>
      <c r="AK98" s="26"/>
      <c r="AL98" s="26"/>
      <c r="AM98" s="26"/>
      <c r="AN98" s="26"/>
      <c r="AO98" s="26"/>
      <c r="AP98" s="26"/>
      <c r="AQ98" s="26"/>
      <c r="AS98" s="13"/>
      <c r="AT98" s="13"/>
      <c r="AU98" s="14"/>
      <c r="AV98" s="26"/>
      <c r="AW98" s="26"/>
      <c r="AX98" s="26"/>
      <c r="AY98" s="26"/>
      <c r="AZ98" s="26"/>
      <c r="BA98" s="26"/>
      <c r="BB98" s="26"/>
      <c r="BC98" s="26"/>
      <c r="CW98" s="26">
        <v>3.1933060109289618E-2</v>
      </c>
      <c r="CX98" s="13">
        <v>48.6</v>
      </c>
      <c r="CY98" s="13">
        <v>51.576126138804156</v>
      </c>
      <c r="CZ98" s="13">
        <v>52.170865806559434</v>
      </c>
      <c r="DA98" s="13">
        <v>2.2466287933524138</v>
      </c>
      <c r="DB98" s="13">
        <f ca="1"/>
        <v>50.248327406473614</v>
      </c>
      <c r="DC98" s="13">
        <f ca="1"/>
        <v>52.823373416296015</v>
      </c>
      <c r="DD98" s="13">
        <v>44.119643983495479</v>
      </c>
      <c r="DE98" s="13">
        <f ca="1"/>
        <v>50.336467909703714</v>
      </c>
      <c r="DF98" s="13">
        <v>50.415683298014912</v>
      </c>
    </row>
    <row r="99" spans="1:110" x14ac:dyDescent="0.25">
      <c r="A99" s="9">
        <v>74.099999999999994</v>
      </c>
      <c r="B99" s="10" t="b">
        <v>1</v>
      </c>
      <c r="U99" s="13"/>
      <c r="V99" s="13"/>
      <c r="W99" s="14"/>
      <c r="X99" s="26"/>
      <c r="Y99" s="26"/>
      <c r="Z99" s="26"/>
      <c r="AA99" s="26"/>
      <c r="AB99" s="26"/>
      <c r="AC99" s="26"/>
      <c r="AD99" s="26"/>
      <c r="AE99" s="26"/>
      <c r="AG99" s="13"/>
      <c r="AH99" s="13"/>
      <c r="AI99" s="14"/>
      <c r="AJ99" s="26"/>
      <c r="AK99" s="26"/>
      <c r="AL99" s="26"/>
      <c r="AM99" s="26"/>
      <c r="AN99" s="26"/>
      <c r="AO99" s="26"/>
      <c r="AP99" s="26"/>
      <c r="AQ99" s="26"/>
      <c r="AS99" s="13"/>
      <c r="AT99" s="13"/>
      <c r="AU99" s="14"/>
      <c r="AV99" s="26"/>
      <c r="AW99" s="26"/>
      <c r="AX99" s="26"/>
      <c r="AY99" s="26"/>
      <c r="AZ99" s="26"/>
      <c r="BA99" s="26"/>
      <c r="BB99" s="26"/>
      <c r="BC99" s="26"/>
      <c r="CW99" s="26">
        <v>3.2274590163934427E-2</v>
      </c>
      <c r="CX99" s="13">
        <v>48.6</v>
      </c>
      <c r="CY99" s="13">
        <v>51.621323459179891</v>
      </c>
      <c r="CZ99" s="13">
        <v>52.207288849042122</v>
      </c>
      <c r="DA99" s="13">
        <v>2.2710553750081095</v>
      </c>
      <c r="DB99" s="13">
        <f ca="1"/>
        <v>50.308213479573887</v>
      </c>
      <c r="DC99" s="13">
        <f ca="1"/>
        <v>52.860873815172887</v>
      </c>
      <c r="DD99" s="13">
        <v>44.161630115850215</v>
      </c>
      <c r="DE99" s="13">
        <f ca="1"/>
        <v>50.378798577171494</v>
      </c>
      <c r="DF99" s="13">
        <v>50.459353213624112</v>
      </c>
    </row>
    <row r="100" spans="1:110" x14ac:dyDescent="0.25">
      <c r="A100" s="9">
        <v>74.8</v>
      </c>
      <c r="B100" s="10" t="b">
        <v>1</v>
      </c>
      <c r="U100" s="13"/>
      <c r="V100" s="13"/>
      <c r="W100" s="14"/>
      <c r="X100" s="26"/>
      <c r="Y100" s="26"/>
      <c r="Z100" s="26"/>
      <c r="AA100" s="26"/>
      <c r="AB100" s="26"/>
      <c r="AC100" s="26"/>
      <c r="AD100" s="26"/>
      <c r="AE100" s="26"/>
      <c r="AG100" s="13"/>
      <c r="AH100" s="13"/>
      <c r="AI100" s="14"/>
      <c r="AJ100" s="26"/>
      <c r="AK100" s="26"/>
      <c r="AL100" s="26"/>
      <c r="AM100" s="26"/>
      <c r="AN100" s="26"/>
      <c r="AO100" s="26"/>
      <c r="AP100" s="26"/>
      <c r="AQ100" s="26"/>
      <c r="AS100" s="13"/>
      <c r="AT100" s="13"/>
      <c r="AU100" s="14"/>
      <c r="AV100" s="26"/>
      <c r="AW100" s="26"/>
      <c r="AX100" s="26"/>
      <c r="AY100" s="26"/>
      <c r="AZ100" s="26"/>
      <c r="BA100" s="26"/>
      <c r="BB100" s="26"/>
      <c r="BC100" s="26"/>
      <c r="CW100" s="26">
        <v>3.2616120218579236E-2</v>
      </c>
      <c r="CX100" s="13">
        <v>48.7</v>
      </c>
      <c r="CY100" s="13">
        <v>51.666127761414955</v>
      </c>
      <c r="CZ100" s="13">
        <v>52.243420269004829</v>
      </c>
      <c r="DA100" s="13">
        <v>2.2954905788248308</v>
      </c>
      <c r="DB100" s="13">
        <f ca="1"/>
        <v>50.367549943462201</v>
      </c>
      <c r="DC100" s="13">
        <f ca="1"/>
        <v>52.898066038568047</v>
      </c>
      <c r="DD100" s="13">
        <v>44.203394680861322</v>
      </c>
      <c r="DE100" s="13">
        <f ca="1"/>
        <v>50.420825783554598</v>
      </c>
      <c r="DF100" s="13">
        <v>50.502711870948417</v>
      </c>
    </row>
    <row r="101" spans="1:110" x14ac:dyDescent="0.25">
      <c r="A101" s="9">
        <v>74.599999999999994</v>
      </c>
      <c r="B101" s="10" t="b">
        <v>1</v>
      </c>
      <c r="U101" s="13"/>
      <c r="V101" s="13"/>
      <c r="W101" s="14"/>
      <c r="X101" s="26"/>
      <c r="Y101" s="26"/>
      <c r="Z101" s="26"/>
      <c r="AA101" s="26"/>
      <c r="AB101" s="26"/>
      <c r="AC101" s="26"/>
      <c r="AD101" s="26"/>
      <c r="AE101" s="26"/>
      <c r="AG101" s="13"/>
      <c r="AH101" s="13"/>
      <c r="AI101" s="14"/>
      <c r="AJ101" s="26"/>
      <c r="AK101" s="26"/>
      <c r="AL101" s="26"/>
      <c r="AM101" s="26"/>
      <c r="AN101" s="26"/>
      <c r="AO101" s="26"/>
      <c r="AP101" s="26"/>
      <c r="AQ101" s="26"/>
      <c r="AS101" s="13"/>
      <c r="AT101" s="13"/>
      <c r="AU101" s="14"/>
      <c r="AV101" s="26"/>
      <c r="AW101" s="26"/>
      <c r="AX101" s="26"/>
      <c r="AY101" s="26"/>
      <c r="AZ101" s="26"/>
      <c r="BA101" s="26"/>
      <c r="BB101" s="26"/>
      <c r="BC101" s="26"/>
      <c r="CW101" s="26">
        <v>3.2957650273224046E-2</v>
      </c>
      <c r="CX101" s="13">
        <v>48.7</v>
      </c>
      <c r="CY101" s="13">
        <v>51.710546796341177</v>
      </c>
      <c r="CZ101" s="13">
        <v>52.279265682865564</v>
      </c>
      <c r="DA101" s="13">
        <v>2.319934410891658</v>
      </c>
      <c r="DB101" s="13">
        <f ca="1"/>
        <v>50.426347644573717</v>
      </c>
      <c r="DC101" s="13">
        <f ca="1"/>
        <v>52.934956059217896</v>
      </c>
      <c r="DD101" s="13">
        <v>44.244941149676954</v>
      </c>
      <c r="DE101" s="13">
        <f ca="1"/>
        <v>50.46255498640253</v>
      </c>
      <c r="DF101" s="13">
        <v>50.545764845712029</v>
      </c>
    </row>
    <row r="102" spans="1:110" x14ac:dyDescent="0.25">
      <c r="A102" s="9">
        <v>74.400000000000006</v>
      </c>
      <c r="B102" s="10" t="b">
        <v>1</v>
      </c>
      <c r="U102" s="13"/>
      <c r="V102" s="13"/>
      <c r="W102" s="14"/>
      <c r="X102" s="26"/>
      <c r="Y102" s="26"/>
      <c r="Z102" s="26"/>
      <c r="AA102" s="26"/>
      <c r="AB102" s="26"/>
      <c r="AC102" s="26"/>
      <c r="AD102" s="26"/>
      <c r="AE102" s="26"/>
      <c r="AG102" s="13"/>
      <c r="AH102" s="13"/>
      <c r="AI102" s="14"/>
      <c r="AJ102" s="26"/>
      <c r="AK102" s="26"/>
      <c r="AL102" s="26"/>
      <c r="AM102" s="26"/>
      <c r="AN102" s="26"/>
      <c r="AO102" s="26"/>
      <c r="AP102" s="26"/>
      <c r="AQ102" s="26"/>
      <c r="AS102" s="13"/>
      <c r="AT102" s="13"/>
      <c r="AU102" s="14"/>
      <c r="AV102" s="26"/>
      <c r="AW102" s="26"/>
      <c r="AX102" s="26"/>
      <c r="AY102" s="26"/>
      <c r="AZ102" s="26"/>
      <c r="BA102" s="26"/>
      <c r="BB102" s="26"/>
      <c r="BC102" s="26"/>
      <c r="CW102" s="26">
        <v>3.3299180327868855E-2</v>
      </c>
      <c r="CX102" s="13">
        <v>48.8</v>
      </c>
      <c r="CY102" s="13">
        <v>51.754588083156406</v>
      </c>
      <c r="CZ102" s="13">
        <v>52.314830541829366</v>
      </c>
      <c r="DA102" s="13">
        <v>2.3443868773041494</v>
      </c>
      <c r="DB102" s="13">
        <f ca="1"/>
        <v>50.484617105906224</v>
      </c>
      <c r="DC102" s="13">
        <f ca="1"/>
        <v>52.971549673417215</v>
      </c>
      <c r="DD102" s="13">
        <v>44.286272903747239</v>
      </c>
      <c r="DE102" s="13">
        <f ca="1"/>
        <v>50.503991489809209</v>
      </c>
      <c r="DF102" s="13">
        <v>50.588517557254114</v>
      </c>
    </row>
    <row r="103" spans="1:110" x14ac:dyDescent="0.25">
      <c r="A103" s="9">
        <v>74.400000000000006</v>
      </c>
      <c r="B103" s="10" t="b">
        <v>1</v>
      </c>
      <c r="U103" s="13"/>
      <c r="V103" s="13"/>
      <c r="W103" s="14"/>
      <c r="X103" s="26"/>
      <c r="Y103" s="26"/>
      <c r="Z103" s="26"/>
      <c r="AA103" s="26"/>
      <c r="AB103" s="26"/>
      <c r="AC103" s="26"/>
      <c r="AD103" s="26"/>
      <c r="AE103" s="26"/>
      <c r="AG103" s="13"/>
      <c r="AH103" s="13"/>
      <c r="AI103" s="14"/>
      <c r="AJ103" s="26"/>
      <c r="AK103" s="26"/>
      <c r="AL103" s="26"/>
      <c r="AM103" s="26"/>
      <c r="AN103" s="26"/>
      <c r="AO103" s="26"/>
      <c r="AP103" s="26"/>
      <c r="AQ103" s="26"/>
      <c r="AS103" s="13"/>
      <c r="AT103" s="13"/>
      <c r="AU103" s="14"/>
      <c r="AV103" s="26"/>
      <c r="AW103" s="26"/>
      <c r="AX103" s="26"/>
      <c r="AY103" s="26"/>
      <c r="AZ103" s="26"/>
      <c r="BA103" s="26"/>
      <c r="BB103" s="26"/>
      <c r="BC103" s="26"/>
      <c r="CW103" s="26">
        <v>3.3640710382513664E-2</v>
      </c>
      <c r="CX103" s="13">
        <v>48.9</v>
      </c>
      <c r="CY103" s="13">
        <v>51.798258918654028</v>
      </c>
      <c r="CZ103" s="13">
        <v>52.350120138396662</v>
      </c>
      <c r="DA103" s="13">
        <v>2.3688479841643244</v>
      </c>
      <c r="DB103" s="13">
        <f ca="1"/>
        <v>50.542368539868228</v>
      </c>
      <c r="DC103" s="13">
        <f ca="1"/>
        <v>53.007852507990648</v>
      </c>
      <c r="DD103" s="13">
        <v>44.327393238036215</v>
      </c>
      <c r="DE103" s="13">
        <f ca="1"/>
        <v>50.545140450255026</v>
      </c>
      <c r="DF103" s="13">
        <v>50.630975274471233</v>
      </c>
    </row>
    <row r="104" spans="1:110" x14ac:dyDescent="0.25">
      <c r="A104" s="9">
        <v>73.900000000000006</v>
      </c>
      <c r="B104" s="10" t="b">
        <v>1</v>
      </c>
      <c r="U104" s="13"/>
      <c r="V104" s="13"/>
      <c r="W104" s="14"/>
      <c r="X104" s="26"/>
      <c r="Y104" s="26"/>
      <c r="Z104" s="26"/>
      <c r="AA104" s="26"/>
      <c r="AB104" s="26"/>
      <c r="AC104" s="26"/>
      <c r="AD104" s="26"/>
      <c r="AE104" s="26"/>
      <c r="AG104" s="13"/>
      <c r="AH104" s="13"/>
      <c r="AI104" s="14"/>
      <c r="AJ104" s="26"/>
      <c r="AK104" s="26"/>
      <c r="AL104" s="26"/>
      <c r="AM104" s="26"/>
      <c r="AN104" s="26"/>
      <c r="AO104" s="26"/>
      <c r="AP104" s="26"/>
      <c r="AQ104" s="26"/>
      <c r="AS104" s="13"/>
      <c r="AT104" s="13"/>
      <c r="AU104" s="14"/>
      <c r="AV104" s="26"/>
      <c r="AW104" s="26"/>
      <c r="AX104" s="26"/>
      <c r="AY104" s="26"/>
      <c r="AZ104" s="26"/>
      <c r="BA104" s="26"/>
      <c r="BB104" s="26"/>
      <c r="BC104" s="26"/>
      <c r="CW104" s="26">
        <v>3.3982240437158473E-2</v>
      </c>
      <c r="CX104" s="13">
        <v>48.9</v>
      </c>
      <c r="CY104" s="13">
        <v>51.84156638599481</v>
      </c>
      <c r="CZ104" s="13">
        <v>52.385139612551725</v>
      </c>
      <c r="DA104" s="13">
        <v>2.3933177375806491</v>
      </c>
      <c r="DB104" s="13">
        <f ca="1"/>
        <v>50.599611860491784</v>
      </c>
      <c r="DC104" s="13">
        <f ca="1"/>
        <v>53.043870026921013</v>
      </c>
      <c r="DD104" s="13">
        <v>44.368305364087306</v>
      </c>
      <c r="DE104" s="13">
        <f ca="1"/>
        <v>50.586006882169521</v>
      </c>
      <c r="DF104" s="13">
        <v>50.67314312147608</v>
      </c>
    </row>
    <row r="105" spans="1:110" x14ac:dyDescent="0.25">
      <c r="A105" s="9">
        <v>73.5</v>
      </c>
      <c r="B105" s="10" t="b">
        <v>1</v>
      </c>
      <c r="U105" s="13"/>
      <c r="V105" s="13"/>
      <c r="W105" s="14"/>
      <c r="X105" s="26"/>
      <c r="Y105" s="26"/>
      <c r="Z105" s="26"/>
      <c r="AA105" s="26"/>
      <c r="AB105" s="26"/>
      <c r="AC105" s="26"/>
      <c r="AD105" s="26"/>
      <c r="AE105" s="26"/>
      <c r="AG105" s="13"/>
      <c r="AH105" s="13"/>
      <c r="AI105" s="14"/>
      <c r="AJ105" s="26"/>
      <c r="AK105" s="26"/>
      <c r="AL105" s="26"/>
      <c r="AM105" s="26"/>
      <c r="AN105" s="26"/>
      <c r="AO105" s="26"/>
      <c r="AP105" s="26"/>
      <c r="AQ105" s="26"/>
      <c r="AS105" s="13"/>
      <c r="AT105" s="13"/>
      <c r="AU105" s="14"/>
      <c r="AV105" s="26"/>
      <c r="AW105" s="26"/>
      <c r="AX105" s="26"/>
      <c r="AY105" s="26"/>
      <c r="AZ105" s="26"/>
      <c r="BA105" s="26"/>
      <c r="BB105" s="26"/>
      <c r="BC105" s="26"/>
      <c r="CW105" s="26">
        <v>3.4323770491803282E-2</v>
      </c>
      <c r="CX105" s="13">
        <v>49</v>
      </c>
      <c r="CY105" s="13">
        <v>51.884517363048175</v>
      </c>
      <c r="CZ105" s="13">
        <v>52.419893957650018</v>
      </c>
      <c r="DA105" s="13">
        <v>2.4177961436680926</v>
      </c>
      <c r="DB105" s="13">
        <f ca="1"/>
        <v>50.656356695048046</v>
      </c>
      <c r="DC105" s="13">
        <f ca="1"/>
        <v>53.079607537654198</v>
      </c>
      <c r="DD105" s="13">
        <v>44.409012412950545</v>
      </c>
      <c r="DE105" s="13">
        <f ca="1"/>
        <v>50.626595663230873</v>
      </c>
      <c r="DF105" s="13">
        <v>50.715026082988686</v>
      </c>
    </row>
    <row r="106" spans="1:110" x14ac:dyDescent="0.25">
      <c r="A106" s="9">
        <v>73.3</v>
      </c>
      <c r="B106" s="10" t="b">
        <v>1</v>
      </c>
      <c r="U106" s="13"/>
      <c r="V106" s="13"/>
      <c r="W106" s="14"/>
      <c r="X106" s="26"/>
      <c r="Y106" s="26"/>
      <c r="Z106" s="26"/>
      <c r="AA106" s="26"/>
      <c r="AB106" s="26"/>
      <c r="AC106" s="26"/>
      <c r="AD106" s="26"/>
      <c r="AE106" s="26"/>
      <c r="AG106" s="13"/>
      <c r="AH106" s="13"/>
      <c r="AI106" s="14"/>
      <c r="AJ106" s="26"/>
      <c r="AK106" s="26"/>
      <c r="AL106" s="26"/>
      <c r="AM106" s="26"/>
      <c r="AN106" s="26"/>
      <c r="AO106" s="26"/>
      <c r="AP106" s="26"/>
      <c r="AQ106" s="26"/>
      <c r="AS106" s="13"/>
      <c r="AT106" s="13"/>
      <c r="AU106" s="14"/>
      <c r="AV106" s="26"/>
      <c r="AW106" s="26"/>
      <c r="AX106" s="26"/>
      <c r="AY106" s="26"/>
      <c r="AZ106" s="26"/>
      <c r="BA106" s="26"/>
      <c r="BB106" s="26"/>
      <c r="BC106" s="26"/>
      <c r="CW106" s="26">
        <v>3.4665300546448084E-2</v>
      </c>
      <c r="CX106" s="13">
        <v>49.1</v>
      </c>
      <c r="CY106" s="13">
        <v>51.927118530328102</v>
      </c>
      <c r="CZ106" s="13">
        <v>52.454388026022073</v>
      </c>
      <c r="DA106" s="13">
        <v>2.4422832085481159</v>
      </c>
      <c r="DB106" s="13">
        <f ca="1"/>
        <v>50.712612395099761</v>
      </c>
      <c r="DC106" s="13">
        <f ca="1"/>
        <v>53.115070197099719</v>
      </c>
      <c r="DD106" s="13">
        <v>44.449517437979026</v>
      </c>
      <c r="DE106" s="13">
        <f ca="1"/>
        <v>50.666911539416944</v>
      </c>
      <c r="DF106" s="13">
        <v>50.756629009475432</v>
      </c>
    </row>
    <row r="107" spans="1:110" x14ac:dyDescent="0.25">
      <c r="A107" s="9">
        <v>73.2</v>
      </c>
      <c r="B107" s="10" t="b">
        <v>1</v>
      </c>
      <c r="U107" s="13"/>
      <c r="V107" s="13"/>
      <c r="W107" s="14"/>
      <c r="X107" s="26"/>
      <c r="Y107" s="26"/>
      <c r="Z107" s="26"/>
      <c r="AA107" s="26"/>
      <c r="AB107" s="26"/>
      <c r="AC107" s="26"/>
      <c r="AD107" s="26"/>
      <c r="AE107" s="26"/>
      <c r="AG107" s="13"/>
      <c r="AH107" s="13"/>
      <c r="AI107" s="14"/>
      <c r="AJ107" s="26"/>
      <c r="AK107" s="26"/>
      <c r="AL107" s="26"/>
      <c r="AM107" s="26"/>
      <c r="AN107" s="26"/>
      <c r="AO107" s="26"/>
      <c r="AP107" s="26"/>
      <c r="AQ107" s="26"/>
      <c r="AS107" s="13"/>
      <c r="AT107" s="13"/>
      <c r="AU107" s="14"/>
      <c r="AV107" s="26"/>
      <c r="AW107" s="26"/>
      <c r="AX107" s="26"/>
      <c r="AY107" s="26"/>
      <c r="AZ107" s="26"/>
      <c r="BA107" s="26"/>
      <c r="BB107" s="26"/>
      <c r="BC107" s="26"/>
      <c r="CW107" s="26">
        <v>3.5006830601092893E-2</v>
      </c>
      <c r="CX107" s="13">
        <v>49.2</v>
      </c>
      <c r="CY107" s="13">
        <v>51.969376378547061</v>
      </c>
      <c r="CZ107" s="13">
        <v>52.488626534309844</v>
      </c>
      <c r="DA107" s="13">
        <v>2.4667789383486509</v>
      </c>
      <c r="DB107" s="13">
        <f ca="1"/>
        <v>50.768388047023677</v>
      </c>
      <c r="DC107" s="13">
        <f ca="1"/>
        <v>53.150263017344365</v>
      </c>
      <c r="DD107" s="13">
        <v>44.489823417501675</v>
      </c>
      <c r="DE107" s="13">
        <f ca="1"/>
        <v>50.706959129821968</v>
      </c>
      <c r="DF107" s="13">
        <v>50.797956622049902</v>
      </c>
    </row>
    <row r="108" spans="1:110" x14ac:dyDescent="0.25">
      <c r="A108" s="9">
        <v>73.5</v>
      </c>
      <c r="B108" s="10" t="b">
        <v>1</v>
      </c>
      <c r="U108" s="13"/>
      <c r="V108" s="13"/>
      <c r="W108" s="14"/>
      <c r="X108" s="26"/>
      <c r="Y108" s="26"/>
      <c r="Z108" s="26"/>
      <c r="AA108" s="26"/>
      <c r="AB108" s="26"/>
      <c r="AC108" s="26"/>
      <c r="AD108" s="26"/>
      <c r="AE108" s="26"/>
      <c r="AG108" s="13"/>
      <c r="AH108" s="13"/>
      <c r="AI108" s="14"/>
      <c r="AJ108" s="26"/>
      <c r="AK108" s="26"/>
      <c r="AL108" s="26"/>
      <c r="AM108" s="26"/>
      <c r="AN108" s="26"/>
      <c r="AO108" s="26"/>
      <c r="AP108" s="26"/>
      <c r="AQ108" s="26"/>
      <c r="AS108" s="13"/>
      <c r="AT108" s="13"/>
      <c r="AU108" s="14"/>
      <c r="AV108" s="26"/>
      <c r="AW108" s="26"/>
      <c r="AX108" s="26"/>
      <c r="AY108" s="26"/>
      <c r="AZ108" s="26"/>
      <c r="BA108" s="26"/>
      <c r="BB108" s="26"/>
      <c r="BC108" s="26"/>
      <c r="CW108" s="26">
        <v>3.5348360655737703E-2</v>
      </c>
      <c r="CX108" s="13">
        <v>49.2</v>
      </c>
      <c r="CY108" s="13">
        <v>52.011297215810053</v>
      </c>
      <c r="CZ108" s="13">
        <v>52.522614068551356</v>
      </c>
      <c r="DA108" s="13">
        <v>2.491283339204164</v>
      </c>
      <c r="DB108" s="13">
        <f ca="1"/>
        <v>50.823692482033067</v>
      </c>
      <c r="DC108" s="13">
        <f ca="1"/>
        <v>53.18519087109545</v>
      </c>
      <c r="DD108" s="13">
        <v>44.529933257378943</v>
      </c>
      <c r="DE108" s="13">
        <f ca="1"/>
        <v>50.746742931251909</v>
      </c>
      <c r="DF108" s="13">
        <v>50.839013517148885</v>
      </c>
    </row>
    <row r="109" spans="1:110" x14ac:dyDescent="0.25">
      <c r="A109" s="9">
        <v>72.900000000000006</v>
      </c>
      <c r="B109" s="10" t="b">
        <v>1</v>
      </c>
      <c r="U109" s="13"/>
      <c r="V109" s="13"/>
      <c r="W109" s="14"/>
      <c r="X109" s="26"/>
      <c r="Y109" s="26"/>
      <c r="Z109" s="26"/>
      <c r="AA109" s="26"/>
      <c r="AB109" s="26"/>
      <c r="AC109" s="26"/>
      <c r="AD109" s="26"/>
      <c r="AE109" s="26"/>
      <c r="AG109" s="13"/>
      <c r="AH109" s="13"/>
      <c r="AI109" s="14"/>
      <c r="AJ109" s="26"/>
      <c r="AK109" s="26"/>
      <c r="AL109" s="26"/>
      <c r="AM109" s="26"/>
      <c r="AN109" s="26"/>
      <c r="AO109" s="26"/>
      <c r="AP109" s="26"/>
      <c r="AQ109" s="26"/>
      <c r="AS109" s="13"/>
      <c r="AT109" s="13"/>
      <c r="AU109" s="14"/>
      <c r="AV109" s="26"/>
      <c r="AW109" s="26"/>
      <c r="AX109" s="26"/>
      <c r="AY109" s="26"/>
      <c r="AZ109" s="26"/>
      <c r="BA109" s="26"/>
      <c r="BB109" s="26"/>
      <c r="BC109" s="26"/>
      <c r="CW109" s="26">
        <v>3.5689890710382512E-2</v>
      </c>
      <c r="CX109" s="13">
        <v>49.2</v>
      </c>
      <c r="CY109" s="13">
        <v>52.05288717446912</v>
      </c>
      <c r="CZ109" s="13">
        <v>52.55635508902715</v>
      </c>
      <c r="DA109" s="13">
        <v>2.5157964172556366</v>
      </c>
      <c r="DB109" s="13">
        <f ca="1"/>
        <v>50.878534285728648</v>
      </c>
      <c r="DC109" s="13">
        <f ca="1"/>
        <v>53.219858496868682</v>
      </c>
      <c r="DD109" s="13">
        <v>44.569849793447673</v>
      </c>
      <c r="DE109" s="13">
        <f ca="1"/>
        <v>50.786267322610612</v>
      </c>
      <c r="DF109" s="13">
        <v>50.879804170995882</v>
      </c>
    </row>
    <row r="110" spans="1:110" x14ac:dyDescent="0.25">
      <c r="A110" s="9">
        <v>73</v>
      </c>
      <c r="B110" s="10" t="b">
        <v>1</v>
      </c>
      <c r="U110" s="13"/>
      <c r="V110" s="13"/>
      <c r="W110" s="14"/>
      <c r="X110" s="26"/>
      <c r="Y110" s="26"/>
      <c r="Z110" s="26"/>
      <c r="AA110" s="26"/>
      <c r="AB110" s="26"/>
      <c r="AC110" s="26"/>
      <c r="AD110" s="26"/>
      <c r="AE110" s="26"/>
      <c r="AG110" s="13"/>
      <c r="AH110" s="13"/>
      <c r="AI110" s="14"/>
      <c r="AJ110" s="26"/>
      <c r="AK110" s="26"/>
      <c r="AL110" s="26"/>
      <c r="AM110" s="26"/>
      <c r="AN110" s="26"/>
      <c r="AO110" s="26"/>
      <c r="AP110" s="26"/>
      <c r="AQ110" s="26"/>
      <c r="AS110" s="13"/>
      <c r="AT110" s="13"/>
      <c r="AU110" s="14"/>
      <c r="AV110" s="26"/>
      <c r="AW110" s="26"/>
      <c r="AX110" s="26"/>
      <c r="AY110" s="26"/>
      <c r="AZ110" s="26"/>
      <c r="BA110" s="26"/>
      <c r="BB110" s="26"/>
      <c r="BC110" s="26"/>
      <c r="CW110" s="26">
        <v>3.6031420765027321E-2</v>
      </c>
      <c r="CX110" s="13">
        <v>49.3</v>
      </c>
      <c r="CY110" s="13">
        <v>52.094152217657417</v>
      </c>
      <c r="CZ110" s="13">
        <v>52.589853934882484</v>
      </c>
      <c r="DA110" s="13">
        <v>2.5403181786505531</v>
      </c>
      <c r="DB110" s="13">
        <f ca="1"/>
        <v>50.932921807204394</v>
      </c>
      <c r="DC110" s="13">
        <f ca="1"/>
        <v>53.254270503935331</v>
      </c>
      <c r="DD110" s="13">
        <v>44.609575793860913</v>
      </c>
      <c r="DE110" s="13">
        <f ca="1"/>
        <v>50.825536569088399</v>
      </c>
      <c r="DF110" s="13">
        <v>50.920332943863741</v>
      </c>
    </row>
    <row r="111" spans="1:110" x14ac:dyDescent="0.25">
      <c r="A111" s="9">
        <v>73</v>
      </c>
      <c r="B111" s="10" t="b">
        <v>1</v>
      </c>
      <c r="U111" s="13"/>
      <c r="V111" s="13"/>
      <c r="W111" s="14"/>
      <c r="X111" s="26"/>
      <c r="Y111" s="26"/>
      <c r="Z111" s="26"/>
      <c r="AA111" s="26"/>
      <c r="AB111" s="26"/>
      <c r="AC111" s="26"/>
      <c r="AD111" s="26"/>
      <c r="AE111" s="26"/>
      <c r="AG111" s="13"/>
      <c r="AH111" s="13"/>
      <c r="AI111" s="14"/>
      <c r="AJ111" s="26"/>
      <c r="AK111" s="26"/>
      <c r="AL111" s="26"/>
      <c r="AM111" s="26"/>
      <c r="AN111" s="26"/>
      <c r="AO111" s="26"/>
      <c r="AP111" s="26"/>
      <c r="AQ111" s="26"/>
      <c r="AS111" s="13"/>
      <c r="AT111" s="13"/>
      <c r="AU111" s="14"/>
      <c r="AV111" s="26"/>
      <c r="AW111" s="26"/>
      <c r="AX111" s="26"/>
      <c r="AY111" s="26"/>
      <c r="AZ111" s="26"/>
      <c r="BA111" s="26"/>
      <c r="BB111" s="26"/>
      <c r="BC111" s="26"/>
      <c r="CW111" s="26">
        <v>3.637295081967213E-2</v>
      </c>
      <c r="CX111" s="13">
        <v>49.3</v>
      </c>
      <c r="CY111" s="13">
        <v>52.135098145520779</v>
      </c>
      <c r="CZ111" s="13">
        <v>52.623114828537361</v>
      </c>
      <c r="DA111" s="13">
        <v>2.5648486295429644</v>
      </c>
      <c r="DB111" s="13">
        <f ca="1"/>
        <v>50.986863167733127</v>
      </c>
      <c r="DC111" s="13">
        <f ca="1"/>
        <v>53.288431377041718</v>
      </c>
      <c r="DD111" s="13">
        <v>44.649113961328133</v>
      </c>
      <c r="DE111" s="13">
        <f ca="1"/>
        <v>50.864554826163491</v>
      </c>
      <c r="DF111" s="13">
        <v>50.960604084147221</v>
      </c>
    </row>
    <row r="112" spans="1:110" x14ac:dyDescent="0.25">
      <c r="A112" s="9">
        <v>72.7</v>
      </c>
      <c r="B112" s="10" t="b">
        <v>1</v>
      </c>
      <c r="U112" s="13"/>
      <c r="V112" s="13"/>
      <c r="W112" s="14"/>
      <c r="X112" s="26"/>
      <c r="Y112" s="26"/>
      <c r="Z112" s="26"/>
      <c r="AA112" s="26"/>
      <c r="AB112" s="26"/>
      <c r="AC112" s="26"/>
      <c r="AD112" s="26"/>
      <c r="AE112" s="26"/>
      <c r="AG112" s="13"/>
      <c r="AH112" s="13"/>
      <c r="AI112" s="14"/>
      <c r="AJ112" s="26"/>
      <c r="AK112" s="26"/>
      <c r="AL112" s="26"/>
      <c r="AM112" s="26"/>
      <c r="AN112" s="26"/>
      <c r="AO112" s="26"/>
      <c r="AP112" s="26"/>
      <c r="AQ112" s="26"/>
      <c r="AS112" s="13"/>
      <c r="AT112" s="13"/>
      <c r="AU112" s="14"/>
      <c r="AV112" s="26"/>
      <c r="AW112" s="26"/>
      <c r="AX112" s="26"/>
      <c r="AY112" s="26"/>
      <c r="AZ112" s="26"/>
      <c r="BA112" s="26"/>
      <c r="BB112" s="26"/>
      <c r="BC112" s="26"/>
      <c r="CW112" s="26">
        <v>3.6714480874316939E-2</v>
      </c>
      <c r="CX112" s="13">
        <v>49.4</v>
      </c>
      <c r="CY112" s="13">
        <v>52.175730601163494</v>
      </c>
      <c r="CZ112" s="13">
        <v>52.656141879895905</v>
      </c>
      <c r="DA112" s="13">
        <v>2.5893877760934343</v>
      </c>
      <c r="DB112" s="13">
        <f ca="1"/>
        <v>51.040366269054701</v>
      </c>
      <c r="DC112" s="13">
        <f ca="1"/>
        <v>53.322345480913661</v>
      </c>
      <c r="DD112" s="13">
        <v>44.688466935261062</v>
      </c>
      <c r="DE112" s="13">
        <f ca="1"/>
        <v>50.903326143426568</v>
      </c>
      <c r="DF112" s="13">
        <v>51.000621732255745</v>
      </c>
    </row>
    <row r="113" spans="1:110" x14ac:dyDescent="0.25">
      <c r="A113" s="9">
        <v>72.599999999999994</v>
      </c>
      <c r="B113" s="10" t="b">
        <v>1</v>
      </c>
      <c r="U113" s="13"/>
      <c r="V113" s="13"/>
      <c r="W113" s="14"/>
      <c r="X113" s="26"/>
      <c r="Y113" s="26"/>
      <c r="Z113" s="26"/>
      <c r="AA113" s="26"/>
      <c r="AB113" s="26"/>
      <c r="AC113" s="26"/>
      <c r="AD113" s="26"/>
      <c r="AE113" s="26"/>
      <c r="AG113" s="13"/>
      <c r="AH113" s="13"/>
      <c r="AI113" s="14"/>
      <c r="AJ113" s="26"/>
      <c r="AK113" s="26"/>
      <c r="AL113" s="26"/>
      <c r="AM113" s="26"/>
      <c r="AN113" s="26"/>
      <c r="AO113" s="26"/>
      <c r="AP113" s="26"/>
      <c r="AQ113" s="26"/>
      <c r="AS113" s="13"/>
      <c r="AT113" s="13"/>
      <c r="AU113" s="14"/>
      <c r="AV113" s="26"/>
      <c r="AW113" s="26"/>
      <c r="AX113" s="26"/>
      <c r="AY113" s="26"/>
      <c r="AZ113" s="26"/>
      <c r="BA113" s="26"/>
      <c r="BB113" s="26"/>
      <c r="BC113" s="26"/>
      <c r="CW113" s="26">
        <v>3.7056010928961748E-2</v>
      </c>
      <c r="CX113" s="13">
        <v>49.4</v>
      </c>
      <c r="CY113" s="13">
        <v>52.216055076323848</v>
      </c>
      <c r="CZ113" s="13">
        <v>52.688939090366496</v>
      </c>
      <c r="DA113" s="13">
        <v>2.613935624469105</v>
      </c>
      <c r="DB113" s="13">
        <f ca="1"/>
        <v>51.093438801288912</v>
      </c>
      <c r="DC113" s="13">
        <f ca="1"/>
        <v>53.356017064557719</v>
      </c>
      <c r="DD113" s="13">
        <v>44.727637293829815</v>
      </c>
      <c r="DE113" s="13">
        <f ca="1"/>
        <v>50.941854468237636</v>
      </c>
      <c r="DF113" s="13">
        <v>51.040389924335763</v>
      </c>
    </row>
    <row r="114" spans="1:110" x14ac:dyDescent="0.25">
      <c r="A114" s="9">
        <v>72.599999999999994</v>
      </c>
      <c r="B114" s="10" t="b">
        <v>1</v>
      </c>
      <c r="U114" s="13"/>
      <c r="V114" s="13"/>
      <c r="W114" s="14"/>
      <c r="X114" s="26"/>
      <c r="Y114" s="26"/>
      <c r="Z114" s="26"/>
      <c r="AA114" s="26"/>
      <c r="AB114" s="26"/>
      <c r="AC114" s="26"/>
      <c r="AD114" s="26"/>
      <c r="AE114" s="26"/>
      <c r="AG114" s="13"/>
      <c r="AH114" s="13"/>
      <c r="AI114" s="14"/>
      <c r="AJ114" s="26"/>
      <c r="AK114" s="26"/>
      <c r="AL114" s="26"/>
      <c r="AM114" s="26"/>
      <c r="AN114" s="26"/>
      <c r="AO114" s="26"/>
      <c r="AP114" s="26"/>
      <c r="AQ114" s="26"/>
      <c r="AS114" s="13"/>
      <c r="AT114" s="13"/>
      <c r="AU114" s="14"/>
      <c r="AV114" s="26"/>
      <c r="AW114" s="26"/>
      <c r="AX114" s="26"/>
      <c r="AY114" s="26"/>
      <c r="AZ114" s="26"/>
      <c r="BA114" s="26"/>
      <c r="BB114" s="26"/>
      <c r="BC114" s="26"/>
      <c r="CW114" s="26">
        <v>3.7397540983606557E-2</v>
      </c>
      <c r="CX114" s="13">
        <v>49.4</v>
      </c>
      <c r="CY114" s="13">
        <v>52.2560769167942</v>
      </c>
      <c r="CZ114" s="13">
        <v>52.721510356702161</v>
      </c>
      <c r="DA114" s="13">
        <v>2.6384921808436794</v>
      </c>
      <c r="DB114" s="13">
        <f ca="1"/>
        <v>51.146088250493023</v>
      </c>
      <c r="DC114" s="13">
        <f ca="1"/>
        <v>53.389450265369831</v>
      </c>
      <c r="DD114" s="13">
        <v>44.766627555934043</v>
      </c>
      <c r="DE114" s="13">
        <f ca="1"/>
        <v>50.980143649224203</v>
      </c>
      <c r="DF114" s="13">
        <v>51.0799125958318</v>
      </c>
    </row>
    <row r="115" spans="1:110" x14ac:dyDescent="0.25">
      <c r="A115" s="9">
        <v>72</v>
      </c>
      <c r="B115" s="10" t="b">
        <v>1</v>
      </c>
      <c r="U115" s="13"/>
      <c r="V115" s="13"/>
      <c r="W115" s="14"/>
      <c r="X115" s="26"/>
      <c r="Y115" s="26"/>
      <c r="Z115" s="26"/>
      <c r="AA115" s="26"/>
      <c r="AB115" s="26"/>
      <c r="AC115" s="26"/>
      <c r="AD115" s="26"/>
      <c r="AE115" s="26"/>
      <c r="AG115" s="13"/>
      <c r="AH115" s="13"/>
      <c r="AI115" s="14"/>
      <c r="AJ115" s="26"/>
      <c r="AK115" s="26"/>
      <c r="AL115" s="26"/>
      <c r="AM115" s="26"/>
      <c r="AN115" s="26"/>
      <c r="AO115" s="26"/>
      <c r="AP115" s="26"/>
      <c r="AQ115" s="26"/>
      <c r="AS115" s="13"/>
      <c r="AT115" s="13"/>
      <c r="AU115" s="14"/>
      <c r="AV115" s="26"/>
      <c r="AW115" s="26"/>
      <c r="AX115" s="26"/>
      <c r="AY115" s="26"/>
      <c r="AZ115" s="26"/>
      <c r="BA115" s="26"/>
      <c r="BB115" s="26"/>
      <c r="BC115" s="26"/>
      <c r="CW115" s="26">
        <v>3.7739071038251366E-2</v>
      </c>
      <c r="CX115" s="13">
        <v>49.5</v>
      </c>
      <c r="CY115" s="13">
        <v>52.295801327599222</v>
      </c>
      <c r="CZ115" s="13">
        <v>52.753859474671529</v>
      </c>
      <c r="DA115" s="13">
        <v>2.663057451397413</v>
      </c>
      <c r="DB115" s="13">
        <f ca="1"/>
        <v>51.198321905883134</v>
      </c>
      <c r="DC115" s="13">
        <f ca="1"/>
        <v>53.422649113062114</v>
      </c>
      <c r="DD115" s="13">
        <v>44.805440183093125</v>
      </c>
      <c r="DE115" s="13">
        <f ca="1"/>
        <v>51.018197439628906</v>
      </c>
      <c r="DF115" s="13">
        <v>51.119193584894525</v>
      </c>
    </row>
    <row r="116" spans="1:110" x14ac:dyDescent="0.25">
      <c r="A116" s="9">
        <v>82.8</v>
      </c>
      <c r="B116" s="10" t="b">
        <v>1</v>
      </c>
      <c r="U116" s="13"/>
      <c r="V116" s="13"/>
      <c r="W116" s="14"/>
      <c r="X116" s="26"/>
      <c r="Y116" s="26"/>
      <c r="Z116" s="26"/>
      <c r="AA116" s="26"/>
      <c r="AB116" s="26"/>
      <c r="AC116" s="26"/>
      <c r="AD116" s="26"/>
      <c r="AE116" s="26"/>
      <c r="AG116" s="13"/>
      <c r="AH116" s="13"/>
      <c r="AI116" s="14"/>
      <c r="AJ116" s="26"/>
      <c r="AK116" s="26"/>
      <c r="AL116" s="26"/>
      <c r="AM116" s="26"/>
      <c r="AN116" s="26"/>
      <c r="AO116" s="26"/>
      <c r="AP116" s="26"/>
      <c r="AQ116" s="26"/>
      <c r="AS116" s="13"/>
      <c r="AT116" s="13"/>
      <c r="AU116" s="14"/>
      <c r="AV116" s="26"/>
      <c r="AW116" s="26"/>
      <c r="AX116" s="26"/>
      <c r="AY116" s="26"/>
      <c r="AZ116" s="26"/>
      <c r="BA116" s="26"/>
      <c r="BB116" s="26"/>
      <c r="BC116" s="26"/>
      <c r="CW116" s="26">
        <v>3.8080601092896176E-2</v>
      </c>
      <c r="CX116" s="13">
        <v>49.6</v>
      </c>
      <c r="CY116" s="13">
        <v>52.335233377945251</v>
      </c>
      <c r="CZ116" s="13">
        <v>52.785990142568622</v>
      </c>
      <c r="DA116" s="13">
        <v>2.687631442317163</v>
      </c>
      <c r="DB116" s="13">
        <f ca="1"/>
        <v>51.250146866737339</v>
      </c>
      <c r="DC116" s="13">
        <f ca="1"/>
        <v>53.455617533417069</v>
      </c>
      <c r="DD116" s="13">
        <v>44.844077581259711</v>
      </c>
      <c r="DE116" s="13">
        <f ca="1"/>
        <v>51.056019500514502</v>
      </c>
      <c r="DF116" s="13">
        <v>51.158236635643682</v>
      </c>
    </row>
    <row r="117" spans="1:110" x14ac:dyDescent="0.25">
      <c r="A117" s="9">
        <v>82.7</v>
      </c>
      <c r="B117" s="10" t="b">
        <v>1</v>
      </c>
      <c r="U117" s="13"/>
      <c r="V117" s="13"/>
      <c r="W117" s="14"/>
      <c r="X117" s="26"/>
      <c r="Y117" s="26"/>
      <c r="Z117" s="26"/>
      <c r="AA117" s="26"/>
      <c r="AB117" s="26"/>
      <c r="AC117" s="26"/>
      <c r="AD117" s="26"/>
      <c r="AE117" s="26"/>
      <c r="AG117" s="13"/>
      <c r="AH117" s="13"/>
      <c r="AI117" s="14"/>
      <c r="AJ117" s="26"/>
      <c r="AK117" s="26"/>
      <c r="AL117" s="26"/>
      <c r="AM117" s="26"/>
      <c r="AN117" s="26"/>
      <c r="AO117" s="26"/>
      <c r="AP117" s="26"/>
      <c r="AQ117" s="26"/>
      <c r="AS117" s="13"/>
      <c r="AT117" s="13"/>
      <c r="AU117" s="14"/>
      <c r="AV117" s="26"/>
      <c r="AW117" s="26"/>
      <c r="AX117" s="26"/>
      <c r="AY117" s="26"/>
      <c r="AZ117" s="26"/>
      <c r="BA117" s="26"/>
      <c r="BB117" s="26"/>
      <c r="BC117" s="26"/>
      <c r="CW117" s="26">
        <v>3.8422131147540985E-2</v>
      </c>
      <c r="CX117" s="13">
        <v>49.6</v>
      </c>
      <c r="CY117" s="13">
        <v>52.374378005952764</v>
      </c>
      <c r="CZ117" s="13">
        <v>52.817905964570436</v>
      </c>
      <c r="DA117" s="13">
        <v>2.71221415979638</v>
      </c>
      <c r="DB117" s="13">
        <f ca="1"/>
        <v>51.301570048997164</v>
      </c>
      <c r="DC117" s="13">
        <f ca="1"/>
        <v>53.488359351878366</v>
      </c>
      <c r="DD117" s="13">
        <v>44.882542102560052</v>
      </c>
      <c r="DE117" s="13">
        <f ca="1"/>
        <v>51.093613403833288</v>
      </c>
      <c r="DF117" s="13">
        <v>51.197045401293451</v>
      </c>
    </row>
    <row r="118" spans="1:110" x14ac:dyDescent="0.25">
      <c r="A118" s="9">
        <v>82.5</v>
      </c>
      <c r="B118" s="10" t="b">
        <v>1</v>
      </c>
      <c r="U118" s="13"/>
      <c r="V118" s="13"/>
      <c r="W118" s="14"/>
      <c r="X118" s="26"/>
      <c r="Y118" s="26"/>
      <c r="Z118" s="26"/>
      <c r="AA118" s="26"/>
      <c r="AB118" s="26"/>
      <c r="AC118" s="26"/>
      <c r="AD118" s="26"/>
      <c r="AE118" s="26"/>
      <c r="AG118" s="13"/>
      <c r="AH118" s="13"/>
      <c r="AI118" s="14"/>
      <c r="AJ118" s="26"/>
      <c r="AK118" s="26"/>
      <c r="AL118" s="26"/>
      <c r="AM118" s="26"/>
      <c r="AN118" s="26"/>
      <c r="AO118" s="26"/>
      <c r="AP118" s="26"/>
      <c r="AQ118" s="26"/>
      <c r="AS118" s="13"/>
      <c r="AT118" s="13"/>
      <c r="AU118" s="14"/>
      <c r="AV118" s="26"/>
      <c r="AW118" s="26"/>
      <c r="AX118" s="26"/>
      <c r="AY118" s="26"/>
      <c r="AZ118" s="26"/>
      <c r="BA118" s="26"/>
      <c r="BB118" s="26"/>
      <c r="BC118" s="26"/>
      <c r="CW118" s="26">
        <v>3.8763661202185794E-2</v>
      </c>
      <c r="CX118" s="13">
        <v>49.6</v>
      </c>
      <c r="CY118" s="13">
        <v>52.413240023183405</v>
      </c>
      <c r="CZ118" s="13">
        <v>52.849610453950064</v>
      </c>
      <c r="DA118" s="13">
        <v>2.7368056100350899</v>
      </c>
      <c r="DB118" s="13">
        <f ca="1"/>
        <v>51.352598191583162</v>
      </c>
      <c r="DC118" s="13">
        <f ca="1"/>
        <v>53.520878296986879</v>
      </c>
      <c r="DD118" s="13">
        <v>44.920836046965043</v>
      </c>
      <c r="DE118" s="13">
        <f ca="1"/>
        <v>51.130982635368149</v>
      </c>
      <c r="DF118" s="13">
        <v>51.235623447147049</v>
      </c>
    </row>
    <row r="119" spans="1:110" x14ac:dyDescent="0.25">
      <c r="A119" s="9">
        <v>82.3</v>
      </c>
      <c r="B119" s="10" t="b">
        <v>1</v>
      </c>
      <c r="U119" s="13"/>
      <c r="V119" s="13"/>
      <c r="W119" s="14"/>
      <c r="X119" s="26"/>
      <c r="Y119" s="26"/>
      <c r="Z119" s="26"/>
      <c r="AA119" s="26"/>
      <c r="AB119" s="26"/>
      <c r="AC119" s="26"/>
      <c r="AD119" s="26"/>
      <c r="AE119" s="26"/>
      <c r="AG119" s="13"/>
      <c r="AH119" s="13"/>
      <c r="AI119" s="14"/>
      <c r="AJ119" s="26"/>
      <c r="AK119" s="26"/>
      <c r="AL119" s="26"/>
      <c r="AM119" s="26"/>
      <c r="AN119" s="26"/>
      <c r="AO119" s="26"/>
      <c r="AP119" s="26"/>
      <c r="AQ119" s="26"/>
      <c r="AS119" s="13"/>
      <c r="AT119" s="13"/>
      <c r="AU119" s="14"/>
      <c r="AV119" s="26"/>
      <c r="AW119" s="26"/>
      <c r="AX119" s="26"/>
      <c r="AY119" s="26"/>
      <c r="AZ119" s="26"/>
      <c r="BA119" s="26"/>
      <c r="BB119" s="26"/>
      <c r="BC119" s="26"/>
      <c r="CW119" s="26">
        <v>3.9105191256830603E-2</v>
      </c>
      <c r="CX119" s="13">
        <v>49.6</v>
      </c>
      <c r="CY119" s="13">
        <v>52.451824118972134</v>
      </c>
      <c r="CZ119" s="13">
        <v>52.881107036152571</v>
      </c>
      <c r="DA119" s="13">
        <v>2.7614057992399621</v>
      </c>
      <c r="DB119" s="13">
        <f ca="1"/>
        <v>51.403237862439568</v>
      </c>
      <c r="DC119" s="13">
        <f ca="1"/>
        <v>53.553178003669707</v>
      </c>
      <c r="DD119" s="13">
        <v>44.958961663895025</v>
      </c>
      <c r="DE119" s="13">
        <f ca="1"/>
        <v>51.16813059755146</v>
      </c>
      <c r="DF119" s="13">
        <v>51.273974253467266</v>
      </c>
    </row>
    <row r="120" spans="1:110" x14ac:dyDescent="0.25">
      <c r="A120" s="9">
        <v>82</v>
      </c>
      <c r="B120" s="10" t="b">
        <v>1</v>
      </c>
      <c r="U120" s="13"/>
      <c r="V120" s="13"/>
      <c r="W120" s="14"/>
      <c r="X120" s="26"/>
      <c r="Y120" s="26"/>
      <c r="Z120" s="26"/>
      <c r="AA120" s="26"/>
      <c r="AB120" s="26"/>
      <c r="AC120" s="26"/>
      <c r="AD120" s="26"/>
      <c r="AE120" s="26"/>
      <c r="AG120" s="13"/>
      <c r="AH120" s="13"/>
      <c r="AI120" s="14"/>
      <c r="AJ120" s="26"/>
      <c r="AK120" s="26"/>
      <c r="AL120" s="26"/>
      <c r="AM120" s="26"/>
      <c r="AN120" s="26"/>
      <c r="AO120" s="26"/>
      <c r="AP120" s="26"/>
      <c r="AQ120" s="26"/>
      <c r="AS120" s="13"/>
      <c r="AT120" s="13"/>
      <c r="AU120" s="14"/>
      <c r="AV120" s="26"/>
      <c r="AW120" s="26"/>
      <c r="AX120" s="26"/>
      <c r="AY120" s="26"/>
      <c r="AZ120" s="26"/>
      <c r="BA120" s="26"/>
      <c r="BB120" s="26"/>
      <c r="BC120" s="26"/>
      <c r="CW120" s="26">
        <v>3.9446721311475412E-2</v>
      </c>
      <c r="CX120" s="13">
        <v>49.7</v>
      </c>
      <c r="CY120" s="13">
        <v>52.490134864574529</v>
      </c>
      <c r="CZ120" s="13">
        <v>52.912399051741048</v>
      </c>
      <c r="DA120" s="13">
        <v>2.7860147336242505</v>
      </c>
      <c r="DB120" s="13">
        <f ca="1"/>
        <v>51.453495464321591</v>
      </c>
      <c r="DC120" s="13">
        <f ca="1"/>
        <v>53.585262016389748</v>
      </c>
      <c r="DD120" s="13">
        <v>44.996921153761711</v>
      </c>
      <c r="DE120" s="13">
        <f ca="1"/>
        <v>51.205060612167948</v>
      </c>
      <c r="DF120" s="13">
        <v>51.312101218229053</v>
      </c>
    </row>
    <row r="121" spans="1:110" x14ac:dyDescent="0.25">
      <c r="A121" s="9">
        <v>81.900000000000006</v>
      </c>
      <c r="B121" s="10" t="b">
        <v>1</v>
      </c>
      <c r="U121" s="13"/>
      <c r="V121" s="13"/>
      <c r="W121" s="14"/>
      <c r="X121" s="26"/>
      <c r="Y121" s="26"/>
      <c r="Z121" s="26"/>
      <c r="AA121" s="26"/>
      <c r="AB121" s="26"/>
      <c r="AC121" s="26"/>
      <c r="AD121" s="26"/>
      <c r="AE121" s="26"/>
      <c r="AG121" s="13"/>
      <c r="AH121" s="13"/>
      <c r="AI121" s="14"/>
      <c r="AJ121" s="26"/>
      <c r="AK121" s="26"/>
      <c r="AL121" s="26"/>
      <c r="AM121" s="26"/>
      <c r="AN121" s="26"/>
      <c r="AO121" s="26"/>
      <c r="AP121" s="26"/>
      <c r="AQ121" s="26"/>
      <c r="AS121" s="13"/>
      <c r="AT121" s="13"/>
      <c r="AU121" s="14"/>
      <c r="AV121" s="26"/>
      <c r="AW121" s="26"/>
      <c r="AX121" s="26"/>
      <c r="AY121" s="26"/>
      <c r="AZ121" s="26"/>
      <c r="BA121" s="26"/>
      <c r="BB121" s="26"/>
      <c r="BC121" s="26"/>
      <c r="CW121" s="26">
        <v>3.9788251366120221E-2</v>
      </c>
      <c r="CX121" s="13">
        <v>49.8</v>
      </c>
      <c r="CY121" s="13">
        <v>52.52817671713872</v>
      </c>
      <c r="CZ121" s="13">
        <v>52.943489759218927</v>
      </c>
      <c r="DA121" s="13">
        <v>2.8106324194078653</v>
      </c>
      <c r="DB121" s="13">
        <f ca="1"/>
        <v>51.503377240338786</v>
      </c>
      <c r="DC121" s="13">
        <f ca="1"/>
        <v>53.617133792163095</v>
      </c>
      <c r="DD121" s="13">
        <v>45.034716669450169</v>
      </c>
      <c r="DE121" s="13">
        <f ca="1"/>
        <v>51.241775922947419</v>
      </c>
      <c r="DF121" s="13">
        <v>51.350007659759974</v>
      </c>
    </row>
    <row r="122" spans="1:110" x14ac:dyDescent="0.25">
      <c r="A122" s="9">
        <v>81.7</v>
      </c>
      <c r="B122" s="10" t="b">
        <v>1</v>
      </c>
      <c r="U122" s="13"/>
      <c r="V122" s="13"/>
      <c r="W122" s="14"/>
      <c r="X122" s="26"/>
      <c r="Y122" s="26"/>
      <c r="Z122" s="26"/>
      <c r="AA122" s="26"/>
      <c r="AB122" s="26"/>
      <c r="AC122" s="26"/>
      <c r="AD122" s="26"/>
      <c r="AE122" s="26"/>
      <c r="AG122" s="13"/>
      <c r="AH122" s="13"/>
      <c r="AI122" s="14"/>
      <c r="AJ122" s="26"/>
      <c r="AK122" s="26"/>
      <c r="AL122" s="26"/>
      <c r="AM122" s="26"/>
      <c r="AN122" s="26"/>
      <c r="AO122" s="26"/>
      <c r="AP122" s="26"/>
      <c r="AQ122" s="26"/>
      <c r="AS122" s="13"/>
      <c r="AT122" s="13"/>
      <c r="AU122" s="14"/>
      <c r="AV122" s="26"/>
      <c r="AW122" s="26"/>
      <c r="AX122" s="26"/>
      <c r="AY122" s="26"/>
      <c r="AZ122" s="26"/>
      <c r="BA122" s="26"/>
      <c r="BB122" s="26"/>
      <c r="BC122" s="26"/>
      <c r="CW122" s="26">
        <v>4.012978142076503E-2</v>
      </c>
      <c r="CX122" s="13">
        <v>49.8</v>
      </c>
      <c r="CY122" s="13">
        <v>52.565954023510763</v>
      </c>
      <c r="CZ122" s="13">
        <v>52.974382337735243</v>
      </c>
      <c r="DA122" s="13">
        <v>2.835258862817351</v>
      </c>
      <c r="DB122" s="13">
        <f ca="1"/>
        <v>51.55288927926641</v>
      </c>
      <c r="DC122" s="13">
        <f ca="1"/>
        <v>53.648796703450607</v>
      </c>
      <c r="DD122" s="13">
        <v>45.072350317743627</v>
      </c>
      <c r="DE122" s="13">
        <f ca="1"/>
        <v>51.278279698052522</v>
      </c>
      <c r="DF122" s="13">
        <v>51.387696819274041</v>
      </c>
    </row>
    <row r="123" spans="1:110" x14ac:dyDescent="0.25">
      <c r="A123" s="9">
        <v>81.3</v>
      </c>
      <c r="B123" s="10" t="b">
        <v>1</v>
      </c>
      <c r="U123" s="13"/>
      <c r="V123" s="13"/>
      <c r="W123" s="14"/>
      <c r="X123" s="26"/>
      <c r="Y123" s="26"/>
      <c r="Z123" s="26"/>
      <c r="AA123" s="26"/>
      <c r="AB123" s="26"/>
      <c r="AC123" s="26"/>
      <c r="AD123" s="26"/>
      <c r="AE123" s="26"/>
      <c r="AG123" s="13"/>
      <c r="AH123" s="13"/>
      <c r="AI123" s="14"/>
      <c r="AJ123" s="26"/>
      <c r="AK123" s="26"/>
      <c r="AL123" s="26"/>
      <c r="AM123" s="26"/>
      <c r="AN123" s="26"/>
      <c r="AO123" s="26"/>
      <c r="AP123" s="26"/>
      <c r="AQ123" s="26"/>
      <c r="AS123" s="13"/>
      <c r="AT123" s="13"/>
      <c r="AU123" s="14"/>
      <c r="AV123" s="26"/>
      <c r="AW123" s="26"/>
      <c r="AX123" s="26"/>
      <c r="AY123" s="26"/>
      <c r="AZ123" s="26"/>
      <c r="BA123" s="26"/>
      <c r="BB123" s="26"/>
      <c r="BC123" s="26"/>
      <c r="CW123" s="26">
        <v>4.0471311475409839E-2</v>
      </c>
      <c r="CX123" s="13">
        <v>49.8</v>
      </c>
      <c r="CY123" s="13">
        <v>52.603471023881738</v>
      </c>
      <c r="CZ123" s="13">
        <v>53.005079889678321</v>
      </c>
      <c r="DA123" s="13">
        <v>2.8598940700858786</v>
      </c>
      <c r="DB123" s="13">
        <f ca="1"/>
        <v>51.602037520636614</v>
      </c>
      <c r="DC123" s="13">
        <f ca="1"/>
        <v>53.680254040930087</v>
      </c>
      <c r="DD123" s="13">
        <v>45.109824160693904</v>
      </c>
      <c r="DE123" s="13">
        <f ca="1"/>
        <v>51.314575032466806</v>
      </c>
      <c r="DF123" s="13">
        <v>51.425171863304129</v>
      </c>
    </row>
    <row r="124" spans="1:110" x14ac:dyDescent="0.25">
      <c r="A124" s="9">
        <v>81.3</v>
      </c>
      <c r="B124" s="10" t="b">
        <v>1</v>
      </c>
      <c r="U124" s="13"/>
      <c r="V124" s="13"/>
      <c r="W124" s="14"/>
      <c r="X124" s="26"/>
      <c r="Y124" s="26"/>
      <c r="Z124" s="26"/>
      <c r="AA124" s="26"/>
      <c r="AB124" s="26"/>
      <c r="AC124" s="26"/>
      <c r="AD124" s="26"/>
      <c r="AE124" s="26"/>
      <c r="AG124" s="13"/>
      <c r="AH124" s="13"/>
      <c r="AI124" s="14"/>
      <c r="AJ124" s="26"/>
      <c r="AK124" s="26"/>
      <c r="AL124" s="26"/>
      <c r="AM124" s="26"/>
      <c r="AN124" s="26"/>
      <c r="AO124" s="26"/>
      <c r="AP124" s="26"/>
      <c r="AQ124" s="26"/>
      <c r="AS124" s="13"/>
      <c r="AT124" s="13"/>
      <c r="AU124" s="14"/>
      <c r="AV124" s="26"/>
      <c r="AW124" s="26"/>
      <c r="AX124" s="26"/>
      <c r="AY124" s="26"/>
      <c r="AZ124" s="26"/>
      <c r="BA124" s="26"/>
      <c r="BB124" s="26"/>
      <c r="BC124" s="26"/>
      <c r="CW124" s="26">
        <v>4.0812841530054642E-2</v>
      </c>
      <c r="CX124" s="13">
        <v>49.8</v>
      </c>
      <c r="CY124" s="13">
        <v>52.640731855284557</v>
      </c>
      <c r="CZ124" s="13">
        <v>53.035585443163392</v>
      </c>
      <c r="DA124" s="13">
        <v>2.8845380474532987</v>
      </c>
      <c r="DB124" s="13">
        <f ca="1"/>
        <v>51.650827759620427</v>
      </c>
      <c r="DC124" s="13">
        <f ca="1"/>
        <v>53.711509016154963</v>
      </c>
      <c r="DD124" s="13">
        <v>45.147140216939817</v>
      </c>
      <c r="DE124" s="13">
        <f ca="1"/>
        <v>51.350664950287843</v>
      </c>
      <c r="DF124" s="13">
        <v>51.462435886037788</v>
      </c>
    </row>
    <row r="125" spans="1:110" x14ac:dyDescent="0.25">
      <c r="A125" s="9">
        <v>81.2</v>
      </c>
      <c r="B125" s="10" t="b">
        <v>1</v>
      </c>
      <c r="U125" s="13"/>
      <c r="V125" s="13"/>
      <c r="W125" s="14"/>
      <c r="X125" s="26"/>
      <c r="Y125" s="26"/>
      <c r="Z125" s="26"/>
      <c r="AA125" s="26"/>
      <c r="AB125" s="26"/>
      <c r="AC125" s="26"/>
      <c r="AD125" s="26"/>
      <c r="AE125" s="26"/>
      <c r="AG125" s="13"/>
      <c r="AH125" s="13"/>
      <c r="AI125" s="14"/>
      <c r="AJ125" s="26"/>
      <c r="AK125" s="26"/>
      <c r="AL125" s="26"/>
      <c r="AM125" s="26"/>
      <c r="AN125" s="26"/>
      <c r="AO125" s="26"/>
      <c r="AP125" s="26"/>
      <c r="AQ125" s="26"/>
      <c r="AS125" s="13"/>
      <c r="AT125" s="13"/>
      <c r="AU125" s="14"/>
      <c r="AV125" s="26"/>
      <c r="AW125" s="26"/>
      <c r="AX125" s="26"/>
      <c r="AY125" s="26"/>
      <c r="AZ125" s="26"/>
      <c r="BA125" s="26"/>
      <c r="BB125" s="26"/>
      <c r="BC125" s="26"/>
      <c r="CW125" s="26">
        <v>4.1154371584699451E-2</v>
      </c>
      <c r="CX125" s="13">
        <v>49.9</v>
      </c>
      <c r="CY125" s="13">
        <v>52.677740554947803</v>
      </c>
      <c r="CZ125" s="13">
        <v>53.065901954419616</v>
      </c>
      <c r="DA125" s="13">
        <v>2.9091908011661283</v>
      </c>
      <c r="DB125" s="13">
        <f ca="1"/>
        <v>51.699265651710483</v>
      </c>
      <c r="DC125" s="13">
        <f ca="1"/>
        <v>53.742564764104998</v>
      </c>
      <c r="DD125" s="13">
        <v>45.184300462976132</v>
      </c>
      <c r="DE125" s="13">
        <f ca="1"/>
        <v>51.386552406929894</v>
      </c>
      <c r="DF125" s="13">
        <v>51.499491911561101</v>
      </c>
    </row>
    <row r="126" spans="1:110" x14ac:dyDescent="0.25">
      <c r="A126" s="9">
        <v>81</v>
      </c>
      <c r="B126" s="10" t="b">
        <v>1</v>
      </c>
      <c r="U126" s="13"/>
      <c r="V126" s="13"/>
      <c r="W126" s="14"/>
      <c r="X126" s="26"/>
      <c r="Y126" s="26"/>
      <c r="Z126" s="26"/>
      <c r="AA126" s="26"/>
      <c r="AB126" s="26"/>
      <c r="AC126" s="26"/>
      <c r="AD126" s="26"/>
      <c r="AE126" s="26"/>
      <c r="AG126" s="13"/>
      <c r="AH126" s="13"/>
      <c r="AI126" s="14"/>
      <c r="AJ126" s="26"/>
      <c r="AK126" s="26"/>
      <c r="AL126" s="26"/>
      <c r="AM126" s="26"/>
      <c r="AN126" s="26"/>
      <c r="AO126" s="26"/>
      <c r="AP126" s="26"/>
      <c r="AQ126" s="26"/>
      <c r="AS126" s="13"/>
      <c r="AT126" s="13"/>
      <c r="AU126" s="14"/>
      <c r="AV126" s="26"/>
      <c r="AW126" s="26"/>
      <c r="AX126" s="26"/>
      <c r="AY126" s="26"/>
      <c r="AZ126" s="26"/>
      <c r="BA126" s="26"/>
      <c r="BB126" s="26"/>
      <c r="BC126" s="26"/>
      <c r="CW126" s="26">
        <v>4.149590163934426E-2</v>
      </c>
      <c r="CX126" s="13">
        <v>49.9</v>
      </c>
      <c r="CY126" s="13">
        <v>52.714501063513595</v>
      </c>
      <c r="CZ126" s="13">
        <v>53.096032310081192</v>
      </c>
      <c r="DA126" s="13">
        <v>2.9338523374775369</v>
      </c>
      <c r="DB126" s="13">
        <f ca="1"/>
        <v>51.747356717214444</v>
      </c>
      <c r="DC126" s="13">
        <f ca="1"/>
        <v>53.773424345634204</v>
      </c>
      <c r="DD126" s="13">
        <v>45.221306834375149</v>
      </c>
      <c r="DE126" s="13">
        <f ca="1"/>
        <v>51.422240291240485</v>
      </c>
      <c r="DF126" s="13">
        <v>51.536342896014936</v>
      </c>
    </row>
    <row r="127" spans="1:110" x14ac:dyDescent="0.25">
      <c r="A127" s="9">
        <v>86</v>
      </c>
      <c r="B127" s="10" t="b">
        <v>1</v>
      </c>
      <c r="U127" s="13"/>
      <c r="V127" s="13"/>
      <c r="W127" s="14"/>
      <c r="X127" s="26"/>
      <c r="Y127" s="26"/>
      <c r="Z127" s="26"/>
      <c r="AA127" s="26"/>
      <c r="AB127" s="26"/>
      <c r="AC127" s="26"/>
      <c r="AD127" s="26"/>
      <c r="AE127" s="26"/>
      <c r="AG127" s="13"/>
      <c r="AH127" s="13"/>
      <c r="AI127" s="14"/>
      <c r="AJ127" s="26"/>
      <c r="AK127" s="26"/>
      <c r="AL127" s="26"/>
      <c r="AM127" s="26"/>
      <c r="AN127" s="26"/>
      <c r="AO127" s="26"/>
      <c r="AP127" s="26"/>
      <c r="AQ127" s="26"/>
      <c r="AS127" s="13"/>
      <c r="AT127" s="13"/>
      <c r="AU127" s="14"/>
      <c r="AV127" s="26"/>
      <c r="AW127" s="26"/>
      <c r="AX127" s="26"/>
      <c r="AY127" s="26"/>
      <c r="AZ127" s="26"/>
      <c r="BA127" s="26"/>
      <c r="BB127" s="26"/>
      <c r="BC127" s="26"/>
      <c r="CW127" s="26">
        <v>4.1837431693989069E-2</v>
      </c>
      <c r="CX127" s="13">
        <v>50</v>
      </c>
      <c r="CY127" s="13">
        <v>52.751017228126045</v>
      </c>
      <c r="CZ127" s="13">
        <v>53.125979329386929</v>
      </c>
      <c r="DA127" s="13">
        <v>2.9585226626474119</v>
      </c>
      <c r="DB127" s="13">
        <f ca="1"/>
        <v>51.795106345568385</v>
      </c>
      <c r="DC127" s="13">
        <f ca="1"/>
        <v>53.804090749821079</v>
      </c>
      <c r="DD127" s="13">
        <v>45.258161226963161</v>
      </c>
      <c r="DE127" s="13">
        <f ca="1"/>
        <v>51.457731427534888</v>
      </c>
      <c r="DF127" s="13">
        <v>51.57299172966772</v>
      </c>
    </row>
    <row r="128" spans="1:110" x14ac:dyDescent="0.25">
      <c r="A128" s="9">
        <v>83</v>
      </c>
      <c r="B128" s="10" t="b">
        <v>1</v>
      </c>
      <c r="U128" s="13"/>
      <c r="V128" s="13"/>
      <c r="W128" s="14"/>
      <c r="X128" s="26"/>
      <c r="Y128" s="26"/>
      <c r="Z128" s="26"/>
      <c r="AA128" s="26"/>
      <c r="AB128" s="26"/>
      <c r="AC128" s="26"/>
      <c r="AD128" s="26"/>
      <c r="AE128" s="26"/>
      <c r="AG128" s="13"/>
      <c r="AH128" s="13"/>
      <c r="AI128" s="14"/>
      <c r="AJ128" s="26"/>
      <c r="AK128" s="26"/>
      <c r="AL128" s="26"/>
      <c r="AM128" s="26"/>
      <c r="AN128" s="26"/>
      <c r="AO128" s="26"/>
      <c r="AP128" s="26"/>
      <c r="AQ128" s="26"/>
      <c r="AS128" s="13"/>
      <c r="AT128" s="13"/>
      <c r="AU128" s="14"/>
      <c r="AV128" s="26"/>
      <c r="AW128" s="26"/>
      <c r="AX128" s="26"/>
      <c r="AY128" s="26"/>
      <c r="AZ128" s="26"/>
      <c r="BA128" s="26"/>
      <c r="BB128" s="26"/>
      <c r="BC128" s="26"/>
      <c r="CW128" s="26">
        <v>4.2178961748633878E-2</v>
      </c>
      <c r="CX128" s="13">
        <v>50</v>
      </c>
      <c r="CY128" s="13">
        <v>52.787292805396547</v>
      </c>
      <c r="CZ128" s="13">
        <v>53.15574576629313</v>
      </c>
      <c r="DA128" s="13">
        <v>2.9832017829423028</v>
      </c>
      <c r="DB128" s="13">
        <f ca="1"/>
        <v>51.842519799478282</v>
      </c>
      <c r="DC128" s="13">
        <f ca="1"/>
        <v>53.83456689622566</v>
      </c>
      <c r="DD128" s="13">
        <v>45.294865497953815</v>
      </c>
      <c r="DE128" s="13">
        <f ca="1"/>
        <v>51.49302857755233</v>
      </c>
      <c r="DF128" s="13">
        <v>51.609441238908545</v>
      </c>
    </row>
    <row r="129" spans="1:110" x14ac:dyDescent="0.25">
      <c r="A129" s="9">
        <v>79.900000000000006</v>
      </c>
      <c r="B129" s="10" t="b">
        <v>1</v>
      </c>
      <c r="U129" s="13"/>
      <c r="V129" s="13"/>
      <c r="W129" s="14"/>
      <c r="X129" s="26"/>
      <c r="Y129" s="26"/>
      <c r="Z129" s="26"/>
      <c r="AA129" s="26"/>
      <c r="AB129" s="26"/>
      <c r="AC129" s="26"/>
      <c r="AD129" s="26"/>
      <c r="AE129" s="26"/>
      <c r="AG129" s="13"/>
      <c r="AH129" s="13"/>
      <c r="AI129" s="14"/>
      <c r="AJ129" s="26"/>
      <c r="AK129" s="26"/>
      <c r="AL129" s="26"/>
      <c r="AM129" s="26"/>
      <c r="AN129" s="26"/>
      <c r="AO129" s="26"/>
      <c r="AP129" s="26"/>
      <c r="AQ129" s="26"/>
      <c r="AS129" s="13"/>
      <c r="AT129" s="13"/>
      <c r="AU129" s="14"/>
      <c r="AV129" s="26"/>
      <c r="AW129" s="26"/>
      <c r="AX129" s="26"/>
      <c r="AY129" s="26"/>
      <c r="AZ129" s="26"/>
      <c r="BA129" s="26"/>
      <c r="BB129" s="26"/>
      <c r="BC129" s="26"/>
      <c r="CW129" s="26">
        <v>4.2520491803278687E-2</v>
      </c>
      <c r="CX129" s="13">
        <v>50</v>
      </c>
      <c r="CY129" s="13">
        <v>52.823331464251837</v>
      </c>
      <c r="CZ129" s="13">
        <v>53.18533431150361</v>
      </c>
      <c r="DA129" s="13">
        <v>3.0078897046354882</v>
      </c>
      <c r="DB129" s="13">
        <f ca="1"/>
        <v>51.889602218898439</v>
      </c>
      <c r="DC129" s="13">
        <f ca="1"/>
        <v>53.864855637057921</v>
      </c>
      <c r="DD129" s="13">
        <v>45.331421467040194</v>
      </c>
      <c r="DE129" s="13">
        <f ca="1"/>
        <v>51.528134442337574</v>
      </c>
      <c r="DF129" s="13">
        <v>51.645694188164441</v>
      </c>
    </row>
    <row r="130" spans="1:110" x14ac:dyDescent="0.25">
      <c r="A130" s="9">
        <v>79.900000000000006</v>
      </c>
      <c r="B130" s="10" t="b">
        <v>1</v>
      </c>
      <c r="U130" s="13"/>
      <c r="V130" s="13"/>
      <c r="W130" s="14"/>
      <c r="X130" s="26"/>
      <c r="Y130" s="26"/>
      <c r="Z130" s="26"/>
      <c r="AA130" s="26"/>
      <c r="AB130" s="26"/>
      <c r="AC130" s="26"/>
      <c r="AD130" s="26"/>
      <c r="AE130" s="26"/>
      <c r="AG130" s="13"/>
      <c r="AH130" s="13"/>
      <c r="AI130" s="14"/>
      <c r="AJ130" s="26"/>
      <c r="AK130" s="26"/>
      <c r="AL130" s="26"/>
      <c r="AM130" s="26"/>
      <c r="AN130" s="26"/>
      <c r="AO130" s="26"/>
      <c r="AP130" s="26"/>
      <c r="AQ130" s="26"/>
      <c r="AS130" s="13"/>
      <c r="AT130" s="13"/>
      <c r="AU130" s="14"/>
      <c r="AV130" s="26"/>
      <c r="AW130" s="26"/>
      <c r="AX130" s="26"/>
      <c r="AY130" s="26"/>
      <c r="AZ130" s="26"/>
      <c r="BA130" s="26"/>
      <c r="BB130" s="26"/>
      <c r="BC130" s="26"/>
      <c r="CW130" s="26">
        <v>4.2862021857923496E-2</v>
      </c>
      <c r="CX130" s="13">
        <v>50</v>
      </c>
      <c r="CY130" s="13">
        <v>52.859136788670185</v>
      </c>
      <c r="CZ130" s="13">
        <v>53.214747594420707</v>
      </c>
      <c r="DA130" s="13">
        <v>3.0325864340069613</v>
      </c>
      <c r="DB130" s="13">
        <f ca="1"/>
        <v>51.936358624853881</v>
      </c>
      <c r="DC130" s="13">
        <f ca="1"/>
        <v>53.894959759261653</v>
      </c>
      <c r="DD130" s="13">
        <v>45.367830917447556</v>
      </c>
      <c r="DE130" s="13">
        <f ca="1"/>
        <v>51.563051664051351</v>
      </c>
      <c r="DF130" s="13">
        <v>51.681753281745102</v>
      </c>
    </row>
    <row r="131" spans="1:110" x14ac:dyDescent="0.25">
      <c r="A131" s="9">
        <v>79.5</v>
      </c>
      <c r="B131" s="10" t="b">
        <v>1</v>
      </c>
      <c r="U131" s="13"/>
      <c r="V131" s="13"/>
      <c r="W131" s="14"/>
      <c r="X131" s="26"/>
      <c r="Y131" s="26"/>
      <c r="Z131" s="26"/>
      <c r="AA131" s="26"/>
      <c r="AB131" s="26"/>
      <c r="AC131" s="26"/>
      <c r="AD131" s="26"/>
      <c r="AE131" s="26"/>
      <c r="AG131" s="13"/>
      <c r="AH131" s="13"/>
      <c r="AI131" s="14"/>
      <c r="AJ131" s="26"/>
      <c r="AK131" s="26"/>
      <c r="AL131" s="26"/>
      <c r="AM131" s="26"/>
      <c r="AN131" s="26"/>
      <c r="AO131" s="26"/>
      <c r="AP131" s="26"/>
      <c r="AQ131" s="26"/>
      <c r="AS131" s="13"/>
      <c r="AT131" s="13"/>
      <c r="AU131" s="14"/>
      <c r="AV131" s="26"/>
      <c r="AW131" s="26"/>
      <c r="AX131" s="26"/>
      <c r="AY131" s="26"/>
      <c r="AZ131" s="26"/>
      <c r="BA131" s="26"/>
      <c r="BB131" s="26"/>
      <c r="BC131" s="26"/>
      <c r="CW131" s="26">
        <v>4.3203551912568305E-2</v>
      </c>
      <c r="CX131" s="13">
        <v>50</v>
      </c>
      <c r="CY131" s="13">
        <v>52.894712280311154</v>
      </c>
      <c r="CZ131" s="13">
        <v>53.243988185021024</v>
      </c>
      <c r="DA131" s="13">
        <v>3.057291977343414</v>
      </c>
      <c r="DB131" s="13">
        <f ca="1"/>
        <v>51.982793923114478</v>
      </c>
      <c r="DC131" s="13">
        <f ca="1"/>
        <v>53.924881986517747</v>
      </c>
      <c r="DD131" s="13">
        <v>45.404095596948366</v>
      </c>
      <c r="DE131" s="13">
        <f ca="1"/>
        <v>51.597782827712678</v>
      </c>
      <c r="DF131" s="13">
        <v>51.717621165618468</v>
      </c>
    </row>
    <row r="132" spans="1:110" x14ac:dyDescent="0.25">
      <c r="A132" s="9">
        <v>81.5</v>
      </c>
      <c r="B132" s="10" t="b">
        <v>1</v>
      </c>
      <c r="U132" s="13"/>
      <c r="V132" s="13"/>
      <c r="W132" s="14"/>
      <c r="X132" s="26"/>
      <c r="Y132" s="26"/>
      <c r="Z132" s="26"/>
      <c r="AA132" s="26"/>
      <c r="AB132" s="26"/>
      <c r="AC132" s="26"/>
      <c r="AD132" s="26"/>
      <c r="AE132" s="26"/>
      <c r="AG132" s="13"/>
      <c r="AH132" s="13"/>
      <c r="AI132" s="14"/>
      <c r="AJ132" s="26"/>
      <c r="AK132" s="26"/>
      <c r="AL132" s="26"/>
      <c r="AM132" s="26"/>
      <c r="AN132" s="26"/>
      <c r="AO132" s="26"/>
      <c r="AP132" s="26"/>
      <c r="AQ132" s="26"/>
      <c r="AS132" s="13"/>
      <c r="AT132" s="13"/>
      <c r="AU132" s="14"/>
      <c r="AV132" s="26"/>
      <c r="AW132" s="26"/>
      <c r="AX132" s="26"/>
      <c r="AY132" s="26"/>
      <c r="AZ132" s="26"/>
      <c r="BA132" s="26"/>
      <c r="BB132" s="26"/>
      <c r="BC132" s="26"/>
      <c r="CW132" s="26">
        <v>4.3545081967213115E-2</v>
      </c>
      <c r="CX132" s="13">
        <v>51</v>
      </c>
      <c r="CY132" s="13">
        <v>52.930061361043741</v>
      </c>
      <c r="CZ132" s="13">
        <v>53.273058595659464</v>
      </c>
      <c r="DA132" s="13">
        <v>3.0820063409382961</v>
      </c>
      <c r="DB132" s="13">
        <f ca="1"/>
        <v>52.028912907727538</v>
      </c>
      <c r="DC132" s="13">
        <f ca="1"/>
        <v>53.954624981170603</v>
      </c>
      <c r="DD132" s="13">
        <v>45.440217218841319</v>
      </c>
      <c r="DE132" s="13">
        <f ca="1"/>
        <v>51.632330462876411</v>
      </c>
      <c r="DF132" s="13">
        <v>51.75330042912033</v>
      </c>
    </row>
    <row r="133" spans="1:110" x14ac:dyDescent="0.25">
      <c r="A133" s="9">
        <v>81.400000000000006</v>
      </c>
      <c r="B133" s="10" t="b">
        <v>1</v>
      </c>
      <c r="U133" s="13"/>
      <c r="V133" s="13"/>
      <c r="W133" s="14"/>
      <c r="X133" s="26"/>
      <c r="Y133" s="26"/>
      <c r="Z133" s="26"/>
      <c r="AA133" s="26"/>
      <c r="AB133" s="26"/>
      <c r="AC133" s="26"/>
      <c r="AD133" s="26"/>
      <c r="AE133" s="26"/>
      <c r="AG133" s="13"/>
      <c r="AH133" s="13"/>
      <c r="AI133" s="14"/>
      <c r="AJ133" s="26"/>
      <c r="AK133" s="26"/>
      <c r="AL133" s="26"/>
      <c r="AM133" s="26"/>
      <c r="AN133" s="26"/>
      <c r="AO133" s="26"/>
      <c r="AP133" s="26"/>
      <c r="AQ133" s="26"/>
      <c r="AS133" s="13"/>
      <c r="AT133" s="13"/>
      <c r="AU133" s="14"/>
      <c r="AV133" s="26"/>
      <c r="AW133" s="26"/>
      <c r="AX133" s="26"/>
      <c r="AY133" s="26"/>
      <c r="AZ133" s="26"/>
      <c r="BA133" s="26"/>
      <c r="BB133" s="26"/>
      <c r="BC133" s="26"/>
      <c r="CW133" s="26">
        <v>4.3886612021857924E-2</v>
      </c>
      <c r="CX133" s="13">
        <v>51</v>
      </c>
      <c r="CY133" s="13">
        <v>52.965187375377695</v>
      </c>
      <c r="CZ133" s="13">
        <v>53.301961282804683</v>
      </c>
      <c r="DA133" s="13">
        <v>3.1067295310918004</v>
      </c>
      <c r="DB133" s="13">
        <f ca="1"/>
        <v>52.074720264415269</v>
      </c>
      <c r="DC133" s="13">
        <f ca="1"/>
        <v>53.984191346081282</v>
      </c>
      <c r="DD133" s="13">
        <v>45.476197462895847</v>
      </c>
      <c r="DE133" s="13">
        <f ca="1"/>
        <v>51.666697045248711</v>
      </c>
      <c r="DF133" s="13">
        <v>51.788793606600748</v>
      </c>
    </row>
    <row r="134" spans="1:110" x14ac:dyDescent="0.25">
      <c r="A134" s="9">
        <v>81.099999999999994</v>
      </c>
      <c r="B134" s="10" t="b">
        <v>1</v>
      </c>
      <c r="U134" s="13"/>
      <c r="V134" s="13"/>
      <c r="W134" s="14"/>
      <c r="X134" s="26"/>
      <c r="Y134" s="26"/>
      <c r="Z134" s="26"/>
      <c r="AA134" s="26"/>
      <c r="AB134" s="26"/>
      <c r="AC134" s="26"/>
      <c r="AD134" s="26"/>
      <c r="AE134" s="26"/>
      <c r="AG134" s="13"/>
      <c r="AH134" s="13"/>
      <c r="AI134" s="14"/>
      <c r="AJ134" s="26"/>
      <c r="AK134" s="26"/>
      <c r="AL134" s="26"/>
      <c r="AM134" s="26"/>
      <c r="AN134" s="26"/>
      <c r="AO134" s="26"/>
      <c r="AP134" s="26"/>
      <c r="AQ134" s="26"/>
      <c r="AS134" s="13"/>
      <c r="AT134" s="13"/>
      <c r="AU134" s="14"/>
      <c r="AV134" s="26"/>
      <c r="AW134" s="26"/>
      <c r="AX134" s="26"/>
      <c r="AY134" s="26"/>
      <c r="AZ134" s="26"/>
      <c r="BA134" s="26"/>
      <c r="BB134" s="26"/>
      <c r="BC134" s="26"/>
      <c r="CW134" s="26">
        <v>4.4228142076502733E-2</v>
      </c>
      <c r="CX134" s="13">
        <v>51</v>
      </c>
      <c r="CY134" s="13">
        <v>53.000093592802372</v>
      </c>
      <c r="CZ134" s="13">
        <v>53.330698648709181</v>
      </c>
      <c r="DA134" s="13">
        <v>3.1314615541108481</v>
      </c>
      <c r="DB134" s="13">
        <f ca="1"/>
        <v>52.120220573843419</v>
      </c>
      <c r="DC134" s="13">
        <f ca="1"/>
        <v>54.013583626410579</v>
      </c>
      <c r="DD134" s="13">
        <v>45.512037976263642</v>
      </c>
      <c r="DE134" s="13">
        <f ca="1"/>
        <v>51.700884998243339</v>
      </c>
      <c r="DF134" s="13">
        <v>51.824103179010244</v>
      </c>
    </row>
    <row r="135" spans="1:110" x14ac:dyDescent="0.25">
      <c r="A135" s="9">
        <v>88</v>
      </c>
      <c r="B135" s="10" t="b">
        <v>1</v>
      </c>
      <c r="U135" s="13"/>
      <c r="V135" s="13"/>
      <c r="W135" s="14"/>
      <c r="X135" s="26"/>
      <c r="Y135" s="26"/>
      <c r="Z135" s="26"/>
      <c r="AA135" s="26"/>
      <c r="AB135" s="26"/>
      <c r="AC135" s="26"/>
      <c r="AD135" s="26"/>
      <c r="AE135" s="26"/>
      <c r="AG135" s="13"/>
      <c r="AH135" s="13"/>
      <c r="AI135" s="14"/>
      <c r="AJ135" s="26"/>
      <c r="AK135" s="26"/>
      <c r="AL135" s="26"/>
      <c r="AM135" s="26"/>
      <c r="AN135" s="26"/>
      <c r="AO135" s="26"/>
      <c r="AP135" s="26"/>
      <c r="AQ135" s="26"/>
      <c r="AS135" s="13"/>
      <c r="AT135" s="13"/>
      <c r="AU135" s="14"/>
      <c r="AV135" s="26"/>
      <c r="AW135" s="26"/>
      <c r="AX135" s="26"/>
      <c r="AY135" s="26"/>
      <c r="AZ135" s="26"/>
      <c r="BA135" s="26"/>
      <c r="BB135" s="26"/>
      <c r="BC135" s="26"/>
      <c r="CW135" s="26">
        <v>4.4569672131147542E-2</v>
      </c>
      <c r="CX135" s="13">
        <v>51</v>
      </c>
      <c r="CY135" s="13">
        <v>53.034783210037332</v>
      </c>
      <c r="CZ135" s="13">
        <v>53.359273043017019</v>
      </c>
      <c r="DA135" s="13">
        <v>3.1562024163091484</v>
      </c>
      <c r="DB135" s="13">
        <f ca="1"/>
        <v>52.165418314766974</v>
      </c>
      <c r="DC135" s="13">
        <f ca="1"/>
        <v>54.042804311335338</v>
      </c>
      <c r="DD135" s="13">
        <v>45.547740374358511</v>
      </c>
      <c r="DE135" s="13">
        <f ca="1"/>
        <v>51.734896694481215</v>
      </c>
      <c r="DF135" s="13">
        <v>51.859231575428367</v>
      </c>
    </row>
    <row r="136" spans="1:110" x14ac:dyDescent="0.25">
      <c r="A136" s="9">
        <v>88</v>
      </c>
      <c r="B136" s="10" t="b">
        <v>1</v>
      </c>
      <c r="U136" s="13"/>
      <c r="V136" s="13"/>
      <c r="W136" s="14"/>
      <c r="X136" s="26"/>
      <c r="Y136" s="26"/>
      <c r="Z136" s="26"/>
      <c r="AA136" s="26"/>
      <c r="AB136" s="26"/>
      <c r="AC136" s="26"/>
      <c r="AD136" s="26"/>
      <c r="AE136" s="26"/>
      <c r="AG136" s="13"/>
      <c r="AH136" s="13"/>
      <c r="AI136" s="14"/>
      <c r="AJ136" s="26"/>
      <c r="AK136" s="26"/>
      <c r="AL136" s="26"/>
      <c r="AM136" s="26"/>
      <c r="AN136" s="26"/>
      <c r="AO136" s="26"/>
      <c r="AP136" s="26"/>
      <c r="AQ136" s="26"/>
      <c r="AS136" s="13"/>
      <c r="AT136" s="13"/>
      <c r="AU136" s="14"/>
      <c r="AV136" s="26"/>
      <c r="AW136" s="26"/>
      <c r="AX136" s="26"/>
      <c r="AY136" s="26"/>
      <c r="AZ136" s="26"/>
      <c r="BA136" s="26"/>
      <c r="BB136" s="26"/>
      <c r="BC136" s="26"/>
      <c r="CW136" s="26">
        <v>4.4911202185792351E-2</v>
      </c>
      <c r="CX136" s="13">
        <v>51</v>
      </c>
      <c r="CY136" s="13">
        <v>53.06925935319876</v>
      </c>
      <c r="CZ136" s="13">
        <v>53.387686764311795</v>
      </c>
      <c r="DA136" s="13">
        <v>3.1809521240071787</v>
      </c>
      <c r="DB136" s="13">
        <f ca="1"/>
        <v>52.210317867058251</v>
      </c>
      <c r="DC136" s="13">
        <f ca="1"/>
        <v>54.071855835700966</v>
      </c>
      <c r="DD136" s="13">
        <v>45.58330624170604</v>
      </c>
      <c r="DE136" s="13">
        <f ca="1"/>
        <v>51.768734457235951</v>
      </c>
      <c r="DF136" s="13">
        <v>51.894181174537067</v>
      </c>
    </row>
    <row r="137" spans="1:110" x14ac:dyDescent="0.25">
      <c r="A137" s="9">
        <v>84</v>
      </c>
      <c r="B137" s="10" t="b">
        <v>1</v>
      </c>
      <c r="U137" s="13"/>
      <c r="V137" s="13"/>
      <c r="W137" s="14"/>
      <c r="X137" s="26"/>
      <c r="Y137" s="26"/>
      <c r="Z137" s="26"/>
      <c r="AA137" s="26"/>
      <c r="AB137" s="26"/>
      <c r="AC137" s="26"/>
      <c r="AD137" s="26"/>
      <c r="AE137" s="26"/>
      <c r="AG137" s="13"/>
      <c r="AH137" s="13"/>
      <c r="AI137" s="14"/>
      <c r="AJ137" s="26"/>
      <c r="AK137" s="26"/>
      <c r="AL137" s="26"/>
      <c r="AM137" s="26"/>
      <c r="AN137" s="26"/>
      <c r="AO137" s="26"/>
      <c r="AP137" s="26"/>
      <c r="AQ137" s="26"/>
      <c r="AS137" s="13"/>
      <c r="AT137" s="13"/>
      <c r="AU137" s="14"/>
      <c r="AV137" s="26"/>
      <c r="AW137" s="26"/>
      <c r="AX137" s="26"/>
      <c r="AY137" s="26"/>
      <c r="AZ137" s="26"/>
      <c r="BA137" s="26"/>
      <c r="BB137" s="26"/>
      <c r="BC137" s="26"/>
      <c r="CW137" s="26">
        <v>4.525273224043716E-2</v>
      </c>
      <c r="CX137" s="13">
        <v>51</v>
      </c>
      <c r="CY137" s="13">
        <v>53.103525079885259</v>
      </c>
      <c r="CZ137" s="13">
        <v>53.415942061607595</v>
      </c>
      <c r="DA137" s="13">
        <v>3.2057106835321774</v>
      </c>
      <c r="DB137" s="13">
        <f ca="1"/>
        <v>52.254923514622774</v>
      </c>
      <c r="DC137" s="13">
        <f ca="1"/>
        <v>54.100740581612861</v>
      </c>
      <c r="DD137" s="13">
        <v>45.618737132764132</v>
      </c>
      <c r="DE137" s="13">
        <f ca="1"/>
        <v>51.802400561827497</v>
      </c>
      <c r="DF137" s="13">
        <v>51.928954306041469</v>
      </c>
    </row>
    <row r="138" spans="1:110" x14ac:dyDescent="0.25">
      <c r="A138" s="9">
        <v>82</v>
      </c>
      <c r="B138" s="10" t="b">
        <v>1</v>
      </c>
      <c r="U138" s="13"/>
      <c r="V138" s="13"/>
      <c r="W138" s="14"/>
      <c r="X138" s="26"/>
      <c r="Y138" s="26"/>
      <c r="Z138" s="26"/>
      <c r="AA138" s="26"/>
      <c r="AB138" s="26"/>
      <c r="AC138" s="26"/>
      <c r="AD138" s="26"/>
      <c r="AE138" s="26"/>
      <c r="AG138" s="13"/>
      <c r="AH138" s="13"/>
      <c r="AI138" s="14"/>
      <c r="AJ138" s="26"/>
      <c r="AK138" s="26"/>
      <c r="AL138" s="26"/>
      <c r="AM138" s="26"/>
      <c r="AN138" s="26"/>
      <c r="AO138" s="26"/>
      <c r="AP138" s="26"/>
      <c r="AQ138" s="26"/>
      <c r="AS138" s="13"/>
      <c r="AT138" s="13"/>
      <c r="AU138" s="14"/>
      <c r="AV138" s="26"/>
      <c r="AW138" s="26"/>
      <c r="AX138" s="26"/>
      <c r="AY138" s="26"/>
      <c r="AZ138" s="26"/>
      <c r="BA138" s="26"/>
      <c r="BB138" s="26"/>
      <c r="BC138" s="26"/>
      <c r="CW138" s="26">
        <v>4.5594262295081969E-2</v>
      </c>
      <c r="CX138" s="13">
        <v>51</v>
      </c>
      <c r="CY138" s="13">
        <v>53.137583381186914</v>
      </c>
      <c r="CZ138" s="13">
        <v>53.444041135785746</v>
      </c>
      <c r="DA138" s="13">
        <v>3.2304781012182051</v>
      </c>
      <c r="DB138" s="13">
        <f ca="1"/>
        <v>52.299239448207992</v>
      </c>
      <c r="DC138" s="13">
        <f ca="1"/>
        <v>54.129460879969685</v>
      </c>
      <c r="DD138" s="13">
        <v>45.654034572715794</v>
      </c>
      <c r="DE138" s="13">
        <f ca="1"/>
        <v>51.835897236966233</v>
      </c>
      <c r="DF138" s="13">
        <v>51.963553252040057</v>
      </c>
    </row>
    <row r="139" spans="1:110" x14ac:dyDescent="0.25">
      <c r="A139" s="9">
        <v>84</v>
      </c>
      <c r="B139" s="10" t="b">
        <v>1</v>
      </c>
      <c r="U139" s="13"/>
      <c r="V139" s="13"/>
      <c r="W139" s="14"/>
      <c r="X139" s="26"/>
      <c r="Y139" s="26"/>
      <c r="Z139" s="26"/>
      <c r="AA139" s="26"/>
      <c r="AB139" s="26"/>
      <c r="AC139" s="26"/>
      <c r="AD139" s="26"/>
      <c r="AE139" s="26"/>
      <c r="AG139" s="13"/>
      <c r="AH139" s="13"/>
      <c r="AI139" s="14"/>
      <c r="AJ139" s="26"/>
      <c r="AK139" s="26"/>
      <c r="AL139" s="26"/>
      <c r="AM139" s="26"/>
      <c r="AN139" s="26"/>
      <c r="AO139" s="26"/>
      <c r="AP139" s="26"/>
      <c r="AQ139" s="26"/>
      <c r="AS139" s="13"/>
      <c r="AT139" s="13"/>
      <c r="AU139" s="14"/>
      <c r="AV139" s="26"/>
      <c r="AW139" s="26"/>
      <c r="AX139" s="26"/>
      <c r="AY139" s="26"/>
      <c r="AZ139" s="26"/>
      <c r="BA139" s="26"/>
      <c r="BB139" s="26"/>
      <c r="BC139" s="26"/>
      <c r="CW139" s="26">
        <v>4.5935792349726778E-2</v>
      </c>
      <c r="CX139" s="13">
        <v>51.1</v>
      </c>
      <c r="CY139" s="13">
        <v>53.171437183620661</v>
      </c>
      <c r="CZ139" s="13">
        <v>53.471986140979077</v>
      </c>
      <c r="DA139" s="13">
        <v>3.2552543834060912</v>
      </c>
      <c r="DB139" s="13">
        <f ca="1"/>
        <v>52.343269768109273</v>
      </c>
      <c r="DC139" s="13">
        <f ca="1"/>
        <v>54.158019011940731</v>
      </c>
      <c r="DD139" s="13">
        <v>45.689200058235251</v>
      </c>
      <c r="DE139" s="13">
        <f ca="1"/>
        <v>51.869226666049656</v>
      </c>
      <c r="DF139" s="13">
        <v>51.997980248346678</v>
      </c>
    </row>
    <row r="140" spans="1:110" x14ac:dyDescent="0.25">
      <c r="A140" s="9">
        <v>81</v>
      </c>
      <c r="B140" s="10" t="b">
        <v>1</v>
      </c>
      <c r="U140" s="13"/>
      <c r="V140" s="13"/>
      <c r="W140" s="14"/>
      <c r="X140" s="26"/>
      <c r="Y140" s="26"/>
      <c r="Z140" s="26"/>
      <c r="AA140" s="26"/>
      <c r="AB140" s="26"/>
      <c r="AC140" s="26"/>
      <c r="AD140" s="26"/>
      <c r="AE140" s="26"/>
      <c r="AG140" s="13"/>
      <c r="AH140" s="13"/>
      <c r="AI140" s="14"/>
      <c r="AJ140" s="26"/>
      <c r="AK140" s="26"/>
      <c r="AL140" s="26"/>
      <c r="AM140" s="26"/>
      <c r="AN140" s="26"/>
      <c r="AO140" s="26"/>
      <c r="AP140" s="26"/>
      <c r="AQ140" s="26"/>
      <c r="AS140" s="13"/>
      <c r="AT140" s="13"/>
      <c r="AU140" s="14"/>
      <c r="AV140" s="26"/>
      <c r="AW140" s="26"/>
      <c r="AX140" s="26"/>
      <c r="AY140" s="26"/>
      <c r="AZ140" s="26"/>
      <c r="BA140" s="26"/>
      <c r="BB140" s="26"/>
      <c r="BC140" s="26"/>
      <c r="CW140" s="26">
        <v>4.6277322404371588E-2</v>
      </c>
      <c r="CX140" s="13">
        <v>51.1</v>
      </c>
      <c r="CY140" s="13">
        <v>53.205089350995465</v>
      </c>
      <c r="CZ140" s="13">
        <v>53.499779185906569</v>
      </c>
      <c r="DA140" s="13">
        <v>3.2800395364435007</v>
      </c>
      <c r="DB140" s="13">
        <f ca="1"/>
        <v>52.387018486777997</v>
      </c>
      <c r="DC140" s="13">
        <f ca="1"/>
        <v>54.186417210390182</v>
      </c>
      <c r="DD140" s="13">
        <v>45.72423505822843</v>
      </c>
      <c r="DE140" s="13">
        <f ca="1"/>
        <v>51.902390988413572</v>
      </c>
      <c r="DF140" s="13">
        <v>52.032237485766196</v>
      </c>
    </row>
    <row r="141" spans="1:110" x14ac:dyDescent="0.25">
      <c r="A141" s="9">
        <v>79.8</v>
      </c>
      <c r="B141" s="10" t="b">
        <v>1</v>
      </c>
      <c r="U141" s="13"/>
      <c r="V141" s="13"/>
      <c r="W141" s="14"/>
      <c r="X141" s="26"/>
      <c r="Y141" s="26"/>
      <c r="Z141" s="26"/>
      <c r="AA141" s="26"/>
      <c r="AB141" s="26"/>
      <c r="AC141" s="26"/>
      <c r="AD141" s="26"/>
      <c r="AE141" s="26"/>
      <c r="AG141" s="13"/>
      <c r="AH141" s="13"/>
      <c r="AI141" s="14"/>
      <c r="AJ141" s="26"/>
      <c r="AK141" s="26"/>
      <c r="AL141" s="26"/>
      <c r="AM141" s="26"/>
      <c r="AN141" s="26"/>
      <c r="AO141" s="26"/>
      <c r="AP141" s="26"/>
      <c r="AQ141" s="26"/>
      <c r="AS141" s="13"/>
      <c r="AT141" s="13"/>
      <c r="AU141" s="14"/>
      <c r="AV141" s="26"/>
      <c r="AW141" s="26"/>
      <c r="AX141" s="26"/>
      <c r="AY141" s="26"/>
      <c r="AZ141" s="26"/>
      <c r="BA141" s="26"/>
      <c r="BB141" s="26"/>
      <c r="BC141" s="26"/>
      <c r="CW141" s="26">
        <v>4.6618852459016397E-2</v>
      </c>
      <c r="CX141" s="13">
        <v>51.1</v>
      </c>
      <c r="CY141" s="13">
        <v>53.238542686210209</v>
      </c>
      <c r="CZ141" s="13">
        <v>53.527422335160409</v>
      </c>
      <c r="DA141" s="13">
        <v>3.3048335666849167</v>
      </c>
      <c r="DB141" s="13">
        <f ca="1"/>
        <v>52.430489531335695</v>
      </c>
      <c r="DC141" s="13">
        <f ca="1"/>
        <v>54.2146576612502</v>
      </c>
      <c r="DD141" s="13">
        <v>45.759141014548931</v>
      </c>
      <c r="DE141" s="13">
        <f ca="1"/>
        <v>51.935392300539817</v>
      </c>
      <c r="DF141" s="13">
        <v>52.066327111325904</v>
      </c>
    </row>
    <row r="142" spans="1:110" x14ac:dyDescent="0.25">
      <c r="A142" s="9">
        <v>79.400000000000006</v>
      </c>
      <c r="B142" s="10" t="b">
        <v>1</v>
      </c>
      <c r="U142" s="13"/>
      <c r="V142" s="13"/>
      <c r="W142" s="14"/>
      <c r="X142" s="26"/>
      <c r="Y142" s="26"/>
      <c r="Z142" s="26"/>
      <c r="AA142" s="26"/>
      <c r="AB142" s="26"/>
      <c r="AC142" s="26"/>
      <c r="AD142" s="26"/>
      <c r="AE142" s="26"/>
      <c r="AG142" s="13"/>
      <c r="AH142" s="13"/>
      <c r="AI142" s="14"/>
      <c r="AJ142" s="26"/>
      <c r="AK142" s="26"/>
      <c r="AL142" s="26"/>
      <c r="AM142" s="26"/>
      <c r="AN142" s="26"/>
      <c r="AO142" s="26"/>
      <c r="AP142" s="26"/>
      <c r="AQ142" s="26"/>
      <c r="AS142" s="13"/>
      <c r="AT142" s="13"/>
      <c r="AU142" s="14"/>
      <c r="AV142" s="26"/>
      <c r="AW142" s="26"/>
      <c r="AX142" s="26"/>
      <c r="AY142" s="26"/>
      <c r="AZ142" s="26"/>
      <c r="BA142" s="26"/>
      <c r="BB142" s="26"/>
      <c r="BC142" s="26"/>
      <c r="CW142" s="26">
        <v>4.6960382513661199E-2</v>
      </c>
      <c r="CX142" s="13">
        <v>51.2</v>
      </c>
      <c r="CY142" s="13">
        <v>53.271799932987257</v>
      </c>
      <c r="CZ142" s="13">
        <v>53.554917610447134</v>
      </c>
      <c r="DA142" s="13">
        <v>3.3296364804916321</v>
      </c>
      <c r="DB142" s="13">
        <f ca="1"/>
        <v>52.473686745998421</v>
      </c>
      <c r="DC142" s="13">
        <f ca="1"/>
        <v>54.242742504845253</v>
      </c>
      <c r="DD142" s="13">
        <v>45.793919342690451</v>
      </c>
      <c r="DE142" s="13">
        <f ca="1"/>
        <v>51.968232657222281</v>
      </c>
      <c r="DF142" s="13">
        <v>52.100251229464504</v>
      </c>
    </row>
    <row r="143" spans="1:110" x14ac:dyDescent="0.25">
      <c r="A143" s="9">
        <v>79.3</v>
      </c>
      <c r="B143" s="10" t="b">
        <v>1</v>
      </c>
      <c r="U143" s="13"/>
      <c r="V143" s="13"/>
      <c r="W143" s="14"/>
      <c r="X143" s="26"/>
      <c r="Y143" s="26"/>
      <c r="Z143" s="26"/>
      <c r="AA143" s="26"/>
      <c r="AB143" s="26"/>
      <c r="AC143" s="26"/>
      <c r="AD143" s="26"/>
      <c r="AE143" s="26"/>
      <c r="AG143" s="13"/>
      <c r="AH143" s="13"/>
      <c r="AI143" s="14"/>
      <c r="AJ143" s="26"/>
      <c r="AK143" s="26"/>
      <c r="AL143" s="26"/>
      <c r="AM143" s="26"/>
      <c r="AN143" s="26"/>
      <c r="AO143" s="26"/>
      <c r="AP143" s="26"/>
      <c r="AQ143" s="26"/>
      <c r="AS143" s="13"/>
      <c r="AT143" s="13"/>
      <c r="AU143" s="14"/>
      <c r="AV143" s="26"/>
      <c r="AW143" s="26"/>
      <c r="AX143" s="26"/>
      <c r="AY143" s="26"/>
      <c r="AZ143" s="26"/>
      <c r="BA143" s="26"/>
      <c r="BB143" s="26"/>
      <c r="BC143" s="26"/>
      <c r="CW143" s="26">
        <v>4.7301912568306008E-2</v>
      </c>
      <c r="CX143" s="13">
        <v>51.2</v>
      </c>
      <c r="CY143" s="13">
        <v>53.304863777544377</v>
      </c>
      <c r="CZ143" s="13">
        <v>53.582266991785325</v>
      </c>
      <c r="DA143" s="13">
        <v>3.3544482842318026</v>
      </c>
      <c r="DB143" s="13">
        <f ca="1"/>
        <v>52.516613894415251</v>
      </c>
      <c r="DC143" s="13">
        <f ca="1"/>
        <v>54.27067383716976</v>
      </c>
      <c r="DD143" s="13">
        <v>45.828571432456535</v>
      </c>
      <c r="DE143" s="13">
        <f ca="1"/>
        <v>52.000914072692929</v>
      </c>
      <c r="DF143" s="13">
        <v>52.134011903180308</v>
      </c>
    </row>
    <row r="144" spans="1:110" x14ac:dyDescent="0.25">
      <c r="A144" s="9">
        <v>78.8</v>
      </c>
      <c r="B144" s="10" t="b">
        <v>1</v>
      </c>
      <c r="U144" s="13"/>
      <c r="V144" s="13"/>
      <c r="W144" s="14"/>
      <c r="X144" s="26"/>
      <c r="Y144" s="26"/>
      <c r="Z144" s="26"/>
      <c r="AA144" s="26"/>
      <c r="AB144" s="26"/>
      <c r="AC144" s="26"/>
      <c r="AD144" s="26"/>
      <c r="AE144" s="26"/>
      <c r="AG144" s="13"/>
      <c r="AH144" s="13"/>
      <c r="AI144" s="14"/>
      <c r="AJ144" s="26"/>
      <c r="AK144" s="26"/>
      <c r="AL144" s="26"/>
      <c r="AM144" s="26"/>
      <c r="AN144" s="26"/>
      <c r="AO144" s="26"/>
      <c r="AP144" s="26"/>
      <c r="AQ144" s="26"/>
      <c r="AS144" s="13"/>
      <c r="AT144" s="13"/>
      <c r="AU144" s="14"/>
      <c r="AV144" s="26"/>
      <c r="AW144" s="26"/>
      <c r="AX144" s="26"/>
      <c r="AY144" s="26"/>
      <c r="AZ144" s="26"/>
      <c r="BA144" s="26"/>
      <c r="BB144" s="26"/>
      <c r="BC144" s="26"/>
      <c r="CW144" s="26">
        <v>4.7643442622950817E-2</v>
      </c>
      <c r="CX144" s="13">
        <v>51.2</v>
      </c>
      <c r="CY144" s="13">
        <v>53.337736850207691</v>
      </c>
      <c r="CZ144" s="13">
        <v>53.609472418661198</v>
      </c>
      <c r="DA144" s="13">
        <v>3.379268984280432</v>
      </c>
      <c r="DB144" s="13">
        <f ca="1"/>
        <v>52.559274661924405</v>
      </c>
      <c r="DC144" s="13">
        <f ca="1"/>
        <v>54.298453711120843</v>
      </c>
      <c r="DD144" s="13">
        <v>45.863098648608648</v>
      </c>
      <c r="DE144" s="13">
        <f ca="1"/>
        <v>52.033438521709535</v>
      </c>
      <c r="DF144" s="13">
        <v>52.167611155140506</v>
      </c>
    </row>
    <row r="145" spans="1:110" x14ac:dyDescent="0.25">
      <c r="A145" s="9">
        <v>78.7</v>
      </c>
      <c r="B145" s="10" t="b">
        <v>1</v>
      </c>
      <c r="U145" s="13"/>
      <c r="V145" s="13"/>
      <c r="W145" s="14"/>
      <c r="X145" s="26"/>
      <c r="Y145" s="26"/>
      <c r="Z145" s="26"/>
      <c r="AA145" s="26"/>
      <c r="AB145" s="26"/>
      <c r="AC145" s="26"/>
      <c r="AD145" s="26"/>
      <c r="AE145" s="26"/>
      <c r="AG145" s="13"/>
      <c r="AH145" s="13"/>
      <c r="AI145" s="14"/>
      <c r="AJ145" s="26"/>
      <c r="AK145" s="26"/>
      <c r="AL145" s="26"/>
      <c r="AM145" s="26"/>
      <c r="AN145" s="26"/>
      <c r="AO145" s="26"/>
      <c r="AP145" s="26"/>
      <c r="AQ145" s="26"/>
      <c r="AS145" s="13"/>
      <c r="AT145" s="13"/>
      <c r="AU145" s="14"/>
      <c r="AV145" s="26"/>
      <c r="AW145" s="26"/>
      <c r="AX145" s="26"/>
      <c r="AY145" s="26"/>
      <c r="AZ145" s="26"/>
      <c r="BA145" s="26"/>
      <c r="BB145" s="26"/>
      <c r="BC145" s="26"/>
      <c r="CW145" s="26">
        <v>4.7984972677595626E-2</v>
      </c>
      <c r="CX145" s="13">
        <v>51.2</v>
      </c>
      <c r="CY145" s="13">
        <v>53.37042172696821</v>
      </c>
      <c r="CZ145" s="13">
        <v>53.636535791144397</v>
      </c>
      <c r="DA145" s="13">
        <v>3.4040985870193623</v>
      </c>
      <c r="DB145" s="13">
        <f ca="1"/>
        <v>52.601672657730482</v>
      </c>
      <c r="DC145" s="13">
        <f ca="1"/>
        <v>54.326084137688298</v>
      </c>
      <c r="DD145" s="13">
        <v>45.897502331493378</v>
      </c>
      <c r="DE145" s="13">
        <f ca="1"/>
        <v>52.065807940606646</v>
      </c>
      <c r="DF145" s="13">
        <v>52.201050968752973</v>
      </c>
    </row>
    <row r="146" spans="1:110" x14ac:dyDescent="0.25">
      <c r="A146" s="9">
        <v>78.599999999999994</v>
      </c>
      <c r="B146" s="10" t="b">
        <v>1</v>
      </c>
      <c r="U146" s="13"/>
      <c r="V146" s="13"/>
      <c r="W146" s="14"/>
      <c r="X146" s="26"/>
      <c r="Y146" s="26"/>
      <c r="Z146" s="26"/>
      <c r="AA146" s="26"/>
      <c r="AB146" s="26"/>
      <c r="AC146" s="26"/>
      <c r="AD146" s="26"/>
      <c r="AE146" s="26"/>
      <c r="AG146" s="13"/>
      <c r="AH146" s="13"/>
      <c r="AI146" s="14"/>
      <c r="AJ146" s="26"/>
      <c r="AK146" s="26"/>
      <c r="AL146" s="26"/>
      <c r="AM146" s="26"/>
      <c r="AN146" s="26"/>
      <c r="AO146" s="26"/>
      <c r="AP146" s="26"/>
      <c r="AQ146" s="26"/>
      <c r="AS146" s="13"/>
      <c r="AT146" s="13"/>
      <c r="AU146" s="14"/>
      <c r="AV146" s="26"/>
      <c r="AW146" s="26"/>
      <c r="AX146" s="26"/>
      <c r="AY146" s="26"/>
      <c r="AZ146" s="26"/>
      <c r="BA146" s="26"/>
      <c r="BB146" s="26"/>
      <c r="BC146" s="26"/>
      <c r="CW146" s="26">
        <v>4.8326502732240435E-2</v>
      </c>
      <c r="CX146" s="13">
        <v>51.2</v>
      </c>
      <c r="CY146" s="13">
        <v>53.402920930984152</v>
      </c>
      <c r="CZ146" s="13">
        <v>53.663458970965067</v>
      </c>
      <c r="DA146" s="13">
        <v>3.428937098837336</v>
      </c>
      <c r="DB146" s="13">
        <f ca="1"/>
        <v>52.643811417006283</v>
      </c>
      <c r="DC146" s="13">
        <f ca="1"/>
        <v>54.35356708710345</v>
      </c>
      <c r="DD146" s="13">
        <v>45.931783797649537</v>
      </c>
      <c r="DE146" s="13">
        <f ca="1"/>
        <v>52.098024228311367</v>
      </c>
      <c r="DF146" s="13">
        <v>52.234333289202198</v>
      </c>
    </row>
    <row r="147" spans="1:110" x14ac:dyDescent="0.25">
      <c r="A147" s="9">
        <v>78.099999999999994</v>
      </c>
      <c r="B147" s="10" t="b">
        <v>1</v>
      </c>
      <c r="U147" s="13"/>
      <c r="V147" s="13"/>
      <c r="W147" s="14"/>
      <c r="X147" s="26"/>
      <c r="Y147" s="26"/>
      <c r="Z147" s="26"/>
      <c r="AA147" s="26"/>
      <c r="AB147" s="26"/>
      <c r="AC147" s="26"/>
      <c r="AD147" s="26"/>
      <c r="AE147" s="26"/>
      <c r="AG147" s="13"/>
      <c r="AH147" s="13"/>
      <c r="AI147" s="14"/>
      <c r="AJ147" s="26"/>
      <c r="AK147" s="26"/>
      <c r="AL147" s="26"/>
      <c r="AM147" s="26"/>
      <c r="AN147" s="26"/>
      <c r="AO147" s="26"/>
      <c r="AP147" s="26"/>
      <c r="AQ147" s="26"/>
      <c r="AS147" s="13"/>
      <c r="AT147" s="13"/>
      <c r="AU147" s="14"/>
      <c r="AV147" s="26"/>
      <c r="AW147" s="26"/>
      <c r="AX147" s="26"/>
      <c r="AY147" s="26"/>
      <c r="AZ147" s="26"/>
      <c r="BA147" s="26"/>
      <c r="BB147" s="26"/>
      <c r="BC147" s="26"/>
      <c r="CW147" s="26">
        <v>4.8668032786885244E-2</v>
      </c>
      <c r="CX147" s="13">
        <v>51.3</v>
      </c>
      <c r="CY147" s="13">
        <v>53.435236934031437</v>
      </c>
      <c r="CZ147" s="13">
        <v>53.690243782554106</v>
      </c>
      <c r="DA147" s="13">
        <v>3.4537845261299434</v>
      </c>
      <c r="DB147" s="13">
        <f ca="1"/>
        <v>52.685694402922024</v>
      </c>
      <c r="DC147" s="13">
        <f ca="1"/>
        <v>54.380904489948541</v>
      </c>
      <c r="DD147" s="13">
        <v>45.965944340396078</v>
      </c>
      <c r="DE147" s="13">
        <f ca="1"/>
        <v>52.130089247325166</v>
      </c>
      <c r="DF147" s="13">
        <v>52.267460024450742</v>
      </c>
    </row>
    <row r="148" spans="1:110" x14ac:dyDescent="0.25">
      <c r="A148" s="9">
        <v>72.7</v>
      </c>
      <c r="B148" s="10" t="b">
        <v>1</v>
      </c>
      <c r="U148" s="13"/>
      <c r="V148" s="13"/>
      <c r="W148" s="14"/>
      <c r="X148" s="26"/>
      <c r="Y148" s="26"/>
      <c r="Z148" s="26"/>
      <c r="AA148" s="26"/>
      <c r="AB148" s="26"/>
      <c r="AC148" s="26"/>
      <c r="AD148" s="26"/>
      <c r="AE148" s="26"/>
      <c r="AG148" s="13"/>
      <c r="AH148" s="13"/>
      <c r="AI148" s="14"/>
      <c r="AJ148" s="26"/>
      <c r="AK148" s="26"/>
      <c r="AL148" s="26"/>
      <c r="AM148" s="26"/>
      <c r="AN148" s="26"/>
      <c r="AO148" s="26"/>
      <c r="AP148" s="26"/>
      <c r="AQ148" s="26"/>
      <c r="AS148" s="13"/>
      <c r="AT148" s="13"/>
      <c r="AU148" s="14"/>
      <c r="AV148" s="26"/>
      <c r="AW148" s="26"/>
      <c r="AX148" s="26"/>
      <c r="AY148" s="26"/>
      <c r="AZ148" s="26"/>
      <c r="BA148" s="26"/>
      <c r="BB148" s="26"/>
      <c r="BC148" s="26"/>
      <c r="CW148" s="26">
        <v>4.9009562841530054E-2</v>
      </c>
      <c r="CX148" s="13">
        <v>51.3</v>
      </c>
      <c r="CY148" s="13">
        <v>53.467372157904407</v>
      </c>
      <c r="CZ148" s="13">
        <v>53.716892014048341</v>
      </c>
      <c r="DA148" s="13">
        <v>3.4786408752996874</v>
      </c>
      <c r="DB148" s="13">
        <f ca="1"/>
        <v>52.727325008605327</v>
      </c>
      <c r="DC148" s="13">
        <f ca="1"/>
        <v>54.408098238228405</v>
      </c>
      <c r="DD148" s="13">
        <v>45.999985230401364</v>
      </c>
      <c r="DE148" s="13">
        <f ca="1"/>
        <v>52.162004824673353</v>
      </c>
      <c r="DF148" s="13">
        <v>52.300433046207615</v>
      </c>
    </row>
    <row r="149" spans="1:110" x14ac:dyDescent="0.25">
      <c r="A149" s="9">
        <v>72.5</v>
      </c>
      <c r="B149" s="10" t="b">
        <v>1</v>
      </c>
      <c r="U149" s="13"/>
      <c r="V149" s="13"/>
      <c r="W149" s="14"/>
      <c r="X149" s="26"/>
      <c r="Y149" s="26"/>
      <c r="Z149" s="26"/>
      <c r="AA149" s="26"/>
      <c r="AB149" s="26"/>
      <c r="AC149" s="26"/>
      <c r="AD149" s="26"/>
      <c r="AE149" s="26"/>
      <c r="AG149" s="13"/>
      <c r="AH149" s="13"/>
      <c r="AI149" s="14"/>
      <c r="AJ149" s="26"/>
      <c r="AK149" s="26"/>
      <c r="AL149" s="26"/>
      <c r="AM149" s="26"/>
      <c r="AN149" s="26"/>
      <c r="AO149" s="26"/>
      <c r="AP149" s="26"/>
      <c r="AQ149" s="26"/>
      <c r="AS149" s="13"/>
      <c r="AT149" s="13"/>
      <c r="AU149" s="14"/>
      <c r="AV149" s="26"/>
      <c r="AW149" s="26"/>
      <c r="AX149" s="26"/>
      <c r="AY149" s="26"/>
      <c r="AZ149" s="26"/>
      <c r="BA149" s="26"/>
      <c r="BB149" s="26"/>
      <c r="BC149" s="26"/>
      <c r="CW149" s="26">
        <v>4.9351092896174863E-2</v>
      </c>
      <c r="CX149" s="13">
        <v>51.3</v>
      </c>
      <c r="CY149" s="13">
        <v>53.499328975768968</v>
      </c>
      <c r="CZ149" s="13">
        <v>53.743405418261389</v>
      </c>
      <c r="DA149" s="13">
        <v>3.5035061527559717</v>
      </c>
      <c r="DB149" s="13">
        <f ca="1"/>
        <v>52.768706559034477</v>
      </c>
      <c r="DC149" s="13">
        <f ca="1"/>
        <v>54.435150186405906</v>
      </c>
      <c r="DD149" s="13">
        <v>46.033907716234729</v>
      </c>
      <c r="DE149" s="13">
        <f ca="1"/>
        <v>52.193772752823321</v>
      </c>
      <c r="DF149" s="13">
        <v>52.333254190864963</v>
      </c>
    </row>
    <row r="150" spans="1:110" x14ac:dyDescent="0.25">
      <c r="A150" s="9">
        <v>72.2</v>
      </c>
      <c r="B150" s="10" t="b">
        <v>1</v>
      </c>
      <c r="U150" s="13"/>
      <c r="V150" s="13"/>
      <c r="W150" s="14"/>
      <c r="X150" s="26"/>
      <c r="Y150" s="26"/>
      <c r="Z150" s="26"/>
      <c r="AA150" s="26"/>
      <c r="AB150" s="26"/>
      <c r="AC150" s="26"/>
      <c r="AD150" s="26"/>
      <c r="AE150" s="26"/>
      <c r="AG150" s="13"/>
      <c r="AH150" s="13"/>
      <c r="AI150" s="14"/>
      <c r="AJ150" s="26"/>
      <c r="AK150" s="26"/>
      <c r="AL150" s="26"/>
      <c r="AM150" s="26"/>
      <c r="AN150" s="26"/>
      <c r="AO150" s="26"/>
      <c r="AP150" s="26"/>
      <c r="AQ150" s="26"/>
      <c r="AS150" s="13"/>
      <c r="AT150" s="13"/>
      <c r="AU150" s="14"/>
      <c r="AV150" s="26"/>
      <c r="AW150" s="26"/>
      <c r="AX150" s="26"/>
      <c r="AY150" s="26"/>
      <c r="AZ150" s="26"/>
      <c r="BA150" s="26"/>
      <c r="BB150" s="26"/>
      <c r="BC150" s="26"/>
      <c r="CW150" s="26">
        <v>4.9692622950819672E-2</v>
      </c>
      <c r="CX150" s="13">
        <v>51.4</v>
      </c>
      <c r="CY150" s="13">
        <v>53.53110971346981</v>
      </c>
      <c r="CZ150" s="13">
        <v>53.769785713622348</v>
      </c>
      <c r="DA150" s="13">
        <v>3.5283803649150824</v>
      </c>
      <c r="DB150" s="13">
        <f ca="1"/>
        <v>52.809842312867815</v>
      </c>
      <c r="DC150" s="13">
        <f ca="1"/>
        <v>54.462062152402531</v>
      </c>
      <c r="DD150" s="13">
        <v>46.067713024900804</v>
      </c>
      <c r="DE150" s="13">
        <f ca="1"/>
        <v>52.225394790572793</v>
      </c>
      <c r="DF150" s="13">
        <v>52.365925260404111</v>
      </c>
    </row>
    <row r="151" spans="1:110" x14ac:dyDescent="0.25">
      <c r="A151" s="9">
        <v>71.900000000000006</v>
      </c>
      <c r="B151" s="10" t="b">
        <v>1</v>
      </c>
      <c r="U151" s="13"/>
      <c r="V151" s="13"/>
      <c r="W151" s="14"/>
      <c r="X151" s="26"/>
      <c r="Y151" s="26"/>
      <c r="Z151" s="26"/>
      <c r="AA151" s="26"/>
      <c r="AB151" s="26"/>
      <c r="AC151" s="26"/>
      <c r="AD151" s="26"/>
      <c r="AE151" s="26"/>
      <c r="AG151" s="13"/>
      <c r="AH151" s="13"/>
      <c r="AI151" s="14"/>
      <c r="AJ151" s="26"/>
      <c r="AK151" s="26"/>
      <c r="AL151" s="26"/>
      <c r="AM151" s="26"/>
      <c r="AN151" s="26"/>
      <c r="AO151" s="26"/>
      <c r="AP151" s="26"/>
      <c r="AQ151" s="26"/>
      <c r="AS151" s="13"/>
      <c r="AT151" s="13"/>
      <c r="AU151" s="14"/>
      <c r="AV151" s="26"/>
      <c r="AW151" s="26"/>
      <c r="AX151" s="26"/>
      <c r="AY151" s="26"/>
      <c r="AZ151" s="26"/>
      <c r="BA151" s="26"/>
      <c r="BB151" s="26"/>
      <c r="BC151" s="26"/>
      <c r="CW151" s="26">
        <v>5.0034153005464481E-2</v>
      </c>
      <c r="CX151" s="13">
        <v>51.4</v>
      </c>
      <c r="CY151" s="13">
        <v>53.562716650793895</v>
      </c>
      <c r="CZ151" s="13">
        <v>53.796034585083035</v>
      </c>
      <c r="DA151" s="13">
        <v>3.5532635182002523</v>
      </c>
      <c r="DB151" s="13">
        <f ca="1"/>
        <v>52.850735464211887</v>
      </c>
      <c r="DC151" s="13">
        <f ca="1"/>
        <v>54.48883591856567</v>
      </c>
      <c r="DD151" s="13">
        <v>46.101402362357391</v>
      </c>
      <c r="DE151" s="13">
        <f ca="1"/>
        <v>52.256872663909334</v>
      </c>
      <c r="DF151" s="13">
        <v>52.398448023272472</v>
      </c>
    </row>
    <row r="152" spans="1:110" x14ac:dyDescent="0.25">
      <c r="A152" s="9">
        <v>71.599999999999994</v>
      </c>
      <c r="B152" s="10" t="b">
        <v>1</v>
      </c>
      <c r="U152" s="13"/>
      <c r="V152" s="13"/>
      <c r="W152" s="14"/>
      <c r="X152" s="26"/>
      <c r="Y152" s="26"/>
      <c r="Z152" s="26"/>
      <c r="AA152" s="26"/>
      <c r="AB152" s="26"/>
      <c r="AC152" s="26"/>
      <c r="AD152" s="26"/>
      <c r="AE152" s="26"/>
      <c r="AG152" s="13"/>
      <c r="AH152" s="13"/>
      <c r="AI152" s="14"/>
      <c r="AJ152" s="26"/>
      <c r="AK152" s="26"/>
      <c r="AL152" s="26"/>
      <c r="AM152" s="26"/>
      <c r="AN152" s="26"/>
      <c r="AO152" s="26"/>
      <c r="AP152" s="26"/>
      <c r="AQ152" s="26"/>
      <c r="AS152" s="13"/>
      <c r="AT152" s="13"/>
      <c r="AU152" s="14"/>
      <c r="AV152" s="26"/>
      <c r="AW152" s="26"/>
      <c r="AX152" s="26"/>
      <c r="AY152" s="26"/>
      <c r="AZ152" s="26"/>
      <c r="BA152" s="26"/>
      <c r="BB152" s="26"/>
      <c r="BC152" s="26"/>
      <c r="CW152" s="26">
        <v>5.037568306010929E-2</v>
      </c>
      <c r="CX152" s="13">
        <v>51.4</v>
      </c>
      <c r="CY152" s="13">
        <v>53.594152022691695</v>
      </c>
      <c r="CZ152" s="13">
        <v>53.822153684995364</v>
      </c>
      <c r="DA152" s="13">
        <v>3.5781556190416408</v>
      </c>
      <c r="DB152" s="13">
        <f ca="1"/>
        <v>52.891389144330702</v>
      </c>
      <c r="DC152" s="13">
        <f ca="1"/>
        <v>54.515473232603838</v>
      </c>
      <c r="DD152" s="13">
        <v>46.134976914017457</v>
      </c>
      <c r="DE152" s="13">
        <f ca="1"/>
        <v>52.288208066842273</v>
      </c>
      <c r="DF152" s="13">
        <v>52.430824215232121</v>
      </c>
    </row>
    <row r="153" spans="1:110" x14ac:dyDescent="0.25">
      <c r="A153" s="9">
        <v>71.099999999999994</v>
      </c>
      <c r="B153" s="10" t="b">
        <v>1</v>
      </c>
      <c r="U153" s="13"/>
      <c r="V153" s="13"/>
      <c r="W153" s="14"/>
      <c r="X153" s="26"/>
      <c r="Y153" s="26"/>
      <c r="Z153" s="26"/>
      <c r="AA153" s="26"/>
      <c r="AB153" s="26"/>
      <c r="AC153" s="26"/>
      <c r="AD153" s="26"/>
      <c r="AE153" s="26"/>
      <c r="AG153" s="13"/>
      <c r="AH153" s="13"/>
      <c r="AI153" s="14"/>
      <c r="AJ153" s="26"/>
      <c r="AK153" s="26"/>
      <c r="AL153" s="26"/>
      <c r="AM153" s="26"/>
      <c r="AN153" s="26"/>
      <c r="AO153" s="26"/>
      <c r="AP153" s="26"/>
      <c r="AQ153" s="26"/>
      <c r="AS153" s="13"/>
      <c r="AT153" s="13"/>
      <c r="AU153" s="14"/>
      <c r="AV153" s="26"/>
      <c r="AW153" s="26"/>
      <c r="AX153" s="26"/>
      <c r="AY153" s="26"/>
      <c r="AZ153" s="26"/>
      <c r="BA153" s="26"/>
      <c r="BB153" s="26"/>
      <c r="BC153" s="26"/>
      <c r="CW153" s="26">
        <v>5.0717213114754099E-2</v>
      </c>
      <c r="CX153" s="13">
        <v>51.4</v>
      </c>
      <c r="CY153" s="13">
        <v>53.625418020458056</v>
      </c>
      <c r="CZ153" s="13">
        <v>53.848144633959883</v>
      </c>
      <c r="DA153" s="13">
        <v>3.6030566738763228</v>
      </c>
      <c r="DB153" s="13">
        <f ca="1"/>
        <v>52.931806423298461</v>
      </c>
      <c r="DC153" s="13">
        <f ca="1"/>
        <v>54.541975808491145</v>
      </c>
      <c r="DD153" s="13">
        <v>46.1684378452358</v>
      </c>
      <c r="DE153" s="13">
        <f ca="1"/>
        <v>52.319402662207906</v>
      </c>
      <c r="DF153" s="13">
        <v>52.463055540181422</v>
      </c>
    </row>
    <row r="154" spans="1:110" x14ac:dyDescent="0.25">
      <c r="A154" s="9">
        <v>78</v>
      </c>
      <c r="B154" s="10" t="b">
        <v>1</v>
      </c>
      <c r="U154" s="13"/>
      <c r="V154" s="13"/>
      <c r="W154" s="14"/>
      <c r="X154" s="26"/>
      <c r="Y154" s="26"/>
      <c r="Z154" s="26"/>
      <c r="AA154" s="26"/>
      <c r="AB154" s="26"/>
      <c r="AC154" s="26"/>
      <c r="AD154" s="26"/>
      <c r="AE154" s="26"/>
      <c r="AG154" s="13"/>
      <c r="AH154" s="13"/>
      <c r="AI154" s="14"/>
      <c r="AJ154" s="26"/>
      <c r="AK154" s="26"/>
      <c r="AL154" s="26"/>
      <c r="AM154" s="26"/>
      <c r="AN154" s="26"/>
      <c r="AO154" s="26"/>
      <c r="AP154" s="26"/>
      <c r="AQ154" s="26"/>
      <c r="AS154" s="13"/>
      <c r="AT154" s="13"/>
      <c r="AU154" s="14"/>
      <c r="AV154" s="26"/>
      <c r="AW154" s="26"/>
      <c r="AX154" s="26"/>
      <c r="AY154" s="26"/>
      <c r="AZ154" s="26"/>
      <c r="BA154" s="26"/>
      <c r="BB154" s="26"/>
      <c r="BC154" s="26"/>
      <c r="CW154" s="26">
        <v>5.1058743169398908E-2</v>
      </c>
      <c r="CX154" s="13">
        <v>51.5</v>
      </c>
      <c r="CY154" s="13">
        <v>53.656516792874157</v>
      </c>
      <c r="CZ154" s="13">
        <v>53.874009021646536</v>
      </c>
      <c r="DA154" s="13">
        <v>3.6279666891483542</v>
      </c>
      <c r="DB154" s="13">
        <f ca="1"/>
        <v>52.971990311598113</v>
      </c>
      <c r="DC154" s="13">
        <f ca="1"/>
        <v>54.568345327342158</v>
      </c>
      <c r="DD154" s="13">
        <v>46.201786301781034</v>
      </c>
      <c r="DE154" s="13">
        <f ca="1"/>
        <v>52.350458082449236</v>
      </c>
      <c r="DF154" s="13">
        <v>52.495143670950526</v>
      </c>
    </row>
    <row r="155" spans="1:110" x14ac:dyDescent="0.25">
      <c r="A155" s="9">
        <v>73</v>
      </c>
      <c r="B155" s="10" t="b">
        <v>1</v>
      </c>
      <c r="U155" s="13"/>
      <c r="V155" s="13"/>
      <c r="W155" s="14"/>
      <c r="X155" s="26"/>
      <c r="Y155" s="26"/>
      <c r="Z155" s="26"/>
      <c r="AA155" s="26"/>
      <c r="AB155" s="26"/>
      <c r="AC155" s="26"/>
      <c r="AD155" s="26"/>
      <c r="AE155" s="26"/>
      <c r="AG155" s="13"/>
      <c r="AH155" s="13"/>
      <c r="AI155" s="14"/>
      <c r="AJ155" s="26"/>
      <c r="AK155" s="26"/>
      <c r="AL155" s="26"/>
      <c r="AM155" s="26"/>
      <c r="AN155" s="26"/>
      <c r="AO155" s="26"/>
      <c r="AP155" s="26"/>
      <c r="AQ155" s="26"/>
      <c r="AS155" s="13"/>
      <c r="AT155" s="13"/>
      <c r="AU155" s="14"/>
      <c r="AV155" s="26"/>
      <c r="AW155" s="26"/>
      <c r="AX155" s="26"/>
      <c r="AY155" s="26"/>
      <c r="AZ155" s="26"/>
      <c r="BA155" s="26"/>
      <c r="BB155" s="26"/>
      <c r="BC155" s="26"/>
      <c r="CW155" s="26">
        <v>5.1400273224043717E-2</v>
      </c>
      <c r="CX155" s="13">
        <v>51.5</v>
      </c>
      <c r="CY155" s="13">
        <v>53.687450447312195</v>
      </c>
      <c r="CZ155" s="13">
        <v>53.899748407589151</v>
      </c>
      <c r="DA155" s="13">
        <v>3.6528856713087174</v>
      </c>
      <c r="DB155" s="13">
        <f ca="1"/>
        <v>53.011943761667609</v>
      </c>
      <c r="DC155" s="13">
        <f ca="1"/>
        <v>54.594583438258439</v>
      </c>
      <c r="DD155" s="13">
        <v>46.23502341029338</v>
      </c>
      <c r="DE155" s="13">
        <f ca="1"/>
        <v>52.381375930371135</v>
      </c>
      <c r="DF155" s="13">
        <v>52.527090250071879</v>
      </c>
    </row>
    <row r="156" spans="1:110" x14ac:dyDescent="0.25">
      <c r="A156" s="9">
        <v>73</v>
      </c>
      <c r="B156" s="10" t="b">
        <v>1</v>
      </c>
      <c r="U156" s="13"/>
      <c r="V156" s="13"/>
      <c r="W156" s="14"/>
      <c r="X156" s="26"/>
      <c r="Y156" s="26"/>
      <c r="Z156" s="26"/>
      <c r="AA156" s="26"/>
      <c r="AB156" s="26"/>
      <c r="AC156" s="26"/>
      <c r="AD156" s="26"/>
      <c r="AE156" s="26"/>
      <c r="AG156" s="13"/>
      <c r="AH156" s="13"/>
      <c r="AI156" s="14"/>
      <c r="AJ156" s="26"/>
      <c r="AK156" s="26"/>
      <c r="AL156" s="26"/>
      <c r="AM156" s="26"/>
      <c r="AN156" s="26"/>
      <c r="AO156" s="26"/>
      <c r="AP156" s="26"/>
      <c r="AQ156" s="26"/>
      <c r="AS156" s="13"/>
      <c r="AT156" s="13"/>
      <c r="AU156" s="14"/>
      <c r="AV156" s="26"/>
      <c r="AW156" s="26"/>
      <c r="AX156" s="26"/>
      <c r="AY156" s="26"/>
      <c r="AZ156" s="26"/>
      <c r="BA156" s="26"/>
      <c r="BB156" s="26"/>
      <c r="BC156" s="26"/>
      <c r="CW156" s="26">
        <v>5.1741803278688527E-2</v>
      </c>
      <c r="CX156" s="13">
        <v>51.5</v>
      </c>
      <c r="CY156" s="13">
        <v>53.718221050804154</v>
      </c>
      <c r="CZ156" s="13">
        <v>53.925364321954063</v>
      </c>
      <c r="DA156" s="13">
        <v>3.6778136268153898</v>
      </c>
      <c r="DB156" s="13">
        <f ca="1"/>
        <v>53.051669669396247</v>
      </c>
      <c r="DC156" s="13">
        <f ca="1"/>
        <v>54.620691759147732</v>
      </c>
      <c r="DD156" s="13">
        <v>46.268150278728783</v>
      </c>
      <c r="DE156" s="13">
        <f ca="1"/>
        <v>52.412157779871805</v>
      </c>
      <c r="DF156" s="13">
        <v>52.558896890526619</v>
      </c>
    </row>
    <row r="157" spans="1:110" x14ac:dyDescent="0.25">
      <c r="A157" s="9">
        <v>69.2</v>
      </c>
      <c r="B157" s="10" t="b">
        <v>1</v>
      </c>
      <c r="U157" s="13"/>
      <c r="V157" s="13"/>
      <c r="W157" s="14"/>
      <c r="X157" s="26"/>
      <c r="Y157" s="26"/>
      <c r="Z157" s="26"/>
      <c r="AA157" s="26"/>
      <c r="AB157" s="26"/>
      <c r="AC157" s="26"/>
      <c r="AD157" s="26"/>
      <c r="AE157" s="26"/>
      <c r="AG157" s="13"/>
      <c r="AH157" s="13"/>
      <c r="AI157" s="14"/>
      <c r="AJ157" s="26"/>
      <c r="AK157" s="26"/>
      <c r="AL157" s="26"/>
      <c r="AM157" s="26"/>
      <c r="AN157" s="26"/>
      <c r="AO157" s="26"/>
      <c r="AP157" s="26"/>
      <c r="AQ157" s="26"/>
      <c r="AS157" s="13"/>
      <c r="AT157" s="13"/>
      <c r="AU157" s="14"/>
      <c r="AV157" s="26"/>
      <c r="AW157" s="26"/>
      <c r="AX157" s="26"/>
      <c r="AY157" s="26"/>
      <c r="AZ157" s="26"/>
      <c r="BA157" s="26"/>
      <c r="BB157" s="26"/>
      <c r="BC157" s="26"/>
      <c r="CW157" s="26">
        <v>5.2083333333333336E-2</v>
      </c>
      <c r="CX157" s="13">
        <v>51.5</v>
      </c>
      <c r="CY157" s="13">
        <v>53.748830631076167</v>
      </c>
      <c r="CZ157" s="13">
        <v>53.950858266284285</v>
      </c>
      <c r="DA157" s="13">
        <v>3.7027505621333261</v>
      </c>
      <c r="DB157" s="13">
        <f ca="1"/>
        <v>53.091170875572722</v>
      </c>
      <c r="DC157" s="13">
        <f ca="1"/>
        <v>54.646671877516894</v>
      </c>
      <c r="DD157" s="13">
        <v>46.301167996789843</v>
      </c>
      <c r="DE157" s="13">
        <f ca="1"/>
        <v>52.442805176651504</v>
      </c>
      <c r="DF157" s="13">
        <v>52.590565176467763</v>
      </c>
    </row>
    <row r="158" spans="1:110" x14ac:dyDescent="0.25">
      <c r="A158" s="9">
        <v>68.400000000000006</v>
      </c>
      <c r="B158" s="10" t="b">
        <v>1</v>
      </c>
      <c r="U158" s="13"/>
      <c r="V158" s="13"/>
      <c r="W158" s="14"/>
      <c r="X158" s="26"/>
      <c r="Y158" s="26"/>
      <c r="Z158" s="26"/>
      <c r="AA158" s="26"/>
      <c r="AB158" s="26"/>
      <c r="AC158" s="26"/>
      <c r="AD158" s="26"/>
      <c r="AE158" s="26"/>
      <c r="AG158" s="13"/>
      <c r="AH158" s="13"/>
      <c r="AI158" s="14"/>
      <c r="AJ158" s="26"/>
      <c r="AK158" s="26"/>
      <c r="AL158" s="26"/>
      <c r="AM158" s="26"/>
      <c r="AN158" s="26"/>
      <c r="AO158" s="26"/>
      <c r="AP158" s="26"/>
      <c r="AQ158" s="26"/>
      <c r="AS158" s="13"/>
      <c r="AT158" s="13"/>
      <c r="AU158" s="14"/>
      <c r="AV158" s="26"/>
      <c r="AW158" s="26"/>
      <c r="AX158" s="26"/>
      <c r="AY158" s="26"/>
      <c r="AZ158" s="26"/>
      <c r="BA158" s="26"/>
      <c r="BB158" s="26"/>
      <c r="BC158" s="26"/>
      <c r="CW158" s="26">
        <v>5.2424863387978145E-2</v>
      </c>
      <c r="CX158" s="13">
        <v>51.5</v>
      </c>
      <c r="CY158" s="13">
        <v>53.77928117754972</v>
      </c>
      <c r="CZ158" s="13">
        <v>53.976231714220127</v>
      </c>
      <c r="DA158" s="13">
        <v>3.7276964837344462</v>
      </c>
      <c r="DB158" s="13">
        <f ca="1"/>
        <v>53.130450167286881</v>
      </c>
      <c r="DC158" s="13">
        <f ca="1"/>
        <v>54.672525351239692</v>
      </c>
      <c r="DD158" s="13">
        <v>46.334077636344084</v>
      </c>
      <c r="DE158" s="13">
        <f ca="1"/>
        <v>52.473319638899419</v>
      </c>
      <c r="DF158" s="13">
        <v>52.622096663921127</v>
      </c>
    </row>
    <row r="159" spans="1:110" x14ac:dyDescent="0.25">
      <c r="A159" s="9">
        <v>68.400000000000006</v>
      </c>
      <c r="B159" s="10" t="b">
        <v>1</v>
      </c>
      <c r="U159" s="13"/>
      <c r="V159" s="13"/>
      <c r="W159" s="14"/>
      <c r="X159" s="26"/>
      <c r="Y159" s="26"/>
      <c r="Z159" s="26"/>
      <c r="AA159" s="26"/>
      <c r="AB159" s="26"/>
      <c r="AC159" s="26"/>
      <c r="AD159" s="26"/>
      <c r="AE159" s="26"/>
      <c r="AG159" s="13"/>
      <c r="AH159" s="13"/>
      <c r="AI159" s="14"/>
      <c r="AJ159" s="26"/>
      <c r="AK159" s="26"/>
      <c r="AL159" s="26"/>
      <c r="AM159" s="26"/>
      <c r="AN159" s="26"/>
      <c r="AO159" s="26"/>
      <c r="AP159" s="26"/>
      <c r="AQ159" s="26"/>
      <c r="AS159" s="13"/>
      <c r="AT159" s="13"/>
      <c r="AU159" s="14"/>
      <c r="AV159" s="26"/>
      <c r="AW159" s="26"/>
      <c r="AX159" s="26"/>
      <c r="AY159" s="26"/>
      <c r="AZ159" s="26"/>
      <c r="BA159" s="26"/>
      <c r="BB159" s="26"/>
      <c r="BC159" s="26"/>
      <c r="CW159" s="26">
        <v>5.2766393442622954E-2</v>
      </c>
      <c r="CX159" s="13">
        <v>51.5</v>
      </c>
      <c r="CY159" s="13">
        <v>53.809574642310942</v>
      </c>
      <c r="CZ159" s="13">
        <v>54.001486112197021</v>
      </c>
      <c r="DA159" s="13">
        <v>3.7526513980976928</v>
      </c>
      <c r="DB159" s="13">
        <f ca="1"/>
        <v>53.169510279287024</v>
      </c>
      <c r="DC159" s="13">
        <f ca="1"/>
        <v>54.698253709300175</v>
      </c>
      <c r="DD159" s="13">
        <v>46.366880251829983</v>
      </c>
      <c r="DE159" s="13">
        <f ca="1"/>
        <v>52.503702657959295</v>
      </c>
      <c r="DF159" s="13">
        <v>52.653492881464686</v>
      </c>
    </row>
    <row r="160" spans="1:110" x14ac:dyDescent="0.25">
      <c r="A160" s="9">
        <v>67.8</v>
      </c>
      <c r="B160" s="10" t="b">
        <v>1</v>
      </c>
      <c r="U160" s="13"/>
      <c r="V160" s="13"/>
      <c r="W160" s="14"/>
      <c r="X160" s="26"/>
      <c r="Y160" s="26"/>
      <c r="Z160" s="26"/>
      <c r="AA160" s="26"/>
      <c r="AB160" s="26"/>
      <c r="AC160" s="26"/>
      <c r="AD160" s="26"/>
      <c r="AE160" s="26"/>
      <c r="AG160" s="13"/>
      <c r="AH160" s="13"/>
      <c r="AI160" s="14"/>
      <c r="AJ160" s="26"/>
      <c r="AK160" s="26"/>
      <c r="AL160" s="26"/>
      <c r="AM160" s="26"/>
      <c r="AN160" s="26"/>
      <c r="AO160" s="26"/>
      <c r="AP160" s="26"/>
      <c r="AQ160" s="26"/>
      <c r="AS160" s="13"/>
      <c r="AT160" s="13"/>
      <c r="AU160" s="14"/>
      <c r="AV160" s="26"/>
      <c r="AW160" s="26"/>
      <c r="AX160" s="26"/>
      <c r="AY160" s="26"/>
      <c r="AZ160" s="26"/>
      <c r="BA160" s="26"/>
      <c r="BB160" s="26"/>
      <c r="BC160" s="26"/>
      <c r="CW160" s="26">
        <v>5.3107923497267763E-2</v>
      </c>
      <c r="CX160" s="13">
        <v>51.5</v>
      </c>
      <c r="CY160" s="13">
        <v>53.839712941049335</v>
      </c>
      <c r="CZ160" s="13">
        <v>54.026622880121437</v>
      </c>
      <c r="DA160" s="13">
        <v>3.7776153117090203</v>
      </c>
      <c r="DB160" s="13">
        <f ca="1"/>
        <v>53.208353895294294</v>
      </c>
      <c r="DC160" s="13">
        <f ca="1"/>
        <v>54.723858452512864</v>
      </c>
      <c r="DD160" s="13">
        <v>46.399576880651139</v>
      </c>
      <c r="DE160" s="13">
        <f ca="1"/>
        <v>52.533955698974964</v>
      </c>
      <c r="DF160" s="13">
        <v>52.684755330887313</v>
      </c>
    </row>
    <row r="161" spans="1:110" x14ac:dyDescent="0.25">
      <c r="A161" s="9">
        <v>67.8</v>
      </c>
      <c r="B161" s="10" t="b">
        <v>1</v>
      </c>
      <c r="U161" s="13"/>
      <c r="V161" s="13"/>
      <c r="W161" s="14"/>
      <c r="X161" s="26"/>
      <c r="Y161" s="26"/>
      <c r="Z161" s="26"/>
      <c r="AA161" s="26"/>
      <c r="AB161" s="26"/>
      <c r="AC161" s="26"/>
      <c r="AD161" s="26"/>
      <c r="AE161" s="26"/>
      <c r="AG161" s="13"/>
      <c r="AH161" s="13"/>
      <c r="AI161" s="14"/>
      <c r="AJ161" s="26"/>
      <c r="AK161" s="26"/>
      <c r="AL161" s="26"/>
      <c r="AM161" s="26"/>
      <c r="AN161" s="26"/>
      <c r="AO161" s="26"/>
      <c r="AP161" s="26"/>
      <c r="AQ161" s="26"/>
      <c r="AS161" s="13"/>
      <c r="AT161" s="13"/>
      <c r="AU161" s="14"/>
      <c r="AV161" s="26"/>
      <c r="AW161" s="26"/>
      <c r="AX161" s="26"/>
      <c r="AY161" s="26"/>
      <c r="AZ161" s="26"/>
      <c r="BA161" s="26"/>
      <c r="BB161" s="26"/>
      <c r="BC161" s="26"/>
      <c r="CW161" s="26">
        <v>5.3449453551912565E-2</v>
      </c>
      <c r="CX161" s="13">
        <v>51.5</v>
      </c>
      <c r="CY161" s="13">
        <v>53.869697953966934</v>
      </c>
      <c r="CZ161" s="13">
        <v>54.051643412025882</v>
      </c>
      <c r="DA161" s="13">
        <v>3.8025882310613763</v>
      </c>
      <c r="DB161" s="13">
        <f ca="1"/>
        <v>53.246983649275819</v>
      </c>
      <c r="DC161" s="13">
        <f ca="1"/>
        <v>54.749341054220352</v>
      </c>
      <c r="DD161" s="13">
        <v>46.432168543559108</v>
      </c>
      <c r="DE161" s="13">
        <f ca="1"/>
        <v>52.564080201516134</v>
      </c>
      <c r="DF161" s="13">
        <v>52.715885487827478</v>
      </c>
    </row>
    <row r="162" spans="1:110" x14ac:dyDescent="0.25">
      <c r="A162" s="9">
        <v>67.5</v>
      </c>
      <c r="B162" s="10" t="b">
        <v>1</v>
      </c>
      <c r="U162" s="13"/>
      <c r="V162" s="13"/>
      <c r="W162" s="14"/>
      <c r="X162" s="26"/>
      <c r="Y162" s="26"/>
      <c r="Z162" s="26"/>
      <c r="AA162" s="26"/>
      <c r="AB162" s="26"/>
      <c r="AC162" s="26"/>
      <c r="AD162" s="26"/>
      <c r="AE162" s="26"/>
      <c r="AG162" s="13"/>
      <c r="AH162" s="13"/>
      <c r="AI162" s="14"/>
      <c r="AJ162" s="26"/>
      <c r="AK162" s="26"/>
      <c r="AL162" s="26"/>
      <c r="AM162" s="26"/>
      <c r="AN162" s="26"/>
      <c r="AO162" s="26"/>
      <c r="AP162" s="26"/>
      <c r="AQ162" s="26"/>
      <c r="AS162" s="13"/>
      <c r="AT162" s="13"/>
      <c r="AU162" s="14"/>
      <c r="AV162" s="26"/>
      <c r="AW162" s="26"/>
      <c r="AX162" s="26"/>
      <c r="AY162" s="26"/>
      <c r="AZ162" s="26"/>
      <c r="BA162" s="26"/>
      <c r="BB162" s="26"/>
      <c r="BC162" s="26"/>
      <c r="CW162" s="26">
        <v>5.3790983606557374E-2</v>
      </c>
      <c r="CX162" s="13">
        <v>51.6</v>
      </c>
      <c r="CY162" s="13">
        <v>53.899531526659125</v>
      </c>
      <c r="CZ162" s="13">
        <v>54.076549076703557</v>
      </c>
      <c r="DA162" s="13">
        <v>3.8275701626547618</v>
      </c>
      <c r="DB162" s="13">
        <f ca="1"/>
        <v>53.285402126678278</v>
      </c>
      <c r="DC162" s="13">
        <f ca="1"/>
        <v>54.7747029609693</v>
      </c>
      <c r="DD162" s="13">
        <v>46.464656245025232</v>
      </c>
      <c r="DE162" s="13">
        <f ca="1"/>
        <v>52.594077580185434</v>
      </c>
      <c r="DF162" s="13">
        <v>52.746884802392906</v>
      </c>
    </row>
    <row r="163" spans="1:110" x14ac:dyDescent="0.25">
      <c r="A163" s="9">
        <v>66.599999999999994</v>
      </c>
      <c r="B163" s="10" t="b">
        <v>1</v>
      </c>
      <c r="U163" s="13"/>
      <c r="V163" s="13"/>
      <c r="W163" s="14"/>
      <c r="X163" s="26"/>
      <c r="Y163" s="26"/>
      <c r="Z163" s="26"/>
      <c r="AA163" s="26"/>
      <c r="AB163" s="26"/>
      <c r="AC163" s="26"/>
      <c r="AD163" s="26"/>
      <c r="AE163" s="26"/>
      <c r="AG163" s="13"/>
      <c r="AH163" s="13"/>
      <c r="AI163" s="14"/>
      <c r="AJ163" s="26"/>
      <c r="AK163" s="26"/>
      <c r="AL163" s="26"/>
      <c r="AM163" s="26"/>
      <c r="AN163" s="26"/>
      <c r="AO163" s="26"/>
      <c r="AP163" s="26"/>
      <c r="AQ163" s="26"/>
      <c r="AS163" s="13"/>
      <c r="AT163" s="13"/>
      <c r="AU163" s="14"/>
      <c r="AV163" s="26"/>
      <c r="AW163" s="26"/>
      <c r="AX163" s="26"/>
      <c r="AY163" s="26"/>
      <c r="AZ163" s="26"/>
      <c r="BA163" s="26"/>
      <c r="BB163" s="26"/>
      <c r="BC163" s="26"/>
      <c r="CW163" s="26">
        <v>5.4132513661202183E-2</v>
      </c>
      <c r="CX163" s="13">
        <v>51.6</v>
      </c>
      <c r="CY163" s="13">
        <v>53.92921547096811</v>
      </c>
      <c r="CZ163" s="13">
        <v>54.101341218323441</v>
      </c>
      <c r="DA163" s="13">
        <v>3.8525611129962192</v>
      </c>
      <c r="DB163" s="13">
        <f ca="1"/>
        <v>53.323611865623228</v>
      </c>
      <c r="DC163" s="13">
        <f ca="1"/>
        <v>54.799945593165596</v>
      </c>
      <c r="DD163" s="13">
        <v>46.497040973601834</v>
      </c>
      <c r="DE163" s="13">
        <f ca="1"/>
        <v>52.623949225207241</v>
      </c>
      <c r="DF163" s="13">
        <v>52.777754699761481</v>
      </c>
    </row>
    <row r="164" spans="1:110" x14ac:dyDescent="0.25">
      <c r="A164" s="9">
        <v>76.099999999999994</v>
      </c>
      <c r="B164" s="10" t="b">
        <v>1</v>
      </c>
      <c r="U164" s="13"/>
      <c r="V164" s="13"/>
      <c r="W164" s="14"/>
      <c r="X164" s="26"/>
      <c r="Y164" s="26"/>
      <c r="Z164" s="26"/>
      <c r="AA164" s="26"/>
      <c r="AB164" s="26"/>
      <c r="AC164" s="26"/>
      <c r="AD164" s="26"/>
      <c r="AE164" s="26"/>
      <c r="AG164" s="13"/>
      <c r="AH164" s="13"/>
      <c r="AI164" s="14"/>
      <c r="AJ164" s="26"/>
      <c r="AK164" s="26"/>
      <c r="AL164" s="26"/>
      <c r="AM164" s="26"/>
      <c r="AN164" s="26"/>
      <c r="AO164" s="26"/>
      <c r="AP164" s="26"/>
      <c r="AQ164" s="26"/>
      <c r="AS164" s="13"/>
      <c r="AT164" s="13"/>
      <c r="AU164" s="14"/>
      <c r="AV164" s="26"/>
      <c r="AW164" s="26"/>
      <c r="AX164" s="26"/>
      <c r="AY164" s="26"/>
      <c r="AZ164" s="26"/>
      <c r="BA164" s="26"/>
      <c r="BB164" s="26"/>
      <c r="BC164" s="26"/>
      <c r="CW164" s="26">
        <v>5.4474043715846993E-2</v>
      </c>
      <c r="CX164" s="13">
        <v>51.6</v>
      </c>
      <c r="CY164" s="13">
        <v>53.95875156581009</v>
      </c>
      <c r="CZ164" s="13">
        <v>54.126021157026756</v>
      </c>
      <c r="DA164" s="13">
        <v>3.8775610885998155</v>
      </c>
      <c r="DB164" s="13">
        <f ca="1"/>
        <v>53.361615358065556</v>
      </c>
      <c r="DC164" s="13">
        <f ca="1"/>
        <v>54.825070345709541</v>
      </c>
      <c r="DD164" s="13">
        <v>46.529323702273231</v>
      </c>
      <c r="DE164" s="13">
        <f ca="1"/>
        <v>52.653696502998997</v>
      </c>
      <c r="DF164" s="13">
        <v>52.80849658076454</v>
      </c>
    </row>
    <row r="165" spans="1:110" x14ac:dyDescent="0.25">
      <c r="A165" s="9">
        <v>75.400000000000006</v>
      </c>
      <c r="B165" s="10" t="b">
        <v>1</v>
      </c>
      <c r="U165" s="13"/>
      <c r="V165" s="13"/>
      <c r="W165" s="14"/>
      <c r="X165" s="26"/>
      <c r="Y165" s="26"/>
      <c r="Z165" s="26"/>
      <c r="AA165" s="26"/>
      <c r="AB165" s="26"/>
      <c r="AC165" s="26"/>
      <c r="AD165" s="26"/>
      <c r="AE165" s="26"/>
      <c r="AG165" s="13"/>
      <c r="AH165" s="13"/>
      <c r="AI165" s="14"/>
      <c r="AJ165" s="26"/>
      <c r="AK165" s="26"/>
      <c r="AL165" s="26"/>
      <c r="AM165" s="26"/>
      <c r="AN165" s="26"/>
      <c r="AO165" s="26"/>
      <c r="AP165" s="26"/>
      <c r="AQ165" s="26"/>
      <c r="AS165" s="13"/>
      <c r="AT165" s="13"/>
      <c r="AU165" s="14"/>
      <c r="AV165" s="26"/>
      <c r="AW165" s="26"/>
      <c r="AX165" s="26"/>
      <c r="AY165" s="26"/>
      <c r="AZ165" s="26"/>
      <c r="BA165" s="26"/>
      <c r="BB165" s="26"/>
      <c r="BC165" s="26"/>
      <c r="CW165" s="26">
        <v>5.4815573770491802E-2</v>
      </c>
      <c r="CX165" s="13">
        <v>51.6</v>
      </c>
      <c r="CY165" s="13">
        <v>53.98814155797713</v>
      </c>
      <c r="CZ165" s="13">
        <v>54.15059018950523</v>
      </c>
      <c r="DA165" s="13">
        <v>3.90257009598671</v>
      </c>
      <c r="DB165" s="13">
        <f ca="1"/>
        <v>53.399415050916687</v>
      </c>
      <c r="DC165" s="13">
        <f ca="1"/>
        <v>54.850078588611581</v>
      </c>
      <c r="DD165" s="13">
        <v>46.561505388796789</v>
      </c>
      <c r="DE165" s="13">
        <f ca="1"/>
        <v>52.683320756725678</v>
      </c>
      <c r="DF165" s="13">
        <v>52.839111822452807</v>
      </c>
    </row>
    <row r="166" spans="1:110" x14ac:dyDescent="0.25">
      <c r="A166" s="9">
        <v>74.8</v>
      </c>
      <c r="B166" s="10" t="b">
        <v>1</v>
      </c>
      <c r="U166" s="13"/>
      <c r="V166" s="13"/>
      <c r="W166" s="14"/>
      <c r="X166" s="26"/>
      <c r="Y166" s="26"/>
      <c r="Z166" s="26"/>
      <c r="AA166" s="26"/>
      <c r="AB166" s="26"/>
      <c r="AC166" s="26"/>
      <c r="AD166" s="26"/>
      <c r="AE166" s="26"/>
      <c r="AG166" s="13"/>
      <c r="AH166" s="13"/>
      <c r="AI166" s="14"/>
      <c r="AJ166" s="26"/>
      <c r="AK166" s="26"/>
      <c r="AL166" s="26"/>
      <c r="AM166" s="26"/>
      <c r="AN166" s="26"/>
      <c r="AO166" s="26"/>
      <c r="AP166" s="26"/>
      <c r="AQ166" s="26"/>
      <c r="AS166" s="13"/>
      <c r="AT166" s="13"/>
      <c r="AU166" s="14"/>
      <c r="AV166" s="26"/>
      <c r="AW166" s="26"/>
      <c r="AX166" s="26"/>
      <c r="AY166" s="26"/>
      <c r="AZ166" s="26"/>
      <c r="BA166" s="26"/>
      <c r="BB166" s="26"/>
      <c r="BC166" s="26"/>
      <c r="CW166" s="26">
        <v>5.5157103825136611E-2</v>
      </c>
      <c r="CX166" s="13">
        <v>51.6</v>
      </c>
      <c r="CY166" s="13">
        <v>54.017387162914545</v>
      </c>
      <c r="CZ166" s="13">
        <v>54.175049589561894</v>
      </c>
      <c r="DA166" s="13">
        <v>3.9275881416850997</v>
      </c>
      <c r="DB166" s="13">
        <f ca="1"/>
        <v>53.437013347133494</v>
      </c>
      <c r="DC166" s="13">
        <f ca="1"/>
        <v>54.874971667589485</v>
      </c>
      <c r="DD166" s="13">
        <v>46.593586976034494</v>
      </c>
      <c r="DE166" s="13">
        <f ca="1"/>
        <v>52.712823306837947</v>
      </c>
      <c r="DF166" s="13">
        <v>52.869601778645745</v>
      </c>
    </row>
    <row r="167" spans="1:110" x14ac:dyDescent="0.25">
      <c r="A167" s="9">
        <v>74.900000000000006</v>
      </c>
      <c r="B167" s="10" t="b">
        <v>1</v>
      </c>
      <c r="U167" s="13"/>
      <c r="V167" s="13"/>
      <c r="W167" s="14"/>
      <c r="X167" s="26"/>
      <c r="Y167" s="26"/>
      <c r="Z167" s="26"/>
      <c r="AA167" s="26"/>
      <c r="AB167" s="26"/>
      <c r="AC167" s="26"/>
      <c r="AD167" s="26"/>
      <c r="AE167" s="26"/>
      <c r="AG167" s="13"/>
      <c r="AH167" s="13"/>
      <c r="AI167" s="14"/>
      <c r="AJ167" s="26"/>
      <c r="AK167" s="26"/>
      <c r="AL167" s="26"/>
      <c r="AM167" s="26"/>
      <c r="AN167" s="26"/>
      <c r="AO167" s="26"/>
      <c r="AP167" s="26"/>
      <c r="AQ167" s="26"/>
      <c r="AS167" s="13"/>
      <c r="AT167" s="13"/>
      <c r="AU167" s="14"/>
      <c r="AV167" s="26"/>
      <c r="AW167" s="26"/>
      <c r="AX167" s="26"/>
      <c r="AY167" s="26"/>
      <c r="AZ167" s="26"/>
      <c r="BA167" s="26"/>
      <c r="BB167" s="26"/>
      <c r="BC167" s="26"/>
      <c r="CW167" s="26">
        <v>5.549863387978142E-2</v>
      </c>
      <c r="CX167" s="13">
        <v>51.7</v>
      </c>
      <c r="CY167" s="13">
        <v>54.046490065474842</v>
      </c>
      <c r="CZ167" s="13">
        <v>54.199400608655111</v>
      </c>
      <c r="DA167" s="13">
        <v>3.9526152322302881</v>
      </c>
      <c r="DB167" s="13">
        <f ca="1"/>
        <v>53.474412606774415</v>
      </c>
      <c r="DC167" s="13">
        <f ca="1"/>
        <v>54.899750904647611</v>
      </c>
      <c r="DD167" s="13">
        <v>46.625569392275246</v>
      </c>
      <c r="DE167" s="13">
        <f ca="1"/>
        <v>52.742205451594579</v>
      </c>
      <c r="DF167" s="13">
        <v>52.899967780465019</v>
      </c>
    </row>
    <row r="168" spans="1:110" x14ac:dyDescent="0.25">
      <c r="A168" s="9">
        <v>75</v>
      </c>
      <c r="B168" s="10" t="b">
        <v>1</v>
      </c>
      <c r="U168" s="13"/>
      <c r="V168" s="13"/>
      <c r="W168" s="14"/>
      <c r="X168" s="26"/>
      <c r="Y168" s="26"/>
      <c r="Z168" s="26"/>
      <c r="AA168" s="26"/>
      <c r="AB168" s="26"/>
      <c r="AC168" s="26"/>
      <c r="AD168" s="26"/>
      <c r="AE168" s="26"/>
      <c r="AG168" s="13"/>
      <c r="AH168" s="13"/>
      <c r="AI168" s="14"/>
      <c r="AJ168" s="26"/>
      <c r="AK168" s="26"/>
      <c r="AL168" s="26"/>
      <c r="AM168" s="26"/>
      <c r="AN168" s="26"/>
      <c r="AO168" s="26"/>
      <c r="AP168" s="26"/>
      <c r="AQ168" s="26"/>
      <c r="AS168" s="13"/>
      <c r="AT168" s="13"/>
      <c r="AU168" s="14"/>
      <c r="AV168" s="26"/>
      <c r="AW168" s="26"/>
      <c r="AX168" s="26"/>
      <c r="AY168" s="26"/>
      <c r="AZ168" s="26"/>
      <c r="BA168" s="26"/>
      <c r="BB168" s="26"/>
      <c r="BC168" s="26"/>
      <c r="CW168" s="26">
        <v>5.5840163934426229E-2</v>
      </c>
      <c r="CX168" s="13">
        <v>51.7</v>
      </c>
      <c r="CY168" s="13">
        <v>54.075451920648966</v>
      </c>
      <c r="CZ168" s="13">
        <v>54.223644476426479</v>
      </c>
      <c r="DA168" s="13">
        <v>3.9776513741646675</v>
      </c>
      <c r="DB168" s="13">
        <f ca="1"/>
        <v>53.511615148023871</v>
      </c>
      <c r="DC168" s="13">
        <f ca="1"/>
        <v>54.924417598638819</v>
      </c>
      <c r="DD168" s="13">
        <v>46.657453551548286</v>
      </c>
      <c r="DE168" s="13">
        <f ca="1"/>
        <v>52.771468467569804</v>
      </c>
      <c r="DF168" s="13">
        <v>52.930211136852279</v>
      </c>
    </row>
    <row r="169" spans="1:110" x14ac:dyDescent="0.25">
      <c r="A169" s="9">
        <v>75</v>
      </c>
      <c r="B169" s="10" t="b">
        <v>1</v>
      </c>
      <c r="U169" s="13"/>
      <c r="V169" s="13"/>
      <c r="W169" s="14"/>
      <c r="X169" s="26"/>
      <c r="Y169" s="26"/>
      <c r="Z169" s="26"/>
      <c r="AA169" s="26"/>
      <c r="AB169" s="26"/>
      <c r="AC169" s="26"/>
      <c r="AD169" s="26"/>
      <c r="AE169" s="26"/>
      <c r="AG169" s="13"/>
      <c r="AH169" s="13"/>
      <c r="AI169" s="14"/>
      <c r="AJ169" s="26"/>
      <c r="AK169" s="26"/>
      <c r="AL169" s="26"/>
      <c r="AM169" s="26"/>
      <c r="AN169" s="26"/>
      <c r="AO169" s="26"/>
      <c r="AP169" s="26"/>
      <c r="AQ169" s="26"/>
      <c r="AS169" s="13"/>
      <c r="AT169" s="13"/>
      <c r="AU169" s="14"/>
      <c r="AV169" s="26"/>
      <c r="AW169" s="26"/>
      <c r="AX169" s="26"/>
      <c r="AY169" s="26"/>
      <c r="AZ169" s="26"/>
      <c r="BA169" s="26"/>
      <c r="BB169" s="26"/>
      <c r="BC169" s="26"/>
      <c r="CW169" s="26">
        <v>5.6181693989071038E-2</v>
      </c>
      <c r="CX169" s="13">
        <v>51.7</v>
      </c>
      <c r="CY169" s="13">
        <v>54.104274354275688</v>
      </c>
      <c r="CZ169" s="13">
        <v>54.247782401212852</v>
      </c>
      <c r="DA169" s="13">
        <v>4.0026965740377074</v>
      </c>
      <c r="DB169" s="13">
        <f ca="1"/>
        <v>53.548623248186047</v>
      </c>
      <c r="DC169" s="13">
        <f ca="1"/>
        <v>54.948973025809721</v>
      </c>
      <c r="DD169" s="13">
        <v>46.689240353927985</v>
      </c>
      <c r="DE169" s="13">
        <f ca="1"/>
        <v>52.800613610145959</v>
      </c>
      <c r="DF169" s="13">
        <v>52.960333135072318</v>
      </c>
    </row>
    <row r="170" spans="1:110" x14ac:dyDescent="0.25">
      <c r="A170" s="9">
        <v>74.599999999999994</v>
      </c>
      <c r="B170" s="10" t="b">
        <v>1</v>
      </c>
      <c r="U170" s="13"/>
      <c r="V170" s="13"/>
      <c r="W170" s="14"/>
      <c r="X170" s="26"/>
      <c r="Y170" s="26"/>
      <c r="Z170" s="26"/>
      <c r="AA170" s="26"/>
      <c r="AB170" s="26"/>
      <c r="AC170" s="26"/>
      <c r="AD170" s="26"/>
      <c r="AE170" s="26"/>
      <c r="AG170" s="13"/>
      <c r="AH170" s="13"/>
      <c r="AI170" s="14"/>
      <c r="AJ170" s="26"/>
      <c r="AK170" s="26"/>
      <c r="AL170" s="26"/>
      <c r="AM170" s="26"/>
      <c r="AN170" s="26"/>
      <c r="AO170" s="26"/>
      <c r="AP170" s="26"/>
      <c r="AQ170" s="26"/>
      <c r="AS170" s="13"/>
      <c r="AT170" s="13"/>
      <c r="AU170" s="14"/>
      <c r="AV170" s="26"/>
      <c r="AW170" s="26"/>
      <c r="AX170" s="26"/>
      <c r="AY170" s="26"/>
      <c r="AZ170" s="26"/>
      <c r="BA170" s="26"/>
      <c r="BB170" s="26"/>
      <c r="BC170" s="26"/>
      <c r="CW170" s="26">
        <v>5.6523224043715847E-2</v>
      </c>
      <c r="CX170" s="13">
        <v>51.8</v>
      </c>
      <c r="CY170" s="13">
        <v>54.132958963729948</v>
      </c>
      <c r="CZ170" s="13">
        <v>54.271815570543659</v>
      </c>
      <c r="DA170" s="13">
        <v>4.0277508384060212</v>
      </c>
      <c r="DB170" s="13">
        <f ca="1"/>
        <v>53.585439144649328</v>
      </c>
      <c r="DC170" s="13">
        <f ca="1"/>
        <v>54.973418440329901</v>
      </c>
      <c r="DD170" s="13">
        <v>46.720930685830297</v>
      </c>
      <c r="DE170" s="13">
        <f ca="1"/>
        <v>52.829642113992008</v>
      </c>
      <c r="DF170" s="13">
        <v>52.990335041201533</v>
      </c>
    </row>
    <row r="171" spans="1:110" x14ac:dyDescent="0.25">
      <c r="A171" s="9">
        <v>74.5</v>
      </c>
      <c r="B171" s="10" t="b">
        <v>1</v>
      </c>
      <c r="U171" s="13"/>
      <c r="V171" s="13"/>
      <c r="W171" s="14"/>
      <c r="X171" s="26"/>
      <c r="Y171" s="26"/>
      <c r="Z171" s="26"/>
      <c r="AA171" s="26"/>
      <c r="AB171" s="26"/>
      <c r="AC171" s="26"/>
      <c r="AD171" s="26"/>
      <c r="AE171" s="26"/>
      <c r="AG171" s="13"/>
      <c r="AH171" s="13"/>
      <c r="AI171" s="14"/>
      <c r="AJ171" s="26"/>
      <c r="AK171" s="26"/>
      <c r="AL171" s="26"/>
      <c r="AM171" s="26"/>
      <c r="AN171" s="26"/>
      <c r="AO171" s="26"/>
      <c r="AP171" s="26"/>
      <c r="AQ171" s="26"/>
      <c r="AS171" s="13"/>
      <c r="AT171" s="13"/>
      <c r="AU171" s="14"/>
      <c r="AV171" s="26"/>
      <c r="AW171" s="26"/>
      <c r="AX171" s="26"/>
      <c r="AY171" s="26"/>
      <c r="AZ171" s="26"/>
      <c r="BA171" s="26"/>
      <c r="BB171" s="26"/>
      <c r="BC171" s="26"/>
      <c r="CW171" s="26">
        <v>5.6864754098360656E-2</v>
      </c>
      <c r="CX171" s="13">
        <v>51.8</v>
      </c>
      <c r="CY171" s="13">
        <v>54.161507318590822</v>
      </c>
      <c r="CZ171" s="13">
        <v>54.295745151623372</v>
      </c>
      <c r="DA171" s="13">
        <v>4.052814173833311</v>
      </c>
      <c r="DB171" s="13">
        <f ca="1"/>
        <v>53.622065035822146</v>
      </c>
      <c r="DC171" s="13">
        <f ca="1"/>
        <v>54.997755074805532</v>
      </c>
      <c r="DD171" s="13">
        <v>46.752525420301183</v>
      </c>
      <c r="DE171" s="13">
        <f ca="1"/>
        <v>52.858555193528545</v>
      </c>
      <c r="DF171" s="13">
        <v>53.020218100602811</v>
      </c>
    </row>
    <row r="172" spans="1:110" x14ac:dyDescent="0.25">
      <c r="A172" s="9">
        <v>74.400000000000006</v>
      </c>
      <c r="B172" s="10" t="b">
        <v>1</v>
      </c>
      <c r="U172" s="13"/>
      <c r="V172" s="13"/>
      <c r="W172" s="14"/>
      <c r="X172" s="26"/>
      <c r="Y172" s="26"/>
      <c r="Z172" s="26"/>
      <c r="AA172" s="26"/>
      <c r="AB172" s="26"/>
      <c r="AC172" s="26"/>
      <c r="AD172" s="26"/>
      <c r="AE172" s="26"/>
      <c r="AG172" s="13"/>
      <c r="AH172" s="13"/>
      <c r="AI172" s="14"/>
      <c r="AJ172" s="26"/>
      <c r="AK172" s="26"/>
      <c r="AL172" s="26"/>
      <c r="AM172" s="26"/>
      <c r="AN172" s="26"/>
      <c r="AO172" s="26"/>
      <c r="AP172" s="26"/>
      <c r="AQ172" s="26"/>
      <c r="AS172" s="13"/>
      <c r="AT172" s="13"/>
      <c r="AU172" s="14"/>
      <c r="AV172" s="26"/>
      <c r="AW172" s="26"/>
      <c r="AX172" s="26"/>
      <c r="AY172" s="26"/>
      <c r="AZ172" s="26"/>
      <c r="BA172" s="26"/>
      <c r="BB172" s="26"/>
      <c r="BC172" s="26"/>
      <c r="CW172" s="26">
        <v>5.7206284153005466E-2</v>
      </c>
      <c r="CX172" s="13">
        <v>51.8</v>
      </c>
      <c r="CY172" s="13">
        <v>54.189920961290014</v>
      </c>
      <c r="CZ172" s="13">
        <v>54.31957229180005</v>
      </c>
      <c r="DA172" s="13">
        <v>4.077886586890437</v>
      </c>
      <c r="DB172" s="13">
        <f ca="1"/>
        <v>53.658503082041634</v>
      </c>
      <c r="DC172" s="13">
        <f ca="1"/>
        <v>55.021984140778045</v>
      </c>
      <c r="DD172" s="13">
        <v>46.784025417297272</v>
      </c>
      <c r="DE172" s="13">
        <f ca="1"/>
        <v>52.887354043379474</v>
      </c>
      <c r="DF172" s="13">
        <v>53.049983538386641</v>
      </c>
    </row>
    <row r="173" spans="1:110" x14ac:dyDescent="0.25">
      <c r="A173" s="9">
        <v>74.2</v>
      </c>
      <c r="B173" s="10" t="b">
        <v>1</v>
      </c>
      <c r="U173" s="13"/>
      <c r="V173" s="13"/>
      <c r="W173" s="14"/>
      <c r="X173" s="26"/>
      <c r="Y173" s="26"/>
      <c r="Z173" s="26"/>
      <c r="AA173" s="26"/>
      <c r="AB173" s="26"/>
      <c r="AC173" s="26"/>
      <c r="AD173" s="26"/>
      <c r="AE173" s="26"/>
      <c r="AG173" s="13"/>
      <c r="AH173" s="13"/>
      <c r="AI173" s="14"/>
      <c r="AJ173" s="26"/>
      <c r="AK173" s="26"/>
      <c r="AL173" s="26"/>
      <c r="AM173" s="26"/>
      <c r="AN173" s="26"/>
      <c r="AO173" s="26"/>
      <c r="AP173" s="26"/>
      <c r="AQ173" s="26"/>
      <c r="AS173" s="13"/>
      <c r="AT173" s="13"/>
      <c r="AU173" s="14"/>
      <c r="AV173" s="26"/>
      <c r="AW173" s="26"/>
      <c r="AX173" s="26"/>
      <c r="AY173" s="26"/>
      <c r="AZ173" s="26"/>
      <c r="BA173" s="26"/>
      <c r="BB173" s="26"/>
      <c r="BC173" s="26"/>
      <c r="CW173" s="26">
        <v>5.7547814207650275E-2</v>
      </c>
      <c r="CX173" s="13">
        <v>51.9</v>
      </c>
      <c r="CY173" s="13">
        <v>54.218201407741255</v>
      </c>
      <c r="CZ173" s="13">
        <v>54.34329811902041</v>
      </c>
      <c r="DA173" s="13">
        <v>4.1029680841553988</v>
      </c>
      <c r="DB173" s="13">
        <f ca="1"/>
        <v>53.694755406455599</v>
      </c>
      <c r="DC173" s="13">
        <f ca="1"/>
        <v>55.046106829208448</v>
      </c>
      <c r="DD173" s="13">
        <v>46.815431523958935</v>
      </c>
      <c r="DE173" s="13">
        <f ca="1"/>
        <v>52.916039838811088</v>
      </c>
      <c r="DF173" s="13">
        <v>53.07963255985964</v>
      </c>
    </row>
    <row r="174" spans="1:110" x14ac:dyDescent="0.25">
      <c r="A174" s="9">
        <v>74.099999999999994</v>
      </c>
      <c r="B174" s="10" t="b">
        <v>1</v>
      </c>
      <c r="U174" s="13"/>
      <c r="V174" s="13"/>
      <c r="W174" s="14"/>
      <c r="X174" s="26"/>
      <c r="Y174" s="26"/>
      <c r="Z174" s="26"/>
      <c r="AA174" s="26"/>
      <c r="AB174" s="26"/>
      <c r="AC174" s="26"/>
      <c r="AD174" s="26"/>
      <c r="AE174" s="26"/>
      <c r="AG174" s="13"/>
      <c r="AH174" s="13"/>
      <c r="AI174" s="14"/>
      <c r="AJ174" s="26"/>
      <c r="AK174" s="26"/>
      <c r="AL174" s="26"/>
      <c r="AM174" s="26"/>
      <c r="AN174" s="26"/>
      <c r="AO174" s="26"/>
      <c r="AP174" s="26"/>
      <c r="AQ174" s="26"/>
      <c r="AS174" s="13"/>
      <c r="AT174" s="13"/>
      <c r="AU174" s="14"/>
      <c r="AV174" s="26"/>
      <c r="AW174" s="26"/>
      <c r="AX174" s="26"/>
      <c r="AY174" s="26"/>
      <c r="AZ174" s="26"/>
      <c r="BA174" s="26"/>
      <c r="BB174" s="26"/>
      <c r="BC174" s="26"/>
      <c r="CW174" s="26">
        <v>5.7889344262295084E-2</v>
      </c>
      <c r="CX174" s="13">
        <v>51.9</v>
      </c>
      <c r="CY174" s="13">
        <v>54.246350147951617</v>
      </c>
      <c r="CZ174" s="13">
        <v>54.366923742271702</v>
      </c>
      <c r="DA174" s="13">
        <v>4.1280586722133261</v>
      </c>
      <c r="DB174" s="13">
        <f ca="1"/>
        <v>53.730824095879051</v>
      </c>
      <c r="DC174" s="13">
        <f ca="1"/>
        <v>55.070124310947556</v>
      </c>
      <c r="DD174" s="13">
        <v>46.846744574876119</v>
      </c>
      <c r="DE174" s="13">
        <f ca="1"/>
        <v>52.944613736158857</v>
      </c>
      <c r="DF174" s="13">
        <v>53.109166350960194</v>
      </c>
    </row>
    <row r="175" spans="1:110" x14ac:dyDescent="0.25">
      <c r="A175" s="9">
        <v>73.8</v>
      </c>
      <c r="B175" s="10" t="b">
        <v>1</v>
      </c>
      <c r="U175" s="13"/>
      <c r="V175" s="13"/>
      <c r="W175" s="14"/>
      <c r="X175" s="26"/>
      <c r="Y175" s="26"/>
      <c r="Z175" s="26"/>
      <c r="AA175" s="26"/>
      <c r="AB175" s="26"/>
      <c r="AC175" s="26"/>
      <c r="AD175" s="26"/>
      <c r="AE175" s="26"/>
      <c r="AG175" s="13"/>
      <c r="AH175" s="13"/>
      <c r="AI175" s="14"/>
      <c r="AJ175" s="26"/>
      <c r="AK175" s="26"/>
      <c r="AL175" s="26"/>
      <c r="AM175" s="26"/>
      <c r="AN175" s="26"/>
      <c r="AO175" s="26"/>
      <c r="AP175" s="26"/>
      <c r="AQ175" s="26"/>
      <c r="AS175" s="13"/>
      <c r="AT175" s="13"/>
      <c r="AU175" s="14"/>
      <c r="AV175" s="26"/>
      <c r="AW175" s="26"/>
      <c r="AX175" s="26"/>
      <c r="AY175" s="26"/>
      <c r="AZ175" s="26"/>
      <c r="BA175" s="26"/>
      <c r="BB175" s="26"/>
      <c r="BC175" s="26"/>
      <c r="CW175" s="26">
        <v>5.8230874316939893E-2</v>
      </c>
      <c r="CX175" s="13">
        <v>51.9</v>
      </c>
      <c r="CY175" s="13">
        <v>54.274368646615116</v>
      </c>
      <c r="CZ175" s="13">
        <v>54.390450252011142</v>
      </c>
      <c r="DA175" s="13">
        <v>4.1531583576565358</v>
      </c>
      <c r="DB175" s="13">
        <f ca="1"/>
        <v>53.766711201626165</v>
      </c>
      <c r="DC175" s="13">
        <f ca="1"/>
        <v>55.094037737192849</v>
      </c>
      <c r="DD175" s="13">
        <v>46.877965392347136</v>
      </c>
      <c r="DE175" s="13">
        <f ca="1"/>
        <v>52.973076873242263</v>
      </c>
      <c r="DF175" s="13">
        <v>53.13858607868228</v>
      </c>
    </row>
    <row r="176" spans="1:110" x14ac:dyDescent="0.25">
      <c r="A176" s="9">
        <v>73.2</v>
      </c>
      <c r="B176" s="10" t="b">
        <v>1</v>
      </c>
      <c r="U176" s="13"/>
      <c r="V176" s="13"/>
      <c r="W176" s="14"/>
      <c r="X176" s="26"/>
      <c r="Y176" s="26"/>
      <c r="Z176" s="26"/>
      <c r="AA176" s="26"/>
      <c r="AB176" s="26"/>
      <c r="AC176" s="26"/>
      <c r="AD176" s="26"/>
      <c r="AE176" s="26"/>
      <c r="AG176" s="13"/>
      <c r="AH176" s="13"/>
      <c r="AI176" s="14"/>
      <c r="AJ176" s="26"/>
      <c r="AK176" s="26"/>
      <c r="AL176" s="26"/>
      <c r="AM176" s="26"/>
      <c r="AN176" s="26"/>
      <c r="AO176" s="26"/>
      <c r="AP176" s="26"/>
      <c r="AQ176" s="26"/>
      <c r="AS176" s="13"/>
      <c r="AT176" s="13"/>
      <c r="AU176" s="14"/>
      <c r="AV176" s="26"/>
      <c r="AW176" s="26"/>
      <c r="AX176" s="26"/>
      <c r="AY176" s="26"/>
      <c r="AZ176" s="26"/>
      <c r="BA176" s="26"/>
      <c r="BB176" s="26"/>
      <c r="BC176" s="26"/>
      <c r="CW176" s="26">
        <v>5.8572404371584702E-2</v>
      </c>
      <c r="CX176" s="13">
        <v>51.9</v>
      </c>
      <c r="CY176" s="13">
        <v>54.302258343689324</v>
      </c>
      <c r="CZ176" s="13">
        <v>54.4138787205829</v>
      </c>
      <c r="DA176" s="13">
        <v>4.1782671470845161</v>
      </c>
      <c r="DB176" s="13">
        <f ca="1"/>
        <v>53.802418740318281</v>
      </c>
      <c r="DC176" s="13">
        <f ca="1"/>
        <v>55.117848239932293</v>
      </c>
      <c r="DD176" s="13">
        <v>46.90909478663059</v>
      </c>
      <c r="DE176" s="13">
        <f ca="1"/>
        <v>53.001430369768286</v>
      </c>
      <c r="DF176" s="13">
        <v>53.167892891487419</v>
      </c>
    </row>
    <row r="177" spans="1:110" x14ac:dyDescent="0.25">
      <c r="A177" s="9">
        <v>73.099999999999994</v>
      </c>
      <c r="B177" s="10" t="b">
        <v>1</v>
      </c>
      <c r="U177" s="13"/>
      <c r="V177" s="13"/>
      <c r="W177" s="14"/>
      <c r="X177" s="26"/>
      <c r="Y177" s="26"/>
      <c r="Z177" s="26"/>
      <c r="AA177" s="26"/>
      <c r="AB177" s="26"/>
      <c r="AC177" s="26"/>
      <c r="AD177" s="26"/>
      <c r="AE177" s="26"/>
      <c r="AG177" s="13"/>
      <c r="AH177" s="13"/>
      <c r="AI177" s="14"/>
      <c r="AJ177" s="26"/>
      <c r="AK177" s="26"/>
      <c r="AL177" s="26"/>
      <c r="AM177" s="26"/>
      <c r="AN177" s="26"/>
      <c r="AO177" s="26"/>
      <c r="AP177" s="26"/>
      <c r="AQ177" s="26"/>
      <c r="AS177" s="13"/>
      <c r="AT177" s="13"/>
      <c r="AU177" s="14"/>
      <c r="AV177" s="26"/>
      <c r="AW177" s="26"/>
      <c r="AX177" s="26"/>
      <c r="AY177" s="26"/>
      <c r="AZ177" s="26"/>
      <c r="BA177" s="26"/>
      <c r="BB177" s="26"/>
      <c r="BC177" s="26"/>
      <c r="CW177" s="26">
        <v>5.8913934426229511E-2</v>
      </c>
      <c r="CX177" s="13">
        <v>51.9</v>
      </c>
      <c r="CY177" s="13">
        <v>54.330020654955582</v>
      </c>
      <c r="CZ177" s="13">
        <v>54.43721020262354</v>
      </c>
      <c r="DA177" s="13">
        <v>4.2033850471039189</v>
      </c>
      <c r="DB177" s="13">
        <f ca="1"/>
        <v>53.837948694669038</v>
      </c>
      <c r="DC177" s="13">
        <f ca="1"/>
        <v>55.141556932375671</v>
      </c>
      <c r="DD177" s="13">
        <v>46.94013355619078</v>
      </c>
      <c r="DE177" s="13">
        <f ca="1"/>
        <v>53.029675327723695</v>
      </c>
      <c r="DF177" s="13">
        <v>53.19708791970541</v>
      </c>
    </row>
    <row r="178" spans="1:110" x14ac:dyDescent="0.25">
      <c r="A178" s="9">
        <v>72.900000000000006</v>
      </c>
      <c r="B178" s="10" t="b">
        <v>1</v>
      </c>
      <c r="U178" s="13"/>
      <c r="V178" s="13"/>
      <c r="W178" s="14"/>
      <c r="X178" s="26"/>
      <c r="Y178" s="26"/>
      <c r="Z178" s="26"/>
      <c r="AA178" s="26"/>
      <c r="AB178" s="26"/>
      <c r="AC178" s="26"/>
      <c r="AD178" s="26"/>
      <c r="AE178" s="26"/>
      <c r="AG178" s="13"/>
      <c r="AH178" s="13"/>
      <c r="AI178" s="14"/>
      <c r="AJ178" s="26"/>
      <c r="AK178" s="26"/>
      <c r="AL178" s="26"/>
      <c r="AM178" s="26"/>
      <c r="AN178" s="26"/>
      <c r="AO178" s="26"/>
      <c r="AP178" s="26"/>
      <c r="AQ178" s="26"/>
      <c r="AS178" s="13"/>
      <c r="AT178" s="13"/>
      <c r="AU178" s="14"/>
      <c r="AV178" s="26"/>
      <c r="AW178" s="26"/>
      <c r="AX178" s="26"/>
      <c r="AY178" s="26"/>
      <c r="AZ178" s="26"/>
      <c r="BA178" s="26"/>
      <c r="BB178" s="26"/>
      <c r="BC178" s="26"/>
      <c r="CW178" s="26">
        <v>5.925546448087432E-2</v>
      </c>
      <c r="CX178" s="13">
        <v>51.9</v>
      </c>
      <c r="CY178" s="13">
        <v>54.357656972563312</v>
      </c>
      <c r="CZ178" s="13">
        <v>54.460445735456048</v>
      </c>
      <c r="DA178" s="13">
        <v>4.2285120643286094</v>
      </c>
      <c r="DB178" s="13">
        <f ca="1"/>
        <v>53.87330301424727</v>
      </c>
      <c r="DC178" s="13">
        <f ca="1"/>
        <v>55.165164909373608</v>
      </c>
      <c r="DD178" s="13">
        <v>46.971082487936599</v>
      </c>
      <c r="DE178" s="13">
        <f ca="1"/>
        <v>53.057812831756692</v>
      </c>
      <c r="DF178" s="13">
        <v>53.226172275924057</v>
      </c>
    </row>
    <row r="179" spans="1:110" x14ac:dyDescent="0.25">
      <c r="A179" s="9">
        <v>72.599999999999994</v>
      </c>
      <c r="B179" s="10" t="b">
        <v>1</v>
      </c>
      <c r="U179" s="13"/>
      <c r="V179" s="13"/>
      <c r="W179" s="14"/>
      <c r="X179" s="26"/>
      <c r="Y179" s="26"/>
      <c r="Z179" s="26"/>
      <c r="AA179" s="26"/>
      <c r="AB179" s="26"/>
      <c r="AC179" s="26"/>
      <c r="AD179" s="26"/>
      <c r="AE179" s="26"/>
      <c r="AG179" s="13"/>
      <c r="AH179" s="13"/>
      <c r="AI179" s="14"/>
      <c r="AJ179" s="26"/>
      <c r="AK179" s="26"/>
      <c r="AL179" s="26"/>
      <c r="AM179" s="26"/>
      <c r="AN179" s="26"/>
      <c r="AO179" s="26"/>
      <c r="AP179" s="26"/>
      <c r="AQ179" s="26"/>
      <c r="AS179" s="13"/>
      <c r="AT179" s="13"/>
      <c r="AU179" s="14"/>
      <c r="AV179" s="26"/>
      <c r="AW179" s="26"/>
      <c r="AX179" s="26"/>
      <c r="AY179" s="26"/>
      <c r="AZ179" s="26"/>
      <c r="BA179" s="26"/>
      <c r="BB179" s="26"/>
      <c r="BC179" s="26"/>
      <c r="CW179" s="26">
        <v>5.9596994535519122E-2</v>
      </c>
      <c r="CX179" s="13">
        <v>52</v>
      </c>
      <c r="CY179" s="13">
        <v>54.385168665559014</v>
      </c>
      <c r="CZ179" s="13">
        <v>54.483586339472737</v>
      </c>
      <c r="DA179" s="13">
        <v>4.2536482053796618</v>
      </c>
      <c r="DB179" s="13">
        <f ca="1"/>
        <v>53.908483616218469</v>
      </c>
      <c r="DC179" s="13">
        <f ca="1"/>
        <v>55.18867324782515</v>
      </c>
      <c r="DD179" s="13">
        <v>47.001942357454382</v>
      </c>
      <c r="DE179" s="13">
        <f ca="1"/>
        <v>53.085843949548106</v>
      </c>
      <c r="DF179" s="13">
        <v>53.25514705536839</v>
      </c>
    </row>
    <row r="180" spans="1:110" x14ac:dyDescent="0.25">
      <c r="A180" s="9">
        <v>76.900000000000006</v>
      </c>
      <c r="B180" s="10" t="b">
        <v>1</v>
      </c>
      <c r="U180" s="13"/>
      <c r="V180" s="13"/>
      <c r="W180" s="14"/>
      <c r="X180" s="26"/>
      <c r="Y180" s="26"/>
      <c r="Z180" s="26"/>
      <c r="AA180" s="26"/>
      <c r="AB180" s="26"/>
      <c r="AC180" s="26"/>
      <c r="AD180" s="26"/>
      <c r="AE180" s="26"/>
      <c r="AG180" s="13"/>
      <c r="AH180" s="13"/>
      <c r="AI180" s="14"/>
      <c r="AJ180" s="26"/>
      <c r="AK180" s="26"/>
      <c r="AL180" s="26"/>
      <c r="AM180" s="26"/>
      <c r="AN180" s="26"/>
      <c r="AO180" s="26"/>
      <c r="AP180" s="26"/>
      <c r="AQ180" s="26"/>
      <c r="AS180" s="13"/>
      <c r="AT180" s="13"/>
      <c r="AU180" s="14"/>
      <c r="AV180" s="26"/>
      <c r="AW180" s="26"/>
      <c r="AX180" s="26"/>
      <c r="AY180" s="26"/>
      <c r="AZ180" s="26"/>
      <c r="BA180" s="26"/>
      <c r="BB180" s="26"/>
      <c r="BC180" s="26"/>
      <c r="CW180" s="26">
        <v>5.9938524590163932E-2</v>
      </c>
      <c r="CX180" s="13">
        <v>52</v>
      </c>
      <c r="CY180" s="13">
        <v>54.412557080400475</v>
      </c>
      <c r="CZ180" s="13">
        <v>54.506633018507628</v>
      </c>
      <c r="DA180" s="13">
        <v>4.2787934768853386</v>
      </c>
      <c r="DB180" s="13">
        <f ca="1"/>
        <v>53.943492386065429</v>
      </c>
      <c r="DC180" s="13">
        <f ca="1"/>
        <v>55.212083007073716</v>
      </c>
      <c r="DD180" s="13">
        <v>47.032713929234617</v>
      </c>
      <c r="DE180" s="13">
        <f ca="1"/>
        <v>53.113769732172671</v>
      </c>
      <c r="DF180" s="13">
        <v>53.284013336269624</v>
      </c>
    </row>
    <row r="181" spans="1:110" x14ac:dyDescent="0.25">
      <c r="A181" s="9">
        <v>76.8</v>
      </c>
      <c r="B181" s="10" t="b">
        <v>1</v>
      </c>
      <c r="U181" s="13"/>
      <c r="V181" s="13"/>
      <c r="W181" s="14"/>
      <c r="X181" s="26"/>
      <c r="Y181" s="26"/>
      <c r="Z181" s="26"/>
      <c r="AA181" s="26"/>
      <c r="AB181" s="26"/>
      <c r="AC181" s="26"/>
      <c r="AD181" s="26"/>
      <c r="AE181" s="26"/>
      <c r="AG181" s="13"/>
      <c r="AH181" s="13"/>
      <c r="AI181" s="14"/>
      <c r="AJ181" s="26"/>
      <c r="AK181" s="26"/>
      <c r="AL181" s="26"/>
      <c r="AM181" s="26"/>
      <c r="AN181" s="26"/>
      <c r="AO181" s="26"/>
      <c r="AP181" s="26"/>
      <c r="AQ181" s="26"/>
      <c r="AS181" s="13"/>
      <c r="AT181" s="13"/>
      <c r="AU181" s="14"/>
      <c r="AV181" s="26"/>
      <c r="AW181" s="26"/>
      <c r="AX181" s="26"/>
      <c r="AY181" s="26"/>
      <c r="AZ181" s="26"/>
      <c r="BA181" s="26"/>
      <c r="BB181" s="26"/>
      <c r="BC181" s="26"/>
      <c r="CW181" s="26">
        <v>6.0280054644808741E-2</v>
      </c>
      <c r="CX181" s="13">
        <v>52</v>
      </c>
      <c r="CY181" s="13">
        <v>54.439823541456633</v>
      </c>
      <c r="CZ181" s="13">
        <v>54.529586760198654</v>
      </c>
      <c r="DA181" s="13">
        <v>4.3039478854811613</v>
      </c>
      <c r="DB181" s="13">
        <f ca="1"/>
        <v>53.978331178289018</v>
      </c>
      <c r="DC181" s="13">
        <f ca="1"/>
        <v>55.235395229292315</v>
      </c>
      <c r="DD181" s="13">
        <v>47.063397956892977</v>
      </c>
      <c r="DE181" s="13">
        <f ca="1"/>
        <v>53.141591214450514</v>
      </c>
      <c r="DF181" s="13">
        <v>53.312772180224222</v>
      </c>
    </row>
    <row r="182" spans="1:110" x14ac:dyDescent="0.25">
      <c r="A182" s="9">
        <v>76.7</v>
      </c>
      <c r="B182" s="10" t="b">
        <v>1</v>
      </c>
      <c r="U182" s="13"/>
      <c r="V182" s="13"/>
      <c r="W182" s="14"/>
      <c r="X182" s="26"/>
      <c r="Y182" s="26"/>
      <c r="Z182" s="26"/>
      <c r="AA182" s="26"/>
      <c r="AB182" s="26"/>
      <c r="AC182" s="26"/>
      <c r="AD182" s="26"/>
      <c r="AE182" s="26"/>
      <c r="AG182" s="13"/>
      <c r="AH182" s="13"/>
      <c r="AI182" s="14"/>
      <c r="AJ182" s="26"/>
      <c r="AK182" s="26"/>
      <c r="AL182" s="26"/>
      <c r="AM182" s="26"/>
      <c r="AN182" s="26"/>
      <c r="AO182" s="26"/>
      <c r="AP182" s="26"/>
      <c r="AQ182" s="26"/>
      <c r="AS182" s="13"/>
      <c r="AT182" s="13"/>
      <c r="AU182" s="14"/>
      <c r="AV182" s="26"/>
      <c r="AW182" s="26"/>
      <c r="AX182" s="26"/>
      <c r="AY182" s="26"/>
      <c r="AZ182" s="26"/>
      <c r="BA182" s="26"/>
      <c r="BB182" s="26"/>
      <c r="BC182" s="26"/>
      <c r="CW182" s="26">
        <v>6.062158469945355E-2</v>
      </c>
      <c r="CX182" s="13">
        <v>52</v>
      </c>
      <c r="CY182" s="13">
        <v>54.466969351493617</v>
      </c>
      <c r="CZ182" s="13">
        <v>54.552448536339696</v>
      </c>
      <c r="DA182" s="13">
        <v>4.3291114378098552</v>
      </c>
      <c r="DB182" s="13">
        <f ca="1"/>
        <v>54.013001817089432</v>
      </c>
      <c r="DC182" s="13">
        <f ca="1"/>
        <v>55.258610939858087</v>
      </c>
      <c r="DD182" s="13">
        <v>47.093995183385616</v>
      </c>
      <c r="DE182" s="13">
        <f ca="1"/>
        <v>53.16930941528922</v>
      </c>
      <c r="DF182" s="13">
        <v>53.341424632543365</v>
      </c>
    </row>
    <row r="183" spans="1:110" x14ac:dyDescent="0.25">
      <c r="A183" s="9">
        <v>76.5</v>
      </c>
      <c r="B183" s="10" t="b">
        <v>1</v>
      </c>
      <c r="U183" s="13"/>
      <c r="V183" s="13"/>
      <c r="W183" s="14"/>
      <c r="X183" s="26"/>
      <c r="Y183" s="26"/>
      <c r="Z183" s="26"/>
      <c r="AA183" s="26"/>
      <c r="AB183" s="26"/>
      <c r="AC183" s="26"/>
      <c r="AD183" s="26"/>
      <c r="AE183" s="26"/>
      <c r="AG183" s="13"/>
      <c r="AH183" s="13"/>
      <c r="AI183" s="14"/>
      <c r="AJ183" s="26"/>
      <c r="AK183" s="26"/>
      <c r="AL183" s="26"/>
      <c r="AM183" s="26"/>
      <c r="AN183" s="26"/>
      <c r="AO183" s="26"/>
      <c r="AP183" s="26"/>
      <c r="AQ183" s="26"/>
      <c r="AS183" s="13"/>
      <c r="AT183" s="13"/>
      <c r="AU183" s="14"/>
      <c r="AV183" s="26"/>
      <c r="AW183" s="26"/>
      <c r="AX183" s="26"/>
      <c r="AY183" s="26"/>
      <c r="AZ183" s="26"/>
      <c r="BA183" s="26"/>
      <c r="BB183" s="26"/>
      <c r="BC183" s="26"/>
      <c r="CW183" s="26">
        <v>6.0963114754098359E-2</v>
      </c>
      <c r="CX183" s="13">
        <v>52</v>
      </c>
      <c r="CY183" s="13">
        <v>54.493995792147416</v>
      </c>
      <c r="CZ183" s="13">
        <v>54.575219303223264</v>
      </c>
      <c r="DA183" s="13">
        <v>4.3542841405214157</v>
      </c>
      <c r="DB183" s="13">
        <f ca="1"/>
        <v>54.047506097028815</v>
      </c>
      <c r="DC183" s="13">
        <f ca="1"/>
        <v>55.281731147716634</v>
      </c>
      <c r="DD183" s="13">
        <v>47.124506341219096</v>
      </c>
      <c r="DE183" s="13">
        <f ca="1"/>
        <v>53.196925338016982</v>
      </c>
      <c r="DF183" s="13">
        <v>53.36997172259322</v>
      </c>
    </row>
    <row r="184" spans="1:110" x14ac:dyDescent="0.25">
      <c r="A184" s="9">
        <v>76.099999999999994</v>
      </c>
      <c r="B184" s="10" t="b">
        <v>1</v>
      </c>
      <c r="U184" s="13"/>
      <c r="V184" s="13"/>
      <c r="W184" s="14"/>
      <c r="X184" s="26"/>
      <c r="Y184" s="26"/>
      <c r="Z184" s="26"/>
      <c r="AA184" s="26"/>
      <c r="AB184" s="26"/>
      <c r="AC184" s="26"/>
      <c r="AD184" s="26"/>
      <c r="AE184" s="26"/>
      <c r="AG184" s="13"/>
      <c r="AH184" s="13"/>
      <c r="AI184" s="14"/>
      <c r="AJ184" s="26"/>
      <c r="AK184" s="26"/>
      <c r="AL184" s="26"/>
      <c r="AM184" s="26"/>
      <c r="AN184" s="26"/>
      <c r="AO184" s="26"/>
      <c r="AP184" s="26"/>
      <c r="AQ184" s="26"/>
      <c r="AS184" s="13"/>
      <c r="AT184" s="13"/>
      <c r="AU184" s="14"/>
      <c r="AV184" s="26"/>
      <c r="AW184" s="26"/>
      <c r="AX184" s="26"/>
      <c r="AY184" s="26"/>
      <c r="AZ184" s="26"/>
      <c r="BA184" s="26"/>
      <c r="BB184" s="26"/>
      <c r="BC184" s="26"/>
      <c r="CW184" s="26">
        <v>6.1304644808743168E-2</v>
      </c>
      <c r="CX184" s="13">
        <v>52</v>
      </c>
      <c r="CY184" s="13">
        <v>54.520904124383605</v>
      </c>
      <c r="CZ184" s="13">
        <v>54.597900001973692</v>
      </c>
      <c r="DA184" s="13">
        <v>4.3794660002730943</v>
      </c>
      <c r="DB184" s="13">
        <f ca="1"/>
        <v>54.081845783675732</v>
      </c>
      <c r="DC184" s="13">
        <f ca="1"/>
        <v>55.304756845736392</v>
      </c>
      <c r="DD184" s="13">
        <v>47.154932152655</v>
      </c>
      <c r="DE184" s="13">
        <f ca="1"/>
        <v>53.224439970706719</v>
      </c>
      <c r="DF184" s="13">
        <v>53.39841446412612</v>
      </c>
    </row>
    <row r="185" spans="1:110" x14ac:dyDescent="0.25">
      <c r="A185" s="9">
        <v>76.099999999999994</v>
      </c>
      <c r="B185" s="10" t="b">
        <v>1</v>
      </c>
      <c r="U185" s="13"/>
      <c r="V185" s="13"/>
      <c r="W185" s="14"/>
      <c r="X185" s="26"/>
      <c r="Y185" s="26"/>
      <c r="Z185" s="26"/>
      <c r="AA185" s="26"/>
      <c r="AB185" s="26"/>
      <c r="AC185" s="26"/>
      <c r="AD185" s="26"/>
      <c r="AE185" s="26"/>
      <c r="AG185" s="13"/>
      <c r="AH185" s="13"/>
      <c r="AI185" s="14"/>
      <c r="AJ185" s="26"/>
      <c r="AK185" s="26"/>
      <c r="AL185" s="26"/>
      <c r="AM185" s="26"/>
      <c r="AN185" s="26"/>
      <c r="AO185" s="26"/>
      <c r="AP185" s="26"/>
      <c r="AQ185" s="26"/>
      <c r="AS185" s="13"/>
      <c r="AT185" s="13"/>
      <c r="AU185" s="14"/>
      <c r="AV185" s="26"/>
      <c r="AW185" s="26"/>
      <c r="AX185" s="26"/>
      <c r="AY185" s="26"/>
      <c r="AZ185" s="26"/>
      <c r="BA185" s="26"/>
      <c r="BB185" s="26"/>
      <c r="BC185" s="26"/>
      <c r="CW185" s="26">
        <v>6.1646174863387977E-2</v>
      </c>
      <c r="CX185" s="13">
        <v>52.1</v>
      </c>
      <c r="CY185" s="13">
        <v>54.547695588944578</v>
      </c>
      <c r="CZ185" s="13">
        <v>54.620491558871493</v>
      </c>
      <c r="DA185" s="13">
        <v>4.4046570237293903</v>
      </c>
      <c r="DB185" s="13">
        <f ca="1"/>
        <v>54.116022614232108</v>
      </c>
      <c r="DC185" s="13">
        <f ca="1"/>
        <v>55.327689011053486</v>
      </c>
      <c r="DD185" s="13">
        <v>47.1852733299094</v>
      </c>
      <c r="DE185" s="13">
        <f ca="1"/>
        <v>53.25185428649192</v>
      </c>
      <c r="DF185" s="13">
        <v>53.426753855603188</v>
      </c>
    </row>
    <row r="186" spans="1:110" x14ac:dyDescent="0.25">
      <c r="A186" s="9">
        <v>76</v>
      </c>
      <c r="B186" s="10" t="b">
        <v>1</v>
      </c>
      <c r="U186" s="13"/>
      <c r="V186" s="13"/>
      <c r="W186" s="14"/>
      <c r="X186" s="26"/>
      <c r="Y186" s="26"/>
      <c r="Z186" s="26"/>
      <c r="AA186" s="26"/>
      <c r="AB186" s="26"/>
      <c r="AC186" s="26"/>
      <c r="AD186" s="26"/>
      <c r="AE186" s="26"/>
      <c r="AG186" s="13"/>
      <c r="AH186" s="13"/>
      <c r="AI186" s="14"/>
      <c r="AJ186" s="26"/>
      <c r="AK186" s="26"/>
      <c r="AL186" s="26"/>
      <c r="AM186" s="26"/>
      <c r="AN186" s="26"/>
      <c r="AO186" s="26"/>
      <c r="AP186" s="26"/>
      <c r="AQ186" s="26"/>
      <c r="AS186" s="13"/>
      <c r="AT186" s="13"/>
      <c r="AU186" s="14"/>
      <c r="AV186" s="26"/>
      <c r="AW186" s="26"/>
      <c r="AX186" s="26"/>
      <c r="AY186" s="26"/>
      <c r="AZ186" s="26"/>
      <c r="BA186" s="26"/>
      <c r="BB186" s="26"/>
      <c r="BC186" s="26"/>
      <c r="CW186" s="26">
        <v>6.1987704918032786E-2</v>
      </c>
      <c r="CX186" s="13">
        <v>52.1</v>
      </c>
      <c r="CY186" s="13">
        <v>54.574371406784621</v>
      </c>
      <c r="CZ186" s="13">
        <v>54.642994885668898</v>
      </c>
      <c r="DA186" s="13">
        <v>4.4298572175621018</v>
      </c>
      <c r="DB186" s="13">
        <f ca="1"/>
        <v>54.150038298143294</v>
      </c>
      <c r="DC186" s="13">
        <f ca="1"/>
        <v>55.350528605407334</v>
      </c>
      <c r="DD186" s="13">
        <v>47.215530575347401</v>
      </c>
      <c r="DE186" s="13">
        <f ca="1"/>
        <v>53.279169243874009</v>
      </c>
      <c r="DF186" s="13">
        <v>53.454990880508447</v>
      </c>
    </row>
    <row r="187" spans="1:110" x14ac:dyDescent="0.25">
      <c r="A187" s="9">
        <v>75.8</v>
      </c>
      <c r="B187" s="10" t="b">
        <v>1</v>
      </c>
      <c r="U187" s="13"/>
      <c r="V187" s="13"/>
      <c r="W187" s="14"/>
      <c r="X187" s="26"/>
      <c r="Y187" s="26"/>
      <c r="Z187" s="26"/>
      <c r="AA187" s="26"/>
      <c r="AB187" s="26"/>
      <c r="AC187" s="26"/>
      <c r="AD187" s="26"/>
      <c r="AE187" s="26"/>
      <c r="AG187" s="13"/>
      <c r="AH187" s="13"/>
      <c r="AI187" s="14"/>
      <c r="AJ187" s="26"/>
      <c r="AK187" s="26"/>
      <c r="AL187" s="26"/>
      <c r="AM187" s="26"/>
      <c r="AN187" s="26"/>
      <c r="AO187" s="26"/>
      <c r="AP187" s="26"/>
      <c r="AQ187" s="26"/>
      <c r="AS187" s="13"/>
      <c r="AT187" s="13"/>
      <c r="AU187" s="14"/>
      <c r="AV187" s="26"/>
      <c r="AW187" s="26"/>
      <c r="AX187" s="26"/>
      <c r="AY187" s="26"/>
      <c r="AZ187" s="26"/>
      <c r="BA187" s="26"/>
      <c r="BB187" s="26"/>
      <c r="BC187" s="26"/>
      <c r="CW187" s="26">
        <v>6.2329234972677595E-2</v>
      </c>
      <c r="CX187" s="13">
        <v>52.1</v>
      </c>
      <c r="CY187" s="13">
        <v>54.600932779493348</v>
      </c>
      <c r="CZ187" s="13">
        <v>54.665410879897124</v>
      </c>
      <c r="DA187" s="13">
        <v>4.4550665884503156</v>
      </c>
      <c r="DB187" s="13">
        <f ca="1"/>
        <v>54.183894517691655</v>
      </c>
      <c r="DC187" s="13">
        <f ca="1"/>
        <v>55.373276575467138</v>
      </c>
      <c r="DD187" s="13">
        <v>47.245704581672825</v>
      </c>
      <c r="DE187" s="13">
        <f ca="1"/>
        <v>53.306385787021938</v>
      </c>
      <c r="DF187" s="13">
        <v>53.483126507654852</v>
      </c>
    </row>
    <row r="188" spans="1:110" x14ac:dyDescent="0.25">
      <c r="A188" s="9">
        <v>75.599999999999994</v>
      </c>
      <c r="B188" s="10" t="b">
        <v>1</v>
      </c>
      <c r="U188" s="13"/>
      <c r="V188" s="13"/>
      <c r="W188" s="14"/>
      <c r="X188" s="26"/>
      <c r="Y188" s="26"/>
      <c r="Z188" s="26"/>
      <c r="AA188" s="26"/>
      <c r="AB188" s="26"/>
      <c r="AC188" s="26"/>
      <c r="AD188" s="26"/>
      <c r="AE188" s="26"/>
      <c r="AG188" s="13"/>
      <c r="AH188" s="13"/>
      <c r="AI188" s="14"/>
      <c r="AJ188" s="26"/>
      <c r="AK188" s="26"/>
      <c r="AL188" s="26"/>
      <c r="AM188" s="26"/>
      <c r="AN188" s="26"/>
      <c r="AO188" s="26"/>
      <c r="AP188" s="26"/>
      <c r="AQ188" s="26"/>
      <c r="AS188" s="13"/>
      <c r="AT188" s="13"/>
      <c r="AU188" s="14"/>
      <c r="AV188" s="26"/>
      <c r="AW188" s="26"/>
      <c r="AX188" s="26"/>
      <c r="AY188" s="26"/>
      <c r="AZ188" s="26"/>
      <c r="BA188" s="26"/>
      <c r="BB188" s="26"/>
      <c r="BC188" s="26"/>
      <c r="CW188" s="26">
        <v>6.2670765027322398E-2</v>
      </c>
      <c r="CX188" s="13">
        <v>52.1</v>
      </c>
      <c r="CY188" s="13">
        <v>54.62738088970778</v>
      </c>
      <c r="CZ188" s="13">
        <v>54.687740425165366</v>
      </c>
      <c r="DA188" s="13">
        <v>4.4802851430803958</v>
      </c>
      <c r="DB188" s="13">
        <f ca="1"/>
        <v>54.217592928574277</v>
      </c>
      <c r="DC188" s="13">
        <f ca="1"/>
        <v>55.395933853149906</v>
      </c>
      <c r="DD188" s="13">
        <v>47.275796032113263</v>
      </c>
      <c r="DE188" s="13">
        <f ca="1"/>
        <v>53.333504846063846</v>
      </c>
      <c r="DF188" s="13">
        <v>53.511161691482357</v>
      </c>
    </row>
    <row r="189" spans="1:110" x14ac:dyDescent="0.25">
      <c r="A189" s="9">
        <v>75.5</v>
      </c>
      <c r="B189" s="10" t="b">
        <v>1</v>
      </c>
      <c r="U189" s="13"/>
      <c r="V189" s="13"/>
      <c r="W189" s="14"/>
      <c r="X189" s="26"/>
      <c r="Y189" s="26"/>
      <c r="Z189" s="26"/>
      <c r="AA189" s="26"/>
      <c r="AB189" s="26"/>
      <c r="AC189" s="26"/>
      <c r="AD189" s="26"/>
      <c r="AE189" s="26"/>
      <c r="AG189" s="13"/>
      <c r="AH189" s="13"/>
      <c r="AI189" s="14"/>
      <c r="AJ189" s="26"/>
      <c r="AK189" s="26"/>
      <c r="AL189" s="26"/>
      <c r="AM189" s="26"/>
      <c r="AN189" s="26"/>
      <c r="AO189" s="26"/>
      <c r="AP189" s="26"/>
      <c r="AQ189" s="26"/>
      <c r="AS189" s="13"/>
      <c r="AT189" s="13"/>
      <c r="AU189" s="14"/>
      <c r="AV189" s="26"/>
      <c r="AW189" s="26"/>
      <c r="AX189" s="26"/>
      <c r="AY189" s="26"/>
      <c r="AZ189" s="26"/>
      <c r="BA189" s="26"/>
      <c r="BB189" s="26"/>
      <c r="BC189" s="26"/>
      <c r="CW189" s="26">
        <v>6.3012295081967207E-2</v>
      </c>
      <c r="CX189" s="13">
        <v>52.1</v>
      </c>
      <c r="CY189" s="13">
        <v>54.653716901513384</v>
      </c>
      <c r="CZ189" s="13">
        <v>54.709984391451826</v>
      </c>
      <c r="DA189" s="13">
        <v>4.5055128881460407</v>
      </c>
      <c r="DB189" s="13">
        <f ca="1"/>
        <v>54.251135160465452</v>
      </c>
      <c r="DC189" s="13">
        <f ca="1"/>
        <v>55.418501355929884</v>
      </c>
      <c r="DD189" s="13">
        <v>47.305805600600578</v>
      </c>
      <c r="DE189" s="13">
        <f ca="1"/>
        <v>53.360527337371423</v>
      </c>
      <c r="DF189" s="13">
        <v>53.539097372348408</v>
      </c>
    </row>
    <row r="190" spans="1:110" x14ac:dyDescent="0.25">
      <c r="A190" s="9">
        <v>75.3</v>
      </c>
      <c r="B190" s="10" t="b">
        <v>1</v>
      </c>
      <c r="U190" s="13"/>
      <c r="V190" s="13"/>
      <c r="W190" s="14"/>
      <c r="X190" s="26"/>
      <c r="Y190" s="26"/>
      <c r="Z190" s="26"/>
      <c r="AA190" s="26"/>
      <c r="AB190" s="26"/>
      <c r="AC190" s="26"/>
      <c r="AD190" s="26"/>
      <c r="AE190" s="26"/>
      <c r="AG190" s="13"/>
      <c r="AH190" s="13"/>
      <c r="AI190" s="14"/>
      <c r="AJ190" s="26"/>
      <c r="AK190" s="26"/>
      <c r="AL190" s="26"/>
      <c r="AM190" s="26"/>
      <c r="AN190" s="26"/>
      <c r="AO190" s="26"/>
      <c r="AP190" s="26"/>
      <c r="AQ190" s="26"/>
      <c r="AS190" s="13"/>
      <c r="AT190" s="13"/>
      <c r="AU190" s="14"/>
      <c r="AV190" s="26"/>
      <c r="AW190" s="26"/>
      <c r="AX190" s="26"/>
      <c r="AY190" s="26"/>
      <c r="AZ190" s="26"/>
      <c r="BA190" s="26"/>
      <c r="BB190" s="26"/>
      <c r="BC190" s="26"/>
      <c r="CW190" s="26">
        <v>6.3353825136612016E-2</v>
      </c>
      <c r="CX190" s="13">
        <v>52.1</v>
      </c>
      <c r="CY190" s="13">
        <v>54.679941960834611</v>
      </c>
      <c r="CZ190" s="13">
        <v>54.732143635387523</v>
      </c>
      <c r="DA190" s="13">
        <v>4.5307498303482685</v>
      </c>
      <c r="DB190" s="13">
        <f ca="1"/>
        <v>54.284522817564124</v>
      </c>
      <c r="DC190" s="13">
        <f ca="1"/>
        <v>55.440979987139947</v>
      </c>
      <c r="DD190" s="13">
        <v>47.335733951946978</v>
      </c>
      <c r="DE190" s="13">
        <f ca="1"/>
        <v>53.387454163836807</v>
      </c>
      <c r="DF190" s="13">
        <v>53.566934476810985</v>
      </c>
    </row>
    <row r="191" spans="1:110" x14ac:dyDescent="0.25">
      <c r="A191" s="9">
        <v>75.2</v>
      </c>
      <c r="B191" s="10" t="b">
        <v>1</v>
      </c>
      <c r="U191" s="13"/>
      <c r="V191" s="13"/>
      <c r="W191" s="14"/>
      <c r="X191" s="26"/>
      <c r="Y191" s="26"/>
      <c r="Z191" s="26"/>
      <c r="AA191" s="26"/>
      <c r="AB191" s="26"/>
      <c r="AC191" s="26"/>
      <c r="AD191" s="26"/>
      <c r="AE191" s="26"/>
      <c r="AG191" s="13"/>
      <c r="AH191" s="13"/>
      <c r="AI191" s="14"/>
      <c r="AJ191" s="26"/>
      <c r="AK191" s="26"/>
      <c r="AL191" s="26"/>
      <c r="AM191" s="26"/>
      <c r="AN191" s="26"/>
      <c r="AO191" s="26"/>
      <c r="AP191" s="26"/>
      <c r="AQ191" s="26"/>
      <c r="AS191" s="13"/>
      <c r="AT191" s="13"/>
      <c r="AU191" s="14"/>
      <c r="AV191" s="26"/>
      <c r="AW191" s="26"/>
      <c r="AX191" s="26"/>
      <c r="AY191" s="26"/>
      <c r="AZ191" s="26"/>
      <c r="BA191" s="26"/>
      <c r="BB191" s="26"/>
      <c r="BC191" s="26"/>
      <c r="CW191" s="26">
        <v>6.3695355191256825E-2</v>
      </c>
      <c r="CX191" s="13">
        <v>52.1</v>
      </c>
      <c r="CY191" s="13">
        <v>54.706057195815063</v>
      </c>
      <c r="CZ191" s="13">
        <v>54.754219000532068</v>
      </c>
      <c r="DA191" s="13">
        <v>4.5559959763954048</v>
      </c>
      <c r="DB191" s="13">
        <f ca="1"/>
        <v>54.317757479126975</v>
      </c>
      <c r="DC191" s="13">
        <f ca="1"/>
        <v>55.463370636265076</v>
      </c>
      <c r="DD191" s="13">
        <v>47.365581742016914</v>
      </c>
      <c r="DE191" s="13">
        <f ca="1"/>
        <v>53.41428621514261</v>
      </c>
      <c r="DF191" s="13">
        <v>53.594673917904451</v>
      </c>
    </row>
    <row r="192" spans="1:110" x14ac:dyDescent="0.25">
      <c r="A192" s="9">
        <v>75</v>
      </c>
      <c r="B192" s="10" t="b">
        <v>1</v>
      </c>
      <c r="U192" s="13"/>
      <c r="V192" s="13"/>
      <c r="W192" s="14"/>
      <c r="X192" s="26"/>
      <c r="Y192" s="26"/>
      <c r="Z192" s="26"/>
      <c r="AA192" s="26"/>
      <c r="AB192" s="26"/>
      <c r="AC192" s="26"/>
      <c r="AD192" s="26"/>
      <c r="AE192" s="26"/>
      <c r="AG192" s="13"/>
      <c r="AH192" s="13"/>
      <c r="AI192" s="14"/>
      <c r="AJ192" s="26"/>
      <c r="AK192" s="26"/>
      <c r="AL192" s="26"/>
      <c r="AM192" s="26"/>
      <c r="AN192" s="26"/>
      <c r="AO192" s="26"/>
      <c r="AP192" s="26"/>
      <c r="AQ192" s="26"/>
      <c r="AS192" s="13"/>
      <c r="AT192" s="13"/>
      <c r="AU192" s="14"/>
      <c r="AV192" s="26"/>
      <c r="AW192" s="26"/>
      <c r="AX192" s="26"/>
      <c r="AY192" s="26"/>
      <c r="AZ192" s="26"/>
      <c r="BA192" s="26"/>
      <c r="BB192" s="26"/>
      <c r="BC192" s="26"/>
      <c r="CW192" s="26">
        <v>6.4036885245901634E-2</v>
      </c>
      <c r="CX192" s="13">
        <v>52.1</v>
      </c>
      <c r="CY192" s="13">
        <v>54.732063717187742</v>
      </c>
      <c r="CZ192" s="13">
        <v>54.776211317642776</v>
      </c>
      <c r="DA192" s="13">
        <v>4.5812513330031504</v>
      </c>
      <c r="DB192" s="13">
        <f ca="1"/>
        <v>54.350840699987714</v>
      </c>
      <c r="DC192" s="13">
        <f ca="1"/>
        <v>55.485674179228205</v>
      </c>
      <c r="DD192" s="13">
        <v>47.395349617894738</v>
      </c>
      <c r="DE192" s="13">
        <f ca="1"/>
        <v>53.44102436802504</v>
      </c>
      <c r="DF192" s="13">
        <v>53.622316595408478</v>
      </c>
    </row>
    <row r="193" spans="1:110" x14ac:dyDescent="0.25">
      <c r="A193" s="9">
        <v>74.900000000000006</v>
      </c>
      <c r="B193" s="10" t="b">
        <v>1</v>
      </c>
      <c r="U193" s="13"/>
      <c r="V193" s="13"/>
      <c r="W193" s="14"/>
      <c r="X193" s="26"/>
      <c r="Y193" s="26"/>
      <c r="Z193" s="26"/>
      <c r="AA193" s="26"/>
      <c r="AB193" s="26"/>
      <c r="AC193" s="26"/>
      <c r="AD193" s="26"/>
      <c r="AE193" s="26"/>
      <c r="AG193" s="13"/>
      <c r="AH193" s="13"/>
      <c r="AI193" s="14"/>
      <c r="AJ193" s="26"/>
      <c r="AK193" s="26"/>
      <c r="AL193" s="26"/>
      <c r="AM193" s="26"/>
      <c r="AN193" s="26"/>
      <c r="AO193" s="26"/>
      <c r="AP193" s="26"/>
      <c r="AQ193" s="26"/>
      <c r="AS193" s="13"/>
      <c r="AT193" s="13"/>
      <c r="AU193" s="14"/>
      <c r="AV193" s="26"/>
      <c r="AW193" s="26"/>
      <c r="AX193" s="26"/>
      <c r="AY193" s="26"/>
      <c r="AZ193" s="26"/>
      <c r="BA193" s="26"/>
      <c r="BB193" s="26"/>
      <c r="BC193" s="26"/>
      <c r="CW193" s="26">
        <v>6.4378415300546443E-2</v>
      </c>
      <c r="CX193" s="13">
        <v>52.2</v>
      </c>
      <c r="CY193" s="13">
        <v>54.757962618635609</v>
      </c>
      <c r="CZ193" s="13">
        <v>54.798121404936829</v>
      </c>
      <c r="DA193" s="13">
        <v>4.6065159068945247</v>
      </c>
      <c r="DB193" s="13">
        <f ca="1"/>
        <v>54.38377401106257</v>
      </c>
      <c r="DC193" s="13">
        <f ca="1"/>
        <v>55.507891478668689</v>
      </c>
      <c r="DD193" s="13">
        <v>47.425038218048371</v>
      </c>
      <c r="DE193" s="13">
        <f ca="1"/>
        <v>53.467669486530369</v>
      </c>
      <c r="DF193" s="13">
        <v>53.649863396110163</v>
      </c>
    </row>
    <row r="194" spans="1:110" x14ac:dyDescent="0.25">
      <c r="A194" s="9">
        <v>74.7</v>
      </c>
      <c r="B194" s="10" t="b">
        <v>1</v>
      </c>
      <c r="U194" s="13"/>
      <c r="V194" s="13"/>
      <c r="W194" s="14"/>
      <c r="X194" s="26"/>
      <c r="Y194" s="26"/>
      <c r="Z194" s="26"/>
      <c r="AA194" s="26"/>
      <c r="AB194" s="26"/>
      <c r="AC194" s="26"/>
      <c r="AD194" s="26"/>
      <c r="AE194" s="26"/>
      <c r="AG194" s="13"/>
      <c r="AH194" s="13"/>
      <c r="AI194" s="14"/>
      <c r="AJ194" s="26"/>
      <c r="AK194" s="26"/>
      <c r="AL194" s="26"/>
      <c r="AM194" s="26"/>
      <c r="AN194" s="26"/>
      <c r="AO194" s="26"/>
      <c r="AP194" s="26"/>
      <c r="AQ194" s="26"/>
      <c r="AS194" s="13"/>
      <c r="AT194" s="13"/>
      <c r="AU194" s="14"/>
      <c r="AV194" s="26"/>
      <c r="AW194" s="26"/>
      <c r="AX194" s="26"/>
      <c r="AY194" s="26"/>
      <c r="AZ194" s="26"/>
      <c r="BA194" s="26"/>
      <c r="BB194" s="26"/>
      <c r="BC194" s="26"/>
      <c r="CW194" s="26">
        <v>6.4719945355191252E-2</v>
      </c>
      <c r="CX194" s="13">
        <v>52.2</v>
      </c>
      <c r="CY194" s="13">
        <v>54.783754977142877</v>
      </c>
      <c r="CZ194" s="13">
        <v>54.819950068346188</v>
      </c>
      <c r="DA194" s="13">
        <v>4.6317897047999388</v>
      </c>
      <c r="DB194" s="13">
        <f ca="1"/>
        <v>54.416558919843013</v>
      </c>
      <c r="DC194" s="13">
        <f ca="1"/>
        <v>55.530023384213557</v>
      </c>
      <c r="DD194" s="13">
        <v>47.454648172489129</v>
      </c>
      <c r="DE194" s="13">
        <f ca="1"/>
        <v>53.494222422265082</v>
      </c>
      <c r="DF194" s="13">
        <v>53.677315194059688</v>
      </c>
    </row>
    <row r="195" spans="1:110" x14ac:dyDescent="0.25">
      <c r="A195" s="9">
        <v>74.5</v>
      </c>
      <c r="B195" s="10" t="b">
        <v>1</v>
      </c>
      <c r="U195" s="13"/>
      <c r="V195" s="13"/>
      <c r="W195" s="14"/>
      <c r="X195" s="26"/>
      <c r="Y195" s="26"/>
      <c r="Z195" s="26"/>
      <c r="AA195" s="26"/>
      <c r="AB195" s="26"/>
      <c r="AC195" s="26"/>
      <c r="AD195" s="26"/>
      <c r="AE195" s="26"/>
      <c r="AG195" s="13"/>
      <c r="AH195" s="13"/>
      <c r="AI195" s="14"/>
      <c r="AJ195" s="26"/>
      <c r="AK195" s="26"/>
      <c r="AL195" s="26"/>
      <c r="AM195" s="26"/>
      <c r="AN195" s="26"/>
      <c r="AO195" s="26"/>
      <c r="AP195" s="26"/>
      <c r="AQ195" s="26"/>
      <c r="AS195" s="13"/>
      <c r="AT195" s="13"/>
      <c r="AU195" s="14"/>
      <c r="AV195" s="26"/>
      <c r="AW195" s="26"/>
      <c r="AX195" s="26"/>
      <c r="AY195" s="26"/>
      <c r="AZ195" s="26"/>
      <c r="BA195" s="26"/>
      <c r="BB195" s="26"/>
      <c r="BC195" s="26"/>
      <c r="CW195" s="26">
        <v>6.5061475409836061E-2</v>
      </c>
      <c r="CX195" s="13">
        <v>52.2</v>
      </c>
      <c r="CY195" s="13">
        <v>54.809441853337155</v>
      </c>
      <c r="CZ195" s="13">
        <v>54.841698101766681</v>
      </c>
      <c r="DA195" s="13">
        <v>4.6570727334571753</v>
      </c>
      <c r="DB195" s="13">
        <f ca="1"/>
        <v>54.449196910875514</v>
      </c>
      <c r="DC195" s="13">
        <f ca="1"/>
        <v>55.552070732741882</v>
      </c>
      <c r="DD195" s="13">
        <v>47.484180102927667</v>
      </c>
      <c r="DE195" s="13">
        <f ca="1"/>
        <v>53.520684014639762</v>
      </c>
      <c r="DF195" s="13">
        <v>53.704672850819506</v>
      </c>
    </row>
    <row r="196" spans="1:110" x14ac:dyDescent="0.25">
      <c r="A196" s="9">
        <v>71.8</v>
      </c>
      <c r="B196" s="10" t="b">
        <v>1</v>
      </c>
      <c r="U196" s="13"/>
      <c r="V196" s="13"/>
      <c r="W196" s="14"/>
      <c r="X196" s="26"/>
      <c r="Y196" s="26"/>
      <c r="Z196" s="26"/>
      <c r="AA196" s="26"/>
      <c r="AB196" s="26"/>
      <c r="AC196" s="26"/>
      <c r="AD196" s="26"/>
      <c r="AE196" s="26"/>
      <c r="AG196" s="13"/>
      <c r="AH196" s="13"/>
      <c r="AI196" s="14"/>
      <c r="AJ196" s="26"/>
      <c r="AK196" s="26"/>
      <c r="AL196" s="26"/>
      <c r="AM196" s="26"/>
      <c r="AN196" s="26"/>
      <c r="AO196" s="26"/>
      <c r="AP196" s="26"/>
      <c r="AQ196" s="26"/>
      <c r="AS196" s="13"/>
      <c r="AT196" s="13"/>
      <c r="AU196" s="14"/>
      <c r="AV196" s="26"/>
      <c r="AW196" s="26"/>
      <c r="AX196" s="26"/>
      <c r="AY196" s="26"/>
      <c r="AZ196" s="26"/>
      <c r="BA196" s="26"/>
      <c r="BB196" s="26"/>
      <c r="BC196" s="26"/>
      <c r="CW196" s="26">
        <v>6.5403005464480871E-2</v>
      </c>
      <c r="CX196" s="13">
        <v>52.2</v>
      </c>
      <c r="CY196" s="13">
        <v>54.83502429182289</v>
      </c>
      <c r="CZ196" s="13">
        <v>54.863366287300266</v>
      </c>
      <c r="DA196" s="13">
        <v>4.6823649996113792</v>
      </c>
      <c r="DB196" s="13">
        <f ca="1"/>
        <v>54.481689446229225</v>
      </c>
      <c r="DC196" s="13">
        <f ca="1"/>
        <v>55.574034348642336</v>
      </c>
      <c r="DD196" s="13">
        <v>47.513634622926304</v>
      </c>
      <c r="DE196" s="13">
        <f ca="1"/>
        <v>53.547055091106913</v>
      </c>
      <c r="DF196" s="13">
        <v>53.731937215707504</v>
      </c>
    </row>
    <row r="197" spans="1:110" x14ac:dyDescent="0.25">
      <c r="A197" s="9">
        <v>71.400000000000006</v>
      </c>
      <c r="B197" s="10" t="b">
        <v>1</v>
      </c>
      <c r="U197" s="13"/>
      <c r="V197" s="13"/>
      <c r="W197" s="14"/>
      <c r="X197" s="26"/>
      <c r="Y197" s="26"/>
      <c r="Z197" s="26"/>
      <c r="AA197" s="26"/>
      <c r="AB197" s="26"/>
      <c r="AC197" s="26"/>
      <c r="AD197" s="26"/>
      <c r="AE197" s="26"/>
      <c r="AG197" s="13"/>
      <c r="AH197" s="13"/>
      <c r="AI197" s="14"/>
      <c r="AJ197" s="26"/>
      <c r="AK197" s="26"/>
      <c r="AL197" s="26"/>
      <c r="AM197" s="26"/>
      <c r="AN197" s="26"/>
      <c r="AO197" s="26"/>
      <c r="AP197" s="26"/>
      <c r="AQ197" s="26"/>
      <c r="AS197" s="13"/>
      <c r="AT197" s="13"/>
      <c r="AU197" s="14"/>
      <c r="AV197" s="26"/>
      <c r="AW197" s="26"/>
      <c r="AX197" s="26"/>
      <c r="AY197" s="26"/>
      <c r="AZ197" s="26"/>
      <c r="BA197" s="26"/>
      <c r="BB197" s="26"/>
      <c r="BC197" s="26"/>
      <c r="CW197" s="26">
        <v>6.574453551912568E-2</v>
      </c>
      <c r="CX197" s="13">
        <v>52.3</v>
      </c>
      <c r="CY197" s="13">
        <v>54.860503321506286</v>
      </c>
      <c r="CZ197" s="13">
        <v>54.884955395491446</v>
      </c>
      <c r="DA197" s="13">
        <v>4.7076665100151214</v>
      </c>
      <c r="DB197" s="13">
        <f ca="1"/>
        <v>54.514037965951609</v>
      </c>
      <c r="DC197" s="13">
        <f ca="1"/>
        <v>55.595915044064355</v>
      </c>
      <c r="DD197" s="13">
        <v>47.543012338047745</v>
      </c>
      <c r="DE197" s="13">
        <f ca="1"/>
        <v>53.573336467392906</v>
      </c>
      <c r="DF197" s="13">
        <v>53.759109126034033</v>
      </c>
    </row>
    <row r="198" spans="1:110" x14ac:dyDescent="0.25">
      <c r="A198" s="9">
        <v>71</v>
      </c>
      <c r="B198" s="10" t="b">
        <v>1</v>
      </c>
      <c r="U198" s="13"/>
      <c r="V198" s="13"/>
      <c r="W198" s="14"/>
      <c r="X198" s="26"/>
      <c r="Y198" s="26"/>
      <c r="Z198" s="26"/>
      <c r="AA198" s="26"/>
      <c r="AB198" s="26"/>
      <c r="AC198" s="26"/>
      <c r="AD198" s="26"/>
      <c r="AE198" s="26"/>
      <c r="AG198" s="13"/>
      <c r="AH198" s="13"/>
      <c r="AI198" s="14"/>
      <c r="AJ198" s="26"/>
      <c r="AK198" s="26"/>
      <c r="AL198" s="26"/>
      <c r="AM198" s="26"/>
      <c r="AN198" s="26"/>
      <c r="AO198" s="26"/>
      <c r="AP198" s="26"/>
      <c r="AQ198" s="26"/>
      <c r="AS198" s="13"/>
      <c r="AT198" s="13"/>
      <c r="AU198" s="14"/>
      <c r="AV198" s="26"/>
      <c r="AW198" s="26"/>
      <c r="AX198" s="26"/>
      <c r="AY198" s="26"/>
      <c r="AZ198" s="26"/>
      <c r="BA198" s="26"/>
      <c r="BB198" s="26"/>
      <c r="BC198" s="26"/>
      <c r="CW198" s="26">
        <v>6.6086065573770489E-2</v>
      </c>
      <c r="CX198" s="13">
        <v>52.3</v>
      </c>
      <c r="CY198" s="13">
        <v>54.885879955911932</v>
      </c>
      <c r="CZ198" s="13">
        <v>54.906466185557619</v>
      </c>
      <c r="DA198" s="13">
        <v>4.73297727142835</v>
      </c>
      <c r="DB198" s="13">
        <f ca="1"/>
        <v>54.546243888512564</v>
      </c>
      <c r="DC198" s="13">
        <f ca="1"/>
        <v>55.617713619162807</v>
      </c>
      <c r="DD198" s="13">
        <v>47.572313846000384</v>
      </c>
      <c r="DE198" s="13">
        <f ca="1"/>
        <v>53.59952894772438</v>
      </c>
      <c r="DF198" s="13">
        <v>53.786189407333332</v>
      </c>
    </row>
    <row r="199" spans="1:110" x14ac:dyDescent="0.25">
      <c r="A199" s="9">
        <v>77</v>
      </c>
      <c r="B199" s="10" t="b">
        <v>1</v>
      </c>
      <c r="U199" s="13"/>
      <c r="V199" s="13"/>
      <c r="W199" s="14"/>
      <c r="X199" s="26"/>
      <c r="Y199" s="26"/>
      <c r="Z199" s="26"/>
      <c r="AA199" s="26"/>
      <c r="AB199" s="26"/>
      <c r="AC199" s="26"/>
      <c r="AD199" s="26"/>
      <c r="AE199" s="26"/>
      <c r="AG199" s="13"/>
      <c r="AH199" s="13"/>
      <c r="AI199" s="14"/>
      <c r="AJ199" s="26"/>
      <c r="AK199" s="26"/>
      <c r="AL199" s="26"/>
      <c r="AM199" s="26"/>
      <c r="AN199" s="26"/>
      <c r="AO199" s="26"/>
      <c r="AP199" s="26"/>
      <c r="AQ199" s="26"/>
      <c r="AS199" s="13"/>
      <c r="AT199" s="13"/>
      <c r="AU199" s="14"/>
      <c r="AV199" s="26"/>
      <c r="AW199" s="26"/>
      <c r="AX199" s="26"/>
      <c r="AY199" s="26"/>
      <c r="AZ199" s="26"/>
      <c r="BA199" s="26"/>
      <c r="BB199" s="26"/>
      <c r="BC199" s="26"/>
      <c r="CW199" s="26">
        <v>6.6427595628415298E-2</v>
      </c>
      <c r="CX199" s="13">
        <v>52.3</v>
      </c>
      <c r="CY199" s="13">
        <v>54.91115519349151</v>
      </c>
      <c r="CZ199" s="13">
        <v>54.927899405613537</v>
      </c>
      <c r="DA199" s="13">
        <v>4.7582972906184535</v>
      </c>
      <c r="DB199" s="13">
        <f ca="1"/>
        <v>54.578308611237404</v>
      </c>
      <c r="DC199" s="13">
        <f ca="1"/>
        <v>55.63943086233666</v>
      </c>
      <c r="DD199" s="13">
        <v>47.601539736780111</v>
      </c>
      <c r="DE199" s="13">
        <f ca="1"/>
        <v>53.625633325048952</v>
      </c>
      <c r="DF199" s="13">
        <v>53.813178873589131</v>
      </c>
    </row>
    <row r="200" spans="1:110" x14ac:dyDescent="0.25">
      <c r="A200" s="9">
        <v>73</v>
      </c>
      <c r="B200" s="10" t="b">
        <v>1</v>
      </c>
      <c r="U200" s="13"/>
      <c r="V200" s="13"/>
      <c r="W200" s="14"/>
      <c r="X200" s="26"/>
      <c r="Y200" s="26"/>
      <c r="Z200" s="26"/>
      <c r="AA200" s="26"/>
      <c r="AB200" s="26"/>
      <c r="AC200" s="26"/>
      <c r="AD200" s="26"/>
      <c r="AE200" s="26"/>
      <c r="AG200" s="13"/>
      <c r="AH200" s="13"/>
      <c r="AI200" s="14"/>
      <c r="AJ200" s="26"/>
      <c r="AK200" s="26"/>
      <c r="AL200" s="26"/>
      <c r="AM200" s="26"/>
      <c r="AN200" s="26"/>
      <c r="AO200" s="26"/>
      <c r="AP200" s="26"/>
      <c r="AQ200" s="26"/>
      <c r="AS200" s="13"/>
      <c r="AT200" s="13"/>
      <c r="AU200" s="14"/>
      <c r="AV200" s="26"/>
      <c r="AW200" s="26"/>
      <c r="AX200" s="26"/>
      <c r="AY200" s="26"/>
      <c r="AZ200" s="26"/>
      <c r="BA200" s="26"/>
      <c r="BB200" s="26"/>
      <c r="BC200" s="26"/>
      <c r="CW200" s="26">
        <v>6.6769125683060107E-2</v>
      </c>
      <c r="CX200" s="13">
        <v>52.4</v>
      </c>
      <c r="CY200" s="13">
        <v>54.93633001792471</v>
      </c>
      <c r="CZ200" s="13">
        <v>54.949255792890668</v>
      </c>
      <c r="DA200" s="13">
        <v>4.7836265743602508</v>
      </c>
      <c r="DB200" s="13">
        <f ca="1"/>
        <v>54.610233510728868</v>
      </c>
      <c r="DC200" s="13">
        <f ca="1"/>
        <v>55.661067550461603</v>
      </c>
      <c r="DD200" s="13">
        <v>47.630690592809017</v>
      </c>
      <c r="DE200" s="13">
        <f ca="1"/>
        <v>53.651650381250704</v>
      </c>
      <c r="DF200" s="13">
        <v>53.840078327454933</v>
      </c>
    </row>
    <row r="201" spans="1:110" x14ac:dyDescent="0.25">
      <c r="A201" s="9">
        <v>69.900000000000006</v>
      </c>
      <c r="B201" s="10" t="b">
        <v>1</v>
      </c>
      <c r="U201" s="13"/>
      <c r="V201" s="13"/>
      <c r="W201" s="14"/>
      <c r="X201" s="26"/>
      <c r="Y201" s="26"/>
      <c r="Z201" s="26"/>
      <c r="AA201" s="26"/>
      <c r="AB201" s="26"/>
      <c r="AC201" s="26"/>
      <c r="AD201" s="26"/>
      <c r="AE201" s="26"/>
      <c r="AG201" s="13"/>
      <c r="AH201" s="13"/>
      <c r="AI201" s="14"/>
      <c r="AJ201" s="26"/>
      <c r="AK201" s="26"/>
      <c r="AL201" s="26"/>
      <c r="AM201" s="26"/>
      <c r="AN201" s="26"/>
      <c r="AO201" s="26"/>
      <c r="AP201" s="26"/>
      <c r="AQ201" s="26"/>
      <c r="AS201" s="13"/>
      <c r="AT201" s="13"/>
      <c r="AU201" s="14"/>
      <c r="AV201" s="26"/>
      <c r="AW201" s="26"/>
      <c r="AX201" s="26"/>
      <c r="AY201" s="26"/>
      <c r="AZ201" s="26"/>
      <c r="BA201" s="26"/>
      <c r="BB201" s="26"/>
      <c r="BC201" s="26"/>
      <c r="CW201" s="26">
        <v>6.7110655737704916E-2</v>
      </c>
      <c r="CX201" s="13">
        <v>52.4</v>
      </c>
      <c r="CY201" s="13">
        <v>54.961405398412609</v>
      </c>
      <c r="CZ201" s="13">
        <v>54.970536073950356</v>
      </c>
      <c r="DA201" s="13">
        <v>4.8089651294359737</v>
      </c>
      <c r="DB201" s="13">
        <f ca="1"/>
        <v>54.642019943278648</v>
      </c>
      <c r="DC201" s="13">
        <f ca="1"/>
        <v>55.682624449116965</v>
      </c>
      <c r="DD201" s="13">
        <v>47.659766989070725</v>
      </c>
      <c r="DE201" s="13">
        <f ca="1"/>
        <v>53.677580887360378</v>
      </c>
      <c r="DF201" s="13">
        <v>53.866888560468908</v>
      </c>
    </row>
    <row r="202" spans="1:110" x14ac:dyDescent="0.25">
      <c r="A202" s="9">
        <v>69.5</v>
      </c>
      <c r="B202" s="10" t="b">
        <v>1</v>
      </c>
      <c r="U202" s="13"/>
      <c r="V202" s="13"/>
      <c r="W202" s="14"/>
      <c r="X202" s="26"/>
      <c r="Y202" s="26"/>
      <c r="Z202" s="26"/>
      <c r="AA202" s="26"/>
      <c r="AB202" s="26"/>
      <c r="AC202" s="26"/>
      <c r="AD202" s="26"/>
      <c r="AE202" s="26"/>
      <c r="AG202" s="13"/>
      <c r="AH202" s="13"/>
      <c r="AI202" s="14"/>
      <c r="AJ202" s="26"/>
      <c r="AK202" s="26"/>
      <c r="AL202" s="26"/>
      <c r="AM202" s="26"/>
      <c r="AN202" s="26"/>
      <c r="AO202" s="26"/>
      <c r="AP202" s="26"/>
      <c r="AQ202" s="26"/>
      <c r="AS202" s="13"/>
      <c r="AT202" s="13"/>
      <c r="AU202" s="14"/>
      <c r="AV202" s="26"/>
      <c r="AW202" s="26"/>
      <c r="AX202" s="26"/>
      <c r="AY202" s="26"/>
      <c r="AZ202" s="26"/>
      <c r="BA202" s="26"/>
      <c r="BB202" s="26"/>
      <c r="BC202" s="26"/>
      <c r="CW202" s="26">
        <v>6.7452185792349725E-2</v>
      </c>
      <c r="CX202" s="13">
        <v>52.4</v>
      </c>
      <c r="CY202" s="13">
        <v>54.9863822899638</v>
      </c>
      <c r="CZ202" s="13">
        <v>54.991740964892607</v>
      </c>
      <c r="DA202" s="13">
        <v>4.8343129626353303</v>
      </c>
      <c r="DB202" s="13">
        <f ca="1"/>
        <v>54.673669245268755</v>
      </c>
      <c r="DC202" s="13">
        <f ca="1"/>
        <v>55.704102312807038</v>
      </c>
      <c r="DD202" s="13">
        <v>47.688769493242781</v>
      </c>
      <c r="DE202" s="13">
        <f ca="1"/>
        <v>53.703425603760664</v>
      </c>
      <c r="DF202" s="13">
        <v>53.893610353263696</v>
      </c>
    </row>
    <row r="203" spans="1:110" x14ac:dyDescent="0.25">
      <c r="A203" s="9">
        <v>69.099999999999994</v>
      </c>
      <c r="B203" s="10" t="b">
        <v>1</v>
      </c>
      <c r="U203" s="13"/>
      <c r="V203" s="13"/>
      <c r="W203" s="14"/>
      <c r="X203" s="26"/>
      <c r="Y203" s="26"/>
      <c r="Z203" s="26"/>
      <c r="AA203" s="26"/>
      <c r="AB203" s="26"/>
      <c r="AC203" s="26"/>
      <c r="AD203" s="26"/>
      <c r="AE203" s="26"/>
      <c r="AG203" s="13"/>
      <c r="AH203" s="13"/>
      <c r="AI203" s="14"/>
      <c r="AJ203" s="26"/>
      <c r="AK203" s="26"/>
      <c r="AL203" s="26"/>
      <c r="AM203" s="26"/>
      <c r="AN203" s="26"/>
      <c r="AO203" s="26"/>
      <c r="AP203" s="26"/>
      <c r="AQ203" s="26"/>
      <c r="AS203" s="13"/>
      <c r="AT203" s="13"/>
      <c r="AU203" s="14"/>
      <c r="AV203" s="26"/>
      <c r="AW203" s="26"/>
      <c r="AX203" s="26"/>
      <c r="AY203" s="26"/>
      <c r="AZ203" s="26"/>
      <c r="BA203" s="26"/>
      <c r="BB203" s="26"/>
      <c r="BC203" s="26"/>
      <c r="CW203" s="26">
        <v>6.7793715846994534E-2</v>
      </c>
      <c r="CX203" s="13">
        <v>52.4</v>
      </c>
      <c r="CY203" s="13">
        <v>55.011261633673406</v>
      </c>
      <c r="CZ203" s="13">
        <v>55.012871171559048</v>
      </c>
      <c r="DA203" s="13">
        <v>4.8596700807554871</v>
      </c>
      <c r="DB203" s="13">
        <f ca="1"/>
        <v>54.705182733562886</v>
      </c>
      <c r="DC203" s="13">
        <f ca="1"/>
        <v>55.725501885176811</v>
      </c>
      <c r="DD203" s="13">
        <v>47.717698665825935</v>
      </c>
      <c r="DE203" s="13">
        <f ca="1"/>
        <v>53.729185280386396</v>
      </c>
      <c r="DF203" s="13">
        <v>53.920244475771142</v>
      </c>
    </row>
    <row r="204" spans="1:110" x14ac:dyDescent="0.25">
      <c r="A204" s="9">
        <v>68.599999999999994</v>
      </c>
      <c r="B204" s="10" t="b">
        <v>1</v>
      </c>
      <c r="U204" s="13"/>
      <c r="V204" s="13"/>
      <c r="W204" s="14"/>
      <c r="X204" s="26"/>
      <c r="Y204" s="26"/>
      <c r="Z204" s="26"/>
      <c r="AA204" s="26"/>
      <c r="AB204" s="26"/>
      <c r="AC204" s="26"/>
      <c r="AD204" s="26"/>
      <c r="AE204" s="26"/>
      <c r="AG204" s="13"/>
      <c r="AH204" s="13"/>
      <c r="AI204" s="14"/>
      <c r="AJ204" s="26"/>
      <c r="AK204" s="26"/>
      <c r="AL204" s="26"/>
      <c r="AM204" s="26"/>
      <c r="AN204" s="26"/>
      <c r="AO204" s="26"/>
      <c r="AP204" s="26"/>
      <c r="AQ204" s="26"/>
      <c r="AS204" s="13"/>
      <c r="AT204" s="13"/>
      <c r="AU204" s="14"/>
      <c r="AV204" s="26"/>
      <c r="AW204" s="26"/>
      <c r="AX204" s="26"/>
      <c r="AY204" s="26"/>
      <c r="AZ204" s="26"/>
      <c r="BA204" s="26"/>
      <c r="BB204" s="26"/>
      <c r="BC204" s="26"/>
      <c r="CW204" s="26">
        <v>6.8135245901639344E-2</v>
      </c>
      <c r="CX204" s="13">
        <v>52.4</v>
      </c>
      <c r="CY204" s="13">
        <v>55.036044356995248</v>
      </c>
      <c r="CZ204" s="13">
        <v>55.033927389731183</v>
      </c>
      <c r="DA204" s="13">
        <v>4.8850364906010624</v>
      </c>
      <c r="DB204" s="13">
        <f ca="1"/>
        <v>54.736561705888121</v>
      </c>
      <c r="DC204" s="13">
        <f ca="1"/>
        <v>55.74682389922269</v>
      </c>
      <c r="DD204" s="13">
        <v>47.746555060270545</v>
      </c>
      <c r="DE204" s="13">
        <f ca="1"/>
        <v>53.754860656920172</v>
      </c>
      <c r="DF204" s="13">
        <v>53.946791687422277</v>
      </c>
    </row>
    <row r="205" spans="1:110" x14ac:dyDescent="0.25">
      <c r="A205" s="9">
        <v>68.2</v>
      </c>
      <c r="B205" s="10" t="b">
        <v>1</v>
      </c>
      <c r="U205" s="13"/>
      <c r="V205" s="13"/>
      <c r="W205" s="14"/>
      <c r="X205" s="26"/>
      <c r="Y205" s="26"/>
      <c r="Z205" s="26"/>
      <c r="AA205" s="26"/>
      <c r="AB205" s="26"/>
      <c r="AC205" s="26"/>
      <c r="AD205" s="26"/>
      <c r="AE205" s="26"/>
      <c r="AG205" s="13"/>
      <c r="AH205" s="13"/>
      <c r="AI205" s="14"/>
      <c r="AJ205" s="26"/>
      <c r="AK205" s="26"/>
      <c r="AL205" s="26"/>
      <c r="AM205" s="26"/>
      <c r="AN205" s="26"/>
      <c r="AO205" s="26"/>
      <c r="AP205" s="26"/>
      <c r="AQ205" s="26"/>
      <c r="AS205" s="13"/>
      <c r="AT205" s="13"/>
      <c r="AU205" s="14"/>
      <c r="AV205" s="26"/>
      <c r="AW205" s="26"/>
      <c r="AX205" s="26"/>
      <c r="AY205" s="26"/>
      <c r="AZ205" s="26"/>
      <c r="BA205" s="26"/>
      <c r="BB205" s="26"/>
      <c r="BC205" s="26"/>
      <c r="CW205" s="26">
        <v>6.8476775956284153E-2</v>
      </c>
      <c r="CX205" s="13">
        <v>52.5</v>
      </c>
      <c r="CY205" s="13">
        <v>55.060731374007361</v>
      </c>
      <c r="CZ205" s="13">
        <v>55.054910305324043</v>
      </c>
      <c r="DA205" s="13">
        <v>4.9104121989841794</v>
      </c>
      <c r="DB205" s="13">
        <f ca="1"/>
        <v>54.767807441207502</v>
      </c>
      <c r="DC205" s="13">
        <f ca="1"/>
        <v>55.768069077497856</v>
      </c>
      <c r="DD205" s="13">
        <v>47.775339223100083</v>
      </c>
      <c r="DE205" s="13">
        <f ca="1"/>
        <v>53.780452462983249</v>
      </c>
      <c r="DF205" s="13">
        <v>53.973252737342435</v>
      </c>
    </row>
    <row r="206" spans="1:110" x14ac:dyDescent="0.25">
      <c r="A206" s="9">
        <v>67.8</v>
      </c>
      <c r="B206" s="10" t="b">
        <v>1</v>
      </c>
      <c r="U206" s="13"/>
      <c r="V206" s="13"/>
      <c r="W206" s="14"/>
      <c r="X206" s="26"/>
      <c r="Y206" s="26"/>
      <c r="Z206" s="26"/>
      <c r="AA206" s="26"/>
      <c r="AB206" s="26"/>
      <c r="AC206" s="26"/>
      <c r="AD206" s="26"/>
      <c r="AE206" s="26"/>
      <c r="AG206" s="13"/>
      <c r="AH206" s="13"/>
      <c r="AI206" s="14"/>
      <c r="AJ206" s="26"/>
      <c r="AK206" s="26"/>
      <c r="AL206" s="26"/>
      <c r="AM206" s="26"/>
      <c r="AN206" s="26"/>
      <c r="AO206" s="26"/>
      <c r="AP206" s="26"/>
      <c r="AQ206" s="26"/>
      <c r="AS206" s="13"/>
      <c r="AT206" s="13"/>
      <c r="AU206" s="14"/>
      <c r="AV206" s="26"/>
      <c r="AW206" s="26"/>
      <c r="AX206" s="26"/>
      <c r="AY206" s="26"/>
      <c r="AZ206" s="26"/>
      <c r="BA206" s="26"/>
      <c r="BB206" s="26"/>
      <c r="BC206" s="26"/>
      <c r="CW206" s="26">
        <v>6.8818306010928962E-2</v>
      </c>
      <c r="CX206" s="13">
        <v>52.5</v>
      </c>
      <c r="CY206" s="13">
        <v>55.085323585670984</v>
      </c>
      <c r="CZ206" s="13">
        <v>55.075820594574907</v>
      </c>
      <c r="DA206" s="13">
        <v>4.9357972127244558</v>
      </c>
      <c r="DB206" s="13">
        <f ca="1"/>
        <v>54.798921200083313</v>
      </c>
      <c r="DC206" s="13">
        <f ca="1"/>
        <v>55.789238132312768</v>
      </c>
      <c r="DD206" s="13">
        <v>47.804051694031941</v>
      </c>
      <c r="DE206" s="13">
        <f ca="1"/>
        <v>53.805961418321957</v>
      </c>
      <c r="DF206" s="13">
        <v>53.999628364541977</v>
      </c>
    </row>
    <row r="207" spans="1:110" x14ac:dyDescent="0.25">
      <c r="A207" s="9">
        <v>67.3</v>
      </c>
      <c r="B207" s="10" t="b">
        <v>1</v>
      </c>
      <c r="U207" s="13"/>
      <c r="V207" s="13"/>
      <c r="W207" s="14"/>
      <c r="X207" s="26"/>
      <c r="Y207" s="26"/>
      <c r="Z207" s="26"/>
      <c r="AA207" s="26"/>
      <c r="AB207" s="26"/>
      <c r="AC207" s="26"/>
      <c r="AD207" s="26"/>
      <c r="AE207" s="26"/>
      <c r="AG207" s="13"/>
      <c r="AH207" s="13"/>
      <c r="AI207" s="14"/>
      <c r="AJ207" s="26"/>
      <c r="AK207" s="26"/>
      <c r="AL207" s="26"/>
      <c r="AM207" s="26"/>
      <c r="AN207" s="26"/>
      <c r="AO207" s="26"/>
      <c r="AP207" s="26"/>
      <c r="AQ207" s="26"/>
      <c r="AS207" s="13"/>
      <c r="AT207" s="13"/>
      <c r="AU207" s="14"/>
      <c r="AV207" s="26"/>
      <c r="AW207" s="26"/>
      <c r="AX207" s="26"/>
      <c r="AY207" s="26"/>
      <c r="AZ207" s="26"/>
      <c r="BA207" s="26"/>
      <c r="BB207" s="26"/>
      <c r="BC207" s="26"/>
      <c r="CW207" s="26">
        <v>6.9159836065573771E-2</v>
      </c>
      <c r="CX207" s="13">
        <v>52.5</v>
      </c>
      <c r="CY207" s="13">
        <v>55.109821880083388</v>
      </c>
      <c r="CZ207" s="13">
        <v>55.09665892422759</v>
      </c>
      <c r="DA207" s="13">
        <v>4.9611915386489907</v>
      </c>
      <c r="DB207" s="13">
        <f ca="1"/>
        <v>54.829904225031605</v>
      </c>
      <c r="DC207" s="13">
        <f ca="1"/>
        <v>55.810331765930862</v>
      </c>
      <c r="DD207" s="13">
        <v>47.832693006095496</v>
      </c>
      <c r="DE207" s="13">
        <f ca="1"/>
        <v>53.831388232989845</v>
      </c>
      <c r="DF207" s="13">
        <v>54.025919298102309</v>
      </c>
    </row>
    <row r="208" spans="1:110" x14ac:dyDescent="0.25">
      <c r="A208" s="9">
        <v>66.8</v>
      </c>
      <c r="B208" s="10" t="b">
        <v>1</v>
      </c>
      <c r="U208" s="13"/>
      <c r="V208" s="13"/>
      <c r="W208" s="14"/>
      <c r="X208" s="26"/>
      <c r="Y208" s="26"/>
      <c r="Z208" s="26"/>
      <c r="AA208" s="26"/>
      <c r="AB208" s="26"/>
      <c r="AC208" s="26"/>
      <c r="AD208" s="26"/>
      <c r="AE208" s="26"/>
      <c r="AG208" s="13"/>
      <c r="AH208" s="13"/>
      <c r="AI208" s="14"/>
      <c r="AJ208" s="26"/>
      <c r="AK208" s="26"/>
      <c r="AL208" s="26"/>
      <c r="AM208" s="26"/>
      <c r="AN208" s="26"/>
      <c r="AO208" s="26"/>
      <c r="AP208" s="26"/>
      <c r="AQ208" s="26"/>
      <c r="AS208" s="13"/>
      <c r="AT208" s="13"/>
      <c r="AU208" s="14"/>
      <c r="AV208" s="26"/>
      <c r="AW208" s="26"/>
      <c r="AX208" s="26"/>
      <c r="AY208" s="26"/>
      <c r="AZ208" s="26"/>
      <c r="BA208" s="26"/>
      <c r="BB208" s="26"/>
      <c r="BC208" s="26"/>
      <c r="CW208" s="26">
        <v>6.950136612021858E-2</v>
      </c>
      <c r="CX208" s="13">
        <v>52.5</v>
      </c>
      <c r="CY208" s="13">
        <v>55.134227132724419</v>
      </c>
      <c r="CZ208" s="13">
        <v>55.117425951712157</v>
      </c>
      <c r="DA208" s="13">
        <v>4.9865951835924296</v>
      </c>
      <c r="DB208" s="13">
        <f ca="1"/>
        <v>54.860757740868351</v>
      </c>
      <c r="DC208" s="13">
        <f ca="1"/>
        <v>55.831350670759463</v>
      </c>
      <c r="DD208" s="13">
        <v>47.861263685747545</v>
      </c>
      <c r="DE208" s="13">
        <f ca="1"/>
        <v>53.856733607525399</v>
      </c>
      <c r="DF208" s="13">
        <v>54.052126257357898</v>
      </c>
    </row>
    <row r="209" spans="1:110" x14ac:dyDescent="0.25">
      <c r="A209" s="9">
        <v>66.3</v>
      </c>
      <c r="B209" s="10" t="b">
        <v>1</v>
      </c>
      <c r="U209" s="13"/>
      <c r="V209" s="13"/>
      <c r="W209" s="14"/>
      <c r="X209" s="26"/>
      <c r="Y209" s="26"/>
      <c r="Z209" s="26"/>
      <c r="AA209" s="26"/>
      <c r="AB209" s="26"/>
      <c r="AC209" s="26"/>
      <c r="AD209" s="26"/>
      <c r="AE209" s="26"/>
      <c r="AG209" s="13"/>
      <c r="AH209" s="13"/>
      <c r="AI209" s="14"/>
      <c r="AJ209" s="26"/>
      <c r="AK209" s="26"/>
      <c r="AL209" s="26"/>
      <c r="AM209" s="26"/>
      <c r="AN209" s="26"/>
      <c r="AO209" s="26"/>
      <c r="AP209" s="26"/>
      <c r="AQ209" s="26"/>
      <c r="AS209" s="13"/>
      <c r="AT209" s="13"/>
      <c r="AU209" s="14"/>
      <c r="AV209" s="26"/>
      <c r="AW209" s="26"/>
      <c r="AX209" s="26"/>
      <c r="AY209" s="26"/>
      <c r="AZ209" s="26"/>
      <c r="BA209" s="26"/>
      <c r="BB209" s="26"/>
      <c r="BC209" s="26"/>
      <c r="CW209" s="26">
        <v>6.9842896174863389E-2</v>
      </c>
      <c r="CX209" s="13">
        <v>52.5</v>
      </c>
      <c r="CY209" s="13">
        <v>55.158540206697367</v>
      </c>
      <c r="CZ209" s="13">
        <v>55.138122325320779</v>
      </c>
      <c r="DA209" s="13">
        <v>5.0120081543969164</v>
      </c>
      <c r="DB209" s="13">
        <f ca="1"/>
        <v>54.891482955047039</v>
      </c>
      <c r="DC209" s="13">
        <f ca="1"/>
        <v>55.852295529536256</v>
      </c>
      <c r="DD209" s="13">
        <v>47.889764252985231</v>
      </c>
      <c r="DE209" s="13">
        <f ca="1"/>
        <v>53.88199823312587</v>
      </c>
      <c r="DF209" s="13">
        <v>54.078249952073747</v>
      </c>
    </row>
    <row r="210" spans="1:110" x14ac:dyDescent="0.25">
      <c r="A210" s="9">
        <v>65.8</v>
      </c>
      <c r="B210" s="10" t="b">
        <v>1</v>
      </c>
      <c r="U210" s="13"/>
      <c r="V210" s="13"/>
      <c r="W210" s="14"/>
      <c r="X210" s="26"/>
      <c r="Y210" s="26"/>
      <c r="Z210" s="26"/>
      <c r="AA210" s="26"/>
      <c r="AB210" s="26"/>
      <c r="AC210" s="26"/>
      <c r="AD210" s="26"/>
      <c r="AE210" s="26"/>
      <c r="AG210" s="13"/>
      <c r="AH210" s="13"/>
      <c r="AI210" s="14"/>
      <c r="AJ210" s="26"/>
      <c r="AK210" s="26"/>
      <c r="AL210" s="26"/>
      <c r="AM210" s="26"/>
      <c r="AN210" s="26"/>
      <c r="AO210" s="26"/>
      <c r="AP210" s="26"/>
      <c r="AQ210" s="26"/>
      <c r="AS210" s="13"/>
      <c r="AT210" s="13"/>
      <c r="AU210" s="14"/>
      <c r="AV210" s="26"/>
      <c r="AW210" s="26"/>
      <c r="AX210" s="26"/>
      <c r="AY210" s="26"/>
      <c r="AZ210" s="26"/>
      <c r="BA210" s="26"/>
      <c r="BB210" s="26"/>
      <c r="BC210" s="26"/>
      <c r="CW210" s="26">
        <v>7.0184426229508198E-2</v>
      </c>
      <c r="CX210" s="13">
        <v>52.5</v>
      </c>
      <c r="CY210" s="13">
        <v>55.182761952963823</v>
      </c>
      <c r="CZ210" s="13">
        <v>55.158748684379034</v>
      </c>
      <c r="DA210" s="13">
        <v>5.0374304579121549</v>
      </c>
      <c r="DB210" s="13">
        <f ca="1"/>
        <v>54.922081057988422</v>
      </c>
      <c r="DC210" s="13">
        <f ca="1"/>
        <v>55.873167015511221</v>
      </c>
      <c r="DD210" s="13">
        <v>47.918195221456457</v>
      </c>
      <c r="DE210" s="13">
        <f ca="1"/>
        <v>53.907182791816894</v>
      </c>
      <c r="DF210" s="13">
        <v>54.104291082619</v>
      </c>
    </row>
    <row r="211" spans="1:110" x14ac:dyDescent="0.25">
      <c r="A211" s="9">
        <v>65.3</v>
      </c>
      <c r="B211" s="10" t="b">
        <v>1</v>
      </c>
      <c r="U211" s="13"/>
      <c r="V211" s="13"/>
      <c r="W211" s="14"/>
      <c r="X211" s="26"/>
      <c r="Y211" s="26"/>
      <c r="Z211" s="26"/>
      <c r="AA211" s="26"/>
      <c r="AB211" s="26"/>
      <c r="AC211" s="26"/>
      <c r="AD211" s="26"/>
      <c r="AE211" s="26"/>
      <c r="AG211" s="13"/>
      <c r="AH211" s="13"/>
      <c r="AI211" s="14"/>
      <c r="AJ211" s="26"/>
      <c r="AK211" s="26"/>
      <c r="AL211" s="26"/>
      <c r="AM211" s="26"/>
      <c r="AN211" s="26"/>
      <c r="AO211" s="26"/>
      <c r="AP211" s="26"/>
      <c r="AQ211" s="26"/>
      <c r="AS211" s="13"/>
      <c r="AT211" s="13"/>
      <c r="AU211" s="14"/>
      <c r="AV211" s="26"/>
      <c r="AW211" s="26"/>
      <c r="AX211" s="26"/>
      <c r="AY211" s="26"/>
      <c r="AZ211" s="26"/>
      <c r="BA211" s="26"/>
      <c r="BB211" s="26"/>
      <c r="BC211" s="26"/>
      <c r="CW211" s="26">
        <v>7.0525956284153007E-2</v>
      </c>
      <c r="CX211" s="13">
        <v>52.6</v>
      </c>
      <c r="CY211" s="13">
        <v>55.20689321057317</v>
      </c>
      <c r="CZ211" s="13">
        <v>55.179305659413117</v>
      </c>
      <c r="DA211" s="13">
        <v>5.0628621009953969</v>
      </c>
      <c r="DB211" s="13">
        <f ca="1"/>
        <v>54.952553223402326</v>
      </c>
      <c r="DC211" s="13">
        <f ca="1"/>
        <v>55.893965792624414</v>
      </c>
      <c r="DD211" s="13">
        <v>47.946557098567894</v>
      </c>
      <c r="DE211" s="13">
        <f ca="1"/>
        <v>53.932287956618339</v>
      </c>
      <c r="DF211" s="13">
        <v>54.130250340136506</v>
      </c>
    </row>
    <row r="212" spans="1:110" x14ac:dyDescent="0.25">
      <c r="A212" s="9">
        <v>75.5</v>
      </c>
      <c r="B212" s="10" t="b">
        <v>1</v>
      </c>
      <c r="U212" s="13"/>
      <c r="V212" s="13"/>
      <c r="W212" s="14"/>
      <c r="X212" s="26"/>
      <c r="Y212" s="26"/>
      <c r="Z212" s="26"/>
      <c r="AA212" s="26"/>
      <c r="AB212" s="26"/>
      <c r="AC212" s="26"/>
      <c r="AD212" s="26"/>
      <c r="AE212" s="26"/>
      <c r="AG212" s="13"/>
      <c r="AH212" s="13"/>
      <c r="AI212" s="14"/>
      <c r="AJ212" s="26"/>
      <c r="AK212" s="26"/>
      <c r="AL212" s="26"/>
      <c r="AM212" s="26"/>
      <c r="AN212" s="26"/>
      <c r="AO212" s="26"/>
      <c r="AP212" s="26"/>
      <c r="AQ212" s="26"/>
      <c r="AS212" s="13"/>
      <c r="AT212" s="13"/>
      <c r="AU212" s="14"/>
      <c r="AV212" s="26"/>
      <c r="AW212" s="26"/>
      <c r="AX212" s="26"/>
      <c r="AY212" s="26"/>
      <c r="AZ212" s="26"/>
      <c r="BA212" s="26"/>
      <c r="BB212" s="26"/>
      <c r="BC212" s="26"/>
      <c r="CW212" s="26">
        <v>7.0867486338797817E-2</v>
      </c>
      <c r="CX212" s="13">
        <v>52.6</v>
      </c>
      <c r="CY212" s="13">
        <v>55.230934806886516</v>
      </c>
      <c r="CZ212" s="13">
        <v>55.199793872313677</v>
      </c>
      <c r="DA212" s="13">
        <v>5.0883030905114337</v>
      </c>
      <c r="DB212" s="13">
        <f ca="1"/>
        <v>54.982900608601874</v>
      </c>
      <c r="DC212" s="13">
        <f ca="1"/>
        <v>55.914692515679398</v>
      </c>
      <c r="DD212" s="13">
        <v>47.974850385590656</v>
      </c>
      <c r="DE212" s="13">
        <f ca="1"/>
        <v>53.957314391706362</v>
      </c>
      <c r="DF212" s="13">
        <v>54.156128406708518</v>
      </c>
    </row>
    <row r="213" spans="1:110" x14ac:dyDescent="0.25">
      <c r="A213" s="9">
        <v>75.400000000000006</v>
      </c>
      <c r="B213" s="10" t="b">
        <v>1</v>
      </c>
      <c r="U213" s="13"/>
      <c r="V213" s="13"/>
      <c r="W213" s="14"/>
      <c r="X213" s="26"/>
      <c r="Y213" s="26"/>
      <c r="Z213" s="26"/>
      <c r="AA213" s="26"/>
      <c r="AB213" s="26"/>
      <c r="AC213" s="26"/>
      <c r="AD213" s="26"/>
      <c r="AE213" s="26"/>
      <c r="AG213" s="13"/>
      <c r="AH213" s="13"/>
      <c r="AI213" s="14"/>
      <c r="AJ213" s="26"/>
      <c r="AK213" s="26"/>
      <c r="AL213" s="26"/>
      <c r="AM213" s="26"/>
      <c r="AN213" s="26"/>
      <c r="AO213" s="26"/>
      <c r="AP213" s="26"/>
      <c r="AQ213" s="26"/>
      <c r="AS213" s="13"/>
      <c r="AT213" s="13"/>
      <c r="AU213" s="14"/>
      <c r="AV213" s="26"/>
      <c r="AW213" s="26"/>
      <c r="AX213" s="26"/>
      <c r="AY213" s="26"/>
      <c r="AZ213" s="26"/>
      <c r="BA213" s="26"/>
      <c r="BB213" s="26"/>
      <c r="BC213" s="26"/>
      <c r="CW213" s="26">
        <v>7.1209016393442626E-2</v>
      </c>
      <c r="CX213" s="13">
        <v>52.6</v>
      </c>
      <c r="CY213" s="13">
        <v>55.254887557795392</v>
      </c>
      <c r="CZ213" s="13">
        <v>55.220213936495163</v>
      </c>
      <c r="DA213" s="13">
        <v>5.1137534333326586</v>
      </c>
      <c r="DB213" s="13">
        <f ca="1"/>
        <v>55.013124354810337</v>
      </c>
      <c r="DC213" s="13">
        <f ca="1"/>
        <v>55.935347830512775</v>
      </c>
      <c r="DD213" s="13">
        <v>48.003075577763632</v>
      </c>
      <c r="DE213" s="13">
        <f ca="1"/>
        <v>53.9822627525717</v>
      </c>
      <c r="DF213" s="13">
        <v>54.181925955518615</v>
      </c>
    </row>
    <row r="214" spans="1:110" x14ac:dyDescent="0.25">
      <c r="A214" s="9">
        <v>75.2</v>
      </c>
      <c r="B214" s="10" t="b">
        <v>1</v>
      </c>
      <c r="U214" s="13"/>
      <c r="V214" s="13"/>
      <c r="W214" s="14"/>
      <c r="X214" s="26"/>
      <c r="Y214" s="26"/>
      <c r="Z214" s="26"/>
      <c r="AA214" s="26"/>
      <c r="AB214" s="26"/>
      <c r="AC214" s="26"/>
      <c r="AD214" s="26"/>
      <c r="AE214" s="26"/>
      <c r="AG214" s="13"/>
      <c r="AH214" s="13"/>
      <c r="AI214" s="14"/>
      <c r="AJ214" s="26"/>
      <c r="AK214" s="26"/>
      <c r="AL214" s="26"/>
      <c r="AM214" s="26"/>
      <c r="AN214" s="26"/>
      <c r="AO214" s="26"/>
      <c r="AP214" s="26"/>
      <c r="AQ214" s="26"/>
      <c r="AS214" s="13"/>
      <c r="AT214" s="13"/>
      <c r="AU214" s="14"/>
      <c r="AV214" s="26"/>
      <c r="AW214" s="26"/>
      <c r="AX214" s="26"/>
      <c r="AY214" s="26"/>
      <c r="AZ214" s="26"/>
      <c r="BA214" s="26"/>
      <c r="BB214" s="26"/>
      <c r="BC214" s="26"/>
      <c r="CW214" s="26">
        <v>7.1550546448087435E-2</v>
      </c>
      <c r="CX214" s="13">
        <v>52.6</v>
      </c>
      <c r="CY214" s="13">
        <v>55.278752267935346</v>
      </c>
      <c r="CZ214" s="13">
        <v>55.240566457052054</v>
      </c>
      <c r="DA214" s="13">
        <v>5.1392131363390154</v>
      </c>
      <c r="DB214" s="13">
        <f ca="1"/>
        <v>55.043225587460768</v>
      </c>
      <c r="DC214" s="13">
        <f ca="1"/>
        <v>55.955932374159694</v>
      </c>
      <c r="DD214" s="13">
        <v>48.031233164394649</v>
      </c>
      <c r="DE214" s="13">
        <f ca="1"/>
        <v>54.00713368617447</v>
      </c>
      <c r="DF214" s="13">
        <v>54.207643651009988</v>
      </c>
    </row>
    <row r="215" spans="1:110" x14ac:dyDescent="0.25">
      <c r="A215" s="9">
        <v>75.099999999999994</v>
      </c>
      <c r="B215" s="10" t="b">
        <v>1</v>
      </c>
      <c r="U215" s="13"/>
      <c r="V215" s="13"/>
      <c r="W215" s="14"/>
      <c r="X215" s="26"/>
      <c r="Y215" s="26"/>
      <c r="Z215" s="26"/>
      <c r="AA215" s="26"/>
      <c r="AB215" s="26"/>
      <c r="AC215" s="26"/>
      <c r="AD215" s="26"/>
      <c r="AE215" s="26"/>
      <c r="AG215" s="13"/>
      <c r="AH215" s="13"/>
      <c r="AI215" s="14"/>
      <c r="AJ215" s="26"/>
      <c r="AK215" s="26"/>
      <c r="AL215" s="26"/>
      <c r="AM215" s="26"/>
      <c r="AN215" s="26"/>
      <c r="AO215" s="26"/>
      <c r="AP215" s="26"/>
      <c r="AQ215" s="26"/>
      <c r="AS215" s="13"/>
      <c r="AT215" s="13"/>
      <c r="AU215" s="14"/>
      <c r="AV215" s="26"/>
      <c r="AW215" s="26"/>
      <c r="AX215" s="26"/>
      <c r="AY215" s="26"/>
      <c r="AZ215" s="26"/>
      <c r="BA215" s="26"/>
      <c r="BB215" s="26"/>
      <c r="BC215" s="26"/>
      <c r="CW215" s="26">
        <v>7.1892076502732244E-2</v>
      </c>
      <c r="CX215" s="13">
        <v>52.6</v>
      </c>
      <c r="CY215" s="13">
        <v>55.302529730894534</v>
      </c>
      <c r="CZ215" s="13">
        <v>55.260852030910904</v>
      </c>
      <c r="DA215" s="13">
        <v>5.1646822064180649</v>
      </c>
      <c r="DB215" s="13">
        <f ca="1"/>
        <v>55.073205416488719</v>
      </c>
      <c r="DC215" s="13">
        <f ca="1"/>
        <v>55.976446775015553</v>
      </c>
      <c r="DD215" s="13">
        <v>48.059323628959447</v>
      </c>
      <c r="DE215" s="13">
        <f ca="1"/>
        <v>54.031927831095452</v>
      </c>
      <c r="DF215" s="13">
        <v>54.233282149040164</v>
      </c>
    </row>
    <row r="216" spans="1:110" x14ac:dyDescent="0.25">
      <c r="A216" s="9">
        <v>74.900000000000006</v>
      </c>
      <c r="B216" s="10" t="b">
        <v>1</v>
      </c>
      <c r="U216" s="13"/>
      <c r="V216" s="13"/>
      <c r="W216" s="14"/>
      <c r="X216" s="26"/>
      <c r="Y216" s="26"/>
      <c r="Z216" s="26"/>
      <c r="AA216" s="26"/>
      <c r="AB216" s="26"/>
      <c r="AC216" s="26"/>
      <c r="AD216" s="26"/>
      <c r="AE216" s="26"/>
      <c r="AG216" s="13"/>
      <c r="AH216" s="13"/>
      <c r="AI216" s="14"/>
      <c r="AJ216" s="26"/>
      <c r="AK216" s="26"/>
      <c r="AL216" s="26"/>
      <c r="AM216" s="26"/>
      <c r="AN216" s="26"/>
      <c r="AO216" s="26"/>
      <c r="AP216" s="26"/>
      <c r="AQ216" s="26"/>
      <c r="AS216" s="13"/>
      <c r="AT216" s="13"/>
      <c r="AU216" s="14"/>
      <c r="AV216" s="26"/>
      <c r="AW216" s="26"/>
      <c r="AX216" s="26"/>
      <c r="AY216" s="26"/>
      <c r="AZ216" s="26"/>
      <c r="BA216" s="26"/>
      <c r="BB216" s="26"/>
      <c r="BC216" s="26"/>
      <c r="CW216" s="26">
        <v>7.2233606557377053E-2</v>
      </c>
      <c r="CX216" s="13">
        <v>52.7</v>
      </c>
      <c r="CY216" s="13">
        <v>55.326220729417471</v>
      </c>
      <c r="CZ216" s="13">
        <v>55.281071246979472</v>
      </c>
      <c r="DA216" s="13">
        <v>5.1901606504649749</v>
      </c>
      <c r="DB216" s="13">
        <f ca="1"/>
        <v>55.103064936618111</v>
      </c>
      <c r="DC216" s="13">
        <f ca="1"/>
        <v>55.996891652993931</v>
      </c>
      <c r="DD216" s="13">
        <v>48.087347449198525</v>
      </c>
      <c r="DE216" s="13">
        <f ca="1"/>
        <v>54.056645817683957</v>
      </c>
      <c r="DF216" s="13">
        <v>54.258842097032286</v>
      </c>
    </row>
    <row r="217" spans="1:110" x14ac:dyDescent="0.25">
      <c r="A217" s="9">
        <v>74.7</v>
      </c>
      <c r="B217" s="10" t="b">
        <v>1</v>
      </c>
      <c r="U217" s="13"/>
      <c r="V217" s="13"/>
      <c r="W217" s="14"/>
      <c r="X217" s="26"/>
      <c r="Y217" s="26"/>
      <c r="Z217" s="26"/>
      <c r="AA217" s="26"/>
      <c r="AB217" s="26"/>
      <c r="AC217" s="26"/>
      <c r="AD217" s="26"/>
      <c r="AE217" s="26"/>
      <c r="AG217" s="13"/>
      <c r="AH217" s="13"/>
      <c r="AI217" s="14"/>
      <c r="AJ217" s="26"/>
      <c r="AK217" s="26"/>
      <c r="AL217" s="26"/>
      <c r="AM217" s="26"/>
      <c r="AN217" s="26"/>
      <c r="AO217" s="26"/>
      <c r="AP217" s="26"/>
      <c r="AQ217" s="26"/>
      <c r="AS217" s="13"/>
      <c r="AT217" s="13"/>
      <c r="AU217" s="14"/>
      <c r="AV217" s="26"/>
      <c r="AW217" s="26"/>
      <c r="AX217" s="26"/>
      <c r="AY217" s="26"/>
      <c r="AZ217" s="26"/>
      <c r="BA217" s="26"/>
      <c r="BB217" s="26"/>
      <c r="BC217" s="26"/>
      <c r="CW217" s="26">
        <v>7.2575136612021862E-2</v>
      </c>
      <c r="CX217" s="13">
        <v>52.7</v>
      </c>
      <c r="CY217" s="13">
        <v>55.349826035604096</v>
      </c>
      <c r="CZ217" s="13">
        <v>55.301224686292024</v>
      </c>
      <c r="DA217" s="13">
        <v>5.215648475382503</v>
      </c>
      <c r="DB217" s="13">
        <f ca="1"/>
        <v>55.132805227640489</v>
      </c>
      <c r="DC217" s="13">
        <f ca="1"/>
        <v>56.017267619680979</v>
      </c>
      <c r="DD217" s="13">
        <v>48.115305097211944</v>
      </c>
      <c r="DE217" s="13">
        <f ca="1"/>
        <v>54.081288268202471</v>
      </c>
      <c r="DF217" s="13">
        <v>54.284324134122997</v>
      </c>
    </row>
    <row r="218" spans="1:110" x14ac:dyDescent="0.25">
      <c r="A218" s="9">
        <v>74.599999999999994</v>
      </c>
      <c r="B218" s="10" t="b">
        <v>1</v>
      </c>
      <c r="U218" s="13"/>
      <c r="V218" s="13"/>
      <c r="W218" s="14"/>
      <c r="X218" s="26"/>
      <c r="Y218" s="26"/>
      <c r="Z218" s="26"/>
      <c r="AA218" s="26"/>
      <c r="AB218" s="26"/>
      <c r="AC218" s="26"/>
      <c r="AD218" s="26"/>
      <c r="AE218" s="26"/>
      <c r="AG218" s="13"/>
      <c r="AH218" s="13"/>
      <c r="AI218" s="14"/>
      <c r="AJ218" s="26"/>
      <c r="AK218" s="26"/>
      <c r="AL218" s="26"/>
      <c r="AM218" s="26"/>
      <c r="AN218" s="26"/>
      <c r="AO218" s="26"/>
      <c r="AP218" s="26"/>
      <c r="AQ218" s="26"/>
      <c r="AS218" s="13"/>
      <c r="AT218" s="13"/>
      <c r="AU218" s="14"/>
      <c r="AV218" s="26"/>
      <c r="AW218" s="26"/>
      <c r="AX218" s="26"/>
      <c r="AY218" s="26"/>
      <c r="AZ218" s="26"/>
      <c r="BA218" s="26"/>
      <c r="BB218" s="26"/>
      <c r="BC218" s="26"/>
      <c r="CW218" s="26">
        <v>7.2916666666666671E-2</v>
      </c>
      <c r="CX218" s="13">
        <v>52.7</v>
      </c>
      <c r="CY218" s="13">
        <v>55.373346411104237</v>
      </c>
      <c r="CZ218" s="13">
        <v>55.321312922151513</v>
      </c>
      <c r="DA218" s="13">
        <v>5.2411456880810618</v>
      </c>
      <c r="DB218" s="13">
        <f ca="1"/>
        <v>55.162427354687964</v>
      </c>
      <c r="DC218" s="13">
        <f ca="1"/>
        <v>56.037575278486187</v>
      </c>
      <c r="DD218" s="13">
        <v>48.14319703955212</v>
      </c>
      <c r="DE218" s="13">
        <f ca="1"/>
        <v>54.105855796967973</v>
      </c>
      <c r="DF218" s="13">
        <v>54.309728891307046</v>
      </c>
    </row>
    <row r="219" spans="1:110" x14ac:dyDescent="0.25">
      <c r="A219" s="9">
        <v>74.400000000000006</v>
      </c>
      <c r="B219" s="10" t="b">
        <v>1</v>
      </c>
      <c r="U219" s="13"/>
      <c r="V219" s="13"/>
      <c r="W219" s="14"/>
      <c r="X219" s="26"/>
      <c r="Y219" s="26"/>
      <c r="Z219" s="26"/>
      <c r="AA219" s="26"/>
      <c r="AB219" s="26"/>
      <c r="AC219" s="26"/>
      <c r="AD219" s="26"/>
      <c r="AE219" s="26"/>
      <c r="AG219" s="13"/>
      <c r="AH219" s="13"/>
      <c r="AI219" s="14"/>
      <c r="AJ219" s="26"/>
      <c r="AK219" s="26"/>
      <c r="AL219" s="26"/>
      <c r="AM219" s="26"/>
      <c r="AN219" s="26"/>
      <c r="AO219" s="26"/>
      <c r="AP219" s="26"/>
      <c r="AQ219" s="26"/>
      <c r="AS219" s="13"/>
      <c r="AT219" s="13"/>
      <c r="AU219" s="14"/>
      <c r="AV219" s="26"/>
      <c r="AW219" s="26"/>
      <c r="AX219" s="26"/>
      <c r="AY219" s="26"/>
      <c r="AZ219" s="26"/>
      <c r="BA219" s="26"/>
      <c r="BB219" s="26"/>
      <c r="BC219" s="26"/>
      <c r="CW219" s="26">
        <v>7.325819672131148E-2</v>
      </c>
      <c r="CX219" s="13">
        <v>52.8</v>
      </c>
      <c r="CY219" s="13">
        <v>55.396782607307642</v>
      </c>
      <c r="CZ219" s="13">
        <v>55.341336520268364</v>
      </c>
      <c r="DA219" s="13">
        <v>5.2666522954786972</v>
      </c>
      <c r="DB219" s="13">
        <f ca="1"/>
        <v>55.19193236849982</v>
      </c>
      <c r="DC219" s="13">
        <f ca="1"/>
        <v>56.05781522478982</v>
      </c>
      <c r="DD219" s="13">
        <v>48.171023737314663</v>
      </c>
      <c r="DE219" s="13">
        <f ca="1"/>
        <v>54.130349010490292</v>
      </c>
      <c r="DF219" s="13">
        <v>54.335056991578753</v>
      </c>
    </row>
    <row r="220" spans="1:110" x14ac:dyDescent="0.25">
      <c r="A220" s="9">
        <v>74.2</v>
      </c>
      <c r="B220" s="10" t="b">
        <v>1</v>
      </c>
      <c r="U220" s="13"/>
      <c r="V220" s="13"/>
      <c r="W220" s="14"/>
      <c r="X220" s="26"/>
      <c r="Y220" s="26"/>
      <c r="Z220" s="26"/>
      <c r="AA220" s="26"/>
      <c r="AB220" s="26"/>
      <c r="AC220" s="26"/>
      <c r="AD220" s="26"/>
      <c r="AE220" s="26"/>
      <c r="AG220" s="13"/>
      <c r="AH220" s="13"/>
      <c r="AI220" s="14"/>
      <c r="AJ220" s="26"/>
      <c r="AK220" s="26"/>
      <c r="AL220" s="26"/>
      <c r="AM220" s="26"/>
      <c r="AN220" s="26"/>
      <c r="AO220" s="26"/>
      <c r="AP220" s="26"/>
      <c r="AQ220" s="26"/>
      <c r="AS220" s="13"/>
      <c r="AT220" s="13"/>
      <c r="AU220" s="14"/>
      <c r="AV220" s="26"/>
      <c r="AW220" s="26"/>
      <c r="AX220" s="26"/>
      <c r="AY220" s="26"/>
      <c r="AZ220" s="26"/>
      <c r="BA220" s="26"/>
      <c r="BB220" s="26"/>
      <c r="BC220" s="26"/>
      <c r="CW220" s="26">
        <v>7.359972677595629E-2</v>
      </c>
      <c r="CX220" s="13">
        <v>52.8</v>
      </c>
      <c r="CY220" s="13">
        <v>55.420135365529674</v>
      </c>
      <c r="CZ220" s="13">
        <v>55.36129603889659</v>
      </c>
      <c r="DA220" s="13">
        <v>5.292168304501085</v>
      </c>
      <c r="DB220" s="13">
        <f ca="1"/>
        <v>55.221321305683084</v>
      </c>
      <c r="DC220" s="13">
        <f ca="1"/>
        <v>56.077988046086951</v>
      </c>
      <c r="DD220" s="13">
        <v>48.198785646227307</v>
      </c>
      <c r="DE220" s="13">
        <f ca="1"/>
        <v>54.154768507607244</v>
      </c>
      <c r="DF220" s="13">
        <v>54.360309050070299</v>
      </c>
    </row>
    <row r="221" spans="1:110" x14ac:dyDescent="0.25">
      <c r="A221" s="9">
        <v>74.099999999999994</v>
      </c>
      <c r="B221" s="10" t="b">
        <v>1</v>
      </c>
      <c r="U221" s="13"/>
      <c r="V221" s="13"/>
      <c r="W221" s="14"/>
      <c r="X221" s="26"/>
      <c r="Y221" s="26"/>
      <c r="Z221" s="26"/>
      <c r="AA221" s="26"/>
      <c r="AB221" s="26"/>
      <c r="AC221" s="26"/>
      <c r="AD221" s="26"/>
      <c r="AE221" s="26"/>
      <c r="AG221" s="13"/>
      <c r="AH221" s="13"/>
      <c r="AI221" s="14"/>
      <c r="AJ221" s="26"/>
      <c r="AK221" s="26"/>
      <c r="AL221" s="26"/>
      <c r="AM221" s="26"/>
      <c r="AN221" s="26"/>
      <c r="AO221" s="26"/>
      <c r="AP221" s="26"/>
      <c r="AQ221" s="26"/>
      <c r="AS221" s="13"/>
      <c r="AT221" s="13"/>
      <c r="AU221" s="14"/>
      <c r="AV221" s="26"/>
      <c r="AW221" s="26"/>
      <c r="AX221" s="26"/>
      <c r="AY221" s="26"/>
      <c r="AZ221" s="26"/>
      <c r="BA221" s="26"/>
      <c r="BB221" s="26"/>
      <c r="BC221" s="26"/>
      <c r="CW221" s="26">
        <v>7.3941256830601099E-2</v>
      </c>
      <c r="CX221" s="13">
        <v>52.8</v>
      </c>
      <c r="CY221" s="13">
        <v>55.443405417192821</v>
      </c>
      <c r="CZ221" s="13">
        <v>55.381192028966069</v>
      </c>
      <c r="DA221" s="13">
        <v>5.317693722081585</v>
      </c>
      <c r="DB221" s="13">
        <f ca="1"/>
        <v>55.250595188967182</v>
      </c>
      <c r="DC221" s="13">
        <f ca="1"/>
        <v>56.098094322128311</v>
      </c>
      <c r="DD221" s="13">
        <v>48.226483216737009</v>
      </c>
      <c r="DE221" s="13">
        <f ca="1"/>
        <v>54.179114879616961</v>
      </c>
      <c r="DF221" s="13">
        <v>54.385485674187052</v>
      </c>
    </row>
    <row r="222" spans="1:110" x14ac:dyDescent="0.25">
      <c r="A222" s="9">
        <v>73.900000000000006</v>
      </c>
      <c r="B222" s="10" t="b">
        <v>1</v>
      </c>
      <c r="U222" s="13"/>
      <c r="V222" s="13"/>
      <c r="W222" s="14"/>
      <c r="X222" s="26"/>
      <c r="Y222" s="26"/>
      <c r="Z222" s="26"/>
      <c r="AA222" s="26"/>
      <c r="AB222" s="26"/>
      <c r="AC222" s="26"/>
      <c r="AD222" s="26"/>
      <c r="AE222" s="26"/>
      <c r="AG222" s="13"/>
      <c r="AH222" s="13"/>
      <c r="AI222" s="14"/>
      <c r="AJ222" s="26"/>
      <c r="AK222" s="26"/>
      <c r="AL222" s="26"/>
      <c r="AM222" s="26"/>
      <c r="AN222" s="26"/>
      <c r="AO222" s="26"/>
      <c r="AP222" s="26"/>
      <c r="AQ222" s="26"/>
      <c r="AS222" s="13"/>
      <c r="AT222" s="13"/>
      <c r="AU222" s="14"/>
      <c r="AV222" s="26"/>
      <c r="AW222" s="26"/>
      <c r="AX222" s="26"/>
      <c r="AY222" s="26"/>
      <c r="AZ222" s="26"/>
      <c r="BA222" s="26"/>
      <c r="BB222" s="26"/>
      <c r="BC222" s="26"/>
      <c r="CW222" s="26">
        <v>7.4282786885245908E-2</v>
      </c>
      <c r="CX222" s="13">
        <v>52.8</v>
      </c>
      <c r="CY222" s="13">
        <v>55.466593484004079</v>
      </c>
      <c r="CZ222" s="13">
        <v>55.401025034212672</v>
      </c>
      <c r="DA222" s="13">
        <v>5.3432285551612297</v>
      </c>
      <c r="DB222" s="13">
        <f ca="1"/>
        <v>55.279755027452921</v>
      </c>
      <c r="DC222" s="13">
        <f ca="1"/>
        <v>56.118134625057905</v>
      </c>
      <c r="DD222" s="13">
        <v>48.254116894095198</v>
      </c>
      <c r="DE222" s="13">
        <f ca="1"/>
        <v>54.203388710407268</v>
      </c>
      <c r="DF222" s="13">
        <v>54.41058746373993</v>
      </c>
    </row>
    <row r="223" spans="1:110" x14ac:dyDescent="0.25">
      <c r="A223" s="9">
        <v>73.8</v>
      </c>
      <c r="B223" s="10" t="b">
        <v>1</v>
      </c>
      <c r="U223" s="13"/>
      <c r="V223" s="13"/>
      <c r="W223" s="14"/>
      <c r="X223" s="26"/>
      <c r="Y223" s="26"/>
      <c r="Z223" s="26"/>
      <c r="AA223" s="26"/>
      <c r="AB223" s="26"/>
      <c r="AC223" s="26"/>
      <c r="AD223" s="26"/>
      <c r="AE223" s="26"/>
      <c r="AG223" s="13"/>
      <c r="AH223" s="13"/>
      <c r="AI223" s="14"/>
      <c r="AJ223" s="26"/>
      <c r="AK223" s="26"/>
      <c r="AL223" s="26"/>
      <c r="AM223" s="26"/>
      <c r="AN223" s="26"/>
      <c r="AO223" s="26"/>
      <c r="AP223" s="26"/>
      <c r="AQ223" s="26"/>
      <c r="AS223" s="13"/>
      <c r="AT223" s="13"/>
      <c r="AU223" s="14"/>
      <c r="AV223" s="26"/>
      <c r="AW223" s="26"/>
      <c r="AX223" s="26"/>
      <c r="AY223" s="26"/>
      <c r="AZ223" s="26"/>
      <c r="BA223" s="26"/>
      <c r="BB223" s="26"/>
      <c r="BC223" s="26"/>
      <c r="CW223" s="26">
        <v>7.4624316939890717E-2</v>
      </c>
      <c r="CX223" s="13">
        <v>52.8</v>
      </c>
      <c r="CY223" s="13">
        <v>55.489700278128353</v>
      </c>
      <c r="CZ223" s="13">
        <v>55.420795591304973</v>
      </c>
      <c r="DA223" s="13">
        <v>5.3687728106887107</v>
      </c>
      <c r="DB223" s="13">
        <f ca="1"/>
        <v>55.308801816855755</v>
      </c>
      <c r="DC223" s="13">
        <f ca="1"/>
        <v>56.138109519547626</v>
      </c>
      <c r="DD223" s="13">
        <v>48.281687118441312</v>
      </c>
      <c r="DE223" s="13">
        <f ca="1"/>
        <v>54.227590576582251</v>
      </c>
      <c r="DF223" s="13">
        <v>54.435615011074887</v>
      </c>
    </row>
    <row r="224" spans="1:110" x14ac:dyDescent="0.25">
      <c r="A224" s="9">
        <v>73.7</v>
      </c>
      <c r="B224" s="10" t="b">
        <v>1</v>
      </c>
      <c r="U224" s="13"/>
      <c r="V224" s="13"/>
      <c r="W224" s="14"/>
      <c r="X224" s="26"/>
      <c r="Y224" s="26"/>
      <c r="Z224" s="26"/>
      <c r="AA224" s="26"/>
      <c r="AB224" s="26"/>
      <c r="AC224" s="26"/>
      <c r="AD224" s="26"/>
      <c r="AE224" s="26"/>
      <c r="AG224" s="13"/>
      <c r="AH224" s="13"/>
      <c r="AI224" s="14"/>
      <c r="AJ224" s="26"/>
      <c r="AK224" s="26"/>
      <c r="AL224" s="26"/>
      <c r="AM224" s="26"/>
      <c r="AN224" s="26"/>
      <c r="AO224" s="26"/>
      <c r="AP224" s="26"/>
      <c r="AQ224" s="26"/>
      <c r="AS224" s="13"/>
      <c r="AT224" s="13"/>
      <c r="AU224" s="14"/>
      <c r="AV224" s="26"/>
      <c r="AW224" s="26"/>
      <c r="AX224" s="26"/>
      <c r="AY224" s="26"/>
      <c r="AZ224" s="26"/>
      <c r="BA224" s="26"/>
      <c r="BB224" s="26"/>
      <c r="BC224" s="26"/>
      <c r="CW224" s="26">
        <v>7.4965846994535526E-2</v>
      </c>
      <c r="CX224" s="13">
        <v>52.9</v>
      </c>
      <c r="CY224" s="13">
        <v>55.512726502358021</v>
      </c>
      <c r="CZ224" s="13">
        <v>55.44050422996844</v>
      </c>
      <c r="DA224" s="13">
        <v>5.3943264956204491</v>
      </c>
      <c r="DB224" s="13">
        <f ca="1"/>
        <v>55.337736539743794</v>
      </c>
      <c r="DC224" s="13">
        <f ca="1"/>
        <v>56.158019562928857</v>
      </c>
      <c r="DD224" s="13">
        <v>48.309194324884558</v>
      </c>
      <c r="DE224" s="13">
        <f ca="1"/>
        <v>54.251721047586102</v>
      </c>
      <c r="DF224" s="13">
        <v>54.460568901199629</v>
      </c>
    </row>
    <row r="225" spans="1:110" x14ac:dyDescent="0.25">
      <c r="A225" s="9">
        <v>73.5</v>
      </c>
      <c r="B225" s="10" t="b">
        <v>1</v>
      </c>
      <c r="U225" s="13"/>
      <c r="V225" s="13"/>
      <c r="W225" s="14"/>
      <c r="X225" s="26"/>
      <c r="Y225" s="26"/>
      <c r="Z225" s="26"/>
      <c r="AA225" s="26"/>
      <c r="AB225" s="26"/>
      <c r="AC225" s="26"/>
      <c r="AD225" s="26"/>
      <c r="AE225" s="26"/>
      <c r="AG225" s="13"/>
      <c r="AH225" s="13"/>
      <c r="AI225" s="14"/>
      <c r="AJ225" s="26"/>
      <c r="AK225" s="26"/>
      <c r="AL225" s="26"/>
      <c r="AM225" s="26"/>
      <c r="AN225" s="26"/>
      <c r="AO225" s="26"/>
      <c r="AP225" s="26"/>
      <c r="AQ225" s="26"/>
      <c r="AS225" s="13"/>
      <c r="AT225" s="13"/>
      <c r="AU225" s="14"/>
      <c r="AV225" s="26"/>
      <c r="AW225" s="26"/>
      <c r="AX225" s="26"/>
      <c r="AY225" s="26"/>
      <c r="AZ225" s="26"/>
      <c r="BA225" s="26"/>
      <c r="BB225" s="26"/>
      <c r="BC225" s="26"/>
      <c r="CW225" s="26">
        <v>7.5307377049180321E-2</v>
      </c>
      <c r="CX225" s="13">
        <v>52.9</v>
      </c>
      <c r="CY225" s="13">
        <v>55.535672850278686</v>
      </c>
      <c r="CZ225" s="13">
        <v>55.460151473106514</v>
      </c>
      <c r="DA225" s="13">
        <v>5.4198896169205355</v>
      </c>
      <c r="DB225" s="13">
        <f ca="1"/>
        <v>55.366560165770295</v>
      </c>
      <c r="DC225" s="13">
        <f ca="1"/>
        <v>56.177865305321191</v>
      </c>
      <c r="DD225" s="13">
        <v>48.336638943584077</v>
      </c>
      <c r="DE225" s="13">
        <f ca="1"/>
        <v>54.275780685824351</v>
      </c>
      <c r="DF225" s="13">
        <v>54.485449711907592</v>
      </c>
    </row>
    <row r="226" spans="1:110" x14ac:dyDescent="0.25">
      <c r="A226" s="9">
        <v>73.400000000000006</v>
      </c>
      <c r="B226" s="10" t="b">
        <v>1</v>
      </c>
      <c r="U226" s="13"/>
      <c r="V226" s="13"/>
      <c r="W226" s="14"/>
      <c r="X226" s="26"/>
      <c r="Y226" s="26"/>
      <c r="Z226" s="26"/>
      <c r="AA226" s="26"/>
      <c r="AB226" s="26"/>
      <c r="AC226" s="26"/>
      <c r="AD226" s="26"/>
      <c r="AE226" s="26"/>
      <c r="AG226" s="13"/>
      <c r="AH226" s="13"/>
      <c r="AI226" s="14"/>
      <c r="AJ226" s="26"/>
      <c r="AK226" s="26"/>
      <c r="AL226" s="26"/>
      <c r="AM226" s="26"/>
      <c r="AN226" s="26"/>
      <c r="AO226" s="26"/>
      <c r="AP226" s="26"/>
      <c r="AQ226" s="26"/>
      <c r="AS226" s="13"/>
      <c r="AT226" s="13"/>
      <c r="AU226" s="14"/>
      <c r="AV226" s="26"/>
      <c r="AW226" s="26"/>
      <c r="AX226" s="26"/>
      <c r="AY226" s="26"/>
      <c r="AZ226" s="26"/>
      <c r="BA226" s="26"/>
      <c r="BB226" s="26"/>
      <c r="BC226" s="26"/>
      <c r="CW226" s="26">
        <v>7.564890710382513E-2</v>
      </c>
      <c r="CX226" s="13">
        <v>52.9</v>
      </c>
      <c r="CY226" s="13">
        <v>55.558540006431222</v>
      </c>
      <c r="CZ226" s="13">
        <v>55.479737836919547</v>
      </c>
      <c r="DA226" s="13">
        <v>5.4454621815608073</v>
      </c>
      <c r="DB226" s="13">
        <f ca="1"/>
        <v>55.395273651901228</v>
      </c>
      <c r="DC226" s="13">
        <f ca="1"/>
        <v>56.197647289758251</v>
      </c>
      <c r="DD226" s="13">
        <v>48.364021399827379</v>
      </c>
      <c r="DE226" s="13">
        <f ca="1"/>
        <v>54.299770046782427</v>
      </c>
      <c r="DF226" s="13">
        <v>54.510258013899289</v>
      </c>
    </row>
    <row r="227" spans="1:110" x14ac:dyDescent="0.25">
      <c r="A227" s="9">
        <v>73.3</v>
      </c>
      <c r="B227" s="10" t="b">
        <v>1</v>
      </c>
      <c r="U227" s="13"/>
      <c r="V227" s="13"/>
      <c r="W227" s="14"/>
      <c r="X227" s="26"/>
      <c r="Y227" s="26"/>
      <c r="Z227" s="26"/>
      <c r="AA227" s="26"/>
      <c r="AB227" s="26"/>
      <c r="AC227" s="26"/>
      <c r="AD227" s="26"/>
      <c r="AE227" s="26"/>
      <c r="AG227" s="13"/>
      <c r="AH227" s="13"/>
      <c r="AI227" s="14"/>
      <c r="AJ227" s="26"/>
      <c r="AK227" s="26"/>
      <c r="AL227" s="26"/>
      <c r="AM227" s="26"/>
      <c r="AN227" s="26"/>
      <c r="AO227" s="26"/>
      <c r="AP227" s="26"/>
      <c r="AQ227" s="26"/>
      <c r="AS227" s="13"/>
      <c r="AT227" s="13"/>
      <c r="AU227" s="14"/>
      <c r="AV227" s="26"/>
      <c r="AW227" s="26"/>
      <c r="AX227" s="26"/>
      <c r="AY227" s="26"/>
      <c r="AZ227" s="26"/>
      <c r="BA227" s="26"/>
      <c r="BB227" s="26"/>
      <c r="BC227" s="26"/>
      <c r="CW227" s="26">
        <v>7.599043715846994E-2</v>
      </c>
      <c r="CX227" s="13">
        <v>52.9</v>
      </c>
      <c r="CY227" s="13">
        <v>55.581328646470439</v>
      </c>
      <c r="CZ227" s="13">
        <v>55.499263831020826</v>
      </c>
      <c r="DA227" s="13">
        <v>5.4710441965208298</v>
      </c>
      <c r="DB227" s="13">
        <f ca="1"/>
        <v>55.423877942637695</v>
      </c>
      <c r="DC227" s="13">
        <f ca="1"/>
        <v>56.217366052310837</v>
      </c>
      <c r="DD227" s="13">
        <v>48.391342114107267</v>
      </c>
      <c r="DE227" s="13">
        <f ca="1"/>
        <v>54.323689679141737</v>
      </c>
      <c r="DF227" s="13">
        <v>54.534994370901082</v>
      </c>
    </row>
    <row r="228" spans="1:110" x14ac:dyDescent="0.25">
      <c r="A228" s="9">
        <v>72.3</v>
      </c>
      <c r="B228" s="10" t="b">
        <v>1</v>
      </c>
      <c r="U228" s="13"/>
      <c r="V228" s="13"/>
      <c r="W228" s="14"/>
      <c r="X228" s="26"/>
      <c r="Y228" s="26"/>
      <c r="Z228" s="26"/>
      <c r="AA228" s="26"/>
      <c r="AB228" s="26"/>
      <c r="AC228" s="26"/>
      <c r="AD228" s="26"/>
      <c r="AE228" s="26"/>
      <c r="AG228" s="13"/>
      <c r="AH228" s="13"/>
      <c r="AI228" s="14"/>
      <c r="AJ228" s="26"/>
      <c r="AK228" s="26"/>
      <c r="AL228" s="26"/>
      <c r="AM228" s="26"/>
      <c r="AN228" s="26"/>
      <c r="AO228" s="26"/>
      <c r="AP228" s="26"/>
      <c r="AQ228" s="26"/>
      <c r="AS228" s="13"/>
      <c r="AT228" s="13"/>
      <c r="AU228" s="14"/>
      <c r="AV228" s="26"/>
      <c r="AW228" s="26"/>
      <c r="AX228" s="26"/>
      <c r="AY228" s="26"/>
      <c r="AZ228" s="26"/>
      <c r="BA228" s="26"/>
      <c r="BB228" s="26"/>
      <c r="BC228" s="26"/>
      <c r="CW228" s="26">
        <v>7.6331967213114749E-2</v>
      </c>
      <c r="CX228" s="13">
        <v>53</v>
      </c>
      <c r="CY228" s="13">
        <v>55.604039437319919</v>
      </c>
      <c r="CZ228" s="13">
        <v>55.518729958550011</v>
      </c>
      <c r="DA228" s="13">
        <v>5.4966356687878841</v>
      </c>
      <c r="DB228" s="13">
        <f ca="1"/>
        <v>55.452373970233488</v>
      </c>
      <c r="DC228" s="13">
        <f ca="1"/>
        <v>56.237022122207293</v>
      </c>
      <c r="DD228" s="13">
        <v>48.418601502197177</v>
      </c>
      <c r="DE228" s="13">
        <f ca="1"/>
        <v>54.347540124893314</v>
      </c>
      <c r="DF228" s="13">
        <v>54.559659339781405</v>
      </c>
    </row>
    <row r="229" spans="1:110" x14ac:dyDescent="0.25">
      <c r="A229" s="9">
        <v>72</v>
      </c>
      <c r="B229" s="10" t="b">
        <v>1</v>
      </c>
      <c r="U229" s="13"/>
      <c r="V229" s="13"/>
      <c r="W229" s="14"/>
      <c r="X229" s="26"/>
      <c r="Y229" s="26"/>
      <c r="Z229" s="26"/>
      <c r="AA229" s="26"/>
      <c r="AB229" s="26"/>
      <c r="AC229" s="26"/>
      <c r="AD229" s="26"/>
      <c r="AE229" s="26"/>
      <c r="AG229" s="13"/>
      <c r="AH229" s="13"/>
      <c r="AI229" s="14"/>
      <c r="AJ229" s="26"/>
      <c r="AK229" s="26"/>
      <c r="AL229" s="26"/>
      <c r="AM229" s="26"/>
      <c r="AN229" s="26"/>
      <c r="AO229" s="26"/>
      <c r="AP229" s="26"/>
      <c r="AQ229" s="26"/>
      <c r="AS229" s="13"/>
      <c r="AT229" s="13"/>
      <c r="AU229" s="14"/>
      <c r="AV229" s="26"/>
      <c r="AW229" s="26"/>
      <c r="AX229" s="26"/>
      <c r="AY229" s="26"/>
      <c r="AZ229" s="26"/>
      <c r="BA229" s="26"/>
      <c r="BB229" s="26"/>
      <c r="BC229" s="26"/>
      <c r="CW229" s="26">
        <v>7.6673497267759558E-2</v>
      </c>
      <c r="CX229" s="13">
        <v>53</v>
      </c>
      <c r="CY229" s="13">
        <v>55.626673037323847</v>
      </c>
      <c r="CZ229" s="13">
        <v>55.538136716284328</v>
      </c>
      <c r="DA229" s="13">
        <v>5.5222366053570271</v>
      </c>
      <c r="DB229" s="13">
        <f ca="1"/>
        <v>55.480762654907927</v>
      </c>
      <c r="DC229" s="13">
        <f ca="1"/>
        <v>56.256616021951416</v>
      </c>
      <c r="DD229" s="13">
        <v>48.445799975224965</v>
      </c>
      <c r="DE229" s="13">
        <f ca="1"/>
        <v>54.371321919448988</v>
      </c>
      <c r="DF229" s="13">
        <v>54.584253470664592</v>
      </c>
    </row>
    <row r="230" spans="1:110" x14ac:dyDescent="0.25">
      <c r="A230" s="9">
        <v>71.7</v>
      </c>
      <c r="B230" s="10" t="b">
        <v>1</v>
      </c>
      <c r="U230" s="13"/>
      <c r="V230" s="13"/>
      <c r="W230" s="14"/>
      <c r="X230" s="26"/>
      <c r="Y230" s="26"/>
      <c r="Z230" s="26"/>
      <c r="AA230" s="26"/>
      <c r="AB230" s="26"/>
      <c r="AC230" s="26"/>
      <c r="AD230" s="26"/>
      <c r="AE230" s="26"/>
      <c r="AG230" s="13"/>
      <c r="AH230" s="13"/>
      <c r="AI230" s="14"/>
      <c r="AJ230" s="26"/>
      <c r="AK230" s="26"/>
      <c r="AL230" s="26"/>
      <c r="AM230" s="26"/>
      <c r="AN230" s="26"/>
      <c r="AO230" s="26"/>
      <c r="AP230" s="26"/>
      <c r="AQ230" s="26"/>
      <c r="AS230" s="13"/>
      <c r="AT230" s="13"/>
      <c r="AU230" s="14"/>
      <c r="AV230" s="26"/>
      <c r="AW230" s="26"/>
      <c r="AX230" s="26"/>
      <c r="AY230" s="26"/>
      <c r="AZ230" s="26"/>
      <c r="BA230" s="26"/>
      <c r="BB230" s="26"/>
      <c r="BC230" s="26"/>
      <c r="CW230" s="26">
        <v>7.7015027322404367E-2</v>
      </c>
      <c r="CX230" s="13">
        <v>53</v>
      </c>
      <c r="CY230" s="13">
        <v>55.649230096395186</v>
      </c>
      <c r="CZ230" s="13">
        <v>55.557484594747294</v>
      </c>
      <c r="DA230" s="13">
        <v>5.5478470132310829</v>
      </c>
      <c r="DB230" s="13">
        <f ca="1"/>
        <v>55.509044905054097</v>
      </c>
      <c r="DC230" s="13">
        <f ca="1"/>
        <v>56.276148267437613</v>
      </c>
      <c r="DD230" s="13">
        <v>48.4729379397453</v>
      </c>
      <c r="DE230" s="13">
        <f ca="1"/>
        <v>54.395035591750315</v>
      </c>
      <c r="DF230" s="13">
        <v>54.608777307042295</v>
      </c>
    </row>
    <row r="231" spans="1:110" x14ac:dyDescent="0.25">
      <c r="A231" s="9">
        <v>71.900000000000006</v>
      </c>
      <c r="B231" s="10" t="b">
        <v>1</v>
      </c>
      <c r="U231" s="13"/>
      <c r="V231" s="13"/>
      <c r="W231" s="14"/>
      <c r="X231" s="26"/>
      <c r="Y231" s="26"/>
      <c r="Z231" s="26"/>
      <c r="AA231" s="26"/>
      <c r="AB231" s="26"/>
      <c r="AC231" s="26"/>
      <c r="AD231" s="26"/>
      <c r="AE231" s="26"/>
      <c r="AG231" s="13"/>
      <c r="AH231" s="13"/>
      <c r="AI231" s="14"/>
      <c r="AJ231" s="26"/>
      <c r="AK231" s="26"/>
      <c r="AL231" s="26"/>
      <c r="AM231" s="26"/>
      <c r="AN231" s="26"/>
      <c r="AO231" s="26"/>
      <c r="AP231" s="26"/>
      <c r="AQ231" s="26"/>
      <c r="AS231" s="13"/>
      <c r="AT231" s="13"/>
      <c r="AU231" s="14"/>
      <c r="AV231" s="26"/>
      <c r="AW231" s="26"/>
      <c r="AX231" s="26"/>
      <c r="AY231" s="26"/>
      <c r="AZ231" s="26"/>
      <c r="BA231" s="26"/>
      <c r="BB231" s="26"/>
      <c r="BC231" s="26"/>
      <c r="CW231" s="26">
        <v>7.7356557377049176E-2</v>
      </c>
      <c r="CX231" s="13">
        <v>53.1</v>
      </c>
      <c r="CY231" s="13">
        <v>55.671711256161011</v>
      </c>
      <c r="CZ231" s="13">
        <v>55.576774078314969</v>
      </c>
      <c r="DA231" s="13">
        <v>5.5734668994206205</v>
      </c>
      <c r="DB231" s="13">
        <f ca="1"/>
        <v>55.537221617442441</v>
      </c>
      <c r="DC231" s="13">
        <f ca="1"/>
        <v>56.295619368063768</v>
      </c>
      <c r="DD231" s="13">
        <v>48.500015797810534</v>
      </c>
      <c r="DE231" s="13">
        <f ca="1"/>
        <v>54.41868166437515</v>
      </c>
      <c r="DF231" s="13">
        <v>54.633231385882496</v>
      </c>
    </row>
    <row r="232" spans="1:110" x14ac:dyDescent="0.25">
      <c r="A232" s="9">
        <v>72</v>
      </c>
      <c r="B232" s="10" t="b">
        <v>1</v>
      </c>
      <c r="U232" s="13"/>
      <c r="V232" s="13"/>
      <c r="W232" s="14"/>
      <c r="X232" s="26"/>
      <c r="Y232" s="26"/>
      <c r="Z232" s="26"/>
      <c r="AA232" s="26"/>
      <c r="AB232" s="26"/>
      <c r="AC232" s="26"/>
      <c r="AD232" s="26"/>
      <c r="AE232" s="26"/>
      <c r="AG232" s="13"/>
      <c r="AH232" s="13"/>
      <c r="AI232" s="14"/>
      <c r="AJ232" s="26"/>
      <c r="AK232" s="26"/>
      <c r="AL232" s="26"/>
      <c r="AM232" s="26"/>
      <c r="AN232" s="26"/>
      <c r="AO232" s="26"/>
      <c r="AP232" s="26"/>
      <c r="AQ232" s="26"/>
      <c r="AS232" s="13"/>
      <c r="AT232" s="13"/>
      <c r="AU232" s="14"/>
      <c r="AV232" s="26"/>
      <c r="AW232" s="26"/>
      <c r="AX232" s="26"/>
      <c r="AY232" s="26"/>
      <c r="AZ232" s="26"/>
      <c r="BA232" s="26"/>
      <c r="BB232" s="26"/>
      <c r="BC232" s="26"/>
      <c r="CW232" s="26">
        <v>7.7698087431693985E-2</v>
      </c>
      <c r="CX232" s="13">
        <v>53.1</v>
      </c>
      <c r="CY232" s="13">
        <v>55.694117150104418</v>
      </c>
      <c r="CZ232" s="13">
        <v>55.596005645320226</v>
      </c>
      <c r="DA232" s="13">
        <v>5.5990962709440266</v>
      </c>
      <c r="DB232" s="13">
        <f ca="1"/>
        <v>55.565293677420129</v>
      </c>
      <c r="DC232" s="13">
        <f ca="1"/>
        <v>56.315029826841567</v>
      </c>
      <c r="DD232" s="13">
        <v>48.527033947040223</v>
      </c>
      <c r="DE232" s="13">
        <f ca="1"/>
        <v>54.442260653642052</v>
      </c>
      <c r="DF232" s="13">
        <v>54.657616237736448</v>
      </c>
    </row>
    <row r="233" spans="1:110" x14ac:dyDescent="0.25">
      <c r="A233" s="9">
        <v>73</v>
      </c>
      <c r="B233" s="10" t="b">
        <v>1</v>
      </c>
      <c r="U233" s="13"/>
      <c r="V233" s="13"/>
      <c r="W233" s="14"/>
      <c r="X233" s="26"/>
      <c r="Y233" s="26"/>
      <c r="Z233" s="26"/>
      <c r="AA233" s="26"/>
      <c r="AB233" s="26"/>
      <c r="AC233" s="26"/>
      <c r="AD233" s="26"/>
      <c r="AE233" s="26"/>
      <c r="AG233" s="13"/>
      <c r="AH233" s="13"/>
      <c r="AI233" s="14"/>
      <c r="AJ233" s="26"/>
      <c r="AK233" s="26"/>
      <c r="AL233" s="26"/>
      <c r="AM233" s="26"/>
      <c r="AN233" s="26"/>
      <c r="AO233" s="26"/>
      <c r="AP233" s="26"/>
      <c r="AQ233" s="26"/>
      <c r="AS233" s="13"/>
      <c r="AT233" s="13"/>
      <c r="AU233" s="14"/>
      <c r="AV233" s="26"/>
      <c r="AW233" s="26"/>
      <c r="AX233" s="26"/>
      <c r="AY233" s="26"/>
      <c r="AZ233" s="26"/>
      <c r="BA233" s="26"/>
      <c r="BB233" s="26"/>
      <c r="BC233" s="26"/>
      <c r="CW233" s="26">
        <v>7.8039617486338794E-2</v>
      </c>
      <c r="CX233" s="13">
        <v>53.1</v>
      </c>
      <c r="CY233" s="13">
        <v>55.716448403703374</v>
      </c>
      <c r="CZ233" s="13">
        <v>55.615179768154363</v>
      </c>
      <c r="DA233" s="13">
        <v>5.624735134827481</v>
      </c>
      <c r="DB233" s="13">
        <f ca="1"/>
        <v>55.593261959106066</v>
      </c>
      <c r="DC233" s="13">
        <f ca="1"/>
        <v>56.334380140504543</v>
      </c>
      <c r="DD233" s="13">
        <v>48.553992780689228</v>
      </c>
      <c r="DE233" s="13">
        <f ca="1"/>
        <v>54.465773069712483</v>
      </c>
      <c r="DF233" s="13">
        <v>54.681932386843208</v>
      </c>
    </row>
    <row r="234" spans="1:110" x14ac:dyDescent="0.25">
      <c r="A234" s="9">
        <v>70</v>
      </c>
      <c r="B234" s="10" t="b">
        <v>1</v>
      </c>
      <c r="U234" s="13"/>
      <c r="V234" s="13"/>
      <c r="W234" s="14"/>
      <c r="X234" s="26"/>
      <c r="Y234" s="26"/>
      <c r="Z234" s="26"/>
      <c r="AA234" s="26"/>
      <c r="AB234" s="26"/>
      <c r="AC234" s="26"/>
      <c r="AD234" s="26"/>
      <c r="AE234" s="26"/>
      <c r="AG234" s="13"/>
      <c r="AH234" s="13"/>
      <c r="AI234" s="14"/>
      <c r="AJ234" s="26"/>
      <c r="AK234" s="26"/>
      <c r="AL234" s="26"/>
      <c r="AM234" s="26"/>
      <c r="AN234" s="26"/>
      <c r="AO234" s="26"/>
      <c r="AP234" s="26"/>
      <c r="AQ234" s="26"/>
      <c r="AS234" s="13"/>
      <c r="AT234" s="13"/>
      <c r="AU234" s="14"/>
      <c r="AV234" s="26"/>
      <c r="AW234" s="26"/>
      <c r="AX234" s="26"/>
      <c r="AY234" s="26"/>
      <c r="AZ234" s="26"/>
      <c r="BA234" s="26"/>
      <c r="BB234" s="26"/>
      <c r="BC234" s="26"/>
      <c r="CW234" s="26">
        <v>7.8381147540983603E-2</v>
      </c>
      <c r="CX234" s="13">
        <v>53.1</v>
      </c>
      <c r="CY234" s="13">
        <v>55.738705634566969</v>
      </c>
      <c r="CZ234" s="13">
        <v>55.634296913367265</v>
      </c>
      <c r="DA234" s="13">
        <v>5.6503834981049508</v>
      </c>
      <c r="DB234" s="13">
        <f ca="1"/>
        <v>55.621127325581739</v>
      </c>
      <c r="DC234" s="13">
        <f ca="1"/>
        <v>56.353670799613759</v>
      </c>
      <c r="DD234" s="13">
        <v>48.580892687714503</v>
      </c>
      <c r="DE234" s="13">
        <f ca="1"/>
        <v>54.489219416690986</v>
      </c>
      <c r="DF234" s="13">
        <v>54.706180351232057</v>
      </c>
    </row>
    <row r="235" spans="1:110" x14ac:dyDescent="0.25">
      <c r="A235" s="9">
        <v>70</v>
      </c>
      <c r="B235" s="10" t="b">
        <v>1</v>
      </c>
      <c r="U235" s="13"/>
      <c r="V235" s="13"/>
      <c r="W235" s="14"/>
      <c r="X235" s="26"/>
      <c r="Y235" s="26"/>
      <c r="Z235" s="26"/>
      <c r="AA235" s="26"/>
      <c r="AB235" s="26"/>
      <c r="AC235" s="26"/>
      <c r="AD235" s="26"/>
      <c r="AE235" s="26"/>
      <c r="AG235" s="13"/>
      <c r="AH235" s="13"/>
      <c r="AI235" s="14"/>
      <c r="AJ235" s="26"/>
      <c r="AK235" s="26"/>
      <c r="AL235" s="26"/>
      <c r="AM235" s="26"/>
      <c r="AN235" s="26"/>
      <c r="AO235" s="26"/>
      <c r="AP235" s="26"/>
      <c r="AQ235" s="26"/>
      <c r="AS235" s="13"/>
      <c r="AT235" s="13"/>
      <c r="AU235" s="14"/>
      <c r="AV235" s="26"/>
      <c r="AW235" s="26"/>
      <c r="AX235" s="26"/>
      <c r="AY235" s="26"/>
      <c r="AZ235" s="26"/>
      <c r="BA235" s="26"/>
      <c r="BB235" s="26"/>
      <c r="BC235" s="26"/>
      <c r="CW235" s="26">
        <v>7.8722677595628412E-2</v>
      </c>
      <c r="CX235" s="13">
        <v>53.1</v>
      </c>
      <c r="CY235" s="13">
        <v>55.760889452568264</v>
      </c>
      <c r="CZ235" s="13">
        <v>55.653357541764613</v>
      </c>
      <c r="DA235" s="13">
        <v>5.6760413678182564</v>
      </c>
      <c r="DB235" s="13">
        <f ca="1"/>
        <v>55.648890629078011</v>
      </c>
      <c r="DC235" s="13">
        <f ca="1"/>
        <v>56.372902288661372</v>
      </c>
      <c r="DD235" s="13">
        <v>48.60773405284057</v>
      </c>
      <c r="DE235" s="13">
        <f ca="1"/>
        <v>54.512600192723134</v>
      </c>
      <c r="DF235" s="13">
        <v>54.730360642822959</v>
      </c>
    </row>
    <row r="236" spans="1:110" x14ac:dyDescent="0.25">
      <c r="A236" s="9">
        <v>69.8</v>
      </c>
      <c r="B236" s="10" t="b">
        <v>1</v>
      </c>
      <c r="U236" s="13"/>
      <c r="V236" s="13"/>
      <c r="W236" s="14"/>
      <c r="X236" s="26"/>
      <c r="Y236" s="26"/>
      <c r="Z236" s="26"/>
      <c r="AA236" s="26"/>
      <c r="AB236" s="26"/>
      <c r="AC236" s="26"/>
      <c r="AD236" s="26"/>
      <c r="AE236" s="26"/>
      <c r="AG236" s="13"/>
      <c r="AH236" s="13"/>
      <c r="AI236" s="14"/>
      <c r="AJ236" s="26"/>
      <c r="AK236" s="26"/>
      <c r="AL236" s="26"/>
      <c r="AM236" s="26"/>
      <c r="AN236" s="26"/>
      <c r="AO236" s="26"/>
      <c r="AP236" s="26"/>
      <c r="AQ236" s="26"/>
      <c r="AS236" s="13"/>
      <c r="AT236" s="13"/>
      <c r="AU236" s="14"/>
      <c r="AV236" s="26"/>
      <c r="AW236" s="26"/>
      <c r="AX236" s="26"/>
      <c r="AY236" s="26"/>
      <c r="AZ236" s="26"/>
      <c r="BA236" s="26"/>
      <c r="BB236" s="26"/>
      <c r="BC236" s="26"/>
      <c r="CW236" s="26">
        <v>7.9064207650273222E-2</v>
      </c>
      <c r="CX236" s="13">
        <v>53.1</v>
      </c>
      <c r="CY236" s="13">
        <v>55.783000459974744</v>
      </c>
      <c r="CZ236" s="13">
        <v>55.672362108503584</v>
      </c>
      <c r="DA236" s="13">
        <v>5.7017087510170201</v>
      </c>
      <c r="DB236" s="13">
        <f ca="1"/>
        <v>55.676552711157953</v>
      </c>
      <c r="DC236" s="13">
        <f ca="1"/>
        <v>56.39207508617185</v>
      </c>
      <c r="DD236" s="13">
        <v>48.634517256623745</v>
      </c>
      <c r="DE236" s="13">
        <f ca="1"/>
        <v>54.535915890091701</v>
      </c>
      <c r="DF236" s="13">
        <v>54.754473767524757</v>
      </c>
    </row>
    <row r="237" spans="1:110" x14ac:dyDescent="0.25">
      <c r="A237" s="9">
        <v>68.900000000000006</v>
      </c>
      <c r="B237" s="10" t="b">
        <v>1</v>
      </c>
      <c r="U237" s="13"/>
      <c r="V237" s="13"/>
      <c r="W237" s="14"/>
      <c r="X237" s="26"/>
      <c r="Y237" s="26"/>
      <c r="Z237" s="26"/>
      <c r="AA237" s="26"/>
      <c r="AB237" s="26"/>
      <c r="AC237" s="26"/>
      <c r="AD237" s="26"/>
      <c r="AE237" s="26"/>
      <c r="AG237" s="13"/>
      <c r="AH237" s="13"/>
      <c r="AI237" s="14"/>
      <c r="AJ237" s="26"/>
      <c r="AK237" s="26"/>
      <c r="AL237" s="26"/>
      <c r="AM237" s="26"/>
      <c r="AN237" s="26"/>
      <c r="AO237" s="26"/>
      <c r="AP237" s="26"/>
      <c r="AQ237" s="26"/>
      <c r="AS237" s="13"/>
      <c r="AT237" s="13"/>
      <c r="AU237" s="14"/>
      <c r="AV237" s="26"/>
      <c r="AW237" s="26"/>
      <c r="AX237" s="26"/>
      <c r="AY237" s="26"/>
      <c r="AZ237" s="26"/>
      <c r="BA237" s="26"/>
      <c r="BB237" s="26"/>
      <c r="BC237" s="26"/>
      <c r="CW237" s="26">
        <v>7.9405737704918031E-2</v>
      </c>
      <c r="CX237" s="13">
        <v>53.2</v>
      </c>
      <c r="CY237" s="13">
        <v>55.805039251575664</v>
      </c>
      <c r="CZ237" s="13">
        <v>55.691311063186575</v>
      </c>
      <c r="DA237" s="13">
        <v>5.7273856547587307</v>
      </c>
      <c r="DB237" s="13">
        <f ca="1"/>
        <v>55.704114402895883</v>
      </c>
      <c r="DC237" s="13">
        <f ca="1"/>
        <v>56.41118966480127</v>
      </c>
      <c r="DD237" s="13">
        <v>48.661242675515027</v>
      </c>
      <c r="DE237" s="13">
        <f ca="1"/>
        <v>54.559166995310676</v>
      </c>
      <c r="DF237" s="13">
        <v>54.778520225331555</v>
      </c>
    </row>
    <row r="238" spans="1:110" x14ac:dyDescent="0.25">
      <c r="A238" s="9">
        <v>68.099999999999994</v>
      </c>
      <c r="B238" s="10" t="b">
        <v>1</v>
      </c>
      <c r="U238" s="13"/>
      <c r="V238" s="13"/>
      <c r="W238" s="14"/>
      <c r="X238" s="26"/>
      <c r="Y238" s="26"/>
      <c r="Z238" s="26"/>
      <c r="AA238" s="26"/>
      <c r="AB238" s="26"/>
      <c r="AC238" s="26"/>
      <c r="AD238" s="26"/>
      <c r="AE238" s="26"/>
      <c r="AG238" s="13"/>
      <c r="AH238" s="13"/>
      <c r="AI238" s="14"/>
      <c r="AJ238" s="26"/>
      <c r="AK238" s="26"/>
      <c r="AL238" s="26"/>
      <c r="AM238" s="26"/>
      <c r="AN238" s="26"/>
      <c r="AO238" s="26"/>
      <c r="AP238" s="26"/>
      <c r="AQ238" s="26"/>
      <c r="AS238" s="13"/>
      <c r="AT238" s="13"/>
      <c r="AU238" s="14"/>
      <c r="AV238" s="26"/>
      <c r="AW238" s="26"/>
      <c r="AX238" s="26"/>
      <c r="AY238" s="26"/>
      <c r="AZ238" s="26"/>
      <c r="BA238" s="26"/>
      <c r="BB238" s="26"/>
      <c r="BC238" s="26"/>
      <c r="CW238" s="26">
        <v>7.974726775956284E-2</v>
      </c>
      <c r="CX238" s="13">
        <v>53.2</v>
      </c>
      <c r="CY238" s="13">
        <v>55.827006414807109</v>
      </c>
      <c r="CZ238" s="13">
        <v>55.710204849952653</v>
      </c>
      <c r="DA238" s="13">
        <v>5.7530720861087365</v>
      </c>
      <c r="DB238" s="13">
        <f ca="1"/>
        <v>55.731576525052503</v>
      </c>
      <c r="DC238" s="13">
        <f ca="1"/>
        <v>56.430246491434339</v>
      </c>
      <c r="DD238" s="13">
        <v>48.687910681921906</v>
      </c>
      <c r="DE238" s="13">
        <f ca="1"/>
        <v>54.582353989217481</v>
      </c>
      <c r="DF238" s="13">
        <v>54.802500510416998</v>
      </c>
    </row>
    <row r="239" spans="1:110" x14ac:dyDescent="0.25">
      <c r="A239" s="9">
        <v>68.2</v>
      </c>
      <c r="B239" s="10" t="b">
        <v>1</v>
      </c>
      <c r="U239" s="13"/>
      <c r="V239" s="13"/>
      <c r="W239" s="14"/>
      <c r="X239" s="26"/>
      <c r="Y239" s="26"/>
      <c r="Z239" s="26"/>
      <c r="AA239" s="26"/>
      <c r="AB239" s="26"/>
      <c r="AC239" s="26"/>
      <c r="AD239" s="26"/>
      <c r="AE239" s="26"/>
      <c r="AG239" s="13"/>
      <c r="AH239" s="13"/>
      <c r="AI239" s="14"/>
      <c r="AJ239" s="26"/>
      <c r="AK239" s="26"/>
      <c r="AL239" s="26"/>
      <c r="AM239" s="26"/>
      <c r="AN239" s="26"/>
      <c r="AO239" s="26"/>
      <c r="AP239" s="26"/>
      <c r="AQ239" s="26"/>
      <c r="AS239" s="13"/>
      <c r="AT239" s="13"/>
      <c r="AU239" s="14"/>
      <c r="AV239" s="26"/>
      <c r="AW239" s="26"/>
      <c r="AX239" s="26"/>
      <c r="AY239" s="26"/>
      <c r="AZ239" s="26"/>
      <c r="BA239" s="26"/>
      <c r="BB239" s="26"/>
      <c r="BC239" s="26"/>
      <c r="CW239" s="26">
        <v>8.0088797814207649E-2</v>
      </c>
      <c r="CX239" s="13">
        <v>53.2</v>
      </c>
      <c r="CY239" s="13">
        <v>55.848902529874032</v>
      </c>
      <c r="CZ239" s="13">
        <v>55.729043907567394</v>
      </c>
      <c r="DA239" s="13">
        <v>5.7787680521402258</v>
      </c>
      <c r="DB239" s="13">
        <f ca="1"/>
        <v>55.758939888246537</v>
      </c>
      <c r="DC239" s="13">
        <f ca="1"/>
        <v>56.44924602727955</v>
      </c>
      <c r="DD239" s="13">
        <v>48.714521644268849</v>
      </c>
      <c r="DE239" s="13">
        <f ca="1"/>
        <v>54.605477347063285</v>
      </c>
      <c r="DF239" s="13">
        <v>54.826415111226794</v>
      </c>
    </row>
    <row r="240" spans="1:110" x14ac:dyDescent="0.25">
      <c r="A240" s="9">
        <v>67.7</v>
      </c>
      <c r="B240" s="10" t="b">
        <v>1</v>
      </c>
      <c r="U240" s="13"/>
      <c r="V240" s="13"/>
      <c r="W240" s="14"/>
      <c r="X240" s="26"/>
      <c r="Y240" s="26"/>
      <c r="Z240" s="26"/>
      <c r="AA240" s="26"/>
      <c r="AB240" s="26"/>
      <c r="AC240" s="26"/>
      <c r="AD240" s="26"/>
      <c r="AE240" s="26"/>
      <c r="AG240" s="13"/>
      <c r="AH240" s="13"/>
      <c r="AI240" s="14"/>
      <c r="AJ240" s="26"/>
      <c r="AK240" s="26"/>
      <c r="AL240" s="26"/>
      <c r="AM240" s="26"/>
      <c r="AN240" s="26"/>
      <c r="AO240" s="26"/>
      <c r="AP240" s="26"/>
      <c r="AQ240" s="26"/>
      <c r="AS240" s="13"/>
      <c r="AT240" s="13"/>
      <c r="AU240" s="14"/>
      <c r="AV240" s="26"/>
      <c r="AW240" s="26"/>
      <c r="AX240" s="26"/>
      <c r="AY240" s="26"/>
      <c r="AZ240" s="26"/>
      <c r="BA240" s="26"/>
      <c r="BB240" s="26"/>
      <c r="BC240" s="26"/>
      <c r="CW240" s="26">
        <v>8.0430327868852458E-2</v>
      </c>
      <c r="CX240" s="13">
        <v>53.2</v>
      </c>
      <c r="CY240" s="13">
        <v>55.870728169870162</v>
      </c>
      <c r="CZ240" s="13">
        <v>55.747828669510731</v>
      </c>
      <c r="DA240" s="13">
        <v>5.8044735599343023</v>
      </c>
      <c r="DB240" s="13">
        <f ca="1"/>
        <v>55.78620529312267</v>
      </c>
      <c r="DC240" s="13">
        <f ca="1"/>
        <v>56.468188727962321</v>
      </c>
      <c r="DD240" s="13">
        <v>48.74107592705672</v>
      </c>
      <c r="DE240" s="13">
        <f ca="1"/>
        <v>54.62853753860152</v>
      </c>
      <c r="DF240" s="13">
        <v>54.850264510569225</v>
      </c>
    </row>
    <row r="241" spans="1:110" x14ac:dyDescent="0.25">
      <c r="A241" s="9">
        <v>67.2</v>
      </c>
      <c r="B241" s="10" t="b">
        <v>1</v>
      </c>
      <c r="U241" s="13"/>
      <c r="V241" s="13"/>
      <c r="W241" s="14"/>
      <c r="X241" s="26"/>
      <c r="Y241" s="26"/>
      <c r="Z241" s="26"/>
      <c r="AA241" s="26"/>
      <c r="AB241" s="26"/>
      <c r="AC241" s="26"/>
      <c r="AD241" s="26"/>
      <c r="AE241" s="26"/>
      <c r="AG241" s="13"/>
      <c r="AH241" s="13"/>
      <c r="AI241" s="14"/>
      <c r="AJ241" s="26"/>
      <c r="AK241" s="26"/>
      <c r="AL241" s="26"/>
      <c r="AM241" s="26"/>
      <c r="AN241" s="26"/>
      <c r="AO241" s="26"/>
      <c r="AP241" s="26"/>
      <c r="AQ241" s="26"/>
      <c r="AS241" s="13"/>
      <c r="AT241" s="13"/>
      <c r="AU241" s="14"/>
      <c r="AV241" s="26"/>
      <c r="AW241" s="26"/>
      <c r="AX241" s="26"/>
      <c r="AY241" s="26"/>
      <c r="AZ241" s="26"/>
      <c r="BA241" s="26"/>
      <c r="BB241" s="26"/>
      <c r="BC241" s="26"/>
      <c r="CW241" s="26">
        <v>8.0771857923497267E-2</v>
      </c>
      <c r="CX241" s="13">
        <v>53.2</v>
      </c>
      <c r="CY241" s="13">
        <v>55.892483900894973</v>
      </c>
      <c r="CZ241" s="13">
        <v>55.76655956406298</v>
      </c>
      <c r="DA241" s="13">
        <v>5.8301886165799237</v>
      </c>
      <c r="DB241" s="13">
        <f ca="1"/>
        <v>55.813373530516095</v>
      </c>
      <c r="DC241" s="13">
        <f ca="1"/>
        <v>56.487075043616187</v>
      </c>
      <c r="DD241" s="13">
        <v>48.767573890921007</v>
      </c>
      <c r="DE241" s="13">
        <f ca="1"/>
        <v>54.651535028174628</v>
      </c>
      <c r="DF241" s="13">
        <v>54.874049185704024</v>
      </c>
    </row>
    <row r="242" spans="1:110" x14ac:dyDescent="0.25">
      <c r="A242" s="9">
        <v>67.7</v>
      </c>
      <c r="B242" s="10" t="b">
        <v>1</v>
      </c>
      <c r="U242" s="13"/>
      <c r="V242" s="13"/>
      <c r="W242" s="14"/>
      <c r="X242" s="26"/>
      <c r="Y242" s="26"/>
      <c r="Z242" s="26"/>
      <c r="AA242" s="26"/>
      <c r="AB242" s="26"/>
      <c r="AC242" s="26"/>
      <c r="AD242" s="26"/>
      <c r="AE242" s="26"/>
      <c r="AG242" s="13"/>
      <c r="AH242" s="13"/>
      <c r="AI242" s="14"/>
      <c r="AJ242" s="26"/>
      <c r="AK242" s="26"/>
      <c r="AL242" s="26"/>
      <c r="AM242" s="26"/>
      <c r="AN242" s="26"/>
      <c r="AO242" s="26"/>
      <c r="AP242" s="26"/>
      <c r="AQ242" s="26"/>
      <c r="AS242" s="13"/>
      <c r="AT242" s="13"/>
      <c r="AU242" s="14"/>
      <c r="AV242" s="26"/>
      <c r="AW242" s="26"/>
      <c r="AX242" s="26"/>
      <c r="AY242" s="26"/>
      <c r="AZ242" s="26"/>
      <c r="BA242" s="26"/>
      <c r="BB242" s="26"/>
      <c r="BC242" s="26"/>
      <c r="CW242" s="26">
        <v>8.1113387978142076E-2</v>
      </c>
      <c r="CX242" s="13">
        <v>53.3</v>
      </c>
      <c r="CY242" s="13">
        <v>55.914170282168634</v>
      </c>
      <c r="CZ242" s="13">
        <v>55.785237014389274</v>
      </c>
      <c r="DA242" s="13">
        <v>5.8559132291739804</v>
      </c>
      <c r="DB242" s="13">
        <f ca="1"/>
        <v>55.840445381613598</v>
      </c>
      <c r="DC242" s="13">
        <f ca="1"/>
        <v>56.505905418972198</v>
      </c>
      <c r="DD242" s="13">
        <v>48.794015892688989</v>
      </c>
      <c r="DE242" s="13">
        <f ca="1"/>
        <v>54.674470274799049</v>
      </c>
      <c r="DF242" s="13">
        <v>54.897769608429321</v>
      </c>
    </row>
    <row r="243" spans="1:110" x14ac:dyDescent="0.25">
      <c r="A243" s="9">
        <v>68</v>
      </c>
      <c r="B243" s="10" t="b">
        <v>1</v>
      </c>
      <c r="U243" s="13"/>
      <c r="V243" s="13"/>
      <c r="W243" s="14"/>
      <c r="X243" s="26"/>
      <c r="Y243" s="26"/>
      <c r="Z243" s="26"/>
      <c r="AA243" s="26"/>
      <c r="AB243" s="26"/>
      <c r="AC243" s="26"/>
      <c r="AD243" s="26"/>
      <c r="AE243" s="26"/>
      <c r="AG243" s="13"/>
      <c r="AH243" s="13"/>
      <c r="AI243" s="14"/>
      <c r="AJ243" s="26"/>
      <c r="AK243" s="26"/>
      <c r="AL243" s="26"/>
      <c r="AM243" s="26"/>
      <c r="AN243" s="26"/>
      <c r="AO243" s="26"/>
      <c r="AP243" s="26"/>
      <c r="AQ243" s="26"/>
      <c r="AS243" s="13"/>
      <c r="AT243" s="13"/>
      <c r="AU243" s="14"/>
      <c r="AV243" s="26"/>
      <c r="AW243" s="26"/>
      <c r="AX243" s="26"/>
      <c r="AY243" s="26"/>
      <c r="AZ243" s="26"/>
      <c r="BA243" s="26"/>
      <c r="BB243" s="26"/>
      <c r="BC243" s="26"/>
      <c r="CW243" s="26">
        <v>8.1454918032786885E-2</v>
      </c>
      <c r="CX243" s="13">
        <v>53.3</v>
      </c>
      <c r="CY243" s="13">
        <v>55.935787866144423</v>
      </c>
      <c r="CZ243" s="13">
        <v>55.803861438622107</v>
      </c>
      <c r="DA243" s="13">
        <v>5.8816474048212743</v>
      </c>
      <c r="DB243" s="13">
        <f ca="1"/>
        <v>55.867421618111401</v>
      </c>
      <c r="DC243" s="13">
        <f ca="1"/>
        <v>56.524680293446359</v>
      </c>
      <c r="DD243" s="13">
        <v>48.82040228543579</v>
      </c>
      <c r="DE243" s="13">
        <f ca="1"/>
        <v>54.697343732248548</v>
      </c>
      <c r="DF243" s="13">
        <v>54.921426245166948</v>
      </c>
    </row>
    <row r="244" spans="1:110" x14ac:dyDescent="0.25">
      <c r="A244" s="9">
        <v>81.099999999999994</v>
      </c>
      <c r="B244" s="10" t="b">
        <v>1</v>
      </c>
      <c r="U244" s="13"/>
      <c r="V244" s="13"/>
      <c r="W244" s="14"/>
      <c r="X244" s="26"/>
      <c r="Y244" s="26"/>
      <c r="Z244" s="26"/>
      <c r="AA244" s="26"/>
      <c r="AB244" s="26"/>
      <c r="AC244" s="26"/>
      <c r="AD244" s="26"/>
      <c r="AE244" s="26"/>
      <c r="AG244" s="13"/>
      <c r="AH244" s="13"/>
      <c r="AI244" s="14"/>
      <c r="AJ244" s="26"/>
      <c r="AK244" s="26"/>
      <c r="AL244" s="26"/>
      <c r="AM244" s="26"/>
      <c r="AN244" s="26"/>
      <c r="AO244" s="26"/>
      <c r="AP244" s="26"/>
      <c r="AQ244" s="26"/>
      <c r="AS244" s="13"/>
      <c r="AT244" s="13"/>
      <c r="AU244" s="14"/>
      <c r="AV244" s="26"/>
      <c r="AW244" s="26"/>
      <c r="AX244" s="26"/>
      <c r="AY244" s="26"/>
      <c r="AZ244" s="26"/>
      <c r="BA244" s="26"/>
      <c r="BB244" s="26"/>
      <c r="BC244" s="26"/>
      <c r="CW244" s="26">
        <v>8.1796448087431695E-2</v>
      </c>
      <c r="CX244" s="13">
        <v>53.3</v>
      </c>
      <c r="CY244" s="13">
        <v>55.957337198618823</v>
      </c>
      <c r="CZ244" s="13">
        <v>55.822433249942229</v>
      </c>
      <c r="DA244" s="13">
        <v>5.9073911506345098</v>
      </c>
      <c r="DB244" s="13">
        <f ca="1"/>
        <v>55.894303002369647</v>
      </c>
      <c r="DC244" s="13">
        <f ca="1"/>
        <v>56.543400101225444</v>
      </c>
      <c r="DD244" s="13">
        <v>48.84673341853938</v>
      </c>
      <c r="DE244" s="13">
        <f ca="1"/>
        <v>54.720155849135899</v>
      </c>
      <c r="DF244" s="13">
        <v>54.945019557046052</v>
      </c>
    </row>
    <row r="245" spans="1:110" x14ac:dyDescent="0.25">
      <c r="A245" s="9">
        <v>89</v>
      </c>
      <c r="B245" s="10" t="b">
        <v>1</v>
      </c>
      <c r="U245" s="13"/>
      <c r="V245" s="13"/>
      <c r="W245" s="14"/>
      <c r="X245" s="26"/>
      <c r="Y245" s="26"/>
      <c r="Z245" s="26"/>
      <c r="AA245" s="26"/>
      <c r="AB245" s="26"/>
      <c r="AC245" s="26"/>
      <c r="AD245" s="26"/>
      <c r="AE245" s="26"/>
      <c r="AG245" s="13"/>
      <c r="AH245" s="13"/>
      <c r="AI245" s="14"/>
      <c r="AJ245" s="26"/>
      <c r="AK245" s="26"/>
      <c r="AL245" s="26"/>
      <c r="AM245" s="26"/>
      <c r="AN245" s="26"/>
      <c r="AO245" s="26"/>
      <c r="AP245" s="26"/>
      <c r="AQ245" s="26"/>
      <c r="AS245" s="13"/>
      <c r="AT245" s="13"/>
      <c r="AU245" s="14"/>
      <c r="AV245" s="26"/>
      <c r="AW245" s="26"/>
      <c r="AX245" s="26"/>
      <c r="AY245" s="26"/>
      <c r="AZ245" s="26"/>
      <c r="BA245" s="26"/>
      <c r="BB245" s="26"/>
      <c r="BC245" s="26"/>
      <c r="CW245" s="26">
        <v>8.2137978142076504E-2</v>
      </c>
      <c r="CX245" s="13">
        <v>53.3</v>
      </c>
      <c r="CY245" s="13">
        <v>55.978818818839386</v>
      </c>
      <c r="CZ245" s="13">
        <v>55.84095285665785</v>
      </c>
      <c r="DA245" s="13">
        <v>5.9331444737343553</v>
      </c>
      <c r="DB245" s="13">
        <f ca="1"/>
        <v>55.921090287563921</v>
      </c>
      <c r="DC245" s="13">
        <f ca="1"/>
        <v>56.562065271351003</v>
      </c>
      <c r="DD245" s="13">
        <v>48.873009637734555</v>
      </c>
      <c r="DE245" s="13">
        <f ca="1"/>
        <v>54.742907068992935</v>
      </c>
      <c r="DF245" s="13">
        <v>54.968549999985058</v>
      </c>
    </row>
    <row r="246" spans="1:110" x14ac:dyDescent="0.25">
      <c r="A246" s="9">
        <v>87</v>
      </c>
      <c r="B246" s="10" t="b">
        <v>1</v>
      </c>
      <c r="U246" s="13"/>
      <c r="V246" s="13"/>
      <c r="W246" s="14"/>
      <c r="X246" s="26"/>
      <c r="Y246" s="26"/>
      <c r="Z246" s="26"/>
      <c r="AA246" s="26"/>
      <c r="AB246" s="26"/>
      <c r="AC246" s="26"/>
      <c r="AD246" s="26"/>
      <c r="AE246" s="26"/>
      <c r="AG246" s="13"/>
      <c r="AH246" s="13"/>
      <c r="AI246" s="14"/>
      <c r="AJ246" s="26"/>
      <c r="AK246" s="26"/>
      <c r="AL246" s="26"/>
      <c r="AM246" s="26"/>
      <c r="AN246" s="26"/>
      <c r="AO246" s="26"/>
      <c r="AP246" s="26"/>
      <c r="AQ246" s="26"/>
      <c r="AS246" s="13"/>
      <c r="AT246" s="13"/>
      <c r="AU246" s="14"/>
      <c r="AV246" s="26"/>
      <c r="AW246" s="26"/>
      <c r="AX246" s="26"/>
      <c r="AY246" s="26"/>
      <c r="AZ246" s="26"/>
      <c r="BA246" s="26"/>
      <c r="BB246" s="26"/>
      <c r="BC246" s="26"/>
      <c r="CW246" s="26">
        <v>8.2479508196721313E-2</v>
      </c>
      <c r="CX246" s="13">
        <v>53.4</v>
      </c>
      <c r="CY246" s="13">
        <v>56.000233259610425</v>
      </c>
      <c r="CZ246" s="13">
        <v>55.859420662282595</v>
      </c>
      <c r="DA246" s="13">
        <v>5.9589073812494284</v>
      </c>
      <c r="DB246" s="13">
        <f ca="1"/>
        <v>55.947784217833558</v>
      </c>
      <c r="DC246" s="13">
        <f ca="1"/>
        <v>56.580676227801597</v>
      </c>
      <c r="DD246" s="13">
        <v>48.899231285165889</v>
      </c>
      <c r="DE246" s="13">
        <f ca="1"/>
        <v>54.765597830349058</v>
      </c>
      <c r="DF246" s="13">
        <v>54.992018024772015</v>
      </c>
    </row>
    <row r="247" spans="1:110" x14ac:dyDescent="0.25">
      <c r="A247" s="9">
        <v>83</v>
      </c>
      <c r="B247" s="10" t="b">
        <v>1</v>
      </c>
      <c r="U247" s="13"/>
      <c r="V247" s="13"/>
      <c r="W247" s="14"/>
      <c r="X247" s="26"/>
      <c r="Y247" s="26"/>
      <c r="Z247" s="26"/>
      <c r="AA247" s="26"/>
      <c r="AB247" s="26"/>
      <c r="AC247" s="26"/>
      <c r="AD247" s="26"/>
      <c r="AE247" s="26"/>
      <c r="AG247" s="13"/>
      <c r="AH247" s="13"/>
      <c r="AI247" s="14"/>
      <c r="AJ247" s="26"/>
      <c r="AK247" s="26"/>
      <c r="AL247" s="26"/>
      <c r="AM247" s="26"/>
      <c r="AN247" s="26"/>
      <c r="AO247" s="26"/>
      <c r="AP247" s="26"/>
      <c r="AQ247" s="26"/>
      <c r="AS247" s="13"/>
      <c r="AT247" s="13"/>
      <c r="AU247" s="14"/>
      <c r="AV247" s="26"/>
      <c r="AW247" s="26"/>
      <c r="AX247" s="26"/>
      <c r="AY247" s="26"/>
      <c r="AZ247" s="26"/>
      <c r="BA247" s="26"/>
      <c r="BB247" s="26"/>
      <c r="BC247" s="26"/>
      <c r="CW247" s="26">
        <v>8.2821038251366122E-2</v>
      </c>
      <c r="CX247" s="13">
        <v>53.4</v>
      </c>
      <c r="CY247" s="13">
        <v>56.021581047396623</v>
      </c>
      <c r="CZ247" s="13">
        <v>55.877837065611317</v>
      </c>
      <c r="DA247" s="13">
        <v>5.9846798803162837</v>
      </c>
      <c r="DB247" s="13">
        <f ca="1"/>
        <v>55.974385528426936</v>
      </c>
      <c r="DC247" s="13">
        <f ca="1"/>
        <v>56.599233389573584</v>
      </c>
      <c r="DD247" s="13">
        <v>48.925398699439739</v>
      </c>
      <c r="DE247" s="13">
        <f ca="1"/>
        <v>54.788228566808201</v>
      </c>
      <c r="DF247" s="13">
        <v>55.015424077143408</v>
      </c>
    </row>
    <row r="248" spans="1:110" x14ac:dyDescent="0.25">
      <c r="A248" s="9">
        <v>83</v>
      </c>
      <c r="B248" s="10" t="b">
        <v>1</v>
      </c>
      <c r="U248" s="13"/>
      <c r="V248" s="13"/>
      <c r="W248" s="14"/>
      <c r="X248" s="26"/>
      <c r="Y248" s="26"/>
      <c r="Z248" s="26"/>
      <c r="AA248" s="26"/>
      <c r="AB248" s="26"/>
      <c r="AC248" s="26"/>
      <c r="AD248" s="26"/>
      <c r="AE248" s="26"/>
      <c r="AG248" s="13"/>
      <c r="AH248" s="13"/>
      <c r="AI248" s="14"/>
      <c r="AJ248" s="26"/>
      <c r="AK248" s="26"/>
      <c r="AL248" s="26"/>
      <c r="AM248" s="26"/>
      <c r="AN248" s="26"/>
      <c r="AO248" s="26"/>
      <c r="AP248" s="26"/>
      <c r="AQ248" s="26"/>
      <c r="AS248" s="13"/>
      <c r="AT248" s="13"/>
      <c r="AU248" s="14"/>
      <c r="AV248" s="26"/>
      <c r="AW248" s="26"/>
      <c r="AX248" s="26"/>
      <c r="AY248" s="26"/>
      <c r="AZ248" s="26"/>
      <c r="BA248" s="26"/>
      <c r="BB248" s="26"/>
      <c r="BC248" s="26"/>
      <c r="CW248" s="26">
        <v>8.3162568306010931E-2</v>
      </c>
      <c r="CX248" s="13">
        <v>53.5</v>
      </c>
      <c r="CY248" s="13">
        <v>56.042862702424515</v>
      </c>
      <c r="CZ248" s="13">
        <v>55.896202460795124</v>
      </c>
      <c r="DA248" s="13">
        <v>6.0104619780794755</v>
      </c>
      <c r="DB248" s="13">
        <f ca="1"/>
        <v>56.000894945843974</v>
      </c>
      <c r="DC248" s="13">
        <f ca="1"/>
        <v>56.617737170760037</v>
      </c>
      <c r="DD248" s="13">
        <v>48.951512215675237</v>
      </c>
      <c r="DE248" s="13">
        <f ca="1"/>
        <v>54.810799707124261</v>
      </c>
      <c r="DF248" s="13">
        <v>55.038768597861392</v>
      </c>
    </row>
    <row r="249" spans="1:110" x14ac:dyDescent="0.25">
      <c r="A249" s="9">
        <v>80</v>
      </c>
      <c r="B249" s="10" t="b">
        <v>1</v>
      </c>
      <c r="U249" s="13"/>
      <c r="V249" s="13"/>
      <c r="W249" s="14"/>
      <c r="X249" s="26"/>
      <c r="Y249" s="26"/>
      <c r="Z249" s="26"/>
      <c r="AA249" s="26"/>
      <c r="AB249" s="26"/>
      <c r="AC249" s="26"/>
      <c r="AD249" s="26"/>
      <c r="AE249" s="26"/>
      <c r="AG249" s="13"/>
      <c r="AH249" s="13"/>
      <c r="AI249" s="14"/>
      <c r="AJ249" s="26"/>
      <c r="AK249" s="26"/>
      <c r="AL249" s="26"/>
      <c r="AM249" s="26"/>
      <c r="AN249" s="26"/>
      <c r="AO249" s="26"/>
      <c r="AP249" s="26"/>
      <c r="AQ249" s="26"/>
      <c r="AS249" s="13"/>
      <c r="AT249" s="13"/>
      <c r="AU249" s="14"/>
      <c r="AV249" s="26"/>
      <c r="AW249" s="26"/>
      <c r="AX249" s="26"/>
      <c r="AY249" s="26"/>
      <c r="AZ249" s="26"/>
      <c r="BA249" s="26"/>
      <c r="BB249" s="26"/>
      <c r="BC249" s="26"/>
      <c r="CW249" s="26">
        <v>8.350409836065574E-2</v>
      </c>
      <c r="CX249" s="13">
        <v>53.5</v>
      </c>
      <c r="CY249" s="13">
        <v>56.064078738781802</v>
      </c>
      <c r="CZ249" s="13">
        <v>55.914517237414039</v>
      </c>
      <c r="DA249" s="13">
        <v>6.0362536816915435</v>
      </c>
      <c r="DB249" s="13">
        <f ca="1"/>
        <v>56.027313187975686</v>
      </c>
      <c r="DC249" s="13">
        <f ca="1"/>
        <v>56.636187980628307</v>
      </c>
      <c r="DD249" s="13">
        <v>48.977572165554356</v>
      </c>
      <c r="DE249" s="13">
        <f ca="1"/>
        <v>54.833311675275155</v>
      </c>
      <c r="DF249" s="13">
        <v>55.062052022789587</v>
      </c>
    </row>
    <row r="250" spans="1:110" x14ac:dyDescent="0.25">
      <c r="A250" s="9">
        <v>79.8</v>
      </c>
      <c r="B250" s="10" t="b">
        <v>1</v>
      </c>
      <c r="U250" s="13"/>
      <c r="V250" s="13"/>
      <c r="W250" s="14"/>
      <c r="X250" s="26"/>
      <c r="Y250" s="26"/>
      <c r="Z250" s="26"/>
      <c r="AA250" s="26"/>
      <c r="AB250" s="26"/>
      <c r="AC250" s="26"/>
      <c r="AD250" s="26"/>
      <c r="AE250" s="26"/>
      <c r="AG250" s="13"/>
      <c r="AH250" s="13"/>
      <c r="AI250" s="14"/>
      <c r="AJ250" s="26"/>
      <c r="AK250" s="26"/>
      <c r="AL250" s="26"/>
      <c r="AM250" s="26"/>
      <c r="AN250" s="26"/>
      <c r="AO250" s="26"/>
      <c r="AP250" s="26"/>
      <c r="AQ250" s="26"/>
      <c r="AS250" s="13"/>
      <c r="AT250" s="13"/>
      <c r="AU250" s="14"/>
      <c r="AV250" s="26"/>
      <c r="AW250" s="26"/>
      <c r="AX250" s="26"/>
      <c r="AY250" s="26"/>
      <c r="AZ250" s="26"/>
      <c r="BA250" s="26"/>
      <c r="BB250" s="26"/>
      <c r="BC250" s="26"/>
      <c r="CW250" s="26">
        <v>8.3845628415300549E-2</v>
      </c>
      <c r="CX250" s="13">
        <v>53.5</v>
      </c>
      <c r="CY250" s="13">
        <v>56.085229664514856</v>
      </c>
      <c r="CZ250" s="13">
        <v>55.932781780549007</v>
      </c>
      <c r="DA250" s="13">
        <v>6.0620549983129983</v>
      </c>
      <c r="DB250" s="13">
        <f ca="1"/>
        <v>56.053640964240905</v>
      </c>
      <c r="DC250" s="13">
        <f ca="1"/>
        <v>56.654586223695922</v>
      </c>
      <c r="DD250" s="13">
        <v>49.003578877371112</v>
      </c>
      <c r="DE250" s="13">
        <f ca="1"/>
        <v>54.855764890535355</v>
      </c>
      <c r="DF250" s="13">
        <v>55.085274782967346</v>
      </c>
    </row>
    <row r="251" spans="1:110" x14ac:dyDescent="0.25">
      <c r="A251" s="9">
        <v>79.5</v>
      </c>
      <c r="B251" s="10" t="b">
        <v>1</v>
      </c>
      <c r="U251" s="13"/>
      <c r="V251" s="13"/>
      <c r="W251" s="14"/>
      <c r="X251" s="26"/>
      <c r="Y251" s="26"/>
      <c r="Z251" s="26"/>
      <c r="AA251" s="26"/>
      <c r="AB251" s="26"/>
      <c r="AC251" s="26"/>
      <c r="AD251" s="26"/>
      <c r="AE251" s="26"/>
      <c r="AG251" s="13"/>
      <c r="AH251" s="13"/>
      <c r="AI251" s="14"/>
      <c r="AJ251" s="26"/>
      <c r="AK251" s="26"/>
      <c r="AL251" s="26"/>
      <c r="AM251" s="26"/>
      <c r="AN251" s="26"/>
      <c r="AO251" s="26"/>
      <c r="AP251" s="26"/>
      <c r="AQ251" s="26"/>
      <c r="AS251" s="13"/>
      <c r="AT251" s="13"/>
      <c r="AU251" s="14"/>
      <c r="AV251" s="26"/>
      <c r="AW251" s="26"/>
      <c r="AX251" s="26"/>
      <c r="AY251" s="26"/>
      <c r="AZ251" s="26"/>
      <c r="BA251" s="26"/>
      <c r="BB251" s="26"/>
      <c r="BC251" s="26"/>
      <c r="CW251" s="26">
        <v>8.4187158469945358E-2</v>
      </c>
      <c r="CX251" s="13">
        <v>53.6</v>
      </c>
      <c r="CY251" s="13">
        <v>56.106315981724308</v>
      </c>
      <c r="CZ251" s="13">
        <v>55.950996470852139</v>
      </c>
      <c r="DA251" s="13">
        <v>6.0878659351123963</v>
      </c>
      <c r="DB251" s="13">
        <f ca="1"/>
        <v>56.079878975720398</v>
      </c>
      <c r="DC251" s="13">
        <f ca="1"/>
        <v>56.672932299805019</v>
      </c>
      <c r="DD251" s="13">
        <v>49.029532676079739</v>
      </c>
      <c r="DE251" s="13">
        <f ca="1"/>
        <v>54.878159767547118</v>
      </c>
      <c r="DF251" s="13">
        <v>55.108437304682703</v>
      </c>
    </row>
    <row r="252" spans="1:110" x14ac:dyDescent="0.25">
      <c r="A252" s="9">
        <v>79.5</v>
      </c>
      <c r="B252" s="10" t="b">
        <v>1</v>
      </c>
      <c r="U252" s="13"/>
      <c r="V252" s="13"/>
      <c r="W252" s="14"/>
      <c r="X252" s="26"/>
      <c r="Y252" s="26"/>
      <c r="Z252" s="26"/>
      <c r="AA252" s="26"/>
      <c r="AB252" s="26"/>
      <c r="AC252" s="26"/>
      <c r="AD252" s="26"/>
      <c r="AE252" s="26"/>
      <c r="AG252" s="13"/>
      <c r="AH252" s="13"/>
      <c r="AI252" s="14"/>
      <c r="AJ252" s="26"/>
      <c r="AK252" s="26"/>
      <c r="AL252" s="26"/>
      <c r="AM252" s="26"/>
      <c r="AN252" s="26"/>
      <c r="AO252" s="26"/>
      <c r="AP252" s="26"/>
      <c r="AQ252" s="26"/>
      <c r="AS252" s="13"/>
      <c r="AT252" s="13"/>
      <c r="AU252" s="14"/>
      <c r="AV252" s="26"/>
      <c r="AW252" s="26"/>
      <c r="AX252" s="26"/>
      <c r="AY252" s="26"/>
      <c r="AZ252" s="26"/>
      <c r="BA252" s="26"/>
      <c r="BB252" s="26"/>
      <c r="BC252" s="26"/>
      <c r="CW252" s="26">
        <v>8.4528688524590168E-2</v>
      </c>
      <c r="CX252" s="13">
        <v>53.6</v>
      </c>
      <c r="CY252" s="13">
        <v>56.127338186658577</v>
      </c>
      <c r="CZ252" s="13">
        <v>55.969161684615464</v>
      </c>
      <c r="DA252" s="13">
        <v>6.1136864992662785</v>
      </c>
      <c r="DB252" s="13">
        <f ca="1"/>
        <v>56.106027915288244</v>
      </c>
      <c r="DC252" s="13">
        <f ca="1"/>
        <v>56.691226604195336</v>
      </c>
      <c r="DD252" s="13">
        <v>49.055433883342133</v>
      </c>
      <c r="DE252" s="13">
        <f ca="1"/>
        <v>54.900496716390236</v>
      </c>
      <c r="DF252" s="13">
        <v>55.131540009543798</v>
      </c>
    </row>
    <row r="253" spans="1:110" x14ac:dyDescent="0.25">
      <c r="A253" s="9">
        <v>79.400000000000006</v>
      </c>
      <c r="B253" s="10" t="b">
        <v>1</v>
      </c>
      <c r="U253" s="13"/>
      <c r="V253" s="13"/>
      <c r="W253" s="14"/>
      <c r="X253" s="26"/>
      <c r="Y253" s="26"/>
      <c r="Z253" s="26"/>
      <c r="AA253" s="26"/>
      <c r="AB253" s="26"/>
      <c r="AC253" s="26"/>
      <c r="AD253" s="26"/>
      <c r="AE253" s="26"/>
      <c r="AG253" s="13"/>
      <c r="AH253" s="13"/>
      <c r="AI253" s="14"/>
      <c r="AJ253" s="26"/>
      <c r="AK253" s="26"/>
      <c r="AL253" s="26"/>
      <c r="AM253" s="26"/>
      <c r="AN253" s="26"/>
      <c r="AO253" s="26"/>
      <c r="AP253" s="26"/>
      <c r="AQ253" s="26"/>
      <c r="AS253" s="13"/>
      <c r="AT253" s="13"/>
      <c r="AU253" s="14"/>
      <c r="AV253" s="26"/>
      <c r="AW253" s="26"/>
      <c r="AX253" s="26"/>
      <c r="AY253" s="26"/>
      <c r="AZ253" s="26"/>
      <c r="BA253" s="26"/>
      <c r="BB253" s="26"/>
      <c r="BC253" s="26"/>
      <c r="CW253" s="26">
        <v>8.4870218579234977E-2</v>
      </c>
      <c r="CX253" s="13">
        <v>53.6</v>
      </c>
      <c r="CY253" s="13">
        <v>56.148296769805654</v>
      </c>
      <c r="CZ253" s="13">
        <v>55.987277793838693</v>
      </c>
      <c r="DA253" s="13">
        <v>6.1395166979592481</v>
      </c>
      <c r="DB253" s="13">
        <f ca="1"/>
        <v>56.132088467740658</v>
      </c>
      <c r="DC253" s="13">
        <f ca="1"/>
        <v>56.709469527575742</v>
      </c>
      <c r="DD253" s="13">
        <v>49.081282817574319</v>
      </c>
      <c r="DE253" s="13">
        <f ca="1"/>
        <v>54.922776142650619</v>
      </c>
      <c r="DF253" s="13">
        <v>55.154583314549029</v>
      </c>
    </row>
    <row r="254" spans="1:110" x14ac:dyDescent="0.25">
      <c r="A254" s="9">
        <v>78.900000000000006</v>
      </c>
      <c r="B254" s="10" t="b">
        <v>1</v>
      </c>
      <c r="U254" s="13"/>
      <c r="V254" s="13"/>
      <c r="W254" s="14"/>
      <c r="X254" s="26"/>
      <c r="Y254" s="26"/>
      <c r="Z254" s="26"/>
      <c r="AA254" s="26"/>
      <c r="AB254" s="26"/>
      <c r="AC254" s="26"/>
      <c r="AD254" s="26"/>
      <c r="AE254" s="26"/>
      <c r="AG254" s="13"/>
      <c r="AH254" s="13"/>
      <c r="AI254" s="14"/>
      <c r="AJ254" s="26"/>
      <c r="AK254" s="26"/>
      <c r="AL254" s="26"/>
      <c r="AM254" s="26"/>
      <c r="AN254" s="26"/>
      <c r="AO254" s="26"/>
      <c r="AP254" s="26"/>
      <c r="AQ254" s="26"/>
      <c r="AS254" s="13"/>
      <c r="AT254" s="13"/>
      <c r="AU254" s="14"/>
      <c r="AV254" s="26"/>
      <c r="AW254" s="26"/>
      <c r="AX254" s="26"/>
      <c r="AY254" s="26"/>
      <c r="AZ254" s="26"/>
      <c r="BA254" s="26"/>
      <c r="BB254" s="26"/>
      <c r="BC254" s="26"/>
      <c r="CW254" s="26">
        <v>8.5211748633879786E-2</v>
      </c>
      <c r="CX254" s="13">
        <v>53.6</v>
      </c>
      <c r="CY254" s="13">
        <v>56.169192215983067</v>
      </c>
      <c r="CZ254" s="13">
        <v>56.005345166295243</v>
      </c>
      <c r="DA254" s="13">
        <v>6.1653565383839517</v>
      </c>
      <c r="DB254" s="13">
        <f ca="1"/>
        <v>56.158061309922253</v>
      </c>
      <c r="DC254" s="13">
        <f ca="1"/>
        <v>56.727661456194376</v>
      </c>
      <c r="DD254" s="13">
        <v>49.10707979399217</v>
      </c>
      <c r="DE254" s="13">
        <f ca="1"/>
        <v>54.944998447487436</v>
      </c>
      <c r="DF254" s="13">
        <v>55.177567632155863</v>
      </c>
    </row>
    <row r="255" spans="1:110" x14ac:dyDescent="0.25">
      <c r="A255" s="9">
        <v>78.8</v>
      </c>
      <c r="B255" s="10" t="b">
        <v>1</v>
      </c>
      <c r="U255" s="13"/>
      <c r="V255" s="13"/>
      <c r="W255" s="14"/>
      <c r="X255" s="26"/>
      <c r="Y255" s="26"/>
      <c r="Z255" s="26"/>
      <c r="AA255" s="26"/>
      <c r="AB255" s="26"/>
      <c r="AC255" s="26"/>
      <c r="AD255" s="26"/>
      <c r="AE255" s="26"/>
      <c r="AG255" s="13"/>
      <c r="AH255" s="13"/>
      <c r="AI255" s="14"/>
      <c r="AJ255" s="26"/>
      <c r="AK255" s="26"/>
      <c r="AL255" s="26"/>
      <c r="AM255" s="26"/>
      <c r="AN255" s="26"/>
      <c r="AO255" s="26"/>
      <c r="AP255" s="26"/>
      <c r="AQ255" s="26"/>
      <c r="AS255" s="13"/>
      <c r="AT255" s="13"/>
      <c r="AU255" s="14"/>
      <c r="AV255" s="26"/>
      <c r="AW255" s="26"/>
      <c r="AX255" s="26"/>
      <c r="AY255" s="26"/>
      <c r="AZ255" s="26"/>
      <c r="BA255" s="26"/>
      <c r="BB255" s="26"/>
      <c r="BC255" s="26"/>
      <c r="CW255" s="26">
        <v>8.5553278688524595E-2</v>
      </c>
      <c r="CX255" s="13">
        <v>53.6</v>
      </c>
      <c r="CY255" s="13">
        <v>56.190025004426147</v>
      </c>
      <c r="CZ255" s="13">
        <v>56.023364165597386</v>
      </c>
      <c r="DA255" s="13">
        <v>6.1912060277410683</v>
      </c>
      <c r="DB255" s="13">
        <f ca="1"/>
        <v>56.183947110849871</v>
      </c>
      <c r="DC255" s="13">
        <f ca="1"/>
        <v>56.745802771907456</v>
      </c>
      <c r="DD255" s="13">
        <v>49.132825124656172</v>
      </c>
      <c r="DE255" s="13">
        <f ca="1"/>
        <v>54.967164027699013</v>
      </c>
      <c r="DF255" s="13">
        <v>55.200493370348362</v>
      </c>
    </row>
    <row r="256" spans="1:110" x14ac:dyDescent="0.25">
      <c r="A256" s="9">
        <v>78.3</v>
      </c>
      <c r="B256" s="10" t="b">
        <v>1</v>
      </c>
      <c r="U256" s="13"/>
      <c r="V256" s="13"/>
      <c r="W256" s="14"/>
      <c r="X256" s="26"/>
      <c r="Y256" s="26"/>
      <c r="Z256" s="26"/>
      <c r="AA256" s="26"/>
      <c r="AB256" s="26"/>
      <c r="AC256" s="26"/>
      <c r="AD256" s="26"/>
      <c r="AE256" s="26"/>
      <c r="AG256" s="13"/>
      <c r="AH256" s="13"/>
      <c r="AI256" s="14"/>
      <c r="AJ256" s="26"/>
      <c r="AK256" s="26"/>
      <c r="AL256" s="26"/>
      <c r="AM256" s="26"/>
      <c r="AN256" s="26"/>
      <c r="AO256" s="26"/>
      <c r="AP256" s="26"/>
      <c r="AQ256" s="26"/>
      <c r="AS256" s="13"/>
      <c r="AT256" s="13"/>
      <c r="AU256" s="14"/>
      <c r="AV256" s="26"/>
      <c r="AW256" s="26"/>
      <c r="AX256" s="26"/>
      <c r="AY256" s="26"/>
      <c r="AZ256" s="26"/>
      <c r="BA256" s="26"/>
      <c r="BB256" s="26"/>
      <c r="BC256" s="26"/>
      <c r="CW256" s="26">
        <v>8.5894808743169404E-2</v>
      </c>
      <c r="CX256" s="13">
        <v>53.7</v>
      </c>
      <c r="CY256" s="13">
        <v>56.210795608874406</v>
      </c>
      <c r="CZ256" s="13">
        <v>56.041335151259744</v>
      </c>
      <c r="DA256" s="13">
        <v>6.2170651732393809</v>
      </c>
      <c r="DB256" s="13">
        <f ca="1"/>
        <v>56.209746531833986</v>
      </c>
      <c r="DC256" s="13">
        <f ca="1"/>
        <v>56.763893852246653</v>
      </c>
      <c r="DD256" s="13">
        <v>49.158519118515557</v>
      </c>
      <c r="DE256" s="13">
        <f ca="1"/>
        <v>54.989273275787554</v>
      </c>
      <c r="DF256" s="13">
        <v>55.223360932703358</v>
      </c>
    </row>
    <row r="257" spans="1:110" x14ac:dyDescent="0.25">
      <c r="A257" s="9">
        <v>78</v>
      </c>
      <c r="B257" s="10" t="b">
        <v>1</v>
      </c>
      <c r="U257" s="13"/>
      <c r="V257" s="13"/>
      <c r="W257" s="14"/>
      <c r="X257" s="26"/>
      <c r="Y257" s="26"/>
      <c r="Z257" s="26"/>
      <c r="AA257" s="26"/>
      <c r="AB257" s="26"/>
      <c r="AC257" s="26"/>
      <c r="AD257" s="26"/>
      <c r="AE257" s="26"/>
      <c r="AG257" s="13"/>
      <c r="AH257" s="13"/>
      <c r="AI257" s="14"/>
      <c r="AJ257" s="26"/>
      <c r="AK257" s="26"/>
      <c r="AL257" s="26"/>
      <c r="AM257" s="26"/>
      <c r="AN257" s="26"/>
      <c r="AO257" s="26"/>
      <c r="AP257" s="26"/>
      <c r="AQ257" s="26"/>
      <c r="AS257" s="13"/>
      <c r="AT257" s="13"/>
      <c r="AU257" s="14"/>
      <c r="AV257" s="26"/>
      <c r="AW257" s="26"/>
      <c r="AX257" s="26"/>
      <c r="AY257" s="26"/>
      <c r="AZ257" s="26"/>
      <c r="BA257" s="26"/>
      <c r="BB257" s="26"/>
      <c r="BC257" s="26"/>
      <c r="CW257" s="26">
        <v>8.6236338797814213E-2</v>
      </c>
      <c r="CX257" s="13">
        <v>53.7</v>
      </c>
      <c r="CY257" s="13">
        <v>56.231504497656417</v>
      </c>
      <c r="CZ257" s="13">
        <v>56.05925847876189</v>
      </c>
      <c r="DA257" s="13">
        <v>6.2429339820957193</v>
      </c>
      <c r="DB257" s="13">
        <f ca="1"/>
        <v>56.23546022659766</v>
      </c>
      <c r="DC257" s="13">
        <f ca="1"/>
        <v>56.781935070485382</v>
      </c>
      <c r="DD257" s="13">
        <v>49.184162081451511</v>
      </c>
      <c r="DE257" s="13">
        <f ca="1"/>
        <v>55.011326580022619</v>
      </c>
      <c r="DF257" s="13">
        <v>55.246170718455488</v>
      </c>
    </row>
    <row r="258" spans="1:110" x14ac:dyDescent="0.25">
      <c r="A258" s="9">
        <v>78</v>
      </c>
      <c r="B258" s="10" t="b">
        <v>1</v>
      </c>
      <c r="U258" s="13"/>
      <c r="V258" s="13"/>
      <c r="W258" s="14"/>
      <c r="X258" s="26"/>
      <c r="Y258" s="26"/>
      <c r="Z258" s="26"/>
      <c r="AA258" s="26"/>
      <c r="AB258" s="26"/>
      <c r="AC258" s="26"/>
      <c r="AD258" s="26"/>
      <c r="AE258" s="26"/>
      <c r="AG258" s="13"/>
      <c r="AH258" s="13"/>
      <c r="AI258" s="14"/>
      <c r="AJ258" s="26"/>
      <c r="AK258" s="26"/>
      <c r="AL258" s="26"/>
      <c r="AM258" s="26"/>
      <c r="AN258" s="26"/>
      <c r="AO258" s="26"/>
      <c r="AP258" s="26"/>
      <c r="AQ258" s="26"/>
      <c r="AS258" s="13"/>
      <c r="AT258" s="13"/>
      <c r="AU258" s="14"/>
      <c r="AV258" s="26"/>
      <c r="AW258" s="26"/>
      <c r="AX258" s="26"/>
      <c r="AY258" s="26"/>
      <c r="AZ258" s="26"/>
      <c r="BA258" s="26"/>
      <c r="BB258" s="26"/>
      <c r="BC258" s="26"/>
      <c r="CW258" s="26">
        <v>8.6577868852459022E-2</v>
      </c>
      <c r="CX258" s="13">
        <v>53.7</v>
      </c>
      <c r="CY258" s="13">
        <v>56.252152133772967</v>
      </c>
      <c r="CZ258" s="13">
        <v>56.077134499609684</v>
      </c>
      <c r="DA258" s="13">
        <v>6.268812461535032</v>
      </c>
      <c r="DB258" s="13">
        <f ca="1"/>
        <v>56.261088841393423</v>
      </c>
      <c r="DC258" s="13">
        <f ca="1"/>
        <v>56.799926795703534</v>
      </c>
      <c r="DD258" s="13">
        <v>49.20975431631966</v>
      </c>
      <c r="DE258" s="13">
        <f ca="1"/>
        <v>55.033324324503383</v>
      </c>
      <c r="DF258" s="13">
        <v>55.26892312256097</v>
      </c>
    </row>
    <row r="259" spans="1:110" x14ac:dyDescent="0.25">
      <c r="A259" s="9">
        <v>77.599999999999994</v>
      </c>
      <c r="B259" s="10" t="b">
        <v>1</v>
      </c>
      <c r="U259" s="13"/>
      <c r="V259" s="13"/>
      <c r="W259" s="14"/>
      <c r="X259" s="26"/>
      <c r="Y259" s="26"/>
      <c r="Z259" s="26"/>
      <c r="AA259" s="26"/>
      <c r="AB259" s="26"/>
      <c r="AC259" s="26"/>
      <c r="AD259" s="26"/>
      <c r="AE259" s="26"/>
      <c r="AG259" s="13"/>
      <c r="AH259" s="13"/>
      <c r="AI259" s="14"/>
      <c r="AJ259" s="26"/>
      <c r="AK259" s="26"/>
      <c r="AL259" s="26"/>
      <c r="AM259" s="26"/>
      <c r="AN259" s="26"/>
      <c r="AO259" s="26"/>
      <c r="AP259" s="26"/>
      <c r="AQ259" s="26"/>
      <c r="AS259" s="13"/>
      <c r="AT259" s="13"/>
      <c r="AU259" s="14"/>
      <c r="AV259" s="26"/>
      <c r="AW259" s="26"/>
      <c r="AX259" s="26"/>
      <c r="AY259" s="26"/>
      <c r="AZ259" s="26"/>
      <c r="BA259" s="26"/>
      <c r="BB259" s="26"/>
      <c r="BC259" s="26"/>
      <c r="CW259" s="26">
        <v>8.6919398907103831E-2</v>
      </c>
      <c r="CX259" s="13">
        <v>53.8</v>
      </c>
      <c r="CY259" s="13">
        <v>56.272738974978651</v>
      </c>
      <c r="CZ259" s="13">
        <v>56.094963561395211</v>
      </c>
      <c r="DA259" s="13">
        <v>6.2947006187903769</v>
      </c>
      <c r="DB259" s="13">
        <f ca="1"/>
        <v>56.286633015117658</v>
      </c>
      <c r="DC259" s="13">
        <f ca="1"/>
        <v>56.8178693928512</v>
      </c>
      <c r="DD259" s="13">
        <v>49.235296122991812</v>
      </c>
      <c r="DE259" s="13">
        <f ca="1"/>
        <v>55.055266889219752</v>
      </c>
      <c r="DF259" s="13">
        <v>55.291618535760207</v>
      </c>
    </row>
    <row r="260" spans="1:110" x14ac:dyDescent="0.25">
      <c r="A260" s="9">
        <v>71</v>
      </c>
      <c r="B260" s="10" t="b">
        <v>1</v>
      </c>
      <c r="U260" s="13"/>
      <c r="V260" s="13"/>
      <c r="W260" s="14"/>
      <c r="X260" s="26"/>
      <c r="Y260" s="26"/>
      <c r="Z260" s="26"/>
      <c r="AA260" s="26"/>
      <c r="AB260" s="26"/>
      <c r="AC260" s="26"/>
      <c r="AD260" s="26"/>
      <c r="AE260" s="26"/>
      <c r="AG260" s="13"/>
      <c r="AH260" s="13"/>
      <c r="AI260" s="14"/>
      <c r="AJ260" s="26"/>
      <c r="AK260" s="26"/>
      <c r="AL260" s="26"/>
      <c r="AM260" s="26"/>
      <c r="AN260" s="26"/>
      <c r="AO260" s="26"/>
      <c r="AP260" s="26"/>
      <c r="AQ260" s="26"/>
      <c r="AS260" s="13"/>
      <c r="AT260" s="13"/>
      <c r="AU260" s="14"/>
      <c r="AV260" s="26"/>
      <c r="AW260" s="26"/>
      <c r="AX260" s="26"/>
      <c r="AY260" s="26"/>
      <c r="AZ260" s="26"/>
      <c r="BA260" s="26"/>
      <c r="BB260" s="26"/>
      <c r="BC260" s="26"/>
      <c r="CW260" s="26">
        <v>8.7260928961748641E-2</v>
      </c>
      <c r="CX260" s="13">
        <v>53.8</v>
      </c>
      <c r="CY260" s="13">
        <v>56.293265473861823</v>
      </c>
      <c r="CZ260" s="13">
        <v>56.112746007855876</v>
      </c>
      <c r="DA260" s="13">
        <v>6.3205984611028985</v>
      </c>
      <c r="DB260" s="13">
        <f ca="1"/>
        <v>56.312093379422897</v>
      </c>
      <c r="DC260" s="13">
        <f ca="1"/>
        <v>56.835763222811067</v>
      </c>
      <c r="DD260" s="13">
        <v>49.260787798396962</v>
      </c>
      <c r="DE260" s="13">
        <f ca="1"/>
        <v>55.077154650112405</v>
      </c>
      <c r="DF260" s="13">
        <v>55.314257344639223</v>
      </c>
    </row>
    <row r="261" spans="1:110" x14ac:dyDescent="0.25">
      <c r="A261" s="9">
        <v>70</v>
      </c>
      <c r="B261" s="10" t="b">
        <v>1</v>
      </c>
      <c r="U261" s="13"/>
      <c r="V261" s="13"/>
      <c r="W261" s="14"/>
      <c r="X261" s="26"/>
      <c r="Y261" s="26"/>
      <c r="Z261" s="26"/>
      <c r="AA261" s="26"/>
      <c r="AB261" s="26"/>
      <c r="AC261" s="26"/>
      <c r="AD261" s="26"/>
      <c r="AE261" s="26"/>
      <c r="AG261" s="13"/>
      <c r="AH261" s="13"/>
      <c r="AI261" s="14"/>
      <c r="AJ261" s="26"/>
      <c r="AK261" s="26"/>
      <c r="AL261" s="26"/>
      <c r="AM261" s="26"/>
      <c r="AN261" s="26"/>
      <c r="AO261" s="26"/>
      <c r="AP261" s="26"/>
      <c r="AQ261" s="26"/>
      <c r="AS261" s="13"/>
      <c r="AT261" s="13"/>
      <c r="AU261" s="14"/>
      <c r="AV261" s="26"/>
      <c r="AW261" s="26"/>
      <c r="AX261" s="26"/>
      <c r="AY261" s="26"/>
      <c r="AZ261" s="26"/>
      <c r="BA261" s="26"/>
      <c r="BB261" s="26"/>
      <c r="BC261" s="26"/>
      <c r="CW261" s="26">
        <v>8.7602459016393436E-2</v>
      </c>
      <c r="CX261" s="13">
        <v>53.8</v>
      </c>
      <c r="CY261" s="13">
        <v>56.313732077923063</v>
      </c>
      <c r="CZ261" s="13">
        <v>56.130482178932162</v>
      </c>
      <c r="DA261" s="13">
        <v>6.346505995721901</v>
      </c>
      <c r="DB261" s="13">
        <f ca="1"/>
        <v>56.337470558828016</v>
      </c>
      <c r="DC261" s="13">
        <f ca="1"/>
        <v>56.853608642459676</v>
      </c>
      <c r="DD261" s="13">
        <v>49.286229636561536</v>
      </c>
      <c r="DE261" s="13">
        <f ca="1"/>
        <v>55.098987979131607</v>
      </c>
      <c r="DF261" s="13">
        <v>55.336839931689944</v>
      </c>
    </row>
    <row r="262" spans="1:110" x14ac:dyDescent="0.25">
      <c r="A262" s="9">
        <v>69.8</v>
      </c>
      <c r="B262" s="10" t="b">
        <v>1</v>
      </c>
      <c r="U262" s="13"/>
      <c r="V262" s="13"/>
      <c r="W262" s="14"/>
      <c r="X262" s="26"/>
      <c r="Y262" s="26"/>
      <c r="Z262" s="26"/>
      <c r="AA262" s="26"/>
      <c r="AB262" s="26"/>
      <c r="AC262" s="26"/>
      <c r="AD262" s="26"/>
      <c r="AE262" s="26"/>
      <c r="AG262" s="13"/>
      <c r="AH262" s="13"/>
      <c r="AI262" s="14"/>
      <c r="AJ262" s="26"/>
      <c r="AK262" s="26"/>
      <c r="AL262" s="26"/>
      <c r="AM262" s="26"/>
      <c r="AN262" s="26"/>
      <c r="AO262" s="26"/>
      <c r="AP262" s="26"/>
      <c r="AQ262" s="26"/>
      <c r="AS262" s="13"/>
      <c r="AT262" s="13"/>
      <c r="AU262" s="14"/>
      <c r="AV262" s="26"/>
      <c r="AW262" s="26"/>
      <c r="AX262" s="26"/>
      <c r="AY262" s="26"/>
      <c r="AZ262" s="26"/>
      <c r="BA262" s="26"/>
      <c r="BB262" s="26"/>
      <c r="BC262" s="26"/>
      <c r="CW262" s="26">
        <v>8.7943989071038245E-2</v>
      </c>
      <c r="CX262" s="13">
        <v>53.9</v>
      </c>
      <c r="CY262" s="13">
        <v>56.334139229652202</v>
      </c>
      <c r="CZ262" s="13">
        <v>56.148172410824458</v>
      </c>
      <c r="DA262" s="13">
        <v>6.3724232299048298</v>
      </c>
      <c r="DB262" s="13">
        <f ca="1"/>
        <v>56.362765170826279</v>
      </c>
      <c r="DC262" s="13">
        <f ca="1"/>
        <v>56.871406004727476</v>
      </c>
      <c r="DD262" s="13">
        <v>49.311621928648997</v>
      </c>
      <c r="DE262" s="13">
        <f ca="1"/>
        <v>55.120767244295081</v>
      </c>
      <c r="DF262" s="13">
        <v>55.359366675369436</v>
      </c>
    </row>
    <row r="263" spans="1:110" x14ac:dyDescent="0.25">
      <c r="A263" s="9">
        <v>69.400000000000006</v>
      </c>
      <c r="B263" s="10" t="b">
        <v>1</v>
      </c>
      <c r="U263" s="13"/>
      <c r="V263" s="13"/>
      <c r="W263" s="14"/>
      <c r="X263" s="26"/>
      <c r="Y263" s="26"/>
      <c r="Z263" s="26"/>
      <c r="AA263" s="26"/>
      <c r="AB263" s="26"/>
      <c r="AC263" s="26"/>
      <c r="AD263" s="26"/>
      <c r="AE263" s="26"/>
      <c r="AG263" s="13"/>
      <c r="AH263" s="13"/>
      <c r="AI263" s="14"/>
      <c r="AJ263" s="26"/>
      <c r="AK263" s="26"/>
      <c r="AL263" s="26"/>
      <c r="AM263" s="26"/>
      <c r="AN263" s="26"/>
      <c r="AO263" s="26"/>
      <c r="AP263" s="26"/>
      <c r="AQ263" s="26"/>
      <c r="AS263" s="13"/>
      <c r="AT263" s="13"/>
      <c r="AU263" s="14"/>
      <c r="AV263" s="26"/>
      <c r="AW263" s="26"/>
      <c r="AX263" s="26"/>
      <c r="AY263" s="26"/>
      <c r="AZ263" s="26"/>
      <c r="BA263" s="26"/>
      <c r="BB263" s="26"/>
      <c r="BC263" s="26"/>
      <c r="CW263" s="26">
        <v>8.8285519125683054E-2</v>
      </c>
      <c r="CX263" s="13">
        <v>54</v>
      </c>
      <c r="CY263" s="13">
        <v>56.354487366603813</v>
      </c>
      <c r="CZ263" s="13">
        <v>56.165817036048843</v>
      </c>
      <c r="DA263" s="13">
        <v>6.3983501709172597</v>
      </c>
      <c r="DB263" s="13">
        <f ca="1"/>
        <v>56.387977825991271</v>
      </c>
      <c r="DC263" s="13">
        <f ca="1"/>
        <v>56.889155658657835</v>
      </c>
      <c r="DD263" s="13">
        <v>49.336964962998678</v>
      </c>
      <c r="DE263" s="13">
        <f ca="1"/>
        <v>55.142492809744709</v>
      </c>
      <c r="DF263" s="13">
        <v>55.381837950158015</v>
      </c>
    </row>
    <row r="264" spans="1:110" x14ac:dyDescent="0.25">
      <c r="A264" s="9">
        <v>69.400000000000006</v>
      </c>
      <c r="B264" s="10" t="b">
        <v>1</v>
      </c>
      <c r="U264" s="13"/>
      <c r="V264" s="13"/>
      <c r="W264" s="14"/>
      <c r="X264" s="26"/>
      <c r="Y264" s="26"/>
      <c r="Z264" s="26"/>
      <c r="AA264" s="26"/>
      <c r="AB264" s="26"/>
      <c r="AC264" s="26"/>
      <c r="AD264" s="26"/>
      <c r="AE264" s="26"/>
      <c r="AG264" s="13"/>
      <c r="AH264" s="13"/>
      <c r="AI264" s="14"/>
      <c r="AJ264" s="26"/>
      <c r="AK264" s="26"/>
      <c r="AL264" s="26"/>
      <c r="AM264" s="26"/>
      <c r="AN264" s="26"/>
      <c r="AO264" s="26"/>
      <c r="AP264" s="26"/>
      <c r="AQ264" s="26"/>
      <c r="AS264" s="13"/>
      <c r="AT264" s="13"/>
      <c r="AU264" s="14"/>
      <c r="AV264" s="26"/>
      <c r="AW264" s="26"/>
      <c r="AX264" s="26"/>
      <c r="AY264" s="26"/>
      <c r="AZ264" s="26"/>
      <c r="BA264" s="26"/>
      <c r="BB264" s="26"/>
      <c r="BC264" s="26"/>
      <c r="CW264" s="26">
        <v>8.8627049180327863E-2</v>
      </c>
      <c r="CX264" s="13">
        <v>54</v>
      </c>
      <c r="CY264" s="13">
        <v>56.374776921471295</v>
      </c>
      <c r="CZ264" s="13">
        <v>56.183416383491476</v>
      </c>
      <c r="DA264" s="13">
        <v>6.4242868260329544</v>
      </c>
      <c r="DB264" s="13">
        <f ca="1"/>
        <v>56.413109128081004</v>
      </c>
      <c r="DC264" s="13">
        <f ca="1"/>
        <v>56.906857949464793</v>
      </c>
      <c r="DD264" s="13">
        <v>49.362259025164029</v>
      </c>
      <c r="DE264" s="13">
        <f ca="1"/>
        <v>55.164165035802277</v>
      </c>
      <c r="DF264" s="13">
        <v>55.404254126616287</v>
      </c>
    </row>
    <row r="265" spans="1:110" x14ac:dyDescent="0.25">
      <c r="A265" s="9">
        <v>69.5</v>
      </c>
      <c r="B265" s="10" t="b">
        <v>1</v>
      </c>
      <c r="U265" s="13"/>
      <c r="V265" s="13"/>
      <c r="W265" s="14"/>
      <c r="X265" s="26"/>
      <c r="Y265" s="26"/>
      <c r="Z265" s="26"/>
      <c r="AA265" s="26"/>
      <c r="AB265" s="26"/>
      <c r="AC265" s="26"/>
      <c r="AD265" s="26"/>
      <c r="AE265" s="26"/>
      <c r="AG265" s="13"/>
      <c r="AH265" s="13"/>
      <c r="AI265" s="14"/>
      <c r="AJ265" s="26"/>
      <c r="AK265" s="26"/>
      <c r="AL265" s="26"/>
      <c r="AM265" s="26"/>
      <c r="AN265" s="26"/>
      <c r="AO265" s="26"/>
      <c r="AP265" s="26"/>
      <c r="AQ265" s="26"/>
      <c r="AS265" s="13"/>
      <c r="AT265" s="13"/>
      <c r="AU265" s="14"/>
      <c r="AV265" s="26"/>
      <c r="AW265" s="26"/>
      <c r="AX265" s="26"/>
      <c r="AY265" s="26"/>
      <c r="AZ265" s="26"/>
      <c r="BA265" s="26"/>
      <c r="BB265" s="26"/>
      <c r="BC265" s="26"/>
      <c r="CW265" s="26">
        <v>8.8968579234972672E-2</v>
      </c>
      <c r="CX265" s="13">
        <v>54</v>
      </c>
      <c r="CY265" s="13">
        <v>56.395008322159555</v>
      </c>
      <c r="CZ265" s="13">
        <v>56.20097077846237</v>
      </c>
      <c r="DA265" s="13">
        <v>6.4502332025338625</v>
      </c>
      <c r="DB265" s="13">
        <f ca="1"/>
        <v>56.438159674139854</v>
      </c>
      <c r="DC265" s="13">
        <f ca="1"/>
        <v>56.924513218589922</v>
      </c>
      <c r="DD265" s="13">
        <v>49.387504397950124</v>
      </c>
      <c r="DE265" s="13">
        <f ca="1"/>
        <v>55.185784279024119</v>
      </c>
      <c r="DF265" s="13">
        <v>55.426615571441204</v>
      </c>
    </row>
    <row r="266" spans="1:110" x14ac:dyDescent="0.25">
      <c r="A266" s="9">
        <v>69.5</v>
      </c>
      <c r="B266" s="10" t="b">
        <v>1</v>
      </c>
      <c r="U266" s="13"/>
      <c r="V266" s="13"/>
      <c r="W266" s="14"/>
      <c r="X266" s="26"/>
      <c r="Y266" s="26"/>
      <c r="Z266" s="26"/>
      <c r="AA266" s="26"/>
      <c r="AB266" s="26"/>
      <c r="AC266" s="26"/>
      <c r="AD266" s="26"/>
      <c r="AE266" s="26"/>
      <c r="AG266" s="13"/>
      <c r="AH266" s="13"/>
      <c r="AI266" s="14"/>
      <c r="AJ266" s="26"/>
      <c r="AK266" s="26"/>
      <c r="AL266" s="26"/>
      <c r="AM266" s="26"/>
      <c r="AN266" s="26"/>
      <c r="AO266" s="26"/>
      <c r="AP266" s="26"/>
      <c r="AQ266" s="26"/>
      <c r="AS266" s="13"/>
      <c r="AT266" s="13"/>
      <c r="AU266" s="14"/>
      <c r="AV266" s="26"/>
      <c r="AW266" s="26"/>
      <c r="AX266" s="26"/>
      <c r="AY266" s="26"/>
      <c r="AZ266" s="26"/>
      <c r="BA266" s="26"/>
      <c r="BB266" s="26"/>
      <c r="BC266" s="26"/>
      <c r="CW266" s="26">
        <v>8.9310109289617481E-2</v>
      </c>
      <c r="CX266" s="13">
        <v>54</v>
      </c>
      <c r="CY266" s="13">
        <v>56.415181991856414</v>
      </c>
      <c r="CZ266" s="13">
        <v>56.218480542748168</v>
      </c>
      <c r="DA266" s="13">
        <v>6.4761893077100945</v>
      </c>
      <c r="DB266" s="13">
        <f ca="1"/>
        <v>56.463130054598757</v>
      </c>
      <c r="DC266" s="13">
        <f ca="1"/>
        <v>56.942121803757971</v>
      </c>
      <c r="DD266" s="13">
        <v>49.412701361450544</v>
      </c>
      <c r="DE266" s="13">
        <f ca="1"/>
        <v>55.207350892254887</v>
      </c>
      <c r="DF266" s="13">
        <v>55.448922647521016</v>
      </c>
    </row>
    <row r="267" spans="1:110" x14ac:dyDescent="0.25">
      <c r="A267" s="9">
        <v>69.599999999999994</v>
      </c>
      <c r="B267" s="10" t="b">
        <v>1</v>
      </c>
      <c r="U267" s="13"/>
      <c r="V267" s="13"/>
      <c r="W267" s="14"/>
      <c r="X267" s="26"/>
      <c r="Y267" s="26"/>
      <c r="Z267" s="26"/>
      <c r="AA267" s="26"/>
      <c r="AB267" s="26"/>
      <c r="AC267" s="26"/>
      <c r="AD267" s="26"/>
      <c r="AE267" s="26"/>
      <c r="AG267" s="13"/>
      <c r="AH267" s="13"/>
      <c r="AI267" s="14"/>
      <c r="AJ267" s="26"/>
      <c r="AK267" s="26"/>
      <c r="AL267" s="26"/>
      <c r="AM267" s="26"/>
      <c r="AN267" s="26"/>
      <c r="AO267" s="26"/>
      <c r="AP267" s="26"/>
      <c r="AQ267" s="26"/>
      <c r="AS267" s="13"/>
      <c r="AT267" s="13"/>
      <c r="AU267" s="14"/>
      <c r="AV267" s="26"/>
      <c r="AW267" s="26"/>
      <c r="AX267" s="26"/>
      <c r="AY267" s="26"/>
      <c r="AZ267" s="26"/>
      <c r="BA267" s="26"/>
      <c r="BB267" s="26"/>
      <c r="BC267" s="26"/>
      <c r="CW267" s="26">
        <v>8.9651639344262291E-2</v>
      </c>
      <c r="CX267" s="13">
        <v>54</v>
      </c>
      <c r="CY267" s="13">
        <v>56.435298349102524</v>
      </c>
      <c r="CZ267" s="13">
        <v>56.235945994663503</v>
      </c>
      <c r="DA267" s="13">
        <v>6.5021551488599956</v>
      </c>
      <c r="DB267" s="13">
        <f ca="1"/>
        <v>56.48802085337347</v>
      </c>
      <c r="DC267" s="13">
        <f ca="1"/>
        <v>56.959684039031565</v>
      </c>
      <c r="DD267" s="13">
        <v>49.43785019308369</v>
      </c>
      <c r="DE267" s="13">
        <f ca="1"/>
        <v>55.228865224680249</v>
      </c>
      <c r="DF267" s="13">
        <v>55.471175713989375</v>
      </c>
    </row>
    <row r="268" spans="1:110" x14ac:dyDescent="0.25">
      <c r="A268" s="9">
        <v>69.599999999999994</v>
      </c>
      <c r="B268" s="10" t="b">
        <v>1</v>
      </c>
      <c r="U268" s="13"/>
      <c r="V268" s="13"/>
      <c r="W268" s="14"/>
      <c r="X268" s="26"/>
      <c r="Y268" s="26"/>
      <c r="Z268" s="26"/>
      <c r="AA268" s="26"/>
      <c r="AB268" s="26"/>
      <c r="AC268" s="26"/>
      <c r="AD268" s="26"/>
      <c r="AE268" s="26"/>
      <c r="AG268" s="13"/>
      <c r="AH268" s="13"/>
      <c r="AI268" s="14"/>
      <c r="AJ268" s="26"/>
      <c r="AK268" s="26"/>
      <c r="AL268" s="26"/>
      <c r="AM268" s="26"/>
      <c r="AN268" s="26"/>
      <c r="AO268" s="26"/>
      <c r="AP268" s="26"/>
      <c r="AQ268" s="26"/>
      <c r="AS268" s="13"/>
      <c r="AT268" s="13"/>
      <c r="AU268" s="14"/>
      <c r="AV268" s="26"/>
      <c r="AW268" s="26"/>
      <c r="AX268" s="26"/>
      <c r="AY268" s="26"/>
      <c r="AZ268" s="26"/>
      <c r="BA268" s="26"/>
      <c r="BB268" s="26"/>
      <c r="BC268" s="26"/>
      <c r="CW268" s="26">
        <v>8.99931693989071E-2</v>
      </c>
      <c r="CX268" s="13">
        <v>54</v>
      </c>
      <c r="CY268" s="13">
        <v>56.455357807860096</v>
      </c>
      <c r="CZ268" s="13">
        <v>56.253367449102015</v>
      </c>
      <c r="DA268" s="13">
        <v>6.5281307332900989</v>
      </c>
      <c r="DB268" s="13">
        <f ca="1"/>
        <v>56.512832647960927</v>
      </c>
      <c r="DC268" s="13">
        <f ca="1"/>
        <v>56.977200254864876</v>
      </c>
      <c r="DD268" s="13">
        <v>49.462951167628347</v>
      </c>
      <c r="DE268" s="13">
        <f ca="1"/>
        <v>55.250327621878682</v>
      </c>
      <c r="DF268" s="13">
        <v>55.493375126278323</v>
      </c>
    </row>
    <row r="269" spans="1:110" x14ac:dyDescent="0.25">
      <c r="A269" s="9">
        <v>69.400000000000006</v>
      </c>
      <c r="B269" s="10" t="b">
        <v>1</v>
      </c>
      <c r="U269" s="13"/>
      <c r="V269" s="13"/>
      <c r="W269" s="14"/>
      <c r="X269" s="26"/>
      <c r="Y269" s="26"/>
      <c r="Z269" s="26"/>
      <c r="AA269" s="26"/>
      <c r="AB269" s="26"/>
      <c r="AC269" s="26"/>
      <c r="AD269" s="26"/>
      <c r="AE269" s="26"/>
      <c r="AG269" s="13"/>
      <c r="AH269" s="13"/>
      <c r="AI269" s="14"/>
      <c r="AJ269" s="26"/>
      <c r="AK269" s="26"/>
      <c r="AL269" s="26"/>
      <c r="AM269" s="26"/>
      <c r="AN269" s="26"/>
      <c r="AO269" s="26"/>
      <c r="AP269" s="26"/>
      <c r="AQ269" s="26"/>
      <c r="AS269" s="13"/>
      <c r="AT269" s="13"/>
      <c r="AU269" s="14"/>
      <c r="AV269" s="26"/>
      <c r="AW269" s="26"/>
      <c r="AX269" s="26"/>
      <c r="AY269" s="26"/>
      <c r="AZ269" s="26"/>
      <c r="BA269" s="26"/>
      <c r="BB269" s="26"/>
      <c r="BC269" s="26"/>
      <c r="CW269" s="26">
        <v>9.0334699453551909E-2</v>
      </c>
      <c r="CX269" s="13">
        <v>54</v>
      </c>
      <c r="CY269" s="13">
        <v>56.475360777580391</v>
      </c>
      <c r="CZ269" s="13">
        <v>56.270745217585855</v>
      </c>
      <c r="DA269" s="13">
        <v>6.5541160683151878</v>
      </c>
      <c r="DB269" s="13">
        <f ca="1"/>
        <v>56.537566009534011</v>
      </c>
      <c r="DC269" s="13">
        <f ca="1"/>
        <v>56.994670778156305</v>
      </c>
      <c r="DD269" s="13">
        <v>49.488004557258748</v>
      </c>
      <c r="DE269" s="13">
        <f ca="1"/>
        <v>55.271738425872371</v>
      </c>
      <c r="DF269" s="13">
        <v>55.515521236170429</v>
      </c>
    </row>
    <row r="270" spans="1:110" x14ac:dyDescent="0.25">
      <c r="A270" s="9">
        <v>69</v>
      </c>
      <c r="B270" s="10" t="b">
        <v>1</v>
      </c>
      <c r="U270" s="13"/>
      <c r="V270" s="13"/>
      <c r="W270" s="14"/>
      <c r="X270" s="26"/>
      <c r="Y270" s="26"/>
      <c r="Z270" s="26"/>
      <c r="AA270" s="26"/>
      <c r="AB270" s="26"/>
      <c r="AC270" s="26"/>
      <c r="AD270" s="26"/>
      <c r="AE270" s="26"/>
      <c r="AG270" s="13"/>
      <c r="AH270" s="13"/>
      <c r="AI270" s="14"/>
      <c r="AJ270" s="26"/>
      <c r="AK270" s="26"/>
      <c r="AL270" s="26"/>
      <c r="AM270" s="26"/>
      <c r="AN270" s="26"/>
      <c r="AO270" s="26"/>
      <c r="AP270" s="26"/>
      <c r="AQ270" s="26"/>
      <c r="AS270" s="13"/>
      <c r="AT270" s="13"/>
      <c r="AU270" s="14"/>
      <c r="AV270" s="26"/>
      <c r="AW270" s="26"/>
      <c r="AX270" s="26"/>
      <c r="AY270" s="26"/>
      <c r="AZ270" s="26"/>
      <c r="BA270" s="26"/>
      <c r="BB270" s="26"/>
      <c r="BC270" s="26"/>
      <c r="CW270" s="26">
        <v>9.0676229508196718E-2</v>
      </c>
      <c r="CX270" s="13">
        <v>54</v>
      </c>
      <c r="CY270" s="13">
        <v>56.49530766326977</v>
      </c>
      <c r="CZ270" s="13">
        <v>56.288079608314845</v>
      </c>
      <c r="DA270" s="13">
        <v>6.5801111612582845</v>
      </c>
      <c r="DB270" s="13">
        <f ca="1"/>
        <v>56.562221503034344</v>
      </c>
      <c r="DC270" s="13">
        <f ca="1"/>
        <v>57.012095932300127</v>
      </c>
      <c r="DD270" s="13">
        <v>49.513010631579029</v>
      </c>
      <c r="DE270" s="13">
        <f ca="1"/>
        <v>55.293097975177133</v>
      </c>
      <c r="DF270" s="13">
        <v>55.537614391849942</v>
      </c>
    </row>
    <row r="271" spans="1:110" x14ac:dyDescent="0.25">
      <c r="A271" s="9">
        <v>68.7</v>
      </c>
      <c r="B271" s="10" t="b">
        <v>1</v>
      </c>
      <c r="U271" s="13"/>
      <c r="V271" s="13"/>
      <c r="W271" s="14"/>
      <c r="X271" s="26"/>
      <c r="Y271" s="26"/>
      <c r="Z271" s="26"/>
      <c r="AA271" s="26"/>
      <c r="AB271" s="26"/>
      <c r="AC271" s="26"/>
      <c r="AD271" s="26"/>
      <c r="AE271" s="26"/>
      <c r="AG271" s="13"/>
      <c r="AH271" s="13"/>
      <c r="AI271" s="14"/>
      <c r="AJ271" s="26"/>
      <c r="AK271" s="26"/>
      <c r="AL271" s="26"/>
      <c r="AM271" s="26"/>
      <c r="AN271" s="26"/>
      <c r="AO271" s="26"/>
      <c r="AP271" s="26"/>
      <c r="AQ271" s="26"/>
      <c r="AS271" s="13"/>
      <c r="AT271" s="13"/>
      <c r="AU271" s="14"/>
      <c r="AV271" s="26"/>
      <c r="AW271" s="26"/>
      <c r="AX271" s="26"/>
      <c r="AY271" s="26"/>
      <c r="AZ271" s="26"/>
      <c r="BA271" s="26"/>
      <c r="BB271" s="26"/>
      <c r="BC271" s="26"/>
      <c r="CW271" s="26">
        <v>9.1017759562841527E-2</v>
      </c>
      <c r="CX271" s="13">
        <v>54</v>
      </c>
      <c r="CY271" s="13">
        <v>56.515198865554787</v>
      </c>
      <c r="CZ271" s="13">
        <v>56.305370926214167</v>
      </c>
      <c r="DA271" s="13">
        <v>6.606116019450643</v>
      </c>
      <c r="DB271" s="13">
        <f ca="1"/>
        <v>56.586799687263479</v>
      </c>
      <c r="DC271" s="13">
        <f ca="1"/>
        <v>57.029476037237387</v>
      </c>
      <c r="DD271" s="13">
        <v>49.537969657657023</v>
      </c>
      <c r="DE271" s="13">
        <f ca="1"/>
        <v>55.314406604851484</v>
      </c>
      <c r="DF271" s="13">
        <v>55.559654937953056</v>
      </c>
    </row>
    <row r="272" spans="1:110" x14ac:dyDescent="0.25">
      <c r="A272" s="9">
        <v>68.400000000000006</v>
      </c>
      <c r="B272" s="10" t="b">
        <v>1</v>
      </c>
      <c r="U272" s="13"/>
      <c r="V272" s="13"/>
      <c r="W272" s="14"/>
      <c r="X272" s="26"/>
      <c r="Y272" s="26"/>
      <c r="Z272" s="26"/>
      <c r="AA272" s="26"/>
      <c r="AB272" s="26"/>
      <c r="AC272" s="26"/>
      <c r="AD272" s="26"/>
      <c r="AE272" s="26"/>
      <c r="AG272" s="13"/>
      <c r="AH272" s="13"/>
      <c r="AI272" s="14"/>
      <c r="AJ272" s="26"/>
      <c r="AK272" s="26"/>
      <c r="AL272" s="26"/>
      <c r="AM272" s="26"/>
      <c r="AN272" s="26"/>
      <c r="AO272" s="26"/>
      <c r="AP272" s="26"/>
      <c r="AQ272" s="26"/>
      <c r="AS272" s="13"/>
      <c r="AT272" s="13"/>
      <c r="AU272" s="14"/>
      <c r="AV272" s="26"/>
      <c r="AW272" s="26"/>
      <c r="AX272" s="26"/>
      <c r="AY272" s="26"/>
      <c r="AZ272" s="26"/>
      <c r="BA272" s="26"/>
      <c r="BB272" s="26"/>
      <c r="BC272" s="26"/>
      <c r="CW272" s="26">
        <v>9.1359289617486336E-2</v>
      </c>
      <c r="CX272" s="13">
        <v>54.1</v>
      </c>
      <c r="CY272" s="13">
        <v>56.53503478074586</v>
      </c>
      <c r="CZ272" s="13">
        <v>56.322619472981643</v>
      </c>
      <c r="DA272" s="13">
        <v>6.6321306502318045</v>
      </c>
      <c r="DB272" s="13">
        <f ca="1"/>
        <v>56.61130111497252</v>
      </c>
      <c r="DC272" s="13">
        <f ca="1"/>
        <v>57.046811409505622</v>
      </c>
      <c r="DD272" s="13">
        <v>49.56288190005759</v>
      </c>
      <c r="DE272" s="13">
        <f ca="1"/>
        <v>55.33566464654487</v>
      </c>
      <c r="DF272" s="13">
        <v>55.581643215617333</v>
      </c>
    </row>
    <row r="273" spans="1:110" x14ac:dyDescent="0.25">
      <c r="A273" s="9">
        <v>68.5</v>
      </c>
      <c r="B273" s="10" t="b">
        <v>1</v>
      </c>
      <c r="U273" s="13"/>
      <c r="V273" s="13"/>
      <c r="W273" s="14"/>
      <c r="X273" s="26"/>
      <c r="Y273" s="26"/>
      <c r="Z273" s="26"/>
      <c r="AA273" s="26"/>
      <c r="AB273" s="26"/>
      <c r="AC273" s="26"/>
      <c r="AD273" s="26"/>
      <c r="AE273" s="26"/>
      <c r="AG273" s="13"/>
      <c r="AH273" s="13"/>
      <c r="AI273" s="14"/>
      <c r="AJ273" s="26"/>
      <c r="AK273" s="26"/>
      <c r="AL273" s="26"/>
      <c r="AM273" s="26"/>
      <c r="AN273" s="26"/>
      <c r="AO273" s="26"/>
      <c r="AP273" s="26"/>
      <c r="AQ273" s="26"/>
      <c r="AS273" s="13"/>
      <c r="AT273" s="13"/>
      <c r="AU273" s="14"/>
      <c r="AV273" s="26"/>
      <c r="AW273" s="26"/>
      <c r="AX273" s="26"/>
      <c r="AY273" s="26"/>
      <c r="AZ273" s="26"/>
      <c r="BA273" s="26"/>
      <c r="BB273" s="26"/>
      <c r="BC273" s="26"/>
      <c r="CW273" s="26">
        <v>9.1700819672131145E-2</v>
      </c>
      <c r="CX273" s="13">
        <v>54.1</v>
      </c>
      <c r="CY273" s="13">
        <v>56.554815800900023</v>
      </c>
      <c r="CZ273" s="13">
        <v>56.339825547134055</v>
      </c>
      <c r="DA273" s="13">
        <v>6.6581550609495874</v>
      </c>
      <c r="DB273" s="13">
        <f ca="1"/>
        <v>56.635726332949901</v>
      </c>
      <c r="DC273" s="13">
        <f ca="1"/>
        <v>57.064102362287841</v>
      </c>
      <c r="DD273" s="13">
        <v>49.587747620875305</v>
      </c>
      <c r="DE273" s="13">
        <f ca="1"/>
        <v>55.356872428545003</v>
      </c>
      <c r="DF273" s="13">
        <v>55.603579562530179</v>
      </c>
    </row>
    <row r="274" spans="1:110" x14ac:dyDescent="0.25">
      <c r="A274" s="9">
        <v>68.2</v>
      </c>
      <c r="B274" s="10" t="b">
        <v>1</v>
      </c>
      <c r="U274" s="13"/>
      <c r="V274" s="13"/>
      <c r="W274" s="14"/>
      <c r="X274" s="26"/>
      <c r="Y274" s="26"/>
      <c r="Z274" s="26"/>
      <c r="AA274" s="26"/>
      <c r="AB274" s="26"/>
      <c r="AC274" s="26"/>
      <c r="AD274" s="26"/>
      <c r="AE274" s="26"/>
      <c r="AG274" s="13"/>
      <c r="AH274" s="13"/>
      <c r="AI274" s="14"/>
      <c r="AJ274" s="26"/>
      <c r="AK274" s="26"/>
      <c r="AL274" s="26"/>
      <c r="AM274" s="26"/>
      <c r="AN274" s="26"/>
      <c r="AO274" s="26"/>
      <c r="AP274" s="26"/>
      <c r="AQ274" s="26"/>
      <c r="AS274" s="13"/>
      <c r="AT274" s="13"/>
      <c r="AU274" s="14"/>
      <c r="AV274" s="26"/>
      <c r="AW274" s="26"/>
      <c r="AX274" s="26"/>
      <c r="AY274" s="26"/>
      <c r="AZ274" s="26"/>
      <c r="BA274" s="26"/>
      <c r="BB274" s="26"/>
      <c r="BC274" s="26"/>
      <c r="CW274" s="26">
        <v>9.2042349726775954E-2</v>
      </c>
      <c r="CX274" s="13">
        <v>54.1</v>
      </c>
      <c r="CY274" s="13">
        <v>56.574542313882191</v>
      </c>
      <c r="CZ274" s="13">
        <v>56.356989444052246</v>
      </c>
      <c r="DA274" s="13">
        <v>6.6841892589600782</v>
      </c>
      <c r="DB274" s="13">
        <f ca="1"/>
        <v>56.660075882107698</v>
      </c>
      <c r="DC274" s="13">
        <f ca="1"/>
        <v>57.081349205460647</v>
      </c>
      <c r="DD274" s="13">
        <v>49.612567079766634</v>
      </c>
      <c r="DE274" s="13">
        <f ca="1"/>
        <v>55.378030275824386</v>
      </c>
      <c r="DF274" s="13">
        <v>55.625464312976504</v>
      </c>
    </row>
    <row r="275" spans="1:110" x14ac:dyDescent="0.25">
      <c r="A275" s="9">
        <v>68.3</v>
      </c>
      <c r="B275" s="10" t="b">
        <v>1</v>
      </c>
      <c r="U275" s="13"/>
      <c r="V275" s="13"/>
      <c r="W275" s="14"/>
      <c r="X275" s="26"/>
      <c r="Y275" s="26"/>
      <c r="Z275" s="26"/>
      <c r="AA275" s="26"/>
      <c r="AB275" s="26"/>
      <c r="AC275" s="26"/>
      <c r="AD275" s="26"/>
      <c r="AE275" s="26"/>
      <c r="AG275" s="13"/>
      <c r="AH275" s="13"/>
      <c r="AI275" s="14"/>
      <c r="AJ275" s="26"/>
      <c r="AK275" s="26"/>
      <c r="AL275" s="26"/>
      <c r="AM275" s="26"/>
      <c r="AN275" s="26"/>
      <c r="AO275" s="26"/>
      <c r="AP275" s="26"/>
      <c r="AQ275" s="26"/>
      <c r="AS275" s="13"/>
      <c r="AT275" s="13"/>
      <c r="AU275" s="14"/>
      <c r="AV275" s="26"/>
      <c r="AW275" s="26"/>
      <c r="AX275" s="26"/>
      <c r="AY275" s="26"/>
      <c r="AZ275" s="26"/>
      <c r="BA275" s="26"/>
      <c r="BB275" s="26"/>
      <c r="BC275" s="26"/>
      <c r="CW275" s="26">
        <v>9.2383879781420764E-2</v>
      </c>
      <c r="CX275" s="13">
        <v>54.1</v>
      </c>
      <c r="CY275" s="13">
        <v>56.594214703425727</v>
      </c>
      <c r="CZ275" s="13">
        <v>56.374111456026156</v>
      </c>
      <c r="DA275" s="13">
        <v>6.710233251627689</v>
      </c>
      <c r="DB275" s="13">
        <f ca="1"/>
        <v>56.684350297566375</v>
      </c>
      <c r="DC275" s="13">
        <f ca="1"/>
        <v>57.098552245641315</v>
      </c>
      <c r="DD275" s="13">
        <v>49.637340533981586</v>
      </c>
      <c r="DE275" s="13">
        <f ca="1"/>
        <v>55.399138510086011</v>
      </c>
      <c r="DF275" s="13">
        <v>55.647297797885557</v>
      </c>
    </row>
    <row r="276" spans="1:110" x14ac:dyDescent="0.25">
      <c r="A276" s="9">
        <v>60</v>
      </c>
      <c r="B276" s="10" t="b">
        <v>1</v>
      </c>
      <c r="U276" s="13"/>
      <c r="V276" s="13"/>
      <c r="W276" s="14"/>
      <c r="X276" s="26"/>
      <c r="Y276" s="26"/>
      <c r="Z276" s="26"/>
      <c r="AA276" s="26"/>
      <c r="AB276" s="26"/>
      <c r="AC276" s="26"/>
      <c r="AD276" s="26"/>
      <c r="AE276" s="26"/>
      <c r="AG276" s="13"/>
      <c r="AH276" s="13"/>
      <c r="AI276" s="14"/>
      <c r="AJ276" s="26"/>
      <c r="AK276" s="26"/>
      <c r="AL276" s="26"/>
      <c r="AM276" s="26"/>
      <c r="AN276" s="26"/>
      <c r="AO276" s="26"/>
      <c r="AP276" s="26"/>
      <c r="AQ276" s="26"/>
      <c r="AS276" s="13"/>
      <c r="AT276" s="13"/>
      <c r="AU276" s="14"/>
      <c r="AV276" s="26"/>
      <c r="AW276" s="26"/>
      <c r="AX276" s="26"/>
      <c r="AY276" s="26"/>
      <c r="AZ276" s="26"/>
      <c r="BA276" s="26"/>
      <c r="BB276" s="26"/>
      <c r="BC276" s="26"/>
      <c r="CW276" s="26">
        <v>9.2725409836065573E-2</v>
      </c>
      <c r="CX276" s="13">
        <v>54.1</v>
      </c>
      <c r="CY276" s="13">
        <v>56.613833349191594</v>
      </c>
      <c r="CZ276" s="13">
        <v>56.391191872298364</v>
      </c>
      <c r="DA276" s="13">
        <v>6.7362870463251472</v>
      </c>
      <c r="DB276" s="13">
        <f ca="1"/>
        <v>56.708550108737974</v>
      </c>
      <c r="DC276" s="13">
        <f ca="1"/>
        <v>57.115711786234229</v>
      </c>
      <c r="DD276" s="13">
        <v>49.662068238394809</v>
      </c>
      <c r="DE276" s="13">
        <f ca="1"/>
        <v>55.420197449808299</v>
      </c>
      <c r="DF276" s="13">
        <v>55.66908034487696</v>
      </c>
    </row>
    <row r="277" spans="1:110" x14ac:dyDescent="0.25">
      <c r="A277" s="9">
        <v>59.7</v>
      </c>
      <c r="B277" s="10" t="b">
        <v>1</v>
      </c>
      <c r="U277" s="13"/>
      <c r="V277" s="13"/>
      <c r="W277" s="14"/>
      <c r="X277" s="26"/>
      <c r="Y277" s="26"/>
      <c r="Z277" s="26"/>
      <c r="AA277" s="26"/>
      <c r="AB277" s="26"/>
      <c r="AC277" s="26"/>
      <c r="AD277" s="26"/>
      <c r="AE277" s="26"/>
      <c r="AG277" s="13"/>
      <c r="AH277" s="13"/>
      <c r="AI277" s="14"/>
      <c r="AJ277" s="26"/>
      <c r="AK277" s="26"/>
      <c r="AL277" s="26"/>
      <c r="AM277" s="26"/>
      <c r="AN277" s="26"/>
      <c r="AO277" s="26"/>
      <c r="AP277" s="26"/>
      <c r="AQ277" s="26"/>
      <c r="AS277" s="13"/>
      <c r="AT277" s="13"/>
      <c r="AU277" s="14"/>
      <c r="AV277" s="26"/>
      <c r="AW277" s="26"/>
      <c r="AX277" s="26"/>
      <c r="AY277" s="26"/>
      <c r="AZ277" s="26"/>
      <c r="BA277" s="26"/>
      <c r="BB277" s="26"/>
      <c r="BC277" s="26"/>
      <c r="CW277" s="26">
        <v>9.3066939890710382E-2</v>
      </c>
      <c r="CX277" s="13">
        <v>54.2</v>
      </c>
      <c r="CY277" s="13">
        <v>56.633398626826555</v>
      </c>
      <c r="CZ277" s="13">
        <v>56.40823097910711</v>
      </c>
      <c r="DA277" s="13">
        <v>6.7623506504334836</v>
      </c>
      <c r="DB277" s="13">
        <f ca="1"/>
        <v>56.732675839407783</v>
      </c>
      <c r="DC277" s="13">
        <f ca="1"/>
        <v>57.132828127476358</v>
      </c>
      <c r="DD277" s="13">
        <v>49.686750445536177</v>
      </c>
      <c r="DE277" s="13">
        <f ca="1"/>
        <v>55.441207410289181</v>
      </c>
      <c r="DF277" s="13">
        <v>55.690812278305884</v>
      </c>
    </row>
    <row r="278" spans="1:110" x14ac:dyDescent="0.25">
      <c r="A278" s="9">
        <v>59.5</v>
      </c>
      <c r="B278" s="10" t="b">
        <v>1</v>
      </c>
      <c r="U278" s="13"/>
      <c r="V278" s="13"/>
      <c r="W278" s="14"/>
      <c r="X278" s="26"/>
      <c r="Y278" s="26"/>
      <c r="Z278" s="26"/>
      <c r="AA278" s="26"/>
      <c r="AB278" s="26"/>
      <c r="AC278" s="26"/>
      <c r="AD278" s="26"/>
      <c r="AE278" s="26"/>
      <c r="AG278" s="13"/>
      <c r="AH278" s="13"/>
      <c r="AI278" s="14"/>
      <c r="AJ278" s="26"/>
      <c r="AK278" s="26"/>
      <c r="AL278" s="26"/>
      <c r="AM278" s="26"/>
      <c r="AN278" s="26"/>
      <c r="AO278" s="26"/>
      <c r="AP278" s="26"/>
      <c r="AQ278" s="26"/>
      <c r="AS278" s="13"/>
      <c r="AT278" s="13"/>
      <c r="AU278" s="14"/>
      <c r="AV278" s="26"/>
      <c r="AW278" s="26"/>
      <c r="AX278" s="26"/>
      <c r="AY278" s="26"/>
      <c r="AZ278" s="26"/>
      <c r="BA278" s="26"/>
      <c r="BB278" s="26"/>
      <c r="BC278" s="26"/>
      <c r="CW278" s="26">
        <v>9.3408469945355191E-2</v>
      </c>
      <c r="CX278" s="13">
        <v>54.2</v>
      </c>
      <c r="CY278" s="13">
        <v>56.652910908020417</v>
      </c>
      <c r="CZ278" s="13">
        <v>56.42522905972875</v>
      </c>
      <c r="DA278" s="13">
        <v>6.7884240713421002</v>
      </c>
      <c r="DB278" s="13">
        <f ca="1"/>
        <v>56.756728007814615</v>
      </c>
      <c r="DC278" s="13">
        <f ca="1"/>
        <v>57.149901566481958</v>
      </c>
      <c r="DD278" s="13">
        <v>49.711387405620876</v>
      </c>
      <c r="DE278" s="13">
        <f ca="1"/>
        <v>55.4621687036895</v>
      </c>
      <c r="DF278" s="13">
        <v>55.712493919307505</v>
      </c>
    </row>
    <row r="279" spans="1:110" x14ac:dyDescent="0.25">
      <c r="A279" s="9">
        <v>59.3</v>
      </c>
      <c r="B279" s="10" t="b">
        <v>1</v>
      </c>
      <c r="U279" s="13"/>
      <c r="V279" s="13"/>
      <c r="W279" s="14"/>
      <c r="X279" s="26"/>
      <c r="Y279" s="26"/>
      <c r="Z279" s="26"/>
      <c r="AA279" s="26"/>
      <c r="AB279" s="26"/>
      <c r="AC279" s="26"/>
      <c r="AD279" s="26"/>
      <c r="AE279" s="26"/>
      <c r="AG279" s="13"/>
      <c r="AH279" s="13"/>
      <c r="AI279" s="14"/>
      <c r="AJ279" s="26"/>
      <c r="AK279" s="26"/>
      <c r="AL279" s="26"/>
      <c r="AM279" s="26"/>
      <c r="AN279" s="26"/>
      <c r="AO279" s="26"/>
      <c r="AP279" s="26"/>
      <c r="AQ279" s="26"/>
      <c r="AS279" s="13"/>
      <c r="AT279" s="13"/>
      <c r="AU279" s="14"/>
      <c r="AV279" s="26"/>
      <c r="AW279" s="26"/>
      <c r="AX279" s="26"/>
      <c r="AY279" s="26"/>
      <c r="AZ279" s="26"/>
      <c r="BA279" s="26"/>
      <c r="BB279" s="26"/>
      <c r="BC279" s="26"/>
      <c r="CW279" s="26">
        <v>9.375E-2</v>
      </c>
      <c r="CX279" s="13">
        <v>54.3</v>
      </c>
      <c r="CY279" s="13">
        <v>56.672370560562044</v>
      </c>
      <c r="CZ279" s="13">
        <v>56.442186394519055</v>
      </c>
      <c r="DA279" s="13">
        <v>6.8145073164487213</v>
      </c>
      <c r="DB279" s="13">
        <f ca="1"/>
        <v>56.780707126729531</v>
      </c>
      <c r="DC279" s="13">
        <f ca="1"/>
        <v>57.166932397286537</v>
      </c>
      <c r="DD279" s="13">
        <v>49.735979366579031</v>
      </c>
      <c r="DE279" s="13">
        <f ca="1"/>
        <v>55.48308163907565</v>
      </c>
      <c r="DF279" s="13">
        <v>55.734125585840644</v>
      </c>
    </row>
    <row r="280" spans="1:110" x14ac:dyDescent="0.25">
      <c r="A280" s="9">
        <v>59.1</v>
      </c>
      <c r="B280" s="10" t="b">
        <v>1</v>
      </c>
      <c r="U280" s="13"/>
      <c r="V280" s="13"/>
      <c r="W280" s="14"/>
      <c r="X280" s="26"/>
      <c r="Y280" s="26"/>
      <c r="Z280" s="26"/>
      <c r="AA280" s="26"/>
      <c r="AB280" s="26"/>
      <c r="AC280" s="26"/>
      <c r="AD280" s="26"/>
      <c r="AE280" s="26"/>
      <c r="AG280" s="13"/>
      <c r="AH280" s="13"/>
      <c r="AI280" s="14"/>
      <c r="AJ280" s="26"/>
      <c r="AK280" s="26"/>
      <c r="AL280" s="26"/>
      <c r="AM280" s="26"/>
      <c r="AN280" s="26"/>
      <c r="AO280" s="26"/>
      <c r="AP280" s="26"/>
      <c r="AQ280" s="26"/>
      <c r="AS280" s="13"/>
      <c r="AT280" s="13"/>
      <c r="AU280" s="14"/>
      <c r="AV280" s="26"/>
      <c r="AW280" s="26"/>
      <c r="AX280" s="26"/>
      <c r="AY280" s="26"/>
      <c r="AZ280" s="26"/>
      <c r="BA280" s="26"/>
      <c r="BB280" s="26"/>
      <c r="BC280" s="26"/>
      <c r="CW280" s="26">
        <v>9.4091530054644809E-2</v>
      </c>
      <c r="CX280" s="13">
        <v>54.3</v>
      </c>
      <c r="CY280" s="13">
        <v>56.69177794839463</v>
      </c>
      <c r="CZ280" s="13">
        <v>56.459103260954173</v>
      </c>
      <c r="DA280" s="13">
        <v>6.8406003931594599</v>
      </c>
      <c r="DB280" s="13">
        <f ca="1"/>
        <v>56.804613703533335</v>
      </c>
      <c r="DC280" s="13">
        <f ca="1"/>
        <v>57.183920910889917</v>
      </c>
      <c r="DD280" s="13">
        <v>49.760526574084786</v>
      </c>
      <c r="DE280" s="13">
        <f ca="1"/>
        <v>55.503946522461419</v>
      </c>
      <c r="DF280" s="13">
        <v>55.755707592730772</v>
      </c>
    </row>
    <row r="281" spans="1:110" x14ac:dyDescent="0.25">
      <c r="A281" s="9">
        <v>58.7</v>
      </c>
      <c r="B281" s="10" t="b">
        <v>1</v>
      </c>
      <c r="U281" s="13"/>
      <c r="V281" s="13"/>
      <c r="W281" s="14"/>
      <c r="X281" s="26"/>
      <c r="Y281" s="26"/>
      <c r="Z281" s="26"/>
      <c r="AA281" s="26"/>
      <c r="AB281" s="26"/>
      <c r="AC281" s="26"/>
      <c r="AD281" s="26"/>
      <c r="AE281" s="26"/>
      <c r="AG281" s="13"/>
      <c r="AH281" s="13"/>
      <c r="AI281" s="14"/>
      <c r="AJ281" s="26"/>
      <c r="AK281" s="26"/>
      <c r="AL281" s="26"/>
      <c r="AM281" s="26"/>
      <c r="AN281" s="26"/>
      <c r="AO281" s="26"/>
      <c r="AP281" s="26"/>
      <c r="AQ281" s="26"/>
      <c r="AS281" s="13"/>
      <c r="AT281" s="13"/>
      <c r="AU281" s="14"/>
      <c r="AV281" s="26"/>
      <c r="AW281" s="26"/>
      <c r="AX281" s="26"/>
      <c r="AY281" s="26"/>
      <c r="AZ281" s="26"/>
      <c r="BA281" s="26"/>
      <c r="BB281" s="26"/>
      <c r="BC281" s="26"/>
      <c r="CW281" s="26">
        <v>9.4433060109289618E-2</v>
      </c>
      <c r="CX281" s="13">
        <v>54.3</v>
      </c>
      <c r="CY281" s="13">
        <v>56.711133431669779</v>
      </c>
      <c r="CZ281" s="13">
        <v>56.475979933670558</v>
      </c>
      <c r="DA281" s="13">
        <v>6.8667033088888081</v>
      </c>
      <c r="DB281" s="13">
        <f ca="1"/>
        <v>56.828448240292538</v>
      </c>
      <c r="DC281" s="13">
        <f ca="1"/>
        <v>57.200867395298715</v>
      </c>
      <c r="DD281" s="13">
        <v>49.785029271584932</v>
      </c>
      <c r="DE281" s="13">
        <f ca="1"/>
        <v>55.52476365684916</v>
      </c>
      <c r="DF281" s="13">
        <v>55.777240251712072</v>
      </c>
    </row>
    <row r="282" spans="1:110" x14ac:dyDescent="0.25">
      <c r="A282" s="9">
        <v>58.4</v>
      </c>
      <c r="B282" s="10" t="b">
        <v>1</v>
      </c>
      <c r="U282" s="13"/>
      <c r="V282" s="13"/>
      <c r="W282" s="14"/>
      <c r="X282" s="26"/>
      <c r="Y282" s="26"/>
      <c r="Z282" s="26"/>
      <c r="AA282" s="26"/>
      <c r="AB282" s="26"/>
      <c r="AC282" s="26"/>
      <c r="AD282" s="26"/>
      <c r="AE282" s="26"/>
      <c r="AG282" s="13"/>
      <c r="AH282" s="13"/>
      <c r="AI282" s="14"/>
      <c r="AJ282" s="26"/>
      <c r="AK282" s="26"/>
      <c r="AL282" s="26"/>
      <c r="AM282" s="26"/>
      <c r="AN282" s="26"/>
      <c r="AO282" s="26"/>
      <c r="AP282" s="26"/>
      <c r="AQ282" s="26"/>
      <c r="AS282" s="13"/>
      <c r="AT282" s="13"/>
      <c r="AU282" s="14"/>
      <c r="AV282" s="26"/>
      <c r="AW282" s="26"/>
      <c r="AX282" s="26"/>
      <c r="AY282" s="26"/>
      <c r="AZ282" s="26"/>
      <c r="BA282" s="26"/>
      <c r="BB282" s="26"/>
      <c r="BC282" s="26"/>
      <c r="CW282" s="26">
        <v>9.4774590163934427E-2</v>
      </c>
      <c r="CX282" s="13">
        <v>54.3</v>
      </c>
      <c r="CY282" s="13">
        <v>56.730437366800743</v>
      </c>
      <c r="CZ282" s="13">
        <v>56.492816684504568</v>
      </c>
      <c r="DA282" s="13">
        <v>6.8928160710596211</v>
      </c>
      <c r="DB282" s="13">
        <f ca="1"/>
        <v>56.852211233834048</v>
      </c>
      <c r="DC282" s="13">
        <f ca="1"/>
        <v>57.217772135567884</v>
      </c>
      <c r="DD282" s="13">
        <v>49.809487700327097</v>
      </c>
      <c r="DE282" s="13">
        <f ca="1"/>
        <v>55.545533342270318</v>
      </c>
      <c r="DF282" s="13">
        <v>55.798723871469008</v>
      </c>
    </row>
    <row r="283" spans="1:110" x14ac:dyDescent="0.25">
      <c r="A283" s="9">
        <v>57.6</v>
      </c>
      <c r="B283" s="10" t="b">
        <v>1</v>
      </c>
      <c r="U283" s="13"/>
      <c r="V283" s="13"/>
      <c r="W283" s="14"/>
      <c r="X283" s="26"/>
      <c r="Y283" s="26"/>
      <c r="Z283" s="26"/>
      <c r="AA283" s="26"/>
      <c r="AB283" s="26"/>
      <c r="AC283" s="26"/>
      <c r="AD283" s="26"/>
      <c r="AE283" s="26"/>
      <c r="AG283" s="13"/>
      <c r="AH283" s="13"/>
      <c r="AI283" s="14"/>
      <c r="AJ283" s="26"/>
      <c r="AK283" s="26"/>
      <c r="AL283" s="26"/>
      <c r="AM283" s="26"/>
      <c r="AN283" s="26"/>
      <c r="AO283" s="26"/>
      <c r="AP283" s="26"/>
      <c r="AQ283" s="26"/>
      <c r="AS283" s="13"/>
      <c r="AT283" s="13"/>
      <c r="AU283" s="14"/>
      <c r="AV283" s="26"/>
      <c r="AW283" s="26"/>
      <c r="AX283" s="26"/>
      <c r="AY283" s="26"/>
      <c r="AZ283" s="26"/>
      <c r="BA283" s="26"/>
      <c r="BB283" s="26"/>
      <c r="BC283" s="26"/>
      <c r="CW283" s="26">
        <v>9.5116120218579236E-2</v>
      </c>
      <c r="CX283" s="13">
        <v>54.3</v>
      </c>
      <c r="CY283" s="13">
        <v>56.749690106514677</v>
      </c>
      <c r="CZ283" s="13">
        <v>56.509613782530785</v>
      </c>
      <c r="DA283" s="13">
        <v>6.9189386871031946</v>
      </c>
      <c r="DB283" s="13">
        <f ca="1"/>
        <v>56.875903175818557</v>
      </c>
      <c r="DC283" s="13">
        <f ca="1"/>
        <v>57.23463541384168</v>
      </c>
      <c r="DD283" s="13">
        <v>49.833902099387466</v>
      </c>
      <c r="DE283" s="13">
        <f ca="1"/>
        <v>55.566255875825121</v>
      </c>
      <c r="DF283" s="13">
        <v>55.820158757677035</v>
      </c>
    </row>
    <row r="284" spans="1:110" x14ac:dyDescent="0.25">
      <c r="A284" s="9">
        <v>57.1</v>
      </c>
      <c r="B284" s="10" t="b">
        <v>1</v>
      </c>
      <c r="U284" s="13"/>
      <c r="V284" s="13"/>
      <c r="W284" s="14"/>
      <c r="X284" s="26"/>
      <c r="Y284" s="26"/>
      <c r="Z284" s="26"/>
      <c r="AA284" s="26"/>
      <c r="AB284" s="26"/>
      <c r="AC284" s="26"/>
      <c r="AD284" s="26"/>
      <c r="AE284" s="26"/>
      <c r="AG284" s="13"/>
      <c r="AH284" s="13"/>
      <c r="AI284" s="14"/>
      <c r="AJ284" s="26"/>
      <c r="AK284" s="26"/>
      <c r="AL284" s="26"/>
      <c r="AM284" s="26"/>
      <c r="AN284" s="26"/>
      <c r="AO284" s="26"/>
      <c r="AP284" s="26"/>
      <c r="AQ284" s="26"/>
      <c r="AS284" s="13"/>
      <c r="AT284" s="13"/>
      <c r="AU284" s="14"/>
      <c r="AV284" s="26"/>
      <c r="AW284" s="26"/>
      <c r="AX284" s="26"/>
      <c r="AY284" s="26"/>
      <c r="AZ284" s="26"/>
      <c r="BA284" s="26"/>
      <c r="BB284" s="26"/>
      <c r="BC284" s="26"/>
      <c r="CW284" s="26">
        <v>9.5457650273224046E-2</v>
      </c>
      <c r="CX284" s="13">
        <v>54.3</v>
      </c>
      <c r="CY284" s="13">
        <v>56.768891999904035</v>
      </c>
      <c r="CZ284" s="13">
        <v>56.526371494100381</v>
      </c>
      <c r="DA284" s="13">
        <v>6.9450711644592031</v>
      </c>
      <c r="DB284" s="13">
        <f ca="1"/>
        <v>56.899524552812586</v>
      </c>
      <c r="DC284" s="13">
        <f ca="1"/>
        <v>57.251457509393838</v>
      </c>
      <c r="DD284" s="13">
        <v>49.858272705698006</v>
      </c>
      <c r="DE284" s="13">
        <f ca="1"/>
        <v>55.58693155172179</v>
      </c>
      <c r="DF284" s="13">
        <v>55.8415452130427</v>
      </c>
    </row>
    <row r="285" spans="1:110" x14ac:dyDescent="0.25">
      <c r="A285" s="9">
        <v>56.8</v>
      </c>
      <c r="B285" s="10" t="b">
        <v>1</v>
      </c>
      <c r="U285" s="13"/>
      <c r="V285" s="13"/>
      <c r="W285" s="14"/>
      <c r="X285" s="26"/>
      <c r="Y285" s="26"/>
      <c r="Z285" s="26"/>
      <c r="AA285" s="26"/>
      <c r="AB285" s="26"/>
      <c r="AC285" s="26"/>
      <c r="AD285" s="26"/>
      <c r="AE285" s="26"/>
      <c r="AG285" s="13"/>
      <c r="AH285" s="13"/>
      <c r="AI285" s="14"/>
      <c r="AJ285" s="26"/>
      <c r="AK285" s="26"/>
      <c r="AL285" s="26"/>
      <c r="AM285" s="26"/>
      <c r="AN285" s="26"/>
      <c r="AO285" s="26"/>
      <c r="AP285" s="26"/>
      <c r="AQ285" s="26"/>
      <c r="AS285" s="13"/>
      <c r="AT285" s="13"/>
      <c r="AU285" s="14"/>
      <c r="AV285" s="26"/>
      <c r="AW285" s="26"/>
      <c r="AX285" s="26"/>
      <c r="AY285" s="26"/>
      <c r="AZ285" s="26"/>
      <c r="BA285" s="26"/>
      <c r="BB285" s="26"/>
      <c r="BC285" s="26"/>
      <c r="CW285" s="26">
        <v>9.5799180327868855E-2</v>
      </c>
      <c r="CX285" s="13">
        <v>54.4</v>
      </c>
      <c r="CY285" s="13">
        <v>56.788043392476965</v>
      </c>
      <c r="CZ285" s="13">
        <v>56.543090082878244</v>
      </c>
      <c r="DA285" s="13">
        <v>6.9712135105757778</v>
      </c>
      <c r="DB285" s="13">
        <f ca="1"/>
        <v>56.923075846359389</v>
      </c>
      <c r="DC285" s="13">
        <f ca="1"/>
        <v>57.268238698667105</v>
      </c>
      <c r="DD285" s="13">
        <v>49.882599754073333</v>
      </c>
      <c r="DE285" s="13">
        <f ca="1"/>
        <v>55.607560661314878</v>
      </c>
      <c r="DF285" s="13">
        <v>55.862883537343009</v>
      </c>
    </row>
    <row r="286" spans="1:110" x14ac:dyDescent="0.25">
      <c r="A286" s="9">
        <v>56.5</v>
      </c>
      <c r="B286" s="10" t="b">
        <v>1</v>
      </c>
      <c r="U286" s="13"/>
      <c r="V286" s="13"/>
      <c r="W286" s="14"/>
      <c r="X286" s="26"/>
      <c r="Y286" s="26"/>
      <c r="Z286" s="26"/>
      <c r="AA286" s="26"/>
      <c r="AB286" s="26"/>
      <c r="AC286" s="26"/>
      <c r="AD286" s="26"/>
      <c r="AE286" s="26"/>
      <c r="AG286" s="13"/>
      <c r="AH286" s="13"/>
      <c r="AI286" s="14"/>
      <c r="AJ286" s="26"/>
      <c r="AK286" s="26"/>
      <c r="AL286" s="26"/>
      <c r="AM286" s="26"/>
      <c r="AN286" s="26"/>
      <c r="AO286" s="26"/>
      <c r="AP286" s="26"/>
      <c r="AQ286" s="26"/>
      <c r="AS286" s="13"/>
      <c r="AT286" s="13"/>
      <c r="AU286" s="14"/>
      <c r="AV286" s="26"/>
      <c r="AW286" s="26"/>
      <c r="AX286" s="26"/>
      <c r="AY286" s="26"/>
      <c r="AZ286" s="26"/>
      <c r="BA286" s="26"/>
      <c r="BB286" s="26"/>
      <c r="BC286" s="26"/>
      <c r="CW286" s="26">
        <v>9.6140710382513664E-2</v>
      </c>
      <c r="CX286" s="13">
        <v>54.4</v>
      </c>
      <c r="CY286" s="13">
        <v>56.807144626206906</v>
      </c>
      <c r="CZ286" s="13">
        <v>56.559769809879924</v>
      </c>
      <c r="DA286" s="13">
        <v>6.997365732909488</v>
      </c>
      <c r="DB286" s="13">
        <f ca="1"/>
        <v>56.946557533048448</v>
      </c>
      <c r="DC286" s="13">
        <f ca="1"/>
        <v>57.284979255311995</v>
      </c>
      <c r="DD286" s="13">
        <v>49.906883477237088</v>
      </c>
      <c r="DE286" s="13">
        <f ca="1"/>
        <v>55.62814349314317</v>
      </c>
      <c r="DF286" s="13">
        <v>55.884174027464212</v>
      </c>
    </row>
    <row r="287" spans="1:110" x14ac:dyDescent="0.25">
      <c r="A287" s="9">
        <v>56.1</v>
      </c>
      <c r="B287" s="10" t="b">
        <v>1</v>
      </c>
      <c r="U287" s="13"/>
      <c r="V287" s="13"/>
      <c r="W287" s="14"/>
      <c r="X287" s="26"/>
      <c r="Y287" s="26"/>
      <c r="Z287" s="26"/>
      <c r="AA287" s="26"/>
      <c r="AB287" s="26"/>
      <c r="AC287" s="26"/>
      <c r="AD287" s="26"/>
      <c r="AE287" s="26"/>
      <c r="AG287" s="13"/>
      <c r="AH287" s="13"/>
      <c r="AI287" s="14"/>
      <c r="AJ287" s="26"/>
      <c r="AK287" s="26"/>
      <c r="AL287" s="26"/>
      <c r="AM287" s="26"/>
      <c r="AN287" s="26"/>
      <c r="AO287" s="26"/>
      <c r="AP287" s="26"/>
      <c r="AQ287" s="26"/>
      <c r="AS287" s="13"/>
      <c r="AT287" s="13"/>
      <c r="AU287" s="14"/>
      <c r="AV287" s="26"/>
      <c r="AW287" s="26"/>
      <c r="AX287" s="26"/>
      <c r="AY287" s="26"/>
      <c r="AZ287" s="26"/>
      <c r="BA287" s="26"/>
      <c r="BB287" s="26"/>
      <c r="BC287" s="26"/>
      <c r="CW287" s="26">
        <v>9.6482240437158473E-2</v>
      </c>
      <c r="CX287" s="13">
        <v>54.5</v>
      </c>
      <c r="CY287" s="13">
        <v>56.82619603958139</v>
      </c>
      <c r="CZ287" s="13">
        <v>56.576410933507397</v>
      </c>
      <c r="DA287" s="13">
        <v>7.0235278389253359</v>
      </c>
      <c r="DB287" s="13">
        <f ca="1"/>
        <v>56.969970084583913</v>
      </c>
      <c r="DC287" s="13">
        <f ca="1"/>
        <v>57.301679450225009</v>
      </c>
      <c r="DD287" s="13">
        <v>49.931124105847928</v>
      </c>
      <c r="DE287" s="13">
        <f ca="1"/>
        <v>55.648680332966777</v>
      </c>
      <c r="DF287" s="13">
        <v>55.905416977439849</v>
      </c>
    </row>
    <row r="288" spans="1:110" x14ac:dyDescent="0.25">
      <c r="A288" s="9">
        <v>55.8</v>
      </c>
      <c r="B288" s="10" t="b">
        <v>1</v>
      </c>
      <c r="U288" s="13"/>
      <c r="V288" s="13"/>
      <c r="W288" s="14"/>
      <c r="X288" s="26"/>
      <c r="Y288" s="26"/>
      <c r="Z288" s="26"/>
      <c r="AA288" s="26"/>
      <c r="AB288" s="26"/>
      <c r="AC288" s="26"/>
      <c r="AD288" s="26"/>
      <c r="AE288" s="26"/>
      <c r="AG288" s="13"/>
      <c r="AH288" s="13"/>
      <c r="AI288" s="14"/>
      <c r="AJ288" s="26"/>
      <c r="AK288" s="26"/>
      <c r="AL288" s="26"/>
      <c r="AM288" s="26"/>
      <c r="AN288" s="26"/>
      <c r="AO288" s="26"/>
      <c r="AP288" s="26"/>
      <c r="AQ288" s="26"/>
      <c r="AS288" s="13"/>
      <c r="AT288" s="13"/>
      <c r="AU288" s="14"/>
      <c r="AV288" s="26"/>
      <c r="AW288" s="26"/>
      <c r="AX288" s="26"/>
      <c r="AY288" s="26"/>
      <c r="AZ288" s="26"/>
      <c r="BA288" s="26"/>
      <c r="BB288" s="26"/>
      <c r="BC288" s="26"/>
      <c r="CW288" s="26">
        <v>9.6823770491803282E-2</v>
      </c>
      <c r="CX288" s="13">
        <v>54.5</v>
      </c>
      <c r="CY288" s="13">
        <v>56.84519796764981</v>
      </c>
      <c r="CZ288" s="13">
        <v>56.593013709584788</v>
      </c>
      <c r="DA288" s="13">
        <v>7.0496998360968117</v>
      </c>
      <c r="DB288" s="13">
        <f ca="1"/>
        <v>56.993313967851805</v>
      </c>
      <c r="DC288" s="13">
        <f ca="1"/>
        <v>57.318339551586092</v>
      </c>
      <c r="DD288" s="13">
        <v>49.955321868525047</v>
      </c>
      <c r="DE288" s="13">
        <f ca="1"/>
        <v>55.669171463803721</v>
      </c>
      <c r="DF288" s="13">
        <v>55.92661267848824</v>
      </c>
    </row>
    <row r="289" spans="1:110" x14ac:dyDescent="0.25">
      <c r="A289" s="9">
        <v>55.6</v>
      </c>
      <c r="B289" s="10" t="b">
        <v>1</v>
      </c>
      <c r="U289" s="13"/>
      <c r="V289" s="13"/>
      <c r="W289" s="14"/>
      <c r="X289" s="26"/>
      <c r="Y289" s="26"/>
      <c r="Z289" s="26"/>
      <c r="AA289" s="26"/>
      <c r="AB289" s="26"/>
      <c r="AC289" s="26"/>
      <c r="AD289" s="26"/>
      <c r="AE289" s="26"/>
      <c r="AG289" s="13"/>
      <c r="AH289" s="13"/>
      <c r="AI289" s="14"/>
      <c r="AJ289" s="26"/>
      <c r="AK289" s="26"/>
      <c r="AL289" s="26"/>
      <c r="AM289" s="26"/>
      <c r="AN289" s="26"/>
      <c r="AO289" s="26"/>
      <c r="AP289" s="26"/>
      <c r="AQ289" s="26"/>
      <c r="AS289" s="13"/>
      <c r="AT289" s="13"/>
      <c r="AU289" s="14"/>
      <c r="AV289" s="26"/>
      <c r="AW289" s="26"/>
      <c r="AX289" s="26"/>
      <c r="AY289" s="26"/>
      <c r="AZ289" s="26"/>
      <c r="BA289" s="26"/>
      <c r="BB289" s="26"/>
      <c r="BC289" s="26"/>
      <c r="CW289" s="26">
        <v>9.7165300546448091E-2</v>
      </c>
      <c r="CX289" s="13">
        <v>54.5</v>
      </c>
      <c r="CY289" s="13">
        <v>56.864150742070493</v>
      </c>
      <c r="CZ289" s="13">
        <v>56.609578391393114</v>
      </c>
      <c r="DA289" s="13">
        <v>7.0758817319058895</v>
      </c>
      <c r="DB289" s="13">
        <f ca="1"/>
        <v>57.016589644986013</v>
      </c>
      <c r="DC289" s="13">
        <f ca="1"/>
        <v>57.334959824895499</v>
      </c>
      <c r="DD289" s="13">
        <v>49.979476991873405</v>
      </c>
      <c r="DE289" s="13">
        <f ca="1"/>
        <v>55.689617165965878</v>
      </c>
      <c r="DF289" s="13">
        <v>55.947761419049293</v>
      </c>
    </row>
    <row r="290" spans="1:110" x14ac:dyDescent="0.25">
      <c r="A290" s="9">
        <v>55.5</v>
      </c>
      <c r="B290" s="10" t="b">
        <v>1</v>
      </c>
      <c r="U290" s="13"/>
      <c r="V290" s="13"/>
      <c r="W290" s="14"/>
      <c r="X290" s="26"/>
      <c r="Y290" s="26"/>
      <c r="Z290" s="26"/>
      <c r="AA290" s="26"/>
      <c r="AB290" s="26"/>
      <c r="AC290" s="26"/>
      <c r="AD290" s="26"/>
      <c r="AE290" s="26"/>
      <c r="AG290" s="13"/>
      <c r="AH290" s="13"/>
      <c r="AI290" s="14"/>
      <c r="AJ290" s="26"/>
      <c r="AK290" s="26"/>
      <c r="AL290" s="26"/>
      <c r="AM290" s="26"/>
      <c r="AN290" s="26"/>
      <c r="AO290" s="26"/>
      <c r="AP290" s="26"/>
      <c r="AQ290" s="26"/>
      <c r="AS290" s="13"/>
      <c r="AT290" s="13"/>
      <c r="AU290" s="14"/>
      <c r="AV290" s="26"/>
      <c r="AW290" s="26"/>
      <c r="AX290" s="26"/>
      <c r="AY290" s="26"/>
      <c r="AZ290" s="26"/>
      <c r="BA290" s="26"/>
      <c r="BB290" s="26"/>
      <c r="BC290" s="26"/>
      <c r="CW290" s="26">
        <v>9.75068306010929E-2</v>
      </c>
      <c r="CX290" s="13">
        <v>54.5</v>
      </c>
      <c r="CY290" s="13">
        <v>56.883054691157028</v>
      </c>
      <c r="CZ290" s="13">
        <v>56.626105229704649</v>
      </c>
      <c r="DA290" s="13">
        <v>7.1020735338430088</v>
      </c>
      <c r="DB290" s="13">
        <f ca="1"/>
        <v>57.039797573433255</v>
      </c>
      <c r="DC290" s="13">
        <f ca="1"/>
        <v>57.351540533009988</v>
      </c>
      <c r="DD290" s="13">
        <v>50.0035897005084</v>
      </c>
      <c r="DE290" s="13">
        <f ca="1"/>
        <v>55.710017717094289</v>
      </c>
      <c r="DF290" s="13">
        <v>55.96886348482073</v>
      </c>
    </row>
    <row r="291" spans="1:110" x14ac:dyDescent="0.25">
      <c r="A291" s="9">
        <v>55.4</v>
      </c>
      <c r="B291" s="10" t="b">
        <v>1</v>
      </c>
      <c r="U291" s="13"/>
      <c r="V291" s="13"/>
      <c r="W291" s="14"/>
      <c r="X291" s="26"/>
      <c r="Y291" s="26"/>
      <c r="Z291" s="26"/>
      <c r="AA291" s="26"/>
      <c r="AB291" s="26"/>
      <c r="AC291" s="26"/>
      <c r="AD291" s="26"/>
      <c r="AE291" s="26"/>
      <c r="AG291" s="13"/>
      <c r="AH291" s="13"/>
      <c r="AI291" s="14"/>
      <c r="AJ291" s="26"/>
      <c r="AK291" s="26"/>
      <c r="AL291" s="26"/>
      <c r="AM291" s="26"/>
      <c r="AN291" s="26"/>
      <c r="AO291" s="26"/>
      <c r="AP291" s="26"/>
      <c r="AQ291" s="26"/>
      <c r="AS291" s="13"/>
      <c r="AT291" s="13"/>
      <c r="AU291" s="14"/>
      <c r="AV291" s="26"/>
      <c r="AW291" s="26"/>
      <c r="AX291" s="26"/>
      <c r="AY291" s="26"/>
      <c r="AZ291" s="26"/>
      <c r="BA291" s="26"/>
      <c r="BB291" s="26"/>
      <c r="BC291" s="26"/>
      <c r="CW291" s="26">
        <v>9.7848360655737709E-2</v>
      </c>
      <c r="CX291" s="13">
        <v>54.6</v>
      </c>
      <c r="CY291" s="13">
        <v>56.901910139923658</v>
      </c>
      <c r="CZ291" s="13">
        <v>56.642594472816398</v>
      </c>
      <c r="DA291" s="13">
        <v>7.1282752494071371</v>
      </c>
      <c r="DB291" s="13">
        <f ca="1"/>
        <v>57.062938206016838</v>
      </c>
      <c r="DC291" s="13">
        <f ca="1"/>
        <v>57.368081936178491</v>
      </c>
      <c r="DD291" s="13">
        <v>50.02766021708031</v>
      </c>
      <c r="DE291" s="13">
        <f ca="1"/>
        <v>55.730373392193954</v>
      </c>
      <c r="DF291" s="13">
        <v>55.989919158793754</v>
      </c>
    </row>
    <row r="292" spans="1:110" x14ac:dyDescent="0.25">
      <c r="A292" s="9">
        <v>69.8</v>
      </c>
      <c r="B292" s="10" t="b">
        <v>1</v>
      </c>
      <c r="U292" s="13"/>
      <c r="V292" s="13"/>
      <c r="W292" s="14"/>
      <c r="X292" s="26"/>
      <c r="Y292" s="26"/>
      <c r="Z292" s="26"/>
      <c r="AA292" s="26"/>
      <c r="AB292" s="26"/>
      <c r="AC292" s="26"/>
      <c r="AD292" s="26"/>
      <c r="AE292" s="26"/>
      <c r="AG292" s="13"/>
      <c r="AH292" s="13"/>
      <c r="AI292" s="14"/>
      <c r="AJ292" s="26"/>
      <c r="AK292" s="26"/>
      <c r="AL292" s="26"/>
      <c r="AM292" s="26"/>
      <c r="AN292" s="26"/>
      <c r="AO292" s="26"/>
      <c r="AP292" s="26"/>
      <c r="AQ292" s="26"/>
      <c r="AS292" s="13"/>
      <c r="AT292" s="13"/>
      <c r="AU292" s="14"/>
      <c r="AV292" s="26"/>
      <c r="AW292" s="26"/>
      <c r="AX292" s="26"/>
      <c r="AY292" s="26"/>
      <c r="AZ292" s="26"/>
      <c r="BA292" s="26"/>
      <c r="BB292" s="26"/>
      <c r="BC292" s="26"/>
      <c r="CW292" s="26">
        <v>9.8189890710382519E-2</v>
      </c>
      <c r="CX292" s="13">
        <v>54.6</v>
      </c>
      <c r="CY292" s="13">
        <v>56.920717410129896</v>
      </c>
      <c r="CZ292" s="13">
        <v>56.659046366583532</v>
      </c>
      <c r="DA292" s="13">
        <v>7.154486886105766</v>
      </c>
      <c r="DB292" s="13">
        <f ca="1"/>
        <v>57.086011990999417</v>
      </c>
      <c r="DC292" s="13">
        <f ca="1"/>
        <v>57.384584292077065</v>
      </c>
      <c r="DD292" s="13">
        <v>50.051688762298241</v>
      </c>
      <c r="DE292" s="13">
        <f ca="1"/>
        <v>55.750684463668009</v>
      </c>
      <c r="DF292" s="13">
        <v>56.01092872128801</v>
      </c>
    </row>
    <row r="293" spans="1:110" x14ac:dyDescent="0.25">
      <c r="A293" s="9">
        <v>69.400000000000006</v>
      </c>
      <c r="B293" s="10" t="b">
        <v>1</v>
      </c>
      <c r="U293" s="13"/>
      <c r="V293" s="13"/>
      <c r="W293" s="14"/>
      <c r="X293" s="26"/>
      <c r="Y293" s="26"/>
      <c r="Z293" s="26"/>
      <c r="AA293" s="26"/>
      <c r="AB293" s="26"/>
      <c r="AC293" s="26"/>
      <c r="AD293" s="26"/>
      <c r="AE293" s="26"/>
      <c r="AG293" s="13"/>
      <c r="AH293" s="13"/>
      <c r="AI293" s="14"/>
      <c r="AJ293" s="26"/>
      <c r="AK293" s="26"/>
      <c r="AL293" s="26"/>
      <c r="AM293" s="26"/>
      <c r="AN293" s="26"/>
      <c r="AO293" s="26"/>
      <c r="AP293" s="26"/>
      <c r="AQ293" s="26"/>
      <c r="AS293" s="13"/>
      <c r="AT293" s="13"/>
      <c r="AU293" s="14"/>
      <c r="AV293" s="26"/>
      <c r="AW293" s="26"/>
      <c r="AX293" s="26"/>
      <c r="AY293" s="26"/>
      <c r="AZ293" s="26"/>
      <c r="BA293" s="26"/>
      <c r="BB293" s="26"/>
      <c r="BC293" s="26"/>
      <c r="CW293" s="26">
        <v>9.8531420765027328E-2</v>
      </c>
      <c r="CX293" s="13">
        <v>54.7</v>
      </c>
      <c r="CY293" s="13">
        <v>56.9394768203246</v>
      </c>
      <c r="CZ293" s="13">
        <v>56.675461154451604</v>
      </c>
      <c r="DA293" s="13">
        <v>7.1807084514548878</v>
      </c>
      <c r="DB293" s="13">
        <f ca="1"/>
        <v>57.109019372144587</v>
      </c>
      <c r="DC293" s="13">
        <f ca="1"/>
        <v>57.401047855843345</v>
      </c>
      <c r="DD293" s="13">
        <v>50.07567555495374</v>
      </c>
      <c r="DE293" s="13">
        <f ca="1"/>
        <v>55.770951201351352</v>
      </c>
      <c r="DF293" s="13">
        <v>56.031892449986131</v>
      </c>
    </row>
    <row r="294" spans="1:110" x14ac:dyDescent="0.25">
      <c r="A294" s="9">
        <v>69.099999999999994</v>
      </c>
      <c r="B294" s="10" t="b">
        <v>1</v>
      </c>
      <c r="U294" s="13"/>
      <c r="V294" s="13"/>
      <c r="W294" s="14"/>
      <c r="X294" s="26"/>
      <c r="Y294" s="26"/>
      <c r="Z294" s="26"/>
      <c r="AA294" s="26"/>
      <c r="AB294" s="26"/>
      <c r="AC294" s="26"/>
      <c r="AD294" s="26"/>
      <c r="AE294" s="26"/>
      <c r="AG294" s="13"/>
      <c r="AH294" s="13"/>
      <c r="AI294" s="14"/>
      <c r="AJ294" s="26"/>
      <c r="AK294" s="26"/>
      <c r="AL294" s="26"/>
      <c r="AM294" s="26"/>
      <c r="AN294" s="26"/>
      <c r="AO294" s="26"/>
      <c r="AP294" s="26"/>
      <c r="AQ294" s="26"/>
      <c r="AS294" s="13"/>
      <c r="AT294" s="13"/>
      <c r="AU294" s="14"/>
      <c r="AV294" s="26"/>
      <c r="AW294" s="26"/>
      <c r="AX294" s="26"/>
      <c r="AY294" s="26"/>
      <c r="AZ294" s="26"/>
      <c r="BA294" s="26"/>
      <c r="BB294" s="26"/>
      <c r="BC294" s="26"/>
      <c r="CW294" s="26">
        <v>9.8872950819672137E-2</v>
      </c>
      <c r="CX294" s="13">
        <v>54.7</v>
      </c>
      <c r="CY294" s="13">
        <v>56.958188685889041</v>
      </c>
      <c r="CZ294" s="13">
        <v>56.691839077488829</v>
      </c>
      <c r="DA294" s="13">
        <v>7.2069399529790745</v>
      </c>
      <c r="DB294" s="13">
        <f ca="1"/>
        <v>57.131960788777512</v>
      </c>
      <c r="DC294" s="13">
        <f ca="1"/>
        <v>57.417472880110367</v>
      </c>
      <c r="DD294" s="13">
        <v>50.099620811944057</v>
      </c>
      <c r="DE294" s="13">
        <f ca="1"/>
        <v>55.791173872543716</v>
      </c>
      <c r="DF294" s="13">
        <v>56.05281061996758</v>
      </c>
    </row>
    <row r="295" spans="1:110" x14ac:dyDescent="0.25">
      <c r="A295" s="9">
        <v>68.7</v>
      </c>
      <c r="B295" s="10" t="b">
        <v>1</v>
      </c>
      <c r="U295" s="13"/>
      <c r="V295" s="13"/>
      <c r="W295" s="14"/>
      <c r="X295" s="26"/>
      <c r="Y295" s="26"/>
      <c r="Z295" s="26"/>
      <c r="AA295" s="26"/>
      <c r="AB295" s="26"/>
      <c r="AC295" s="26"/>
      <c r="AD295" s="26"/>
      <c r="AE295" s="26"/>
      <c r="AG295" s="13"/>
      <c r="AH295" s="13"/>
      <c r="AI295" s="14"/>
      <c r="AJ295" s="26"/>
      <c r="AK295" s="26"/>
      <c r="AL295" s="26"/>
      <c r="AM295" s="26"/>
      <c r="AN295" s="26"/>
      <c r="AO295" s="26"/>
      <c r="AP295" s="26"/>
      <c r="AQ295" s="26"/>
      <c r="AS295" s="13"/>
      <c r="AT295" s="13"/>
      <c r="AU295" s="14"/>
      <c r="AV295" s="26"/>
      <c r="AW295" s="26"/>
      <c r="AX295" s="26"/>
      <c r="AY295" s="26"/>
      <c r="AZ295" s="26"/>
      <c r="BA295" s="26"/>
      <c r="BB295" s="26"/>
      <c r="BC295" s="26"/>
      <c r="CW295" s="26">
        <v>9.9214480874316946E-2</v>
      </c>
      <c r="CX295" s="13">
        <v>54.7</v>
      </c>
      <c r="CY295" s="13">
        <v>56.976853319079389</v>
      </c>
      <c r="CZ295" s="13">
        <v>56.708180374417402</v>
      </c>
      <c r="DA295" s="13">
        <v>7.2331813982114239</v>
      </c>
      <c r="DB295" s="13">
        <f ca="1"/>
        <v>57.154836675844521</v>
      </c>
      <c r="DC295" s="13">
        <f ca="1"/>
        <v>57.433859615039864</v>
      </c>
      <c r="DD295" s="13">
        <v>50.123524748294997</v>
      </c>
      <c r="DE295" s="13">
        <f ca="1"/>
        <v>55.811352742042217</v>
      </c>
      <c r="DF295" s="13">
        <v>56.073683503742075</v>
      </c>
    </row>
    <row r="296" spans="1:110" x14ac:dyDescent="0.25">
      <c r="A296" s="9">
        <v>68.3</v>
      </c>
      <c r="B296" s="10" t="b">
        <v>1</v>
      </c>
      <c r="U296" s="13"/>
      <c r="V296" s="13"/>
      <c r="W296" s="14"/>
      <c r="X296" s="26"/>
      <c r="Y296" s="26"/>
      <c r="Z296" s="26"/>
      <c r="AA296" s="26"/>
      <c r="AB296" s="26"/>
      <c r="AC296" s="26"/>
      <c r="AD296" s="26"/>
      <c r="AE296" s="26"/>
      <c r="AG296" s="13"/>
      <c r="AH296" s="13"/>
      <c r="AI296" s="14"/>
      <c r="AJ296" s="26"/>
      <c r="AK296" s="26"/>
      <c r="AL296" s="26"/>
      <c r="AM296" s="26"/>
      <c r="AN296" s="26"/>
      <c r="AO296" s="26"/>
      <c r="AP296" s="26"/>
      <c r="AQ296" s="26"/>
      <c r="AS296" s="13"/>
      <c r="AT296" s="13"/>
      <c r="AU296" s="14"/>
      <c r="AV296" s="26"/>
      <c r="AW296" s="26"/>
      <c r="AX296" s="26"/>
      <c r="AY296" s="26"/>
      <c r="AZ296" s="26"/>
      <c r="BA296" s="26"/>
      <c r="BB296" s="26"/>
      <c r="BC296" s="26"/>
      <c r="CW296" s="26">
        <v>9.9556010928961755E-2</v>
      </c>
      <c r="CX296" s="13">
        <v>54.7</v>
      </c>
      <c r="CY296" s="13">
        <v>56.995471029068405</v>
      </c>
      <c r="CZ296" s="13">
        <v>56.724485281644611</v>
      </c>
      <c r="DA296" s="13">
        <v>7.2594327946936259</v>
      </c>
      <c r="DB296" s="13">
        <f ca="1"/>
        <v>57.177647463971667</v>
      </c>
      <c r="DC296" s="13">
        <f ca="1"/>
        <v>57.450208308354924</v>
      </c>
      <c r="DD296" s="13">
        <v>50.147387577183494</v>
      </c>
      <c r="DE296" s="13">
        <f ca="1"/>
        <v>55.831488072173343</v>
      </c>
      <c r="DF296" s="13">
        <v>56.094511371282323</v>
      </c>
    </row>
    <row r="297" spans="1:110" x14ac:dyDescent="0.25">
      <c r="A297" s="9">
        <v>67.900000000000006</v>
      </c>
      <c r="B297" s="10" t="b">
        <v>1</v>
      </c>
      <c r="U297" s="13"/>
      <c r="V297" s="13"/>
      <c r="W297" s="14"/>
      <c r="X297" s="26"/>
      <c r="Y297" s="26"/>
      <c r="Z297" s="26"/>
      <c r="AA297" s="26"/>
      <c r="AB297" s="26"/>
      <c r="AC297" s="26"/>
      <c r="AD297" s="26"/>
      <c r="AE297" s="26"/>
      <c r="AG297" s="13"/>
      <c r="AH297" s="13"/>
      <c r="AI297" s="14"/>
      <c r="AJ297" s="26"/>
      <c r="AK297" s="26"/>
      <c r="AL297" s="26"/>
      <c r="AM297" s="26"/>
      <c r="AN297" s="26"/>
      <c r="AO297" s="26"/>
      <c r="AP297" s="26"/>
      <c r="AQ297" s="26"/>
      <c r="AS297" s="13"/>
      <c r="AT297" s="13"/>
      <c r="AU297" s="14"/>
      <c r="AV297" s="26"/>
      <c r="AW297" s="26"/>
      <c r="AX297" s="26"/>
      <c r="AY297" s="26"/>
      <c r="AZ297" s="26"/>
      <c r="BA297" s="26"/>
      <c r="BB297" s="26"/>
      <c r="BC297" s="26"/>
      <c r="CW297" s="26">
        <v>9.9897540983606564E-2</v>
      </c>
      <c r="CX297" s="13">
        <v>54.8</v>
      </c>
      <c r="CY297" s="13">
        <v>57.014042121986584</v>
      </c>
      <c r="CZ297" s="13">
        <v>56.740754033293108</v>
      </c>
      <c r="DA297" s="13">
        <v>7.2856941499759547</v>
      </c>
      <c r="DB297" s="13">
        <f ca="1"/>
        <v>57.20039357952232</v>
      </c>
      <c r="DC297" s="13">
        <f ca="1"/>
        <v>57.466519205372236</v>
      </c>
      <c r="DD297" s="13">
        <v>50.171209509959731</v>
      </c>
      <c r="DE297" s="13">
        <f ca="1"/>
        <v>55.851580122824508</v>
      </c>
      <c r="DF297" s="13">
        <v>56.11529449005635</v>
      </c>
    </row>
    <row r="298" spans="1:110" x14ac:dyDescent="0.25">
      <c r="A298" s="9">
        <v>67.400000000000006</v>
      </c>
      <c r="B298" s="10" t="b">
        <v>1</v>
      </c>
      <c r="U298" s="13"/>
      <c r="V298" s="13"/>
      <c r="W298" s="14"/>
      <c r="X298" s="26"/>
      <c r="Y298" s="26"/>
      <c r="Z298" s="26"/>
      <c r="AA298" s="26"/>
      <c r="AB298" s="26"/>
      <c r="AC298" s="26"/>
      <c r="AD298" s="26"/>
      <c r="AE298" s="26"/>
      <c r="AG298" s="13"/>
      <c r="AH298" s="13"/>
      <c r="AI298" s="14"/>
      <c r="AJ298" s="26"/>
      <c r="AK298" s="26"/>
      <c r="AL298" s="26"/>
      <c r="AM298" s="26"/>
      <c r="AN298" s="26"/>
      <c r="AO298" s="26"/>
      <c r="AP298" s="26"/>
      <c r="AQ298" s="26"/>
      <c r="AS298" s="13"/>
      <c r="AT298" s="13"/>
      <c r="AU298" s="14"/>
      <c r="AV298" s="26"/>
      <c r="AW298" s="26"/>
      <c r="AX298" s="26"/>
      <c r="AY298" s="26"/>
      <c r="AZ298" s="26"/>
      <c r="BA298" s="26"/>
      <c r="BB298" s="26"/>
      <c r="BC298" s="26"/>
      <c r="CW298" s="26">
        <v>0.10023907103825136</v>
      </c>
      <c r="CX298" s="13">
        <v>54.8</v>
      </c>
      <c r="CY298" s="13">
        <v>57.032566900962379</v>
      </c>
      <c r="CZ298" s="13">
        <v>56.756986861230928</v>
      </c>
      <c r="DA298" s="13">
        <v>7.3119654716172544</v>
      </c>
      <c r="DB298" s="13">
        <f ca="1"/>
        <v>57.223075444653801</v>
      </c>
      <c r="DC298" s="13">
        <f ca="1"/>
        <v>57.482792549033704</v>
      </c>
      <c r="DD298" s="13">
        <v>50.194990756169041</v>
      </c>
      <c r="DE298" s="13">
        <f ca="1"/>
        <v>55.871629151474949</v>
      </c>
      <c r="DF298" s="13">
        <v>56.136033125059257</v>
      </c>
    </row>
    <row r="299" spans="1:110" x14ac:dyDescent="0.25">
      <c r="A299" s="9">
        <v>67</v>
      </c>
      <c r="B299" s="10" t="b">
        <v>1</v>
      </c>
      <c r="U299" s="13"/>
      <c r="V299" s="13"/>
      <c r="W299" s="14"/>
      <c r="X299" s="26"/>
      <c r="Y299" s="26"/>
      <c r="Z299" s="26"/>
      <c r="AA299" s="26"/>
      <c r="AB299" s="26"/>
      <c r="AC299" s="26"/>
      <c r="AD299" s="26"/>
      <c r="AE299" s="26"/>
      <c r="AG299" s="13"/>
      <c r="AH299" s="13"/>
      <c r="AI299" s="14"/>
      <c r="AJ299" s="26"/>
      <c r="AK299" s="26"/>
      <c r="AL299" s="26"/>
      <c r="AM299" s="26"/>
      <c r="AN299" s="26"/>
      <c r="AO299" s="26"/>
      <c r="AP299" s="26"/>
      <c r="AQ299" s="26"/>
      <c r="AS299" s="13"/>
      <c r="AT299" s="13"/>
      <c r="AU299" s="14"/>
      <c r="AV299" s="26"/>
      <c r="AW299" s="26"/>
      <c r="AX299" s="26"/>
      <c r="AY299" s="26"/>
      <c r="AZ299" s="26"/>
      <c r="BA299" s="26"/>
      <c r="BB299" s="26"/>
      <c r="BC299" s="26"/>
      <c r="CW299" s="26">
        <v>0.10058060109289617</v>
      </c>
      <c r="CX299" s="13">
        <v>54.8</v>
      </c>
      <c r="CY299" s="13">
        <v>57.051045666162011</v>
      </c>
      <c r="CZ299" s="13">
        <v>56.773183995100993</v>
      </c>
      <c r="DA299" s="13">
        <v>7.338246767185006</v>
      </c>
      <c r="DB299" s="13">
        <f ca="1"/>
        <v>57.245693477373116</v>
      </c>
      <c r="DC299" s="13">
        <f ca="1"/>
        <v>57.499028579937537</v>
      </c>
      <c r="DD299" s="13">
        <v>50.218731523573361</v>
      </c>
      <c r="DE299" s="13">
        <f ca="1"/>
        <v>55.891635413226275</v>
      </c>
      <c r="DF299" s="13">
        <v>56.15672753884445</v>
      </c>
    </row>
    <row r="300" spans="1:110" x14ac:dyDescent="0.25">
      <c r="A300" s="9">
        <v>66.5</v>
      </c>
      <c r="B300" s="10" t="b">
        <v>1</v>
      </c>
      <c r="U300" s="13"/>
      <c r="V300" s="13"/>
      <c r="W300" s="14"/>
      <c r="X300" s="26"/>
      <c r="Y300" s="26"/>
      <c r="Z300" s="26"/>
      <c r="AA300" s="26"/>
      <c r="AB300" s="26"/>
      <c r="AC300" s="26"/>
      <c r="AD300" s="26"/>
      <c r="AE300" s="26"/>
      <c r="AG300" s="13"/>
      <c r="AH300" s="13"/>
      <c r="AI300" s="14"/>
      <c r="AJ300" s="26"/>
      <c r="AK300" s="26"/>
      <c r="AL300" s="26"/>
      <c r="AM300" s="26"/>
      <c r="AN300" s="26"/>
      <c r="AO300" s="26"/>
      <c r="AP300" s="26"/>
      <c r="AQ300" s="26"/>
      <c r="AS300" s="13"/>
      <c r="AT300" s="13"/>
      <c r="AU300" s="14"/>
      <c r="AV300" s="26"/>
      <c r="AW300" s="26"/>
      <c r="AX300" s="26"/>
      <c r="AY300" s="26"/>
      <c r="AZ300" s="26"/>
      <c r="BA300" s="26"/>
      <c r="BB300" s="26"/>
      <c r="BC300" s="26"/>
      <c r="CW300" s="26">
        <v>0.10092213114754098</v>
      </c>
      <c r="CX300" s="13">
        <v>54.8</v>
      </c>
      <c r="CY300" s="13">
        <v>57.069478714828378</v>
      </c>
      <c r="CZ300" s="13">
        <v>56.789345662349994</v>
      </c>
      <c r="DA300" s="13">
        <v>7.364538044255311</v>
      </c>
      <c r="DB300" s="13">
        <f ca="1"/>
        <v>57.268248091591687</v>
      </c>
      <c r="DC300" s="13">
        <f ca="1"/>
        <v>57.515227536368883</v>
      </c>
      <c r="DD300" s="13">
        <v>50.242432018172451</v>
      </c>
      <c r="DE300" s="13">
        <f ca="1"/>
        <v>55.911599160832459</v>
      </c>
      <c r="DF300" s="13">
        <v>56.177377991554422</v>
      </c>
    </row>
    <row r="301" spans="1:110" x14ac:dyDescent="0.25">
      <c r="A301" s="9">
        <v>65.8</v>
      </c>
      <c r="B301" s="10" t="b">
        <v>1</v>
      </c>
      <c r="U301" s="13"/>
      <c r="V301" s="13"/>
      <c r="W301" s="14"/>
      <c r="X301" s="26"/>
      <c r="Y301" s="26"/>
      <c r="Z301" s="26"/>
      <c r="AA301" s="26"/>
      <c r="AB301" s="26"/>
      <c r="AC301" s="26"/>
      <c r="AD301" s="26"/>
      <c r="AE301" s="26"/>
      <c r="AG301" s="13"/>
      <c r="AH301" s="13"/>
      <c r="AI301" s="14"/>
      <c r="AJ301" s="26"/>
      <c r="AK301" s="26"/>
      <c r="AL301" s="26"/>
      <c r="AM301" s="26"/>
      <c r="AN301" s="26"/>
      <c r="AO301" s="26"/>
      <c r="AP301" s="26"/>
      <c r="AQ301" s="26"/>
      <c r="AS301" s="13"/>
      <c r="AT301" s="13"/>
      <c r="AU301" s="14"/>
      <c r="AV301" s="26"/>
      <c r="AW301" s="26"/>
      <c r="AX301" s="26"/>
      <c r="AY301" s="26"/>
      <c r="AZ301" s="26"/>
      <c r="BA301" s="26"/>
      <c r="BB301" s="26"/>
      <c r="BC301" s="26"/>
      <c r="CW301" s="26">
        <v>0.10126366120218579</v>
      </c>
      <c r="CX301" s="13">
        <v>54.8</v>
      </c>
      <c r="CY301" s="13">
        <v>57.087866341319497</v>
      </c>
      <c r="CZ301" s="13">
        <v>56.805472088256764</v>
      </c>
      <c r="DA301" s="13">
        <v>7.3908393104128791</v>
      </c>
      <c r="DB301" s="13">
        <f ca="1"/>
        <v>57.290739697179198</v>
      </c>
      <c r="DC301" s="13">
        <f ca="1"/>
        <v>57.531389654329928</v>
      </c>
      <c r="DD301" s="13">
        <v>50.266092444224711</v>
      </c>
      <c r="DE301" s="13">
        <f ca="1"/>
        <v>55.931520644729346</v>
      </c>
      <c r="DF301" s="13">
        <v>56.197984740951014</v>
      </c>
    </row>
    <row r="302" spans="1:110" x14ac:dyDescent="0.25">
      <c r="A302" s="9">
        <v>65</v>
      </c>
      <c r="B302" s="10" t="b">
        <v>1</v>
      </c>
      <c r="U302" s="13"/>
      <c r="V302" s="13"/>
      <c r="W302" s="14"/>
      <c r="X302" s="26"/>
      <c r="Y302" s="26"/>
      <c r="Z302" s="26"/>
      <c r="AA302" s="26"/>
      <c r="AB302" s="26"/>
      <c r="AC302" s="26"/>
      <c r="AD302" s="26"/>
      <c r="AE302" s="26"/>
      <c r="AG302" s="13"/>
      <c r="AH302" s="13"/>
      <c r="AI302" s="14"/>
      <c r="AJ302" s="26"/>
      <c r="AK302" s="26"/>
      <c r="AL302" s="26"/>
      <c r="AM302" s="26"/>
      <c r="AN302" s="26"/>
      <c r="AO302" s="26"/>
      <c r="AP302" s="26"/>
      <c r="AQ302" s="26"/>
      <c r="AS302" s="13"/>
      <c r="AT302" s="13"/>
      <c r="AU302" s="14"/>
      <c r="AV302" s="26"/>
      <c r="AW302" s="26"/>
      <c r="AX302" s="26"/>
      <c r="AY302" s="26"/>
      <c r="AZ302" s="26"/>
      <c r="BA302" s="26"/>
      <c r="BB302" s="26"/>
      <c r="BC302" s="26"/>
      <c r="CW302" s="26">
        <v>0.1016051912568306</v>
      </c>
      <c r="CX302" s="13">
        <v>54.8</v>
      </c>
      <c r="CY302" s="13">
        <v>57.106208837146269</v>
      </c>
      <c r="CZ302" s="13">
        <v>56.821563495960696</v>
      </c>
      <c r="DA302" s="13">
        <v>7.4171505732510985</v>
      </c>
      <c r="DB302" s="13">
        <f ca="1"/>
        <v>57.313168700016618</v>
      </c>
      <c r="DC302" s="13">
        <f ca="1"/>
        <v>57.547515167569507</v>
      </c>
      <c r="DD302" s="13">
        <v>50.289713004267753</v>
      </c>
      <c r="DE302" s="13">
        <f ca="1"/>
        <v>55.951400113063698</v>
      </c>
      <c r="DF302" s="13">
        <v>56.218548042445157</v>
      </c>
    </row>
    <row r="303" spans="1:110" x14ac:dyDescent="0.25">
      <c r="A303" s="9">
        <v>64.2</v>
      </c>
      <c r="B303" s="10" t="b">
        <v>1</v>
      </c>
      <c r="U303" s="13"/>
      <c r="V303" s="13"/>
      <c r="W303" s="14"/>
      <c r="X303" s="26"/>
      <c r="Y303" s="26"/>
      <c r="Z303" s="26"/>
      <c r="AA303" s="26"/>
      <c r="AB303" s="26"/>
      <c r="AC303" s="26"/>
      <c r="AD303" s="26"/>
      <c r="AE303" s="26"/>
      <c r="AG303" s="13"/>
      <c r="AH303" s="13"/>
      <c r="AI303" s="14"/>
      <c r="AJ303" s="26"/>
      <c r="AK303" s="26"/>
      <c r="AL303" s="26"/>
      <c r="AM303" s="26"/>
      <c r="AN303" s="26"/>
      <c r="AO303" s="26"/>
      <c r="AP303" s="26"/>
      <c r="AQ303" s="26"/>
      <c r="AS303" s="13"/>
      <c r="AT303" s="13"/>
      <c r="AU303" s="14"/>
      <c r="AV303" s="26"/>
      <c r="AW303" s="26"/>
      <c r="AX303" s="26"/>
      <c r="AY303" s="26"/>
      <c r="AZ303" s="26"/>
      <c r="BA303" s="26"/>
      <c r="BB303" s="26"/>
      <c r="BC303" s="26"/>
      <c r="CW303" s="26">
        <v>0.10194672131147541</v>
      </c>
      <c r="CX303" s="13">
        <v>54.9</v>
      </c>
      <c r="CY303" s="13">
        <v>57.124506491009555</v>
      </c>
      <c r="CZ303" s="13">
        <v>56.837620106488842</v>
      </c>
      <c r="DA303" s="13">
        <v>7.4434718403720144</v>
      </c>
      <c r="DB303" s="13">
        <f ca="1"/>
        <v>57.335535502048309</v>
      </c>
      <c r="DC303" s="13">
        <f ca="1"/>
        <v>57.563604307612231</v>
      </c>
      <c r="DD303" s="13">
        <v>50.313293899138607</v>
      </c>
      <c r="DE303" s="13">
        <f ca="1"/>
        <v>55.971237811721814</v>
      </c>
      <c r="DF303" s="13">
        <v>56.239068149126247</v>
      </c>
    </row>
    <row r="304" spans="1:110" x14ac:dyDescent="0.25">
      <c r="A304" s="9">
        <v>63.3</v>
      </c>
      <c r="B304" s="10" t="b">
        <v>1</v>
      </c>
      <c r="U304" s="13"/>
      <c r="V304" s="13"/>
      <c r="W304" s="14"/>
      <c r="X304" s="26"/>
      <c r="Y304" s="26"/>
      <c r="Z304" s="26"/>
      <c r="AA304" s="26"/>
      <c r="AB304" s="26"/>
      <c r="AC304" s="26"/>
      <c r="AD304" s="26"/>
      <c r="AE304" s="26"/>
      <c r="AG304" s="13"/>
      <c r="AH304" s="13"/>
      <c r="AI304" s="14"/>
      <c r="AJ304" s="26"/>
      <c r="AK304" s="26"/>
      <c r="AL304" s="26"/>
      <c r="AM304" s="26"/>
      <c r="AN304" s="26"/>
      <c r="AO304" s="26"/>
      <c r="AP304" s="26"/>
      <c r="AQ304" s="26"/>
      <c r="AS304" s="13"/>
      <c r="AT304" s="13"/>
      <c r="AU304" s="14"/>
      <c r="AV304" s="26"/>
      <c r="AW304" s="26"/>
      <c r="AX304" s="26"/>
      <c r="AY304" s="26"/>
      <c r="AZ304" s="26"/>
      <c r="BA304" s="26"/>
      <c r="BB304" s="26"/>
      <c r="BC304" s="26"/>
      <c r="CW304" s="26">
        <v>0.10228825136612021</v>
      </c>
      <c r="CX304" s="13">
        <v>54.9</v>
      </c>
      <c r="CY304" s="13">
        <v>57.142759588836711</v>
      </c>
      <c r="CZ304" s="13">
        <v>56.853642138783336</v>
      </c>
      <c r="DA304" s="13">
        <v>7.4698031193863246</v>
      </c>
      <c r="DB304" s="13">
        <f ca="1"/>
        <v>57.357840501333222</v>
      </c>
      <c r="DC304" s="13">
        <f ca="1"/>
        <v>57.579657303787108</v>
      </c>
      <c r="DD304" s="13">
        <v>50.336835327993633</v>
      </c>
      <c r="DE304" s="13">
        <f ca="1"/>
        <v>55.991033984357628</v>
      </c>
      <c r="DF304" s="13">
        <v>56.259545311790937</v>
      </c>
    </row>
    <row r="305" spans="1:110" x14ac:dyDescent="0.25">
      <c r="A305" s="9">
        <v>62.5</v>
      </c>
      <c r="B305" s="10" t="b">
        <v>1</v>
      </c>
      <c r="U305" s="13"/>
      <c r="V305" s="13"/>
      <c r="W305" s="14"/>
      <c r="X305" s="26"/>
      <c r="Y305" s="26"/>
      <c r="Z305" s="26"/>
      <c r="AA305" s="26"/>
      <c r="AB305" s="26"/>
      <c r="AC305" s="26"/>
      <c r="AD305" s="26"/>
      <c r="AE305" s="26"/>
      <c r="AG305" s="13"/>
      <c r="AH305" s="13"/>
      <c r="AI305" s="14"/>
      <c r="AJ305" s="26"/>
      <c r="AK305" s="26"/>
      <c r="AL305" s="26"/>
      <c r="AM305" s="26"/>
      <c r="AN305" s="26"/>
      <c r="AO305" s="26"/>
      <c r="AP305" s="26"/>
      <c r="AQ305" s="26"/>
      <c r="AS305" s="13"/>
      <c r="AT305" s="13"/>
      <c r="AU305" s="14"/>
      <c r="AV305" s="26"/>
      <c r="AW305" s="26"/>
      <c r="AX305" s="26"/>
      <c r="AY305" s="26"/>
      <c r="AZ305" s="26"/>
      <c r="BA305" s="26"/>
      <c r="BB305" s="26"/>
      <c r="BC305" s="26"/>
      <c r="CW305" s="26">
        <v>0.10262978142076502</v>
      </c>
      <c r="CX305" s="13">
        <v>54.9</v>
      </c>
      <c r="CY305" s="13">
        <v>57.160968413817564</v>
      </c>
      <c r="CZ305" s="13">
        <v>56.869629809728025</v>
      </c>
      <c r="DA305" s="13">
        <v>7.496144417913448</v>
      </c>
      <c r="DB305" s="13">
        <f ca="1"/>
        <v>57.380084092095395</v>
      </c>
      <c r="DC305" s="13">
        <f ca="1"/>
        <v>57.595674383255847</v>
      </c>
      <c r="DD305" s="13">
        <v>50.360337488328192</v>
      </c>
      <c r="DE305" s="13">
        <f ca="1"/>
        <v>56.010788872420449</v>
      </c>
      <c r="DF305" s="13">
        <v>56.279979778971594</v>
      </c>
    </row>
    <row r="306" spans="1:110" x14ac:dyDescent="0.25">
      <c r="A306" s="9">
        <v>61.7</v>
      </c>
      <c r="B306" s="10" t="b">
        <v>1</v>
      </c>
      <c r="U306" s="13"/>
      <c r="V306" s="13"/>
      <c r="W306" s="14"/>
      <c r="X306" s="26"/>
      <c r="Y306" s="26"/>
      <c r="Z306" s="26"/>
      <c r="AA306" s="26"/>
      <c r="AB306" s="26"/>
      <c r="AC306" s="26"/>
      <c r="AD306" s="26"/>
      <c r="AE306" s="26"/>
      <c r="AG306" s="13"/>
      <c r="AH306" s="13"/>
      <c r="AI306" s="14"/>
      <c r="AJ306" s="26"/>
      <c r="AK306" s="26"/>
      <c r="AL306" s="26"/>
      <c r="AM306" s="26"/>
      <c r="AN306" s="26"/>
      <c r="AO306" s="26"/>
      <c r="AP306" s="26"/>
      <c r="AQ306" s="26"/>
      <c r="AS306" s="13"/>
      <c r="AT306" s="13"/>
      <c r="AU306" s="14"/>
      <c r="AV306" s="26"/>
      <c r="AW306" s="26"/>
      <c r="AX306" s="26"/>
      <c r="AY306" s="26"/>
      <c r="AZ306" s="26"/>
      <c r="BA306" s="26"/>
      <c r="BB306" s="26"/>
      <c r="BC306" s="26"/>
      <c r="CW306" s="26">
        <v>0.10297131147540983</v>
      </c>
      <c r="CX306" s="13">
        <v>54.9</v>
      </c>
      <c r="CY306" s="13">
        <v>57.179133246439697</v>
      </c>
      <c r="CZ306" s="13">
        <v>56.885583334174555</v>
      </c>
      <c r="DA306" s="13">
        <v>7.5224957435814703</v>
      </c>
      <c r="DB306" s="13">
        <f ca="1"/>
        <v>57.402266664773478</v>
      </c>
      <c r="DC306" s="13">
        <f ca="1"/>
        <v>57.611655771040418</v>
      </c>
      <c r="DD306" s="13">
        <v>50.38380057599592</v>
      </c>
      <c r="DE306" s="13">
        <f ca="1"/>
        <v>56.030502715182173</v>
      </c>
      <c r="DF306" s="13">
        <v>56.30037179696415</v>
      </c>
    </row>
    <row r="307" spans="1:110" x14ac:dyDescent="0.25">
      <c r="A307" s="9">
        <v>62</v>
      </c>
      <c r="B307" s="10" t="b">
        <v>1</v>
      </c>
      <c r="U307" s="13"/>
      <c r="V307" s="13"/>
      <c r="W307" s="14"/>
      <c r="X307" s="26"/>
      <c r="Y307" s="26"/>
      <c r="Z307" s="26"/>
      <c r="AA307" s="26"/>
      <c r="AB307" s="26"/>
      <c r="AC307" s="26"/>
      <c r="AD307" s="26"/>
      <c r="AE307" s="26"/>
      <c r="AG307" s="13"/>
      <c r="AH307" s="13"/>
      <c r="AI307" s="14"/>
      <c r="AJ307" s="26"/>
      <c r="AK307" s="26"/>
      <c r="AL307" s="26"/>
      <c r="AM307" s="26"/>
      <c r="AN307" s="26"/>
      <c r="AO307" s="26"/>
      <c r="AP307" s="26"/>
      <c r="AQ307" s="26"/>
      <c r="AS307" s="13"/>
      <c r="AT307" s="13"/>
      <c r="AU307" s="14"/>
      <c r="AV307" s="26"/>
      <c r="AW307" s="26"/>
      <c r="AX307" s="26"/>
      <c r="AY307" s="26"/>
      <c r="AZ307" s="26"/>
      <c r="BA307" s="26"/>
      <c r="BB307" s="26"/>
      <c r="BC307" s="26"/>
      <c r="CW307" s="26">
        <v>0.10331284153005464</v>
      </c>
      <c r="CX307" s="13">
        <v>55</v>
      </c>
      <c r="CY307" s="13">
        <v>57.197254364523211</v>
      </c>
      <c r="CZ307" s="13">
        <v>56.901502924968504</v>
      </c>
      <c r="DA307" s="13">
        <v>7.548857104027217</v>
      </c>
      <c r="DB307" s="13">
        <f ca="1"/>
        <v>57.424388606069577</v>
      </c>
      <c r="DC307" s="13">
        <f ca="1"/>
        <v>57.627601690050511</v>
      </c>
      <c r="DD307" s="13">
        <v>50.407224785227825</v>
      </c>
      <c r="DE307" s="13">
        <f ca="1"/>
        <v>56.050175749764193</v>
      </c>
      <c r="DF307" s="13">
        <v>56.320721609855738</v>
      </c>
    </row>
    <row r="308" spans="1:110" x14ac:dyDescent="0.25">
      <c r="A308" s="9">
        <v>77</v>
      </c>
      <c r="B308" s="10" t="b">
        <v>1</v>
      </c>
      <c r="U308" s="13"/>
      <c r="V308" s="13"/>
      <c r="W308" s="14"/>
      <c r="X308" s="26"/>
      <c r="Y308" s="26"/>
      <c r="Z308" s="26"/>
      <c r="AA308" s="26"/>
      <c r="AB308" s="26"/>
      <c r="AC308" s="26"/>
      <c r="AD308" s="26"/>
      <c r="AE308" s="26"/>
      <c r="AG308" s="13"/>
      <c r="AH308" s="13"/>
      <c r="AI308" s="14"/>
      <c r="AJ308" s="26"/>
      <c r="AK308" s="26"/>
      <c r="AL308" s="26"/>
      <c r="AM308" s="26"/>
      <c r="AN308" s="26"/>
      <c r="AO308" s="26"/>
      <c r="AP308" s="26"/>
      <c r="AQ308" s="26"/>
      <c r="AS308" s="13"/>
      <c r="AT308" s="13"/>
      <c r="AU308" s="14"/>
      <c r="AV308" s="26"/>
      <c r="AW308" s="26"/>
      <c r="AX308" s="26"/>
      <c r="AY308" s="26"/>
      <c r="AZ308" s="26"/>
      <c r="BA308" s="26"/>
      <c r="BB308" s="26"/>
      <c r="BC308" s="26"/>
      <c r="CW308" s="26">
        <v>0.10365437158469945</v>
      </c>
      <c r="CX308" s="13">
        <v>55</v>
      </c>
      <c r="CY308" s="13">
        <v>57.215332043254996</v>
      </c>
      <c r="CZ308" s="13">
        <v>56.917388792974506</v>
      </c>
      <c r="DA308" s="13">
        <v>7.5752285068962424</v>
      </c>
      <c r="DB308" s="13">
        <f ca="1"/>
        <v>57.446450298997284</v>
      </c>
      <c r="DC308" s="13">
        <f ca="1"/>
        <v>57.64351236111029</v>
      </c>
      <c r="DD308" s="13">
        <v>50.430610308650998</v>
      </c>
      <c r="DE308" s="13">
        <f ca="1"/>
        <v>56.069808211163718</v>
      </c>
      <c r="DF308" s="13">
        <v>56.341029459551677</v>
      </c>
    </row>
    <row r="309" spans="1:110" x14ac:dyDescent="0.25">
      <c r="A309" s="9">
        <v>74</v>
      </c>
      <c r="B309" s="10" t="b">
        <v>1</v>
      </c>
      <c r="U309" s="13"/>
      <c r="V309" s="13"/>
      <c r="W309" s="14"/>
      <c r="X309" s="26"/>
      <c r="Y309" s="26"/>
      <c r="Z309" s="26"/>
      <c r="AA309" s="26"/>
      <c r="AB309" s="26"/>
      <c r="AC309" s="26"/>
      <c r="AD309" s="26"/>
      <c r="AE309" s="26"/>
      <c r="AG309" s="13"/>
      <c r="AH309" s="13"/>
      <c r="AI309" s="14"/>
      <c r="AJ309" s="26"/>
      <c r="AK309" s="26"/>
      <c r="AL309" s="26"/>
      <c r="AM309" s="26"/>
      <c r="AN309" s="26"/>
      <c r="AO309" s="26"/>
      <c r="AP309" s="26"/>
      <c r="AQ309" s="26"/>
      <c r="AS309" s="13"/>
      <c r="AT309" s="13"/>
      <c r="AU309" s="14"/>
      <c r="AV309" s="26"/>
      <c r="AW309" s="26"/>
      <c r="AX309" s="26"/>
      <c r="AY309" s="26"/>
      <c r="AZ309" s="26"/>
      <c r="BA309" s="26"/>
      <c r="BB309" s="26"/>
      <c r="BC309" s="26"/>
      <c r="CW309" s="26">
        <v>0.10399590163934426</v>
      </c>
      <c r="CX309" s="13">
        <v>55</v>
      </c>
      <c r="CY309" s="13">
        <v>57.233366555222347</v>
      </c>
      <c r="CZ309" s="13">
        <v>56.933241147101484</v>
      </c>
      <c r="DA309" s="13">
        <v>7.601609959842814</v>
      </c>
      <c r="DB309" s="13">
        <f ca="1"/>
        <v>57.468452122928824</v>
      </c>
      <c r="DC309" s="13">
        <f ca="1"/>
        <v>57.659388002984862</v>
      </c>
      <c r="DD309" s="13">
        <v>50.453957337307102</v>
      </c>
      <c r="DE309" s="13">
        <f ca="1"/>
        <v>56.089400332279865</v>
      </c>
      <c r="DF309" s="13">
        <v>56.361295585802196</v>
      </c>
    </row>
    <row r="310" spans="1:110" x14ac:dyDescent="0.25">
      <c r="A310" s="9">
        <v>71</v>
      </c>
      <c r="B310" s="10" t="b">
        <v>1</v>
      </c>
      <c r="U310" s="13"/>
      <c r="V310" s="13"/>
      <c r="W310" s="14"/>
      <c r="X310" s="26"/>
      <c r="Y310" s="26"/>
      <c r="Z310" s="26"/>
      <c r="AA310" s="26"/>
      <c r="AB310" s="26"/>
      <c r="AC310" s="26"/>
      <c r="AD310" s="26"/>
      <c r="AE310" s="26"/>
      <c r="AG310" s="13"/>
      <c r="AH310" s="13"/>
      <c r="AI310" s="14"/>
      <c r="AJ310" s="26"/>
      <c r="AK310" s="26"/>
      <c r="AL310" s="26"/>
      <c r="AM310" s="26"/>
      <c r="AN310" s="26"/>
      <c r="AO310" s="26"/>
      <c r="AP310" s="26"/>
      <c r="AQ310" s="26"/>
      <c r="AS310" s="13"/>
      <c r="AT310" s="13"/>
      <c r="AU310" s="14"/>
      <c r="AV310" s="26"/>
      <c r="AW310" s="26"/>
      <c r="AX310" s="26"/>
      <c r="AY310" s="26"/>
      <c r="AZ310" s="26"/>
      <c r="BA310" s="26"/>
      <c r="BB310" s="26"/>
      <c r="BC310" s="26"/>
      <c r="CW310" s="26">
        <v>0.10433743169398907</v>
      </c>
      <c r="CX310" s="13">
        <v>55</v>
      </c>
      <c r="CY310" s="13">
        <v>57.251358170446103</v>
      </c>
      <c r="CZ310" s="13">
        <v>56.949060194327117</v>
      </c>
      <c r="DA310" s="13">
        <v>7.628001470529993</v>
      </c>
      <c r="DB310" s="13">
        <f ca="1"/>
        <v>57.490394453641628</v>
      </c>
      <c r="DC310" s="13">
        <f ca="1"/>
        <v>57.675228832406255</v>
      </c>
      <c r="DD310" s="13">
        <v>50.47726606067063</v>
      </c>
      <c r="DE310" s="13">
        <f ca="1"/>
        <v>56.108952343939222</v>
      </c>
      <c r="DF310" s="13">
        <v>56.381520226228687</v>
      </c>
    </row>
    <row r="311" spans="1:110" x14ac:dyDescent="0.25">
      <c r="A311" s="9">
        <v>69.8</v>
      </c>
      <c r="B311" s="10" t="b">
        <v>1</v>
      </c>
      <c r="U311" s="13"/>
      <c r="V311" s="13"/>
      <c r="W311" s="14"/>
      <c r="X311" s="26"/>
      <c r="Y311" s="26"/>
      <c r="Z311" s="26"/>
      <c r="AA311" s="26"/>
      <c r="AB311" s="26"/>
      <c r="AC311" s="26"/>
      <c r="AD311" s="26"/>
      <c r="AE311" s="26"/>
      <c r="AG311" s="13"/>
      <c r="AH311" s="13"/>
      <c r="AI311" s="14"/>
      <c r="AJ311" s="26"/>
      <c r="AK311" s="26"/>
      <c r="AL311" s="26"/>
      <c r="AM311" s="26"/>
      <c r="AN311" s="26"/>
      <c r="AO311" s="26"/>
      <c r="AP311" s="26"/>
      <c r="AQ311" s="26"/>
      <c r="AS311" s="13"/>
      <c r="AT311" s="13"/>
      <c r="AU311" s="14"/>
      <c r="AV311" s="26"/>
      <c r="AW311" s="26"/>
      <c r="AX311" s="26"/>
      <c r="AY311" s="26"/>
      <c r="AZ311" s="26"/>
      <c r="BA311" s="26"/>
      <c r="BB311" s="26"/>
      <c r="BC311" s="26"/>
      <c r="CW311" s="26">
        <v>0.10467896174863388</v>
      </c>
      <c r="CX311" s="13">
        <v>55</v>
      </c>
      <c r="CY311" s="13">
        <v>57.269307156413163</v>
      </c>
      <c r="CZ311" s="13">
        <v>56.964846139722219</v>
      </c>
      <c r="DA311" s="13">
        <v>7.6544030466295672</v>
      </c>
      <c r="DB311" s="13">
        <f ca="1"/>
        <v>57.512277663364003</v>
      </c>
      <c r="DC311" s="13">
        <f ca="1"/>
        <v>57.691035064099026</v>
      </c>
      <c r="DD311" s="13">
        <v>50.500536666666775</v>
      </c>
      <c r="DE311" s="13">
        <f ca="1"/>
        <v>56.128464474921053</v>
      </c>
      <c r="DF311" s="13">
        <v>56.401703616349479</v>
      </c>
    </row>
    <row r="312" spans="1:110" x14ac:dyDescent="0.25">
      <c r="A312" s="9">
        <v>69.3</v>
      </c>
      <c r="B312" s="10" t="b">
        <v>1</v>
      </c>
      <c r="U312" s="13"/>
      <c r="V312" s="13"/>
      <c r="W312" s="14"/>
      <c r="X312" s="26"/>
      <c r="Y312" s="26"/>
      <c r="Z312" s="26"/>
      <c r="AA312" s="26"/>
      <c r="AB312" s="26"/>
      <c r="AC312" s="26"/>
      <c r="AD312" s="26"/>
      <c r="AE312" s="26"/>
      <c r="AG312" s="13"/>
      <c r="AH312" s="13"/>
      <c r="AI312" s="14"/>
      <c r="AJ312" s="26"/>
      <c r="AK312" s="26"/>
      <c r="AL312" s="26"/>
      <c r="AM312" s="26"/>
      <c r="AN312" s="26"/>
      <c r="AO312" s="26"/>
      <c r="AP312" s="26"/>
      <c r="AQ312" s="26"/>
      <c r="AS312" s="13"/>
      <c r="AT312" s="13"/>
      <c r="AU312" s="14"/>
      <c r="AV312" s="26"/>
      <c r="AW312" s="26"/>
      <c r="AX312" s="26"/>
      <c r="AY312" s="26"/>
      <c r="AZ312" s="26"/>
      <c r="BA312" s="26"/>
      <c r="BB312" s="26"/>
      <c r="BC312" s="26"/>
      <c r="CW312" s="26">
        <v>0.10502049180327869</v>
      </c>
      <c r="CX312" s="13">
        <v>55</v>
      </c>
      <c r="CY312" s="13">
        <v>57.287213778108736</v>
      </c>
      <c r="CZ312" s="13">
        <v>56.980599186474443</v>
      </c>
      <c r="DA312" s="13">
        <v>7.6808146958221375</v>
      </c>
      <c r="DB312" s="13">
        <f ca="1"/>
        <v>57.534102120820172</v>
      </c>
      <c r="DC312" s="13">
        <f ca="1"/>
        <v>57.706806910805433</v>
      </c>
      <c r="DD312" s="13">
        <v>50.52376934168916</v>
      </c>
      <c r="DE312" s="13">
        <f ca="1"/>
        <v>56.147936951982132</v>
      </c>
      <c r="DF312" s="13">
        <v>56.421845989605401</v>
      </c>
    </row>
    <row r="313" spans="1:110" x14ac:dyDescent="0.25">
      <c r="A313" s="9">
        <v>68.7</v>
      </c>
      <c r="B313" s="10" t="b">
        <v>1</v>
      </c>
      <c r="U313" s="13"/>
      <c r="V313" s="13"/>
      <c r="W313" s="14"/>
      <c r="X313" s="26"/>
      <c r="Y313" s="26"/>
      <c r="Z313" s="26"/>
      <c r="AA313" s="26"/>
      <c r="AB313" s="26"/>
      <c r="AC313" s="26"/>
      <c r="AD313" s="26"/>
      <c r="AE313" s="26"/>
      <c r="AG313" s="13"/>
      <c r="AH313" s="13"/>
      <c r="AI313" s="14"/>
      <c r="AJ313" s="26"/>
      <c r="AK313" s="26"/>
      <c r="AL313" s="26"/>
      <c r="AM313" s="26"/>
      <c r="AN313" s="26"/>
      <c r="AO313" s="26"/>
      <c r="AP313" s="26"/>
      <c r="AQ313" s="26"/>
      <c r="AS313" s="13"/>
      <c r="AT313" s="13"/>
      <c r="AU313" s="14"/>
      <c r="AV313" s="26"/>
      <c r="AW313" s="26"/>
      <c r="AX313" s="26"/>
      <c r="AY313" s="26"/>
      <c r="AZ313" s="26"/>
      <c r="BA313" s="26"/>
      <c r="BB313" s="26"/>
      <c r="BC313" s="26"/>
      <c r="CW313" s="26">
        <v>0.1053620218579235</v>
      </c>
      <c r="CX313" s="13">
        <v>55</v>
      </c>
      <c r="CY313" s="13">
        <v>57.305078298047675</v>
      </c>
      <c r="CZ313" s="13">
        <v>56.996319535911823</v>
      </c>
      <c r="DA313" s="13">
        <v>7.7072364257970953</v>
      </c>
      <c r="DB313" s="13">
        <f ca="1"/>
        <v>57.55586819127457</v>
      </c>
      <c r="DC313" s="13">
        <f ca="1"/>
        <v>57.72254458331026</v>
      </c>
      <c r="DD313" s="13">
        <v>50.546964270617224</v>
      </c>
      <c r="DE313" s="13">
        <f ca="1"/>
        <v>56.167369999881188</v>
      </c>
      <c r="DF313" s="13">
        <v>56.441947577384752</v>
      </c>
    </row>
    <row r="314" spans="1:110" x14ac:dyDescent="0.25">
      <c r="A314" s="9">
        <v>68</v>
      </c>
      <c r="B314" s="10" t="b">
        <v>1</v>
      </c>
      <c r="U314" s="13"/>
      <c r="V314" s="13"/>
      <c r="W314" s="14"/>
      <c r="X314" s="26"/>
      <c r="Y314" s="26"/>
      <c r="Z314" s="26"/>
      <c r="AA314" s="26"/>
      <c r="AB314" s="26"/>
      <c r="AC314" s="26"/>
      <c r="AD314" s="26"/>
      <c r="AE314" s="26"/>
      <c r="AG314" s="13"/>
      <c r="AH314" s="13"/>
      <c r="AI314" s="14"/>
      <c r="AJ314" s="26"/>
      <c r="AK314" s="26"/>
      <c r="AL314" s="26"/>
      <c r="AM314" s="26"/>
      <c r="AN314" s="26"/>
      <c r="AO314" s="26"/>
      <c r="AP314" s="26"/>
      <c r="AQ314" s="26"/>
      <c r="AS314" s="13"/>
      <c r="AT314" s="13"/>
      <c r="AU314" s="14"/>
      <c r="AV314" s="26"/>
      <c r="AW314" s="26"/>
      <c r="AX314" s="26"/>
      <c r="AY314" s="26"/>
      <c r="AZ314" s="26"/>
      <c r="BA314" s="26"/>
      <c r="BB314" s="26"/>
      <c r="BC314" s="26"/>
      <c r="CW314" s="26">
        <v>0.10570355191256831</v>
      </c>
      <c r="CX314" s="13">
        <v>55</v>
      </c>
      <c r="CY314" s="13">
        <v>57.322900976305704</v>
      </c>
      <c r="CZ314" s="13">
        <v>57.012007387525919</v>
      </c>
      <c r="DA314" s="13">
        <v>7.7336682442526152</v>
      </c>
      <c r="DB314" s="13">
        <f ca="1"/>
        <v>57.577576236575389</v>
      </c>
      <c r="DC314" s="13">
        <f ca="1"/>
        <v>57.738248290465158</v>
      </c>
      <c r="DD314" s="13">
        <v>50.570121636833399</v>
      </c>
      <c r="DE314" s="13">
        <f ca="1"/>
        <v>56.186763841402971</v>
      </c>
      <c r="DF314" s="13">
        <v>56.462008609048048</v>
      </c>
    </row>
    <row r="315" spans="1:110" x14ac:dyDescent="0.25">
      <c r="A315" s="9">
        <v>67.400000000000006</v>
      </c>
      <c r="B315" s="10" t="b">
        <v>1</v>
      </c>
      <c r="U315" s="13"/>
      <c r="V315" s="13"/>
      <c r="W315" s="14"/>
      <c r="X315" s="26"/>
      <c r="Y315" s="26"/>
      <c r="Z315" s="26"/>
      <c r="AA315" s="26"/>
      <c r="AB315" s="26"/>
      <c r="AC315" s="26"/>
      <c r="AD315" s="26"/>
      <c r="AE315" s="26"/>
      <c r="AG315" s="13"/>
      <c r="AH315" s="13"/>
      <c r="AI315" s="14"/>
      <c r="AJ315" s="26"/>
      <c r="AK315" s="26"/>
      <c r="AL315" s="26"/>
      <c r="AM315" s="26"/>
      <c r="AN315" s="26"/>
      <c r="AO315" s="26"/>
      <c r="AP315" s="26"/>
      <c r="AQ315" s="26"/>
      <c r="AS315" s="13"/>
      <c r="AT315" s="13"/>
      <c r="AU315" s="14"/>
      <c r="AV315" s="26"/>
      <c r="AW315" s="26"/>
      <c r="AX315" s="26"/>
      <c r="AY315" s="26"/>
      <c r="AZ315" s="26"/>
      <c r="BA315" s="26"/>
      <c r="BB315" s="26"/>
      <c r="BC315" s="26"/>
      <c r="CW315" s="26">
        <v>0.10604508196721311</v>
      </c>
      <c r="CX315" s="13">
        <v>55</v>
      </c>
      <c r="CY315" s="13">
        <v>57.340682070549917</v>
      </c>
      <c r="CZ315" s="13">
        <v>57.027662938994375</v>
      </c>
      <c r="DA315" s="13">
        <v>7.7601101588957215</v>
      </c>
      <c r="DB315" s="13">
        <f ca="1"/>
        <v>57.599226615197537</v>
      </c>
      <c r="DC315" s="13">
        <f ca="1"/>
        <v>57.753918239212737</v>
      </c>
      <c r="DD315" s="13">
        <v>50.593241622240043</v>
      </c>
      <c r="DE315" s="13">
        <f ca="1"/>
        <v>56.206118697381925</v>
      </c>
      <c r="DF315" s="13">
        <v>56.482029311952253</v>
      </c>
    </row>
    <row r="316" spans="1:110" x14ac:dyDescent="0.25">
      <c r="A316" s="9">
        <v>66.8</v>
      </c>
      <c r="B316" s="10" t="b">
        <v>1</v>
      </c>
      <c r="U316" s="13"/>
      <c r="V316" s="13"/>
      <c r="W316" s="14"/>
      <c r="X316" s="26"/>
      <c r="Y316" s="26"/>
      <c r="Z316" s="26"/>
      <c r="AA316" s="26"/>
      <c r="AB316" s="26"/>
      <c r="AC316" s="26"/>
      <c r="AD316" s="26"/>
      <c r="AE316" s="26"/>
      <c r="AG316" s="13"/>
      <c r="AH316" s="13"/>
      <c r="AI316" s="14"/>
      <c r="AJ316" s="26"/>
      <c r="AK316" s="26"/>
      <c r="AL316" s="26"/>
      <c r="AM316" s="26"/>
      <c r="AN316" s="26"/>
      <c r="AO316" s="26"/>
      <c r="AP316" s="26"/>
      <c r="AQ316" s="26"/>
      <c r="AS316" s="13"/>
      <c r="AT316" s="13"/>
      <c r="AU316" s="14"/>
      <c r="AV316" s="26"/>
      <c r="AW316" s="26"/>
      <c r="AX316" s="26"/>
      <c r="AY316" s="26"/>
      <c r="AZ316" s="26"/>
      <c r="BA316" s="26"/>
      <c r="BB316" s="26"/>
      <c r="BC316" s="26"/>
      <c r="CW316" s="26">
        <v>0.10638661202185792</v>
      </c>
      <c r="CX316" s="13">
        <v>55</v>
      </c>
      <c r="CY316" s="13">
        <v>57.358421836068928</v>
      </c>
      <c r="CZ316" s="13">
        <v>57.04328638620369</v>
      </c>
      <c r="DA316" s="13">
        <v>7.7865621774422697</v>
      </c>
      <c r="DB316" s="13">
        <f ca="1"/>
        <v>57.620819682284861</v>
      </c>
      <c r="DC316" s="13">
        <f ca="1"/>
        <v>57.769554634610131</v>
      </c>
      <c r="DD316" s="13">
        <v>50.616324407276068</v>
      </c>
      <c r="DE316" s="13">
        <f ca="1"/>
        <v>56.225434786725543</v>
      </c>
      <c r="DF316" s="13">
        <v>56.502009911474801</v>
      </c>
    </row>
    <row r="317" spans="1:110" x14ac:dyDescent="0.25">
      <c r="A317" s="9">
        <v>66.2</v>
      </c>
      <c r="B317" s="10" t="b">
        <v>1</v>
      </c>
      <c r="U317" s="13"/>
      <c r="V317" s="13"/>
      <c r="W317" s="14"/>
      <c r="X317" s="26"/>
      <c r="Y317" s="26"/>
      <c r="Z317" s="26"/>
      <c r="AA317" s="26"/>
      <c r="AB317" s="26"/>
      <c r="AC317" s="26"/>
      <c r="AD317" s="26"/>
      <c r="AE317" s="26"/>
      <c r="AG317" s="13"/>
      <c r="AH317" s="13"/>
      <c r="AI317" s="14"/>
      <c r="AJ317" s="26"/>
      <c r="AK317" s="26"/>
      <c r="AL317" s="26"/>
      <c r="AM317" s="26"/>
      <c r="AN317" s="26"/>
      <c r="AO317" s="26"/>
      <c r="AP317" s="26"/>
      <c r="AQ317" s="26"/>
      <c r="AS317" s="13"/>
      <c r="AT317" s="13"/>
      <c r="AU317" s="14"/>
      <c r="AV317" s="26"/>
      <c r="AW317" s="26"/>
      <c r="AX317" s="26"/>
      <c r="AY317" s="26"/>
      <c r="AZ317" s="26"/>
      <c r="BA317" s="26"/>
      <c r="BB317" s="26"/>
      <c r="BC317" s="26"/>
      <c r="CW317" s="26">
        <v>0.10672814207650273</v>
      </c>
      <c r="CX317" s="13">
        <v>55</v>
      </c>
      <c r="CY317" s="13">
        <v>57.376120525802442</v>
      </c>
      <c r="CZ317" s="13">
        <v>57.058877923270764</v>
      </c>
      <c r="DA317" s="13">
        <v>7.8130243076169403</v>
      </c>
      <c r="DB317" s="13">
        <f ca="1"/>
        <v>57.642355789691628</v>
      </c>
      <c r="DC317" s="13">
        <f ca="1"/>
        <v>57.785157679852318</v>
      </c>
      <c r="DD317" s="13">
        <v>50.639370170933425</v>
      </c>
      <c r="DE317" s="13">
        <f ca="1"/>
        <v>56.244712326437401</v>
      </c>
      <c r="DF317" s="13">
        <v>56.521950631037079</v>
      </c>
    </row>
    <row r="318" spans="1:110" x14ac:dyDescent="0.25">
      <c r="A318" s="9">
        <v>65.7</v>
      </c>
      <c r="B318" s="10" t="b">
        <v>1</v>
      </c>
      <c r="U318" s="13"/>
      <c r="V318" s="13"/>
      <c r="W318" s="14"/>
      <c r="X318" s="26"/>
      <c r="Y318" s="26"/>
      <c r="Z318" s="26"/>
      <c r="AA318" s="26"/>
      <c r="AB318" s="26"/>
      <c r="AC318" s="26"/>
      <c r="AD318" s="26"/>
      <c r="AE318" s="26"/>
      <c r="AG318" s="13"/>
      <c r="AH318" s="13"/>
      <c r="AI318" s="14"/>
      <c r="AJ318" s="26"/>
      <c r="AK318" s="26"/>
      <c r="AL318" s="26"/>
      <c r="AM318" s="26"/>
      <c r="AN318" s="26"/>
      <c r="AO318" s="26"/>
      <c r="AP318" s="26"/>
      <c r="AQ318" s="26"/>
      <c r="AS318" s="13"/>
      <c r="AT318" s="13"/>
      <c r="AU318" s="14"/>
      <c r="AV318" s="26"/>
      <c r="AW318" s="26"/>
      <c r="AX318" s="26"/>
      <c r="AY318" s="26"/>
      <c r="AZ318" s="26"/>
      <c r="BA318" s="26"/>
      <c r="BB318" s="26"/>
      <c r="BC318" s="26"/>
      <c r="CW318" s="26">
        <v>0.10706967213114754</v>
      </c>
      <c r="CX318" s="13">
        <v>55</v>
      </c>
      <c r="CY318" s="13">
        <v>57.393778390370379</v>
      </c>
      <c r="CZ318" s="13">
        <v>57.074437742564932</v>
      </c>
      <c r="DA318" s="13">
        <v>7.8394965571533008</v>
      </c>
      <c r="DB318" s="13">
        <f ca="1"/>
        <v>57.663835286023549</v>
      </c>
      <c r="DC318" s="13">
        <f ca="1"/>
        <v>57.800727576295067</v>
      </c>
      <c r="DD318" s="13">
        <v>50.662379090773243</v>
      </c>
      <c r="DE318" s="13">
        <f ca="1"/>
        <v>56.263951531639705</v>
      </c>
      <c r="DF318" s="13">
        <v>56.541851692127722</v>
      </c>
    </row>
    <row r="319" spans="1:110" x14ac:dyDescent="0.25">
      <c r="A319" s="9">
        <v>65.099999999999994</v>
      </c>
      <c r="B319" s="10" t="b">
        <v>1</v>
      </c>
      <c r="U319" s="13"/>
      <c r="V319" s="13"/>
      <c r="W319" s="14"/>
      <c r="X319" s="26"/>
      <c r="Y319" s="26"/>
      <c r="Z319" s="26"/>
      <c r="AA319" s="26"/>
      <c r="AB319" s="26"/>
      <c r="AC319" s="26"/>
      <c r="AD319" s="26"/>
      <c r="AE319" s="26"/>
      <c r="AG319" s="13"/>
      <c r="AH319" s="13"/>
      <c r="AI319" s="14"/>
      <c r="AJ319" s="26"/>
      <c r="AK319" s="26"/>
      <c r="AL319" s="26"/>
      <c r="AM319" s="26"/>
      <c r="AN319" s="26"/>
      <c r="AO319" s="26"/>
      <c r="AP319" s="26"/>
      <c r="AQ319" s="26"/>
      <c r="AS319" s="13"/>
      <c r="AT319" s="13"/>
      <c r="AU319" s="14"/>
      <c r="AV319" s="26"/>
      <c r="AW319" s="26"/>
      <c r="AX319" s="26"/>
      <c r="AY319" s="26"/>
      <c r="AZ319" s="26"/>
      <c r="BA319" s="26"/>
      <c r="BB319" s="26"/>
      <c r="BC319" s="26"/>
      <c r="CW319" s="26">
        <v>0.10741120218579235</v>
      </c>
      <c r="CX319" s="13">
        <v>55</v>
      </c>
      <c r="CY319" s="13">
        <v>57.411395678101684</v>
      </c>
      <c r="CZ319" s="13">
        <v>57.089966034729379</v>
      </c>
      <c r="DA319" s="13">
        <v>7.8659789337937953</v>
      </c>
      <c r="DB319" s="13">
        <f ca="1"/>
        <v>57.685258516678005</v>
      </c>
      <c r="DC319" s="13">
        <f ca="1"/>
        <v>57.816264523477415</v>
      </c>
      <c r="DD319" s="13">
        <v>50.685351342941821</v>
      </c>
      <c r="DE319" s="13">
        <f ca="1"/>
        <v>56.283152615595682</v>
      </c>
      <c r="DF319" s="13">
        <v>56.561713314325416</v>
      </c>
    </row>
    <row r="320" spans="1:110" x14ac:dyDescent="0.25">
      <c r="A320" s="9">
        <v>64.5</v>
      </c>
      <c r="B320" s="10" t="b">
        <v>1</v>
      </c>
      <c r="U320" s="13"/>
      <c r="V320" s="13"/>
      <c r="W320" s="14"/>
      <c r="X320" s="26"/>
      <c r="Y320" s="26"/>
      <c r="Z320" s="26"/>
      <c r="AA320" s="26"/>
      <c r="AB320" s="26"/>
      <c r="AC320" s="26"/>
      <c r="AD320" s="26"/>
      <c r="AE320" s="26"/>
      <c r="AG320" s="13"/>
      <c r="AH320" s="13"/>
      <c r="AI320" s="14"/>
      <c r="AJ320" s="26"/>
      <c r="AK320" s="26"/>
      <c r="AL320" s="26"/>
      <c r="AM320" s="26"/>
      <c r="AN320" s="26"/>
      <c r="AO320" s="26"/>
      <c r="AP320" s="26"/>
      <c r="AQ320" s="26"/>
      <c r="AS320" s="13"/>
      <c r="AT320" s="13"/>
      <c r="AU320" s="14"/>
      <c r="AV320" s="26"/>
      <c r="AW320" s="26"/>
      <c r="AX320" s="26"/>
      <c r="AY320" s="26"/>
      <c r="AZ320" s="26"/>
      <c r="BA320" s="26"/>
      <c r="BB320" s="26"/>
      <c r="BC320" s="26"/>
      <c r="CW320" s="26">
        <v>0.10775273224043716</v>
      </c>
      <c r="CX320" s="13">
        <v>55.1</v>
      </c>
      <c r="CY320" s="13">
        <v>57.428972635062522</v>
      </c>
      <c r="CZ320" s="13">
        <v>57.105462988701838</v>
      </c>
      <c r="DA320" s="13">
        <v>7.89247144528973</v>
      </c>
      <c r="DB320" s="13">
        <f ca="1"/>
        <v>57.706625823883698</v>
      </c>
      <c r="DC320" s="13">
        <f ca="1"/>
        <v>57.831768719143938</v>
      </c>
      <c r="DD320" s="13">
        <v>50.708287102186361</v>
      </c>
      <c r="DE320" s="13">
        <f ca="1"/>
        <v>56.30231578973148</v>
      </c>
      <c r="DF320" s="13">
        <v>56.581535715321493</v>
      </c>
    </row>
    <row r="321" spans="1:110" x14ac:dyDescent="0.25">
      <c r="A321" s="9">
        <v>63.9</v>
      </c>
      <c r="B321" s="10" t="b">
        <v>1</v>
      </c>
      <c r="U321" s="13"/>
      <c r="V321" s="13"/>
      <c r="W321" s="14"/>
      <c r="X321" s="26"/>
      <c r="Y321" s="26"/>
      <c r="Z321" s="26"/>
      <c r="AA321" s="26"/>
      <c r="AB321" s="26"/>
      <c r="AC321" s="26"/>
      <c r="AD321" s="26"/>
      <c r="AE321" s="26"/>
      <c r="AG321" s="13"/>
      <c r="AH321" s="13"/>
      <c r="AI321" s="14"/>
      <c r="AJ321" s="26"/>
      <c r="AK321" s="26"/>
      <c r="AL321" s="26"/>
      <c r="AM321" s="26"/>
      <c r="AN321" s="26"/>
      <c r="AO321" s="26"/>
      <c r="AP321" s="26"/>
      <c r="AQ321" s="26"/>
      <c r="AS321" s="13"/>
      <c r="AT321" s="13"/>
      <c r="AU321" s="14"/>
      <c r="AV321" s="26"/>
      <c r="AW321" s="26"/>
      <c r="AX321" s="26"/>
      <c r="AY321" s="26"/>
      <c r="AZ321" s="26"/>
      <c r="BA321" s="26"/>
      <c r="BB321" s="26"/>
      <c r="BC321" s="26"/>
      <c r="CW321" s="26">
        <v>0.10809426229508197</v>
      </c>
      <c r="CX321" s="13">
        <v>55.2</v>
      </c>
      <c r="CY321" s="13">
        <v>57.446509505084052</v>
      </c>
      <c r="CZ321" s="13">
        <v>57.120928791735714</v>
      </c>
      <c r="DA321" s="13">
        <v>7.9189740994013471</v>
      </c>
      <c r="DB321" s="13">
        <f ca="1"/>
        <v>57.727937546739717</v>
      </c>
      <c r="DC321" s="13">
        <f ca="1"/>
        <v>57.847240359266614</v>
      </c>
      <c r="DD321" s="13">
        <v>50.731186541870471</v>
      </c>
      <c r="DE321" s="13">
        <f ca="1"/>
        <v>56.321441263657832</v>
      </c>
      <c r="DF321" s="13">
        <v>56.601319110942057</v>
      </c>
    </row>
    <row r="322" spans="1:110" x14ac:dyDescent="0.25">
      <c r="A322" s="9">
        <v>63.3</v>
      </c>
      <c r="B322" s="10" t="b">
        <v>1</v>
      </c>
      <c r="U322" s="13"/>
      <c r="V322" s="13"/>
      <c r="W322" s="14"/>
      <c r="X322" s="26"/>
      <c r="Y322" s="26"/>
      <c r="Z322" s="26"/>
      <c r="AA322" s="26"/>
      <c r="AB322" s="26"/>
      <c r="AC322" s="26"/>
      <c r="AD322" s="26"/>
      <c r="AE322" s="26"/>
      <c r="AG322" s="13"/>
      <c r="AH322" s="13"/>
      <c r="AI322" s="14"/>
      <c r="AJ322" s="26"/>
      <c r="AK322" s="26"/>
      <c r="AL322" s="26"/>
      <c r="AM322" s="26"/>
      <c r="AN322" s="26"/>
      <c r="AO322" s="26"/>
      <c r="AP322" s="26"/>
      <c r="AQ322" s="26"/>
      <c r="AS322" s="13"/>
      <c r="AT322" s="13"/>
      <c r="AU322" s="14"/>
      <c r="AV322" s="26"/>
      <c r="AW322" s="26"/>
      <c r="AX322" s="26"/>
      <c r="AY322" s="26"/>
      <c r="AZ322" s="26"/>
      <c r="BA322" s="26"/>
      <c r="BB322" s="26"/>
      <c r="BC322" s="26"/>
      <c r="CW322" s="26">
        <v>0.10843579234972678</v>
      </c>
      <c r="CX322" s="13">
        <v>55.3</v>
      </c>
      <c r="CY322" s="13">
        <v>57.464006529789927</v>
      </c>
      <c r="CZ322" s="13">
        <v>57.136363629420124</v>
      </c>
      <c r="DA322" s="13">
        <v>7.9454869038977733</v>
      </c>
      <c r="DB322" s="13">
        <f ca="1"/>
        <v>57.749194021253913</v>
      </c>
      <c r="DC322" s="13">
        <f ca="1"/>
        <v>57.862679638066339</v>
      </c>
      <c r="DD322" s="13">
        <v>50.754049833989441</v>
      </c>
      <c r="DE322" s="13">
        <f ca="1"/>
        <v>56.340529245191362</v>
      </c>
      <c r="DF322" s="13">
        <v>56.621063715169889</v>
      </c>
    </row>
    <row r="323" spans="1:110" x14ac:dyDescent="0.25">
      <c r="A323" s="9">
        <v>62.6</v>
      </c>
      <c r="B323" s="10" t="b">
        <v>1</v>
      </c>
      <c r="U323" s="13"/>
      <c r="V323" s="13"/>
      <c r="W323" s="14"/>
      <c r="X323" s="26"/>
      <c r="Y323" s="26"/>
      <c r="Z323" s="26"/>
      <c r="AA323" s="26"/>
      <c r="AB323" s="26"/>
      <c r="AC323" s="26"/>
      <c r="AD323" s="26"/>
      <c r="AE323" s="26"/>
      <c r="AG323" s="13"/>
      <c r="AH323" s="13"/>
      <c r="AI323" s="14"/>
      <c r="AJ323" s="26"/>
      <c r="AK323" s="26"/>
      <c r="AL323" s="26"/>
      <c r="AM323" s="26"/>
      <c r="AN323" s="26"/>
      <c r="AO323" s="26"/>
      <c r="AP323" s="26"/>
      <c r="AQ323" s="26"/>
      <c r="AS323" s="13"/>
      <c r="AT323" s="13"/>
      <c r="AU323" s="14"/>
      <c r="AV323" s="26"/>
      <c r="AW323" s="26"/>
      <c r="AX323" s="26"/>
      <c r="AY323" s="26"/>
      <c r="AZ323" s="26"/>
      <c r="BA323" s="26"/>
      <c r="BB323" s="26"/>
      <c r="BC323" s="26"/>
      <c r="CW323" s="26">
        <v>0.10877732240437159</v>
      </c>
      <c r="CX323" s="13">
        <v>55.3</v>
      </c>
      <c r="CY323" s="13">
        <v>57.481463948623194</v>
      </c>
      <c r="CZ323" s="13">
        <v>57.151767685700186</v>
      </c>
      <c r="DA323" s="13">
        <v>7.9720098665570909</v>
      </c>
      <c r="DB323" s="13">
        <f ca="1"/>
        <v>57.770395580380828</v>
      </c>
      <c r="DC323" s="13">
        <f ca="1"/>
        <v>57.878086748034164</v>
      </c>
      <c r="DD323" s="13">
        <v>50.776877149185346</v>
      </c>
      <c r="DE323" s="13">
        <f ca="1"/>
        <v>56.359579940375625</v>
      </c>
      <c r="DF323" s="13">
        <v>56.640769740165965</v>
      </c>
    </row>
    <row r="324" spans="1:110" x14ac:dyDescent="0.25">
      <c r="A324" s="9">
        <v>77.400000000000006</v>
      </c>
      <c r="B324" s="10" t="b">
        <v>1</v>
      </c>
      <c r="U324" s="13"/>
      <c r="V324" s="13"/>
      <c r="W324" s="14"/>
      <c r="X324" s="26"/>
      <c r="Y324" s="26"/>
      <c r="Z324" s="26"/>
      <c r="AA324" s="26"/>
      <c r="AB324" s="26"/>
      <c r="AC324" s="26"/>
      <c r="AD324" s="26"/>
      <c r="AE324" s="26"/>
      <c r="AG324" s="13"/>
      <c r="AH324" s="13"/>
      <c r="AI324" s="14"/>
      <c r="AJ324" s="26"/>
      <c r="AK324" s="26"/>
      <c r="AL324" s="26"/>
      <c r="AM324" s="26"/>
      <c r="AN324" s="26"/>
      <c r="AO324" s="26"/>
      <c r="AP324" s="26"/>
      <c r="AQ324" s="26"/>
      <c r="AS324" s="13"/>
      <c r="AT324" s="13"/>
      <c r="AU324" s="14"/>
      <c r="AV324" s="26"/>
      <c r="AW324" s="26"/>
      <c r="AX324" s="26"/>
      <c r="AY324" s="26"/>
      <c r="AZ324" s="26"/>
      <c r="BA324" s="26"/>
      <c r="BB324" s="26"/>
      <c r="BC324" s="26"/>
      <c r="CW324" s="26">
        <v>0.1091188524590164</v>
      </c>
      <c r="CX324" s="13">
        <v>55.3</v>
      </c>
      <c r="CY324" s="13">
        <v>57.498881998872868</v>
      </c>
      <c r="CZ324" s="13">
        <v>57.167141142896867</v>
      </c>
      <c r="DA324" s="13">
        <v>7.9985429951663241</v>
      </c>
      <c r="DB324" s="13">
        <f ca="1"/>
        <v>57.791542554058907</v>
      </c>
      <c r="DC324" s="13">
        <f ca="1"/>
        <v>57.893461879952156</v>
      </c>
      <c r="DD324" s="13">
        <v>50.799668656761867</v>
      </c>
      <c r="DE324" s="13">
        <f ca="1"/>
        <v>56.378593553501702</v>
      </c>
      <c r="DF324" s="13">
        <v>56.660437396290689</v>
      </c>
    </row>
    <row r="325" spans="1:110" x14ac:dyDescent="0.25">
      <c r="A325" s="9">
        <v>77.2</v>
      </c>
      <c r="B325" s="10" t="b">
        <v>1</v>
      </c>
      <c r="U325" s="13"/>
      <c r="V325" s="13"/>
      <c r="W325" s="14"/>
      <c r="X325" s="26"/>
      <c r="Y325" s="26"/>
      <c r="Z325" s="26"/>
      <c r="AA325" s="26"/>
      <c r="AB325" s="26"/>
      <c r="AC325" s="26"/>
      <c r="AD325" s="26"/>
      <c r="AE325" s="26"/>
      <c r="AG325" s="13"/>
      <c r="AH325" s="13"/>
      <c r="AI325" s="14"/>
      <c r="AJ325" s="26"/>
      <c r="AK325" s="26"/>
      <c r="AL325" s="26"/>
      <c r="AM325" s="26"/>
      <c r="AN325" s="26"/>
      <c r="AO325" s="26"/>
      <c r="AP325" s="26"/>
      <c r="AQ325" s="26"/>
      <c r="AS325" s="13"/>
      <c r="AT325" s="13"/>
      <c r="AU325" s="14"/>
      <c r="AV325" s="26"/>
      <c r="AW325" s="26"/>
      <c r="AX325" s="26"/>
      <c r="AY325" s="26"/>
      <c r="AZ325" s="26"/>
      <c r="BA325" s="26"/>
      <c r="BB325" s="26"/>
      <c r="BC325" s="26"/>
      <c r="CW325" s="26">
        <v>0.10946038251366121</v>
      </c>
      <c r="CX325" s="13">
        <v>55.3</v>
      </c>
      <c r="CY325" s="13">
        <v>57.516260915700045</v>
      </c>
      <c r="CZ325" s="13">
        <v>57.182484181726245</v>
      </c>
      <c r="DA325" s="13">
        <v>8.0250862975214314</v>
      </c>
      <c r="DB325" s="13">
        <f ca="1"/>
        <v>57.812635269247188</v>
      </c>
      <c r="DC325" s="13">
        <f ca="1"/>
        <v>57.90880522291399</v>
      </c>
      <c r="DD325" s="13">
        <v>50.822424524698974</v>
      </c>
      <c r="DE325" s="13">
        <f ca="1"/>
        <v>56.397570287128687</v>
      </c>
      <c r="DF325" s="13">
        <v>56.680066892124763</v>
      </c>
    </row>
    <row r="326" spans="1:110" x14ac:dyDescent="0.25">
      <c r="A326" s="9">
        <v>77</v>
      </c>
      <c r="B326" s="10" t="b">
        <v>1</v>
      </c>
      <c r="U326" s="13"/>
      <c r="V326" s="13"/>
      <c r="W326" s="14"/>
      <c r="X326" s="26"/>
      <c r="Y326" s="26"/>
      <c r="Z326" s="26"/>
      <c r="AA326" s="26"/>
      <c r="AB326" s="26"/>
      <c r="AC326" s="26"/>
      <c r="AD326" s="26"/>
      <c r="AE326" s="26"/>
      <c r="AG326" s="13"/>
      <c r="AH326" s="13"/>
      <c r="AI326" s="14"/>
      <c r="AJ326" s="26"/>
      <c r="AK326" s="26"/>
      <c r="AL326" s="26"/>
      <c r="AM326" s="26"/>
      <c r="AN326" s="26"/>
      <c r="AO326" s="26"/>
      <c r="AP326" s="26"/>
      <c r="AQ326" s="26"/>
      <c r="AS326" s="13"/>
      <c r="AT326" s="13"/>
      <c r="AU326" s="14"/>
      <c r="AV326" s="26"/>
      <c r="AW326" s="26"/>
      <c r="AX326" s="26"/>
      <c r="AY326" s="26"/>
      <c r="AZ326" s="26"/>
      <c r="BA326" s="26"/>
      <c r="BB326" s="26"/>
      <c r="BC326" s="26"/>
      <c r="CW326" s="26">
        <v>0.10980191256830601</v>
      </c>
      <c r="CX326" s="13">
        <v>55.3</v>
      </c>
      <c r="CY326" s="13">
        <v>57.533600932163772</v>
      </c>
      <c r="CZ326" s="13">
        <v>57.197796981318902</v>
      </c>
      <c r="DA326" s="13">
        <v>8.0516397814273724</v>
      </c>
      <c r="DB326" s="13">
        <f ca="1"/>
        <v>57.833674049961452</v>
      </c>
      <c r="DC326" s="13">
        <f ca="1"/>
        <v>57.924116964345153</v>
      </c>
      <c r="DD326" s="13">
        <v>50.845144919667348</v>
      </c>
      <c r="DE326" s="13">
        <f ca="1"/>
        <v>56.416510342103678</v>
      </c>
      <c r="DF326" s="13">
        <v>56.69965843448982</v>
      </c>
    </row>
    <row r="327" spans="1:110" x14ac:dyDescent="0.25">
      <c r="A327" s="9">
        <v>76.8</v>
      </c>
      <c r="B327" s="10" t="b">
        <v>1</v>
      </c>
      <c r="U327" s="13"/>
      <c r="V327" s="13"/>
      <c r="W327" s="14"/>
      <c r="X327" s="26"/>
      <c r="Y327" s="26"/>
      <c r="Z327" s="26"/>
      <c r="AA327" s="26"/>
      <c r="AB327" s="26"/>
      <c r="AC327" s="26"/>
      <c r="AD327" s="26"/>
      <c r="AE327" s="26"/>
      <c r="AG327" s="13"/>
      <c r="AH327" s="13"/>
      <c r="AI327" s="14"/>
      <c r="AJ327" s="26"/>
      <c r="AK327" s="26"/>
      <c r="AL327" s="26"/>
      <c r="AM327" s="26"/>
      <c r="AN327" s="26"/>
      <c r="AO327" s="26"/>
      <c r="AP327" s="26"/>
      <c r="AQ327" s="26"/>
      <c r="AS327" s="13"/>
      <c r="AT327" s="13"/>
      <c r="AU327" s="14"/>
      <c r="AV327" s="26"/>
      <c r="AW327" s="26"/>
      <c r="AX327" s="26"/>
      <c r="AY327" s="26"/>
      <c r="AZ327" s="26"/>
      <c r="BA327" s="26"/>
      <c r="BB327" s="26"/>
      <c r="BC327" s="26"/>
      <c r="CW327" s="26">
        <v>0.11014344262295082</v>
      </c>
      <c r="CX327" s="13">
        <v>55.3</v>
      </c>
      <c r="CY327" s="13">
        <v>57.550902279246259</v>
      </c>
      <c r="CZ327" s="13">
        <v>57.213079719238628</v>
      </c>
      <c r="DA327" s="13">
        <v>8.0782034546980643</v>
      </c>
      <c r="DB327" s="13">
        <f ca="1"/>
        <v>57.854659217309838</v>
      </c>
      <c r="DC327" s="13">
        <f ca="1"/>
        <v>57.93939729002296</v>
      </c>
      <c r="DD327" s="13">
        <v>50.867830007042627</v>
      </c>
      <c r="DE327" s="13">
        <f ca="1"/>
        <v>56.435413917581641</v>
      </c>
      <c r="DF327" s="13">
        <v>56.719212228468706</v>
      </c>
    </row>
    <row r="328" spans="1:110" x14ac:dyDescent="0.25">
      <c r="A328" s="9">
        <v>76.900000000000006</v>
      </c>
      <c r="B328" s="10" t="b">
        <v>1</v>
      </c>
      <c r="U328" s="13"/>
      <c r="V328" s="13"/>
      <c r="W328" s="14"/>
      <c r="X328" s="26"/>
      <c r="Y328" s="26"/>
      <c r="Z328" s="26"/>
      <c r="AA328" s="26"/>
      <c r="AB328" s="26"/>
      <c r="AC328" s="26"/>
      <c r="AD328" s="26"/>
      <c r="AE328" s="26"/>
      <c r="AG328" s="13"/>
      <c r="AH328" s="13"/>
      <c r="AI328" s="14"/>
      <c r="AJ328" s="26"/>
      <c r="AK328" s="26"/>
      <c r="AL328" s="26"/>
      <c r="AM328" s="26"/>
      <c r="AN328" s="26"/>
      <c r="AO328" s="26"/>
      <c r="AP328" s="26"/>
      <c r="AQ328" s="26"/>
      <c r="AS328" s="13"/>
      <c r="AT328" s="13"/>
      <c r="AU328" s="14"/>
      <c r="AV328" s="26"/>
      <c r="AW328" s="26"/>
      <c r="AX328" s="26"/>
      <c r="AY328" s="26"/>
      <c r="AZ328" s="26"/>
      <c r="BA328" s="26"/>
      <c r="BB328" s="26"/>
      <c r="BC328" s="26"/>
      <c r="CW328" s="26">
        <v>0.11048497267759563</v>
      </c>
      <c r="CX328" s="13">
        <v>55.3</v>
      </c>
      <c r="CY328" s="13">
        <v>57.56816518587798</v>
      </c>
      <c r="CZ328" s="13">
        <v>57.228332571501241</v>
      </c>
      <c r="DA328" s="13">
        <v>8.1047773251564408</v>
      </c>
      <c r="DB328" s="13">
        <f ca="1"/>
        <v>57.875591089527809</v>
      </c>
      <c r="DC328" s="13">
        <f ca="1"/>
        <v>57.954646384096179</v>
      </c>
      <c r="DD328" s="13">
        <v>50.890479950919477</v>
      </c>
      <c r="DE328" s="13">
        <f ca="1"/>
        <v>56.454281211044858</v>
      </c>
      <c r="DF328" s="13">
        <v>56.738728477425497</v>
      </c>
    </row>
    <row r="329" spans="1:110" x14ac:dyDescent="0.25">
      <c r="A329" s="9">
        <v>76.400000000000006</v>
      </c>
      <c r="B329" s="10" t="b">
        <v>1</v>
      </c>
      <c r="U329" s="13"/>
      <c r="V329" s="13"/>
      <c r="W329" s="14"/>
      <c r="X329" s="26"/>
      <c r="Y329" s="26"/>
      <c r="Z329" s="26"/>
      <c r="AA329" s="26"/>
      <c r="AB329" s="26"/>
      <c r="AC329" s="26"/>
      <c r="AD329" s="26"/>
      <c r="AE329" s="26"/>
      <c r="AG329" s="13"/>
      <c r="AH329" s="13"/>
      <c r="AI329" s="14"/>
      <c r="AJ329" s="26"/>
      <c r="AK329" s="26"/>
      <c r="AL329" s="26"/>
      <c r="AM329" s="26"/>
      <c r="AN329" s="26"/>
      <c r="AO329" s="26"/>
      <c r="AP329" s="26"/>
      <c r="AQ329" s="26"/>
      <c r="AS329" s="13"/>
      <c r="AT329" s="13"/>
      <c r="AU329" s="14"/>
      <c r="AV329" s="26"/>
      <c r="AW329" s="26"/>
      <c r="AX329" s="26"/>
      <c r="AY329" s="26"/>
      <c r="AZ329" s="26"/>
      <c r="BA329" s="26"/>
      <c r="BB329" s="26"/>
      <c r="BC329" s="26"/>
      <c r="CW329" s="26">
        <v>0.11082650273224044</v>
      </c>
      <c r="CX329" s="13">
        <v>55.3</v>
      </c>
      <c r="CY329" s="13">
        <v>57.585389878962211</v>
      </c>
      <c r="CZ329" s="13">
        <v>57.243555712592915</v>
      </c>
      <c r="DA329" s="13">
        <v>8.1313614006344554</v>
      </c>
      <c r="DB329" s="13">
        <f ca="1"/>
        <v>57.896469982012796</v>
      </c>
      <c r="DC329" s="13">
        <f ca="1"/>
        <v>57.969864429104391</v>
      </c>
      <c r="DD329" s="13">
        <v>50.913094914125395</v>
      </c>
      <c r="DE329" s="13">
        <f ca="1"/>
        <v>56.473112418322138</v>
      </c>
      <c r="DF329" s="13">
        <v>56.758207383025166</v>
      </c>
    </row>
    <row r="330" spans="1:110" x14ac:dyDescent="0.25">
      <c r="A330" s="9">
        <v>76.099999999999994</v>
      </c>
      <c r="B330" s="10" t="b">
        <v>1</v>
      </c>
      <c r="U330" s="13"/>
      <c r="V330" s="13"/>
      <c r="W330" s="14"/>
      <c r="X330" s="26"/>
      <c r="Y330" s="26"/>
      <c r="Z330" s="26"/>
      <c r="AA330" s="26"/>
      <c r="AB330" s="26"/>
      <c r="AC330" s="26"/>
      <c r="AD330" s="26"/>
      <c r="AE330" s="26"/>
      <c r="AG330" s="13"/>
      <c r="AH330" s="13"/>
      <c r="AI330" s="14"/>
      <c r="AJ330" s="26"/>
      <c r="AK330" s="26"/>
      <c r="AL330" s="26"/>
      <c r="AM330" s="26"/>
      <c r="AN330" s="26"/>
      <c r="AO330" s="26"/>
      <c r="AP330" s="26"/>
      <c r="AQ330" s="26"/>
      <c r="AS330" s="13"/>
      <c r="AT330" s="13"/>
      <c r="AU330" s="14"/>
      <c r="AV330" s="26"/>
      <c r="AW330" s="26"/>
      <c r="AX330" s="26"/>
      <c r="AY330" s="26"/>
      <c r="AZ330" s="26"/>
      <c r="BA330" s="26"/>
      <c r="BB330" s="26"/>
      <c r="BC330" s="26"/>
      <c r="CW330" s="26">
        <v>0.11116803278688525</v>
      </c>
      <c r="CX330" s="13">
        <v>55.3</v>
      </c>
      <c r="CY330" s="13">
        <v>57.602576583399269</v>
      </c>
      <c r="CZ330" s="13">
        <v>57.258749315488018</v>
      </c>
      <c r="DA330" s="13">
        <v>8.1579556889730558</v>
      </c>
      <c r="DB330" s="13">
        <f ca="1"/>
        <v>57.917296207358056</v>
      </c>
      <c r="DC330" s="13">
        <f ca="1"/>
        <v>57.985051605997043</v>
      </c>
      <c r="DD330" s="13">
        <v>50.935675058234409</v>
      </c>
      <c r="DE330" s="13">
        <f ca="1"/>
        <v>56.491907733607789</v>
      </c>
      <c r="DF330" s="13">
        <v>56.777649145253072</v>
      </c>
    </row>
    <row r="331" spans="1:110" x14ac:dyDescent="0.25">
      <c r="A331" s="9">
        <v>76</v>
      </c>
      <c r="B331" s="10" t="b">
        <v>1</v>
      </c>
      <c r="U331" s="13"/>
      <c r="V331" s="13"/>
      <c r="W331" s="14"/>
      <c r="X331" s="26"/>
      <c r="Y331" s="26"/>
      <c r="Z331" s="26"/>
      <c r="AA331" s="26"/>
      <c r="AB331" s="26"/>
      <c r="AC331" s="26"/>
      <c r="AD331" s="26"/>
      <c r="AE331" s="26"/>
      <c r="AG331" s="13"/>
      <c r="AH331" s="13"/>
      <c r="AI331" s="14"/>
      <c r="AJ331" s="26"/>
      <c r="AK331" s="26"/>
      <c r="AL331" s="26"/>
      <c r="AM331" s="26"/>
      <c r="AN331" s="26"/>
      <c r="AO331" s="26"/>
      <c r="AP331" s="26"/>
      <c r="AQ331" s="26"/>
      <c r="AS331" s="13"/>
      <c r="AT331" s="13"/>
      <c r="AU331" s="14"/>
      <c r="AV331" s="26"/>
      <c r="AW331" s="26"/>
      <c r="AX331" s="26"/>
      <c r="AY331" s="26"/>
      <c r="AZ331" s="26"/>
      <c r="BA331" s="26"/>
      <c r="BB331" s="26"/>
      <c r="BC331" s="26"/>
      <c r="CW331" s="26">
        <v>0.11150956284153006</v>
      </c>
      <c r="CX331" s="13">
        <v>55.3</v>
      </c>
      <c r="CY331" s="13">
        <v>57.6197255221104</v>
      </c>
      <c r="CZ331" s="13">
        <v>57.273913551667121</v>
      </c>
      <c r="DA331" s="13">
        <v>8.1845601980222629</v>
      </c>
      <c r="DB331" s="13">
        <f ca="1"/>
        <v>57.938070075386243</v>
      </c>
      <c r="DC331" s="13">
        <f ca="1"/>
        <v>58.000208094152228</v>
      </c>
      <c r="DD331" s="13">
        <v>50.958220543580502</v>
      </c>
      <c r="DE331" s="13">
        <f ca="1"/>
        <v>56.510667349480265</v>
      </c>
      <c r="DF331" s="13">
        <v>56.797053962434028</v>
      </c>
    </row>
    <row r="332" spans="1:110" x14ac:dyDescent="0.25">
      <c r="A332" s="9">
        <v>75.400000000000006</v>
      </c>
      <c r="B332" s="10" t="b">
        <v>1</v>
      </c>
      <c r="U332" s="13"/>
      <c r="V332" s="13"/>
      <c r="W332" s="14"/>
      <c r="X332" s="26"/>
      <c r="Y332" s="26"/>
      <c r="Z332" s="26"/>
      <c r="AA332" s="26"/>
      <c r="AB332" s="26"/>
      <c r="AC332" s="26"/>
      <c r="AD332" s="26"/>
      <c r="AE332" s="26"/>
      <c r="AG332" s="13"/>
      <c r="AH332" s="13"/>
      <c r="AI332" s="14"/>
      <c r="AJ332" s="26"/>
      <c r="AK332" s="26"/>
      <c r="AL332" s="26"/>
      <c r="AM332" s="26"/>
      <c r="AN332" s="26"/>
      <c r="AO332" s="26"/>
      <c r="AP332" s="26"/>
      <c r="AQ332" s="26"/>
      <c r="AS332" s="13"/>
      <c r="AT332" s="13"/>
      <c r="AU332" s="14"/>
      <c r="AV332" s="26"/>
      <c r="AW332" s="26"/>
      <c r="AX332" s="26"/>
      <c r="AY332" s="26"/>
      <c r="AZ332" s="26"/>
      <c r="BA332" s="26"/>
      <c r="BB332" s="26"/>
      <c r="BC332" s="26"/>
      <c r="CW332" s="26">
        <v>0.11185109289617487</v>
      </c>
      <c r="CX332" s="13">
        <v>55.3</v>
      </c>
      <c r="CY332" s="13">
        <v>57.63683691606127</v>
      </c>
      <c r="CZ332" s="13">
        <v>57.289048591134538</v>
      </c>
      <c r="DA332" s="13">
        <v>8.2111749356411448</v>
      </c>
      <c r="DB332" s="13">
        <f ca="1"/>
        <v>57.958791893182429</v>
      </c>
      <c r="DC332" s="13">
        <f ca="1"/>
        <v>58.015334071395252</v>
      </c>
      <c r="DD332" s="13">
        <v>50.98073152927094</v>
      </c>
      <c r="DE332" s="13">
        <f ca="1"/>
        <v>56.529391456920536</v>
      </c>
      <c r="DF332" s="13">
        <v>56.816422031251221</v>
      </c>
    </row>
    <row r="333" spans="1:110" x14ac:dyDescent="0.25">
      <c r="A333" s="9">
        <v>75.7</v>
      </c>
      <c r="B333" s="10" t="b">
        <v>1</v>
      </c>
      <c r="U333" s="13"/>
      <c r="V333" s="13"/>
      <c r="W333" s="14"/>
      <c r="X333" s="26"/>
      <c r="Y333" s="26"/>
      <c r="Z333" s="26"/>
      <c r="AA333" s="26"/>
      <c r="AB333" s="26"/>
      <c r="AC333" s="26"/>
      <c r="AD333" s="26"/>
      <c r="AE333" s="26"/>
      <c r="AG333" s="13"/>
      <c r="AH333" s="13"/>
      <c r="AI333" s="14"/>
      <c r="AJ333" s="26"/>
      <c r="AK333" s="26"/>
      <c r="AL333" s="26"/>
      <c r="AM333" s="26"/>
      <c r="AN333" s="26"/>
      <c r="AO333" s="26"/>
      <c r="AP333" s="26"/>
      <c r="AQ333" s="26"/>
      <c r="AS333" s="13"/>
      <c r="AT333" s="13"/>
      <c r="AU333" s="14"/>
      <c r="AV333" s="26"/>
      <c r="AW333" s="26"/>
      <c r="AX333" s="26"/>
      <c r="AY333" s="26"/>
      <c r="AZ333" s="26"/>
      <c r="BA333" s="26"/>
      <c r="BB333" s="26"/>
      <c r="BC333" s="26"/>
      <c r="CW333" s="26">
        <v>0.11219262295081968</v>
      </c>
      <c r="CX333" s="13">
        <v>55.4</v>
      </c>
      <c r="CY333" s="13">
        <v>57.653910984285162</v>
      </c>
      <c r="CZ333" s="13">
        <v>57.304154602435474</v>
      </c>
      <c r="DA333" s="13">
        <v>8.2377999096978147</v>
      </c>
      <c r="DB333" s="13">
        <f ca="1"/>
        <v>57.97946196512649</v>
      </c>
      <c r="DC333" s="13">
        <f ca="1"/>
        <v>58.030429714016783</v>
      </c>
      <c r="DD333" s="13">
        <v>51.003208173199347</v>
      </c>
      <c r="DE333" s="13">
        <f ca="1"/>
        <v>56.548080245330233</v>
      </c>
      <c r="DF333" s="13">
        <v>56.835753546764792</v>
      </c>
    </row>
    <row r="334" spans="1:110" x14ac:dyDescent="0.25">
      <c r="A334" s="9">
        <v>75</v>
      </c>
      <c r="B334" s="10" t="b">
        <v>1</v>
      </c>
      <c r="U334" s="13"/>
      <c r="V334" s="13"/>
      <c r="W334" s="14"/>
      <c r="X334" s="26"/>
      <c r="Y334" s="26"/>
      <c r="Z334" s="26"/>
      <c r="AA334" s="26"/>
      <c r="AB334" s="26"/>
      <c r="AC334" s="26"/>
      <c r="AD334" s="26"/>
      <c r="AE334" s="26"/>
      <c r="AG334" s="13"/>
      <c r="AH334" s="13"/>
      <c r="AI334" s="14"/>
      <c r="AJ334" s="26"/>
      <c r="AK334" s="26"/>
      <c r="AL334" s="26"/>
      <c r="AM334" s="26"/>
      <c r="AN334" s="26"/>
      <c r="AO334" s="26"/>
      <c r="AP334" s="26"/>
      <c r="AQ334" s="26"/>
      <c r="AS334" s="13"/>
      <c r="AT334" s="13"/>
      <c r="AU334" s="14"/>
      <c r="AV334" s="26"/>
      <c r="AW334" s="26"/>
      <c r="AX334" s="26"/>
      <c r="AY334" s="26"/>
      <c r="AZ334" s="26"/>
      <c r="BA334" s="26"/>
      <c r="BB334" s="26"/>
      <c r="BC334" s="26"/>
      <c r="CW334" s="26">
        <v>0.11253415300546447</v>
      </c>
      <c r="CX334" s="13">
        <v>55.4</v>
      </c>
      <c r="CY334" s="13">
        <v>57.670947943905752</v>
      </c>
      <c r="CZ334" s="13">
        <v>57.319231752673183</v>
      </c>
      <c r="DA334" s="13">
        <v>8.264435128069497</v>
      </c>
      <c r="DB334" s="13">
        <f ca="1"/>
        <v>58.000080592925187</v>
      </c>
      <c r="DC334" s="13">
        <f ca="1"/>
        <v>58.045495196790867</v>
      </c>
      <c r="DD334" s="13">
        <v>51.025650632058628</v>
      </c>
      <c r="DE334" s="13">
        <f ca="1"/>
        <v>56.566733902549501</v>
      </c>
      <c r="DF334" s="13">
        <v>56.855048702430139</v>
      </c>
    </row>
    <row r="335" spans="1:110" x14ac:dyDescent="0.25">
      <c r="A335" s="9">
        <v>75.5</v>
      </c>
      <c r="B335" s="10" t="b">
        <v>1</v>
      </c>
      <c r="U335" s="13"/>
      <c r="V335" s="13"/>
      <c r="W335" s="14"/>
      <c r="X335" s="26"/>
      <c r="Y335" s="26"/>
      <c r="Z335" s="26"/>
      <c r="AA335" s="26"/>
      <c r="AB335" s="26"/>
      <c r="AC335" s="26"/>
      <c r="AD335" s="26"/>
      <c r="AE335" s="26"/>
      <c r="AG335" s="13"/>
      <c r="AH335" s="13"/>
      <c r="AI335" s="14"/>
      <c r="AJ335" s="26"/>
      <c r="AK335" s="26"/>
      <c r="AL335" s="26"/>
      <c r="AM335" s="26"/>
      <c r="AN335" s="26"/>
      <c r="AO335" s="26"/>
      <c r="AP335" s="26"/>
      <c r="AQ335" s="26"/>
      <c r="AS335" s="13"/>
      <c r="AT335" s="13"/>
      <c r="AU335" s="14"/>
      <c r="AV335" s="26"/>
      <c r="AW335" s="26"/>
      <c r="AX335" s="26"/>
      <c r="AY335" s="26"/>
      <c r="AZ335" s="26"/>
      <c r="BA335" s="26"/>
      <c r="BB335" s="26"/>
      <c r="BC335" s="26"/>
      <c r="CW335" s="26">
        <v>0.11287568306010928</v>
      </c>
      <c r="CX335" s="13">
        <v>55.4</v>
      </c>
      <c r="CY335" s="13">
        <v>57.687948010159602</v>
      </c>
      <c r="CZ335" s="13">
        <v>57.334280207525545</v>
      </c>
      <c r="DA335" s="13">
        <v>8.2910805986425089</v>
      </c>
      <c r="DB335" s="13">
        <f ca="1"/>
        <v>58.020648075643749</v>
      </c>
      <c r="DC335" s="13">
        <f ca="1"/>
        <v>58.0605306929926</v>
      </c>
      <c r="DD335" s="13">
        <v>51.048059061353705</v>
      </c>
      <c r="DE335" s="13">
        <f ca="1"/>
        <v>56.585352614874637</v>
      </c>
      <c r="DF335" s="13">
        <v>56.874307690116026</v>
      </c>
    </row>
    <row r="336" spans="1:110" x14ac:dyDescent="0.25">
      <c r="A336" s="9">
        <v>75.2</v>
      </c>
      <c r="B336" s="10" t="b">
        <v>1</v>
      </c>
      <c r="U336" s="13"/>
      <c r="V336" s="13"/>
      <c r="W336" s="14"/>
      <c r="X336" s="26"/>
      <c r="Y336" s="26"/>
      <c r="Z336" s="26"/>
      <c r="AA336" s="26"/>
      <c r="AB336" s="26"/>
      <c r="AC336" s="26"/>
      <c r="AD336" s="26"/>
      <c r="AE336" s="26"/>
      <c r="AG336" s="13"/>
      <c r="AH336" s="13"/>
      <c r="AI336" s="14"/>
      <c r="AJ336" s="26"/>
      <c r="AK336" s="26"/>
      <c r="AL336" s="26"/>
      <c r="AM336" s="26"/>
      <c r="AN336" s="26"/>
      <c r="AO336" s="26"/>
      <c r="AP336" s="26"/>
      <c r="AQ336" s="26"/>
      <c r="AS336" s="13"/>
      <c r="AT336" s="13"/>
      <c r="AU336" s="14"/>
      <c r="AV336" s="26"/>
      <c r="AW336" s="26"/>
      <c r="AX336" s="26"/>
      <c r="AY336" s="26"/>
      <c r="AZ336" s="26"/>
      <c r="BA336" s="26"/>
      <c r="BB336" s="26"/>
      <c r="BC336" s="26"/>
      <c r="CW336" s="26">
        <v>0.11321721311475409</v>
      </c>
      <c r="CX336" s="13">
        <v>55.5</v>
      </c>
      <c r="CY336" s="13">
        <v>57.704911396418332</v>
      </c>
      <c r="CZ336" s="13">
        <v>57.349300131261948</v>
      </c>
      <c r="DA336" s="13">
        <v>8.3177363293122504</v>
      </c>
      <c r="DB336" s="13">
        <f ca="1"/>
        <v>58.041164709736826</v>
      </c>
      <c r="DC336" s="13">
        <f ca="1"/>
        <v>58.075536374415584</v>
      </c>
      <c r="DD336" s="13">
        <v>51.070433615414117</v>
      </c>
      <c r="DE336" s="13">
        <f ca="1"/>
        <v>56.603936567075401</v>
      </c>
      <c r="DF336" s="13">
        <v>56.893530700122369</v>
      </c>
    </row>
    <row r="337" spans="1:110" x14ac:dyDescent="0.25">
      <c r="A337" s="9">
        <v>75.400000000000006</v>
      </c>
      <c r="B337" s="10" t="b">
        <v>1</v>
      </c>
      <c r="U337" s="13"/>
      <c r="V337" s="13"/>
      <c r="W337" s="14"/>
      <c r="X337" s="26"/>
      <c r="Y337" s="26"/>
      <c r="Z337" s="26"/>
      <c r="AA337" s="26"/>
      <c r="AB337" s="26"/>
      <c r="AC337" s="26"/>
      <c r="AD337" s="26"/>
      <c r="AE337" s="26"/>
      <c r="AG337" s="13"/>
      <c r="AH337" s="13"/>
      <c r="AI337" s="14"/>
      <c r="AJ337" s="26"/>
      <c r="AK337" s="26"/>
      <c r="AL337" s="26"/>
      <c r="AM337" s="26"/>
      <c r="AN337" s="26"/>
      <c r="AO337" s="26"/>
      <c r="AP337" s="26"/>
      <c r="AQ337" s="26"/>
      <c r="AS337" s="13"/>
      <c r="AT337" s="13"/>
      <c r="AU337" s="14"/>
      <c r="AV337" s="26"/>
      <c r="AW337" s="26"/>
      <c r="AX337" s="26"/>
      <c r="AY337" s="26"/>
      <c r="AZ337" s="26"/>
      <c r="BA337" s="26"/>
      <c r="BB337" s="26"/>
      <c r="BC337" s="26"/>
      <c r="CW337" s="26">
        <v>0.1135587431693989</v>
      </c>
      <c r="CX337" s="13">
        <v>55.5</v>
      </c>
      <c r="CY337" s="13">
        <v>57.721838314210409</v>
      </c>
      <c r="CZ337" s="13">
        <v>57.364291686759088</v>
      </c>
      <c r="DA337" s="13">
        <v>8.344402327983282</v>
      </c>
      <c r="DB337" s="13">
        <f ca="1"/>
        <v>58.061630789079217</v>
      </c>
      <c r="DC337" s="13">
        <f ca="1"/>
        <v>58.090512411389106</v>
      </c>
      <c r="DD337" s="13">
        <v>51.092774447406399</v>
      </c>
      <c r="DE337" s="13">
        <f ca="1"/>
        <v>56.62248594241219</v>
      </c>
      <c r="DF337" s="13">
        <v>56.912717921197796</v>
      </c>
    </row>
    <row r="338" spans="1:110" x14ac:dyDescent="0.25">
      <c r="A338" s="9">
        <v>74.900000000000006</v>
      </c>
      <c r="B338" s="10" t="b">
        <v>1</v>
      </c>
      <c r="U338" s="13"/>
      <c r="V338" s="13"/>
      <c r="W338" s="14"/>
      <c r="X338" s="26"/>
      <c r="Y338" s="26"/>
      <c r="Z338" s="26"/>
      <c r="AA338" s="26"/>
      <c r="AB338" s="26"/>
      <c r="AC338" s="26"/>
      <c r="AD338" s="26"/>
      <c r="AE338" s="26"/>
      <c r="AG338" s="13"/>
      <c r="AH338" s="13"/>
      <c r="AI338" s="14"/>
      <c r="AJ338" s="26"/>
      <c r="AK338" s="26"/>
      <c r="AL338" s="26"/>
      <c r="AM338" s="26"/>
      <c r="AN338" s="26"/>
      <c r="AO338" s="26"/>
      <c r="AP338" s="26"/>
      <c r="AQ338" s="26"/>
      <c r="AS338" s="13"/>
      <c r="AT338" s="13"/>
      <c r="AU338" s="14"/>
      <c r="AV338" s="26"/>
      <c r="AW338" s="26"/>
      <c r="AX338" s="26"/>
      <c r="AY338" s="26"/>
      <c r="AZ338" s="26"/>
      <c r="BA338" s="26"/>
      <c r="BB338" s="26"/>
      <c r="BC338" s="26"/>
      <c r="CW338" s="26">
        <v>0.11390027322404371</v>
      </c>
      <c r="CX338" s="13">
        <v>55.5</v>
      </c>
      <c r="CY338" s="13">
        <v>57.738728973242644</v>
      </c>
      <c r="CZ338" s="13">
        <v>57.379255035517517</v>
      </c>
      <c r="DA338" s="13">
        <v>8.3710786025692698</v>
      </c>
      <c r="DB338" s="13">
        <f ca="1"/>
        <v>58.082046604995931</v>
      </c>
      <c r="DC338" s="13">
        <f ca="1"/>
        <v>58.105458972795063</v>
      </c>
      <c r="DD338" s="13">
        <v>51.115081709346299</v>
      </c>
      <c r="DE338" s="13">
        <f ca="1"/>
        <v>56.64100092265285</v>
      </c>
      <c r="DF338" s="13">
        <v>56.931869540556946</v>
      </c>
    </row>
    <row r="339" spans="1:110" x14ac:dyDescent="0.25">
      <c r="A339" s="9">
        <v>74.599999999999994</v>
      </c>
      <c r="B339" s="10" t="b">
        <v>1</v>
      </c>
      <c r="U339" s="13"/>
      <c r="V339" s="13"/>
      <c r="W339" s="14"/>
      <c r="X339" s="26"/>
      <c r="Y339" s="26"/>
      <c r="Z339" s="26"/>
      <c r="AA339" s="26"/>
      <c r="AB339" s="26"/>
      <c r="AC339" s="26"/>
      <c r="AD339" s="26"/>
      <c r="AE339" s="26"/>
      <c r="AG339" s="13"/>
      <c r="AH339" s="13"/>
      <c r="AI339" s="14"/>
      <c r="AJ339" s="26"/>
      <c r="AK339" s="26"/>
      <c r="AL339" s="26"/>
      <c r="AM339" s="26"/>
      <c r="AN339" s="26"/>
      <c r="AO339" s="26"/>
      <c r="AP339" s="26"/>
      <c r="AQ339" s="26"/>
      <c r="AS339" s="13"/>
      <c r="AT339" s="13"/>
      <c r="AU339" s="14"/>
      <c r="AV339" s="26"/>
      <c r="AW339" s="26"/>
      <c r="AX339" s="26"/>
      <c r="AY339" s="26"/>
      <c r="AZ339" s="26"/>
      <c r="BA339" s="26"/>
      <c r="BB339" s="26"/>
      <c r="BC339" s="26"/>
      <c r="CW339" s="26">
        <v>0.11424180327868852</v>
      </c>
      <c r="CX339" s="13">
        <v>55.6</v>
      </c>
      <c r="CY339" s="13">
        <v>57.755583581421426</v>
      </c>
      <c r="CZ339" s="13">
        <v>57.394190337677088</v>
      </c>
      <c r="DA339" s="13">
        <v>8.397765160993055</v>
      </c>
      <c r="DB339" s="13">
        <f ca="1"/>
        <v>58.102412446292007</v>
      </c>
      <c r="DC339" s="13">
        <f ca="1"/>
        <v>58.12037622608468</v>
      </c>
      <c r="DD339" s="13">
        <v>51.137355552110904</v>
      </c>
      <c r="DE339" s="13">
        <f ca="1"/>
        <v>56.659481688089343</v>
      </c>
      <c r="DF339" s="13">
        <v>56.950985743897519</v>
      </c>
    </row>
    <row r="340" spans="1:110" x14ac:dyDescent="0.25">
      <c r="A340" s="9">
        <v>65.7</v>
      </c>
      <c r="B340" s="10" t="b">
        <v>1</v>
      </c>
      <c r="U340" s="13"/>
      <c r="V340" s="13"/>
      <c r="W340" s="14"/>
      <c r="X340" s="26"/>
      <c r="Y340" s="26"/>
      <c r="Z340" s="26"/>
      <c r="AA340" s="26"/>
      <c r="AB340" s="26"/>
      <c r="AC340" s="26"/>
      <c r="AD340" s="26"/>
      <c r="AE340" s="26"/>
      <c r="AG340" s="13"/>
      <c r="AH340" s="13"/>
      <c r="AI340" s="14"/>
      <c r="AJ340" s="26"/>
      <c r="AK340" s="26"/>
      <c r="AL340" s="26"/>
      <c r="AM340" s="26"/>
      <c r="AN340" s="26"/>
      <c r="AO340" s="26"/>
      <c r="AP340" s="26"/>
      <c r="AQ340" s="26"/>
      <c r="AS340" s="13"/>
      <c r="AT340" s="13"/>
      <c r="AU340" s="14"/>
      <c r="AV340" s="26"/>
      <c r="AW340" s="26"/>
      <c r="AX340" s="26"/>
      <c r="AY340" s="26"/>
      <c r="AZ340" s="26"/>
      <c r="BA340" s="26"/>
      <c r="BB340" s="26"/>
      <c r="BC340" s="26"/>
      <c r="CW340" s="26">
        <v>0.11458333333333333</v>
      </c>
      <c r="CX340" s="13">
        <v>55.6</v>
      </c>
      <c r="CY340" s="13">
        <v>57.772402344873569</v>
      </c>
      <c r="CZ340" s="13">
        <v>57.409097752032686</v>
      </c>
      <c r="DA340" s="13">
        <v>8.4244620111866446</v>
      </c>
      <c r="DB340" s="13">
        <f ca="1"/>
        <v>58.122728599281757</v>
      </c>
      <c r="DC340" s="13">
        <f ca="1"/>
        <v>58.135264337294892</v>
      </c>
      <c r="DD340" s="13">
        <v>51.159596125450463</v>
      </c>
      <c r="DE340" s="13">
        <f ca="1"/>
        <v>56.677928417554121</v>
      </c>
      <c r="DF340" s="13">
        <v>56.970066715417147</v>
      </c>
    </row>
    <row r="341" spans="1:110" x14ac:dyDescent="0.25">
      <c r="A341" s="9">
        <v>65.099999999999994</v>
      </c>
      <c r="B341" s="10" t="b">
        <v>1</v>
      </c>
      <c r="U341" s="13"/>
      <c r="V341" s="13"/>
      <c r="W341" s="14"/>
      <c r="X341" s="26"/>
      <c r="Y341" s="26"/>
      <c r="Z341" s="26"/>
      <c r="AA341" s="26"/>
      <c r="AB341" s="26"/>
      <c r="AC341" s="26"/>
      <c r="AD341" s="26"/>
      <c r="AE341" s="26"/>
      <c r="AG341" s="13"/>
      <c r="AH341" s="13"/>
      <c r="AI341" s="14"/>
      <c r="AJ341" s="26"/>
      <c r="AK341" s="26"/>
      <c r="AL341" s="26"/>
      <c r="AM341" s="26"/>
      <c r="AN341" s="26"/>
      <c r="AO341" s="26"/>
      <c r="AP341" s="26"/>
      <c r="AQ341" s="26"/>
      <c r="AS341" s="13"/>
      <c r="AT341" s="13"/>
      <c r="AU341" s="14"/>
      <c r="AV341" s="26"/>
      <c r="AW341" s="26"/>
      <c r="AX341" s="26"/>
      <c r="AY341" s="26"/>
      <c r="AZ341" s="26"/>
      <c r="BA341" s="26"/>
      <c r="BB341" s="26"/>
      <c r="BC341" s="26"/>
      <c r="CW341" s="26">
        <v>0.11492486338797814</v>
      </c>
      <c r="CX341" s="13">
        <v>55.6</v>
      </c>
      <c r="CY341" s="13">
        <v>57.789185467966838</v>
      </c>
      <c r="CZ341" s="13">
        <v>57.423977436049654</v>
      </c>
      <c r="DA341" s="13">
        <v>8.4511691610912063</v>
      </c>
      <c r="DB341" s="13">
        <f ca="1"/>
        <v>58.142995347817596</v>
      </c>
      <c r="DC341" s="13">
        <f ca="1"/>
        <v>58.150123471064624</v>
      </c>
      <c r="DD341" s="13">
        <v>51.181803578000213</v>
      </c>
      <c r="DE341" s="13">
        <f ca="1"/>
        <v>56.696341288436322</v>
      </c>
      <c r="DF341" s="13">
        <v>56.989112637829948</v>
      </c>
    </row>
    <row r="342" spans="1:110" x14ac:dyDescent="0.25">
      <c r="A342" s="9">
        <v>64.2</v>
      </c>
      <c r="B342" s="10" t="b">
        <v>1</v>
      </c>
      <c r="U342" s="13"/>
      <c r="V342" s="13"/>
      <c r="W342" s="14"/>
      <c r="X342" s="26"/>
      <c r="Y342" s="26"/>
      <c r="Z342" s="26"/>
      <c r="AA342" s="26"/>
      <c r="AB342" s="26"/>
      <c r="AC342" s="26"/>
      <c r="AD342" s="26"/>
      <c r="AE342" s="26"/>
      <c r="AG342" s="13"/>
      <c r="AH342" s="13"/>
      <c r="AI342" s="14"/>
      <c r="AJ342" s="26"/>
      <c r="AK342" s="26"/>
      <c r="AL342" s="26"/>
      <c r="AM342" s="26"/>
      <c r="AN342" s="26"/>
      <c r="AO342" s="26"/>
      <c r="AP342" s="26"/>
      <c r="AQ342" s="26"/>
      <c r="AS342" s="13"/>
      <c r="AT342" s="13"/>
      <c r="AU342" s="14"/>
      <c r="AV342" s="26"/>
      <c r="AW342" s="26"/>
      <c r="AX342" s="26"/>
      <c r="AY342" s="26"/>
      <c r="AZ342" s="26"/>
      <c r="BA342" s="26"/>
      <c r="BB342" s="26"/>
      <c r="BC342" s="26"/>
      <c r="CW342" s="26">
        <v>0.11526639344262295</v>
      </c>
      <c r="CX342" s="13">
        <v>55.6</v>
      </c>
      <c r="CY342" s="13">
        <v>57.805933153330329</v>
      </c>
      <c r="CZ342" s="13">
        <v>57.438829545878747</v>
      </c>
      <c r="DA342" s="13">
        <v>8.47788661865712</v>
      </c>
      <c r="DB342" s="13">
        <f ca="1"/>
        <v>58.163212973318537</v>
      </c>
      <c r="DC342" s="13">
        <f ca="1"/>
        <v>58.164953790650713</v>
      </c>
      <c r="DD342" s="13">
        <v>51.203978057291913</v>
      </c>
      <c r="DE342" s="13">
        <f ca="1"/>
        <v>56.714720476697664</v>
      </c>
      <c r="DF342" s="13">
        <v>57.008123692382874</v>
      </c>
    </row>
    <row r="343" spans="1:110" x14ac:dyDescent="0.25">
      <c r="A343" s="9">
        <v>63.4</v>
      </c>
      <c r="B343" s="10" t="b">
        <v>1</v>
      </c>
      <c r="U343" s="13"/>
      <c r="V343" s="13"/>
      <c r="W343" s="14"/>
      <c r="X343" s="26"/>
      <c r="Y343" s="26"/>
      <c r="Z343" s="26"/>
      <c r="AA343" s="26"/>
      <c r="AB343" s="26"/>
      <c r="AC343" s="26"/>
      <c r="AD343" s="26"/>
      <c r="AE343" s="26"/>
      <c r="AG343" s="13"/>
      <c r="AH343" s="13"/>
      <c r="AI343" s="14"/>
      <c r="AJ343" s="26"/>
      <c r="AK343" s="26"/>
      <c r="AL343" s="26"/>
      <c r="AM343" s="26"/>
      <c r="AN343" s="26"/>
      <c r="AO343" s="26"/>
      <c r="AP343" s="26"/>
      <c r="AQ343" s="26"/>
      <c r="AS343" s="13"/>
      <c r="AT343" s="13"/>
      <c r="AU343" s="14"/>
      <c r="AV343" s="26"/>
      <c r="AW343" s="26"/>
      <c r="AX343" s="26"/>
      <c r="AY343" s="26"/>
      <c r="AZ343" s="26"/>
      <c r="BA343" s="26"/>
      <c r="BB343" s="26"/>
      <c r="BC343" s="26"/>
      <c r="CW343" s="26">
        <v>0.11560792349726776</v>
      </c>
      <c r="CX343" s="13">
        <v>55.7</v>
      </c>
      <c r="CY343" s="13">
        <v>57.82264560187437</v>
      </c>
      <c r="CZ343" s="13">
        <v>57.453654236371392</v>
      </c>
      <c r="DA343" s="13">
        <v>8.5046143918439814</v>
      </c>
      <c r="DB343" s="13">
        <f ca="1"/>
        <v>58.183381754798212</v>
      </c>
      <c r="DC343" s="13">
        <f ca="1"/>
        <v>58.179755457943706</v>
      </c>
      <c r="DD343" s="13">
        <v>51.226119709765307</v>
      </c>
      <c r="DE343" s="13">
        <f ca="1"/>
        <v>56.733066156888199</v>
      </c>
      <c r="DF343" s="13">
        <v>57.027100058871852</v>
      </c>
    </row>
    <row r="344" spans="1:110" x14ac:dyDescent="0.25">
      <c r="A344" s="9">
        <v>62.2</v>
      </c>
      <c r="B344" s="10" t="b">
        <v>1</v>
      </c>
      <c r="U344" s="13"/>
      <c r="V344" s="13"/>
      <c r="W344" s="14"/>
      <c r="X344" s="26"/>
      <c r="Y344" s="26"/>
      <c r="Z344" s="26"/>
      <c r="AA344" s="26"/>
      <c r="AB344" s="26"/>
      <c r="AC344" s="26"/>
      <c r="AD344" s="26"/>
      <c r="AE344" s="26"/>
      <c r="AG344" s="13"/>
      <c r="AH344" s="13"/>
      <c r="AI344" s="14"/>
      <c r="AJ344" s="26"/>
      <c r="AK344" s="26"/>
      <c r="AL344" s="26"/>
      <c r="AM344" s="26"/>
      <c r="AN344" s="26"/>
      <c r="AO344" s="26"/>
      <c r="AP344" s="26"/>
      <c r="AQ344" s="26"/>
      <c r="AS344" s="13"/>
      <c r="AT344" s="13"/>
      <c r="AU344" s="14"/>
      <c r="AV344" s="26"/>
      <c r="AW344" s="26"/>
      <c r="AX344" s="26"/>
      <c r="AY344" s="26"/>
      <c r="AZ344" s="26"/>
      <c r="BA344" s="26"/>
      <c r="BB344" s="26"/>
      <c r="BC344" s="26"/>
      <c r="CW344" s="26">
        <v>0.11594945355191257</v>
      </c>
      <c r="CX344" s="13">
        <v>55.7</v>
      </c>
      <c r="CY344" s="13">
        <v>57.839323012810254</v>
      </c>
      <c r="CZ344" s="13">
        <v>57.468451661093951</v>
      </c>
      <c r="DA344" s="13">
        <v>8.5313524886205787</v>
      </c>
      <c r="DB344" s="13">
        <f ca="1"/>
        <v>58.203501968892454</v>
      </c>
      <c r="DC344" s="13">
        <f ca="1"/>
        <v>58.194528633483309</v>
      </c>
      <c r="DD344" s="13">
        <v>51.248228680779391</v>
      </c>
      <c r="DE344" s="13">
        <f ca="1"/>
        <v>56.751378502161813</v>
      </c>
      <c r="DF344" s="13">
        <v>57.046041915657668</v>
      </c>
    </row>
    <row r="345" spans="1:110" x14ac:dyDescent="0.25">
      <c r="A345" s="9">
        <v>61.1</v>
      </c>
      <c r="B345" s="10" t="b">
        <v>1</v>
      </c>
      <c r="U345" s="13"/>
      <c r="V345" s="13"/>
      <c r="W345" s="14"/>
      <c r="X345" s="26"/>
      <c r="Y345" s="26"/>
      <c r="Z345" s="26"/>
      <c r="AA345" s="26"/>
      <c r="AB345" s="26"/>
      <c r="AC345" s="26"/>
      <c r="AD345" s="26"/>
      <c r="AE345" s="26"/>
      <c r="AG345" s="13"/>
      <c r="AH345" s="13"/>
      <c r="AI345" s="14"/>
      <c r="AJ345" s="26"/>
      <c r="AK345" s="26"/>
      <c r="AL345" s="26"/>
      <c r="AM345" s="26"/>
      <c r="AN345" s="26"/>
      <c r="AO345" s="26"/>
      <c r="AP345" s="26"/>
      <c r="AQ345" s="26"/>
      <c r="AS345" s="13"/>
      <c r="AT345" s="13"/>
      <c r="AU345" s="14"/>
      <c r="AV345" s="26"/>
      <c r="AW345" s="26"/>
      <c r="AX345" s="26"/>
      <c r="AY345" s="26"/>
      <c r="AZ345" s="26"/>
      <c r="BA345" s="26"/>
      <c r="BB345" s="26"/>
      <c r="BC345" s="26"/>
      <c r="CW345" s="26">
        <v>0.11629098360655737</v>
      </c>
      <c r="CX345" s="13">
        <v>55.7</v>
      </c>
      <c r="CY345" s="13">
        <v>57.855965583669615</v>
      </c>
      <c r="CZ345" s="13">
        <v>57.483221972342683</v>
      </c>
      <c r="DA345" s="13">
        <v>8.5581009169649676</v>
      </c>
      <c r="DB345" s="13">
        <f ca="1"/>
        <v>58.223573889886595</v>
      </c>
      <c r="DC345" s="13">
        <f ca="1"/>
        <v>58.209273476473761</v>
      </c>
      <c r="DD345" s="13">
        <v>51.270305114623575</v>
      </c>
      <c r="DE345" s="13">
        <f ca="1"/>
        <v>56.769657684291488</v>
      </c>
      <c r="DF345" s="13">
        <v>57.064949439681698</v>
      </c>
    </row>
    <row r="346" spans="1:110" x14ac:dyDescent="0.25">
      <c r="A346" s="9">
        <v>59.2</v>
      </c>
      <c r="B346" s="10" t="b">
        <v>1</v>
      </c>
      <c r="U346" s="13"/>
      <c r="V346" s="13"/>
      <c r="W346" s="14"/>
      <c r="X346" s="26"/>
      <c r="Y346" s="26"/>
      <c r="Z346" s="26"/>
      <c r="AA346" s="26"/>
      <c r="AB346" s="26"/>
      <c r="AC346" s="26"/>
      <c r="AD346" s="26"/>
      <c r="AE346" s="26"/>
      <c r="AG346" s="13"/>
      <c r="AH346" s="13"/>
      <c r="AI346" s="14"/>
      <c r="AJ346" s="26"/>
      <c r="AK346" s="26"/>
      <c r="AL346" s="26"/>
      <c r="AM346" s="26"/>
      <c r="AN346" s="26"/>
      <c r="AO346" s="26"/>
      <c r="AP346" s="26"/>
      <c r="AQ346" s="26"/>
      <c r="AS346" s="13"/>
      <c r="AT346" s="13"/>
      <c r="AU346" s="14"/>
      <c r="AV346" s="26"/>
      <c r="AW346" s="26"/>
      <c r="AX346" s="26"/>
      <c r="AY346" s="26"/>
      <c r="AZ346" s="26"/>
      <c r="BA346" s="26"/>
      <c r="BB346" s="26"/>
      <c r="BC346" s="26"/>
      <c r="CW346" s="26">
        <v>0.11663251366120218</v>
      </c>
      <c r="CX346" s="13">
        <v>55.7</v>
      </c>
      <c r="CY346" s="13">
        <v>57.872573510323591</v>
      </c>
      <c r="CZ346" s="13">
        <v>57.497965321157636</v>
      </c>
      <c r="DA346" s="13">
        <v>8.5848596848644529</v>
      </c>
      <c r="DB346" s="13">
        <f ca="1"/>
        <v>58.24359778974226</v>
      </c>
      <c r="DC346" s="13">
        <f ca="1"/>
        <v>58.223990144798847</v>
      </c>
      <c r="DD346" s="13">
        <v>51.292349154528623</v>
      </c>
      <c r="DE346" s="13">
        <f ca="1"/>
        <v>56.787903873684357</v>
      </c>
      <c r="DF346" s="13">
        <v>57.083822806481294</v>
      </c>
    </row>
    <row r="347" spans="1:110" x14ac:dyDescent="0.25">
      <c r="A347" s="9">
        <v>57.5</v>
      </c>
      <c r="B347" s="10" t="b">
        <v>1</v>
      </c>
      <c r="U347" s="13"/>
      <c r="V347" s="13"/>
      <c r="W347" s="14"/>
      <c r="X347" s="26"/>
      <c r="Y347" s="26"/>
      <c r="Z347" s="26"/>
      <c r="AA347" s="26"/>
      <c r="AB347" s="26"/>
      <c r="AC347" s="26"/>
      <c r="AD347" s="26"/>
      <c r="AE347" s="26"/>
      <c r="AG347" s="13"/>
      <c r="AH347" s="13"/>
      <c r="AI347" s="14"/>
      <c r="AJ347" s="26"/>
      <c r="AK347" s="26"/>
      <c r="AL347" s="26"/>
      <c r="AM347" s="26"/>
      <c r="AN347" s="26"/>
      <c r="AO347" s="26"/>
      <c r="AP347" s="26"/>
      <c r="AQ347" s="26"/>
      <c r="AS347" s="13"/>
      <c r="AT347" s="13"/>
      <c r="AU347" s="14"/>
      <c r="AV347" s="26"/>
      <c r="AW347" s="26"/>
      <c r="AX347" s="26"/>
      <c r="AY347" s="26"/>
      <c r="AZ347" s="26"/>
      <c r="BA347" s="26"/>
      <c r="BB347" s="26"/>
      <c r="BC347" s="26"/>
      <c r="CW347" s="26">
        <v>0.11697404371584699</v>
      </c>
      <c r="CX347" s="13">
        <v>55.7</v>
      </c>
      <c r="CY347" s="13">
        <v>57.889146987001688</v>
      </c>
      <c r="CZ347" s="13">
        <v>57.512681857336965</v>
      </c>
      <c r="DA347" s="13">
        <v>8.611628800315577</v>
      </c>
      <c r="DB347" s="13">
        <f ca="1"/>
        <v>58.263573938123805</v>
      </c>
      <c r="DC347" s="13">
        <f ca="1"/>
        <v>58.238678795036826</v>
      </c>
      <c r="DD347" s="13">
        <v>51.314360942677524</v>
      </c>
      <c r="DE347" s="13">
        <f ca="1"/>
        <v>56.806117239396642</v>
      </c>
      <c r="DF347" s="13">
        <v>57.102662190205102</v>
      </c>
    </row>
    <row r="348" spans="1:110" x14ac:dyDescent="0.25">
      <c r="A348" s="9">
        <v>56.9</v>
      </c>
      <c r="B348" s="10" t="b">
        <v>1</v>
      </c>
      <c r="U348" s="13"/>
      <c r="V348" s="13"/>
      <c r="W348" s="14"/>
      <c r="X348" s="26"/>
      <c r="Y348" s="26"/>
      <c r="Z348" s="26"/>
      <c r="AA348" s="26"/>
      <c r="AB348" s="26"/>
      <c r="AC348" s="26"/>
      <c r="AD348" s="26"/>
      <c r="AE348" s="26"/>
      <c r="AG348" s="13"/>
      <c r="AH348" s="13"/>
      <c r="AI348" s="14"/>
      <c r="AJ348" s="26"/>
      <c r="AK348" s="26"/>
      <c r="AL348" s="26"/>
      <c r="AM348" s="26"/>
      <c r="AN348" s="26"/>
      <c r="AO348" s="26"/>
      <c r="AP348" s="26"/>
      <c r="AQ348" s="26"/>
      <c r="AS348" s="13"/>
      <c r="AT348" s="13"/>
      <c r="AU348" s="14"/>
      <c r="AV348" s="26"/>
      <c r="AW348" s="26"/>
      <c r="AX348" s="26"/>
      <c r="AY348" s="26"/>
      <c r="AZ348" s="26"/>
      <c r="BA348" s="26"/>
      <c r="BB348" s="26"/>
      <c r="BC348" s="26"/>
      <c r="CW348" s="26">
        <v>0.1173155737704918</v>
      </c>
      <c r="CX348" s="13">
        <v>55.8</v>
      </c>
      <c r="CY348" s="13">
        <v>57.905686206310342</v>
      </c>
      <c r="CZ348" s="13">
        <v>57.527371729450969</v>
      </c>
      <c r="DA348" s="13">
        <v>8.6384082713242041</v>
      </c>
      <c r="DB348" s="13">
        <f ca="1"/>
        <v>58.283502602424456</v>
      </c>
      <c r="DC348" s="13">
        <f ca="1"/>
        <v>58.253339582475036</v>
      </c>
      <c r="DD348" s="13">
        <v>51.336340620216205</v>
      </c>
      <c r="DE348" s="13">
        <f ca="1"/>
        <v>56.824297949148203</v>
      </c>
      <c r="DF348" s="13">
        <v>57.121467763628075</v>
      </c>
    </row>
    <row r="349" spans="1:110" x14ac:dyDescent="0.25">
      <c r="A349" s="9">
        <v>54.8</v>
      </c>
      <c r="B349" s="10" t="b">
        <v>1</v>
      </c>
      <c r="U349" s="13"/>
      <c r="V349" s="13"/>
      <c r="W349" s="14"/>
      <c r="X349" s="26"/>
      <c r="Y349" s="26"/>
      <c r="Z349" s="26"/>
      <c r="AA349" s="26"/>
      <c r="AB349" s="26"/>
      <c r="AC349" s="26"/>
      <c r="AD349" s="26"/>
      <c r="AE349" s="26"/>
      <c r="AG349" s="13"/>
      <c r="AH349" s="13"/>
      <c r="AI349" s="14"/>
      <c r="AJ349" s="26"/>
      <c r="AK349" s="26"/>
      <c r="AL349" s="26"/>
      <c r="AM349" s="26"/>
      <c r="AN349" s="26"/>
      <c r="AO349" s="26"/>
      <c r="AP349" s="26"/>
      <c r="AQ349" s="26"/>
      <c r="AS349" s="13"/>
      <c r="AT349" s="13"/>
      <c r="AU349" s="14"/>
      <c r="AV349" s="26"/>
      <c r="AW349" s="26"/>
      <c r="AX349" s="26"/>
      <c r="AY349" s="26"/>
      <c r="AZ349" s="26"/>
      <c r="BA349" s="26"/>
      <c r="BB349" s="26"/>
      <c r="BC349" s="26"/>
      <c r="CW349" s="26">
        <v>0.11765710382513661</v>
      </c>
      <c r="CX349" s="13">
        <v>55.9</v>
      </c>
      <c r="CY349" s="13">
        <v>57.922191359251258</v>
      </c>
      <c r="CZ349" s="13">
        <v>57.542035084855407</v>
      </c>
      <c r="DA349" s="13">
        <v>8.6651981059054517</v>
      </c>
      <c r="DB349" s="13">
        <f ca="1"/>
        <v>58.303384047791937</v>
      </c>
      <c r="DC349" s="13">
        <f ca="1"/>
        <v>58.267972661124382</v>
      </c>
      <c r="DD349" s="13">
        <v>51.35828832726407</v>
      </c>
      <c r="DE349" s="13">
        <f ca="1"/>
        <v>56.842446169337087</v>
      </c>
      <c r="DF349" s="13">
        <v>57.140239698166319</v>
      </c>
    </row>
    <row r="350" spans="1:110" x14ac:dyDescent="0.25">
      <c r="A350" s="9">
        <v>51.7</v>
      </c>
      <c r="B350" s="10" t="b">
        <v>1</v>
      </c>
      <c r="U350" s="13"/>
      <c r="V350" s="13"/>
      <c r="W350" s="14"/>
      <c r="X350" s="26"/>
      <c r="Y350" s="26"/>
      <c r="Z350" s="26"/>
      <c r="AA350" s="26"/>
      <c r="AB350" s="26"/>
      <c r="AC350" s="26"/>
      <c r="AD350" s="26"/>
      <c r="AE350" s="26"/>
      <c r="AG350" s="13"/>
      <c r="AH350" s="13"/>
      <c r="AI350" s="14"/>
      <c r="AJ350" s="26"/>
      <c r="AK350" s="26"/>
      <c r="AL350" s="26"/>
      <c r="AM350" s="26"/>
      <c r="AN350" s="26"/>
      <c r="AO350" s="26"/>
      <c r="AP350" s="26"/>
      <c r="AQ350" s="26"/>
      <c r="AS350" s="13"/>
      <c r="AT350" s="13"/>
      <c r="AU350" s="14"/>
      <c r="AV350" s="26"/>
      <c r="AW350" s="26"/>
      <c r="AX350" s="26"/>
      <c r="AY350" s="26"/>
      <c r="AZ350" s="26"/>
      <c r="BA350" s="26"/>
      <c r="BB350" s="26"/>
      <c r="BC350" s="26"/>
      <c r="CW350" s="26">
        <v>0.11799863387978142</v>
      </c>
      <c r="CX350" s="13">
        <v>55.9</v>
      </c>
      <c r="CY350" s="13">
        <v>57.938662635239496</v>
      </c>
      <c r="CZ350" s="13">
        <v>57.556672069705336</v>
      </c>
      <c r="DA350" s="13">
        <v>8.6919983120837774</v>
      </c>
      <c r="DB350" s="13">
        <f ca="1"/>
        <v>58.323218537153892</v>
      </c>
      <c r="DC350" s="13">
        <f ca="1"/>
        <v>58.282578183733548</v>
      </c>
      <c r="DD350" s="13">
        <v>51.380204202924411</v>
      </c>
      <c r="DE350" s="13">
        <f ca="1"/>
        <v>56.860562065053756</v>
      </c>
      <c r="DF350" s="13">
        <v>57.158978163891703</v>
      </c>
    </row>
    <row r="351" spans="1:110" x14ac:dyDescent="0.25">
      <c r="A351" s="9">
        <v>48.1</v>
      </c>
      <c r="B351" s="10" t="b">
        <v>1</v>
      </c>
      <c r="U351" s="13"/>
      <c r="V351" s="13"/>
      <c r="W351" s="14"/>
      <c r="X351" s="26"/>
      <c r="Y351" s="26"/>
      <c r="Z351" s="26"/>
      <c r="AA351" s="26"/>
      <c r="AB351" s="26"/>
      <c r="AC351" s="26"/>
      <c r="AD351" s="26"/>
      <c r="AE351" s="26"/>
      <c r="AG351" s="13"/>
      <c r="AH351" s="13"/>
      <c r="AI351" s="14"/>
      <c r="AJ351" s="26"/>
      <c r="AK351" s="26"/>
      <c r="AL351" s="26"/>
      <c r="AM351" s="26"/>
      <c r="AN351" s="26"/>
      <c r="AO351" s="26"/>
      <c r="AP351" s="26"/>
      <c r="AQ351" s="26"/>
      <c r="AS351" s="13"/>
      <c r="AT351" s="13"/>
      <c r="AU351" s="14"/>
      <c r="AV351" s="26"/>
      <c r="AW351" s="26"/>
      <c r="AX351" s="26"/>
      <c r="AY351" s="26"/>
      <c r="AZ351" s="26"/>
      <c r="BA351" s="26"/>
      <c r="BB351" s="26"/>
      <c r="BC351" s="26"/>
      <c r="CW351" s="26">
        <v>0.11834016393442623</v>
      </c>
      <c r="CX351" s="13">
        <v>55.9</v>
      </c>
      <c r="CY351" s="13">
        <v>57.955100222121274</v>
      </c>
      <c r="CZ351" s="13">
        <v>57.571282828968279</v>
      </c>
      <c r="DA351" s="13">
        <v>8.718808897892961</v>
      </c>
      <c r="DB351" s="13">
        <f ca="1"/>
        <v>58.343006331242812</v>
      </c>
      <c r="DC351" s="13">
        <f ca="1"/>
        <v>58.297156301803085</v>
      </c>
      <c r="DD351" s="13">
        <v>51.402088385294711</v>
      </c>
      <c r="DE351" s="13">
        <f ca="1"/>
        <v>56.878645800095121</v>
      </c>
      <c r="DF351" s="13">
        <v>57.17768332954634</v>
      </c>
    </row>
    <row r="352" spans="1:110" x14ac:dyDescent="0.25">
      <c r="A352" s="9">
        <v>46.4</v>
      </c>
      <c r="B352" s="10" t="b">
        <v>1</v>
      </c>
      <c r="U352" s="13"/>
      <c r="V352" s="13"/>
      <c r="W352" s="14"/>
      <c r="X352" s="26"/>
      <c r="Y352" s="26"/>
      <c r="Z352" s="26"/>
      <c r="AA352" s="26"/>
      <c r="AB352" s="26"/>
      <c r="AC352" s="26"/>
      <c r="AD352" s="26"/>
      <c r="AE352" s="26"/>
      <c r="AG352" s="13"/>
      <c r="AH352" s="13"/>
      <c r="AI352" s="14"/>
      <c r="AJ352" s="26"/>
      <c r="AK352" s="26"/>
      <c r="AL352" s="26"/>
      <c r="AM352" s="26"/>
      <c r="AN352" s="26"/>
      <c r="AO352" s="26"/>
      <c r="AP352" s="26"/>
      <c r="AQ352" s="26"/>
      <c r="AS352" s="13"/>
      <c r="AT352" s="13"/>
      <c r="AU352" s="14"/>
      <c r="AV352" s="26"/>
      <c r="AW352" s="26"/>
      <c r="AX352" s="26"/>
      <c r="AY352" s="26"/>
      <c r="AZ352" s="26"/>
      <c r="BA352" s="26"/>
      <c r="BB352" s="26"/>
      <c r="BC352" s="26"/>
      <c r="CW352" s="26">
        <v>0.11868169398907104</v>
      </c>
      <c r="CX352" s="13">
        <v>56</v>
      </c>
      <c r="CY352" s="13">
        <v>57.971504306191484</v>
      </c>
      <c r="CZ352" s="13">
        <v>57.585867506437381</v>
      </c>
      <c r="DA352" s="13">
        <v>8.7456298713760905</v>
      </c>
      <c r="DB352" s="13">
        <f ca="1"/>
        <v>58.362747688620665</v>
      </c>
      <c r="DC352" s="13">
        <f ca="1"/>
        <v>58.311707165599216</v>
      </c>
      <c r="DD352" s="13">
        <v>51.423941011476806</v>
      </c>
      <c r="DE352" s="13">
        <f ca="1"/>
        <v>56.896697536978479</v>
      </c>
      <c r="DF352" s="13">
        <v>57.196355362556744</v>
      </c>
    </row>
    <row r="353" spans="1:110" x14ac:dyDescent="0.25">
      <c r="A353" s="9">
        <v>46</v>
      </c>
      <c r="B353" s="10" t="b">
        <v>1</v>
      </c>
      <c r="U353" s="13"/>
      <c r="V353" s="13"/>
      <c r="W353" s="14"/>
      <c r="X353" s="26"/>
      <c r="Y353" s="26"/>
      <c r="Z353" s="26"/>
      <c r="AA353" s="26"/>
      <c r="AB353" s="26"/>
      <c r="AC353" s="26"/>
      <c r="AD353" s="26"/>
      <c r="AE353" s="26"/>
      <c r="AG353" s="13"/>
      <c r="AH353" s="13"/>
      <c r="AI353" s="14"/>
      <c r="AJ353" s="26"/>
      <c r="AK353" s="26"/>
      <c r="AL353" s="26"/>
      <c r="AM353" s="26"/>
      <c r="AN353" s="26"/>
      <c r="AO353" s="26"/>
      <c r="AP353" s="26"/>
      <c r="AQ353" s="26"/>
      <c r="AS353" s="13"/>
      <c r="AT353" s="13"/>
      <c r="AU353" s="14"/>
      <c r="AV353" s="26"/>
      <c r="AW353" s="26"/>
      <c r="AX353" s="26"/>
      <c r="AY353" s="26"/>
      <c r="AZ353" s="26"/>
      <c r="BA353" s="26"/>
      <c r="BB353" s="26"/>
      <c r="BC353" s="26"/>
      <c r="CW353" s="26">
        <v>0.11902322404371585</v>
      </c>
      <c r="CX353" s="13">
        <v>56</v>
      </c>
      <c r="CY353" s="13">
        <v>57.987875072211096</v>
      </c>
      <c r="CZ353" s="13">
        <v>57.600426244744398</v>
      </c>
      <c r="DA353" s="13">
        <v>8.7724612405856419</v>
      </c>
      <c r="DB353" s="13">
        <f ca="1"/>
        <v>58.38244286570324</v>
      </c>
      <c r="DC353" s="13">
        <f ca="1"/>
        <v>58.326230924167525</v>
      </c>
      <c r="DD353" s="13">
        <v>51.445762217586882</v>
      </c>
      <c r="DE353" s="13">
        <f ca="1"/>
        <v>56.914717436955144</v>
      </c>
      <c r="DF353" s="13">
        <v>57.214994429047977</v>
      </c>
    </row>
    <row r="354" spans="1:110" x14ac:dyDescent="0.25">
      <c r="A354" s="9">
        <v>46.7</v>
      </c>
      <c r="B354" s="10" t="b">
        <v>1</v>
      </c>
      <c r="U354" s="13"/>
      <c r="V354" s="13"/>
      <c r="W354" s="14"/>
      <c r="X354" s="26"/>
      <c r="Y354" s="26"/>
      <c r="Z354" s="26"/>
      <c r="AA354" s="26"/>
      <c r="AB354" s="26"/>
      <c r="AC354" s="26"/>
      <c r="AD354" s="26"/>
      <c r="AE354" s="26"/>
      <c r="AG354" s="13"/>
      <c r="AH354" s="13"/>
      <c r="AI354" s="14"/>
      <c r="AJ354" s="26"/>
      <c r="AK354" s="26"/>
      <c r="AL354" s="26"/>
      <c r="AM354" s="26"/>
      <c r="AN354" s="26"/>
      <c r="AO354" s="26"/>
      <c r="AP354" s="26"/>
      <c r="AQ354" s="26"/>
      <c r="AS354" s="13"/>
      <c r="AT354" s="13"/>
      <c r="AU354" s="14"/>
      <c r="AV354" s="26"/>
      <c r="AW354" s="26"/>
      <c r="AX354" s="26"/>
      <c r="AY354" s="26"/>
      <c r="AZ354" s="26"/>
      <c r="BA354" s="26"/>
      <c r="BB354" s="26"/>
      <c r="BC354" s="26"/>
      <c r="CW354" s="26">
        <v>0.11936475409836066</v>
      </c>
      <c r="CX354" s="13">
        <v>56</v>
      </c>
      <c r="CY354" s="13">
        <v>58.004212703424145</v>
      </c>
      <c r="CZ354" s="13">
        <v>57.614959185372378</v>
      </c>
      <c r="DA354" s="13">
        <v>8.7993030135834331</v>
      </c>
      <c r="DB354" s="13">
        <f ca="1"/>
        <v>58.402092116784011</v>
      </c>
      <c r="DC354" s="13">
        <f ca="1"/>
        <v>58.340727725346426</v>
      </c>
      <c r="DD354" s="13">
        <v>51.467552138765384</v>
      </c>
      <c r="DE354" s="13">
        <f ca="1"/>
        <v>56.932705660023949</v>
      </c>
      <c r="DF354" s="13">
        <v>57.233600693857426</v>
      </c>
    </row>
    <row r="355" spans="1:110" x14ac:dyDescent="0.25">
      <c r="A355" s="9">
        <v>47.8</v>
      </c>
      <c r="B355" s="10" t="b">
        <v>1</v>
      </c>
      <c r="U355" s="13"/>
      <c r="V355" s="13"/>
      <c r="W355" s="14"/>
      <c r="X355" s="26"/>
      <c r="Y355" s="26"/>
      <c r="Z355" s="26"/>
      <c r="AA355" s="26"/>
      <c r="AB355" s="26"/>
      <c r="AC355" s="26"/>
      <c r="AD355" s="26"/>
      <c r="AE355" s="26"/>
      <c r="AG355" s="13"/>
      <c r="AH355" s="13"/>
      <c r="AI355" s="14"/>
      <c r="AJ355" s="26"/>
      <c r="AK355" s="26"/>
      <c r="AL355" s="26"/>
      <c r="AM355" s="26"/>
      <c r="AN355" s="26"/>
      <c r="AO355" s="26"/>
      <c r="AP355" s="26"/>
      <c r="AQ355" s="26"/>
      <c r="AS355" s="13"/>
      <c r="AT355" s="13"/>
      <c r="AU355" s="14"/>
      <c r="AV355" s="26"/>
      <c r="AW355" s="26"/>
      <c r="AX355" s="26"/>
      <c r="AY355" s="26"/>
      <c r="AZ355" s="26"/>
      <c r="BA355" s="26"/>
      <c r="BB355" s="26"/>
      <c r="BC355" s="26"/>
      <c r="CW355" s="26">
        <v>0.11970628415300547</v>
      </c>
      <c r="CX355" s="13">
        <v>56</v>
      </c>
      <c r="CY355" s="13">
        <v>58.020517381574592</v>
      </c>
      <c r="CZ355" s="13">
        <v>57.629466468668461</v>
      </c>
      <c r="DA355" s="13">
        <v>8.8261551984406754</v>
      </c>
      <c r="DB355" s="13">
        <f ca="1"/>
        <v>58.421695694057803</v>
      </c>
      <c r="DC355" s="13">
        <f ca="1"/>
        <v>58.355197715780406</v>
      </c>
      <c r="DD355" s="13">
        <v>51.489310909186763</v>
      </c>
      <c r="DE355" s="13">
        <f ca="1"/>
        <v>56.950662364944606</v>
      </c>
      <c r="DF355" s="13">
        <v>57.252174320548491</v>
      </c>
    </row>
    <row r="356" spans="1:110" x14ac:dyDescent="0.25">
      <c r="A356" s="9">
        <v>75</v>
      </c>
      <c r="B356" s="10" t="b">
        <v>1</v>
      </c>
      <c r="U356" s="13"/>
      <c r="V356" s="13"/>
      <c r="W356" s="14"/>
      <c r="X356" s="26"/>
      <c r="Y356" s="26"/>
      <c r="Z356" s="26"/>
      <c r="AA356" s="26"/>
      <c r="AB356" s="26"/>
      <c r="AC356" s="26"/>
      <c r="AD356" s="26"/>
      <c r="AE356" s="26"/>
      <c r="AG356" s="13"/>
      <c r="AH356" s="13"/>
      <c r="AI356" s="14"/>
      <c r="AJ356" s="26"/>
      <c r="AK356" s="26"/>
      <c r="AL356" s="26"/>
      <c r="AM356" s="26"/>
      <c r="AN356" s="26"/>
      <c r="AO356" s="26"/>
      <c r="AP356" s="26"/>
      <c r="AQ356" s="26"/>
      <c r="AS356" s="13"/>
      <c r="AT356" s="13"/>
      <c r="AU356" s="14"/>
      <c r="AV356" s="26"/>
      <c r="AW356" s="26"/>
      <c r="AX356" s="26"/>
      <c r="AY356" s="26"/>
      <c r="AZ356" s="26"/>
      <c r="BA356" s="26"/>
      <c r="BB356" s="26"/>
      <c r="BC356" s="26"/>
      <c r="CW356" s="26">
        <v>0.12004781420765027</v>
      </c>
      <c r="CX356" s="13">
        <v>56</v>
      </c>
      <c r="CY356" s="13">
        <v>58.036789286922982</v>
      </c>
      <c r="CZ356" s="13">
        <v>57.643948233856079</v>
      </c>
      <c r="DA356" s="13">
        <v>8.8530178032379858</v>
      </c>
      <c r="DB356" s="13">
        <f ca="1"/>
        <v>58.441253847644049</v>
      </c>
      <c r="DC356" s="13">
        <f ca="1"/>
        <v>58.369641040933175</v>
      </c>
      <c r="DD356" s="13">
        <v>51.511038662069154</v>
      </c>
      <c r="DE356" s="13">
        <f ca="1"/>
        <v>56.968587709250812</v>
      </c>
      <c r="DF356" s="13">
        <v>57.27071547142409</v>
      </c>
    </row>
    <row r="357" spans="1:110" x14ac:dyDescent="0.25">
      <c r="A357" s="9">
        <v>74.8</v>
      </c>
      <c r="B357" s="10" t="b">
        <v>1</v>
      </c>
      <c r="U357" s="13"/>
      <c r="V357" s="13"/>
      <c r="W357" s="14"/>
      <c r="X357" s="26"/>
      <c r="Y357" s="26"/>
      <c r="Z357" s="26"/>
      <c r="AA357" s="26"/>
      <c r="AB357" s="26"/>
      <c r="AC357" s="26"/>
      <c r="AD357" s="26"/>
      <c r="AE357" s="26"/>
      <c r="AG357" s="13"/>
      <c r="AH357" s="13"/>
      <c r="AI357" s="14"/>
      <c r="AJ357" s="26"/>
      <c r="AK357" s="26"/>
      <c r="AL357" s="26"/>
      <c r="AM357" s="26"/>
      <c r="AN357" s="26"/>
      <c r="AO357" s="26"/>
      <c r="AP357" s="26"/>
      <c r="AQ357" s="26"/>
      <c r="AS357" s="13"/>
      <c r="AT357" s="13"/>
      <c r="AU357" s="14"/>
      <c r="AV357" s="26"/>
      <c r="AW357" s="26"/>
      <c r="AX357" s="26"/>
      <c r="AY357" s="26"/>
      <c r="AZ357" s="26"/>
      <c r="BA357" s="26"/>
      <c r="BB357" s="26"/>
      <c r="BC357" s="26"/>
      <c r="CW357" s="26">
        <v>0.12038934426229508</v>
      </c>
      <c r="CX357" s="13">
        <v>56</v>
      </c>
      <c r="CY357" s="13">
        <v>58.053028598262706</v>
      </c>
      <c r="CZ357" s="13">
        <v>57.658404619047239</v>
      </c>
      <c r="DA357" s="13">
        <v>8.8798908360653623</v>
      </c>
      <c r="DB357" s="13">
        <f ca="1"/>
        <v>58.460766825609767</v>
      </c>
      <c r="DC357" s="13">
        <f ca="1"/>
        <v>58.384057845100543</v>
      </c>
      <c r="DD357" s="13">
        <v>51.532735529683833</v>
      </c>
      <c r="DE357" s="13">
        <f ca="1"/>
        <v>56.986481849263214</v>
      </c>
      <c r="DF357" s="13">
        <v>57.289224307539932</v>
      </c>
    </row>
    <row r="358" spans="1:110" x14ac:dyDescent="0.25">
      <c r="A358" s="9">
        <v>74.7</v>
      </c>
      <c r="B358" s="10" t="b">
        <v>1</v>
      </c>
      <c r="U358" s="13"/>
      <c r="V358" s="13"/>
      <c r="W358" s="14"/>
      <c r="X358" s="26"/>
      <c r="Y358" s="26"/>
      <c r="Z358" s="26"/>
      <c r="AA358" s="26"/>
      <c r="AB358" s="26"/>
      <c r="AC358" s="26"/>
      <c r="AD358" s="26"/>
      <c r="AE358" s="26"/>
      <c r="AG358" s="13"/>
      <c r="AH358" s="13"/>
      <c r="AI358" s="14"/>
      <c r="AJ358" s="26"/>
      <c r="AK358" s="26"/>
      <c r="AL358" s="26"/>
      <c r="AM358" s="26"/>
      <c r="AN358" s="26"/>
      <c r="AO358" s="26"/>
      <c r="AP358" s="26"/>
      <c r="AQ358" s="26"/>
      <c r="AS358" s="13"/>
      <c r="AT358" s="13"/>
      <c r="AU358" s="14"/>
      <c r="AV358" s="26"/>
      <c r="AW358" s="26"/>
      <c r="AX358" s="26"/>
      <c r="AY358" s="26"/>
      <c r="AZ358" s="26"/>
      <c r="BA358" s="26"/>
      <c r="BB358" s="26"/>
      <c r="BC358" s="26"/>
      <c r="CW358" s="26">
        <v>0.12073087431693989</v>
      </c>
      <c r="CX358" s="13">
        <v>56</v>
      </c>
      <c r="CY358" s="13">
        <v>58.069235492936208</v>
      </c>
      <c r="CZ358" s="13">
        <v>57.672835761254738</v>
      </c>
      <c r="DA358" s="13">
        <v>8.9067743050222532</v>
      </c>
      <c r="DB358" s="13">
        <f ca="1"/>
        <v>58.480234873992167</v>
      </c>
      <c r="DC358" s="13">
        <f ca="1"/>
        <v>58.39844827142317</v>
      </c>
      <c r="DD358" s="13">
        <v>51.554401643364656</v>
      </c>
      <c r="DE358" s="13">
        <f ca="1"/>
        <v>57.004344940102186</v>
      </c>
      <c r="DF358" s="13">
        <v>57.307700988717656</v>
      </c>
    </row>
    <row r="359" spans="1:110" x14ac:dyDescent="0.25">
      <c r="A359" s="9">
        <v>74.5</v>
      </c>
      <c r="B359" s="10" t="b">
        <v>1</v>
      </c>
      <c r="U359" s="13"/>
      <c r="V359" s="13"/>
      <c r="W359" s="14"/>
      <c r="X359" s="26"/>
      <c r="Y359" s="26"/>
      <c r="Z359" s="26"/>
      <c r="AA359" s="26"/>
      <c r="AB359" s="26"/>
      <c r="AC359" s="26"/>
      <c r="AD359" s="26"/>
      <c r="AE359" s="26"/>
      <c r="AG359" s="13"/>
      <c r="AH359" s="13"/>
      <c r="AI359" s="14"/>
      <c r="AJ359" s="26"/>
      <c r="AK359" s="26"/>
      <c r="AL359" s="26"/>
      <c r="AM359" s="26"/>
      <c r="AN359" s="26"/>
      <c r="AO359" s="26"/>
      <c r="AP359" s="26"/>
      <c r="AQ359" s="26"/>
      <c r="AS359" s="13"/>
      <c r="AT359" s="13"/>
      <c r="AU359" s="14"/>
      <c r="AV359" s="26"/>
      <c r="AW359" s="26"/>
      <c r="AX359" s="26"/>
      <c r="AY359" s="26"/>
      <c r="AZ359" s="26"/>
      <c r="BA359" s="26"/>
      <c r="BB359" s="26"/>
      <c r="BC359" s="26"/>
      <c r="CW359" s="26">
        <v>0.1210724043715847</v>
      </c>
      <c r="CX359" s="13">
        <v>56</v>
      </c>
      <c r="CY359" s="13">
        <v>58.085410146850933</v>
      </c>
      <c r="CZ359" s="13">
        <v>57.687241796403988</v>
      </c>
      <c r="DA359" s="13">
        <v>8.9336682182175498</v>
      </c>
      <c r="DB359" s="13">
        <f ca="1"/>
        <v>58.499658236821013</v>
      </c>
      <c r="DC359" s="13">
        <f ca="1"/>
        <v>58.412812461899122</v>
      </c>
      <c r="DD359" s="13">
        <v>51.576037133517332</v>
      </c>
      <c r="DE359" s="13">
        <f ca="1"/>
        <v>57.022177135700503</v>
      </c>
      <c r="DF359" s="13">
        <v>57.326145673557789</v>
      </c>
    </row>
    <row r="360" spans="1:110" x14ac:dyDescent="0.25">
      <c r="A360" s="9">
        <v>74.099999999999994</v>
      </c>
      <c r="B360" s="10" t="b">
        <v>1</v>
      </c>
      <c r="U360" s="13"/>
      <c r="V360" s="13"/>
      <c r="W360" s="14"/>
      <c r="X360" s="26"/>
      <c r="Y360" s="26"/>
      <c r="Z360" s="26"/>
      <c r="AA360" s="26"/>
      <c r="AB360" s="26"/>
      <c r="AC360" s="26"/>
      <c r="AD360" s="26"/>
      <c r="AE360" s="26"/>
      <c r="AG360" s="13"/>
      <c r="AH360" s="13"/>
      <c r="AI360" s="14"/>
      <c r="AJ360" s="26"/>
      <c r="AK360" s="26"/>
      <c r="AL360" s="26"/>
      <c r="AM360" s="26"/>
      <c r="AN360" s="26"/>
      <c r="AO360" s="26"/>
      <c r="AP360" s="26"/>
      <c r="AQ360" s="26"/>
      <c r="AS360" s="13"/>
      <c r="AT360" s="13"/>
      <c r="AU360" s="14"/>
      <c r="AV360" s="26"/>
      <c r="AW360" s="26"/>
      <c r="AX360" s="26"/>
      <c r="AY360" s="26"/>
      <c r="AZ360" s="26"/>
      <c r="BA360" s="26"/>
      <c r="BB360" s="26"/>
      <c r="BC360" s="26"/>
      <c r="CW360" s="26">
        <v>0.12141393442622951</v>
      </c>
      <c r="CX360" s="13">
        <v>56</v>
      </c>
      <c r="CY360" s="13">
        <v>58.101552734494931</v>
      </c>
      <c r="CZ360" s="13">
        <v>57.701622859344809</v>
      </c>
      <c r="DA360" s="13">
        <v>8.9605725837695722</v>
      </c>
      <c r="DB360" s="13">
        <f ca="1"/>
        <v>58.519037156140591</v>
      </c>
      <c r="DC360" s="13">
        <f ca="1"/>
        <v>58.427150557396295</v>
      </c>
      <c r="DD360" s="13">
        <v>51.597642129628561</v>
      </c>
      <c r="DE360" s="13">
        <f ca="1"/>
        <v>57.039978588815714</v>
      </c>
      <c r="DF360" s="13">
        <v>57.344558519452534</v>
      </c>
    </row>
    <row r="361" spans="1:110" x14ac:dyDescent="0.25">
      <c r="A361" s="9">
        <v>73.8</v>
      </c>
      <c r="B361" s="10" t="b">
        <v>1</v>
      </c>
      <c r="U361" s="13"/>
      <c r="V361" s="13"/>
      <c r="W361" s="14"/>
      <c r="X361" s="26"/>
      <c r="Y361" s="26"/>
      <c r="Z361" s="26"/>
      <c r="AA361" s="26"/>
      <c r="AB361" s="26"/>
      <c r="AC361" s="26"/>
      <c r="AD361" s="26"/>
      <c r="AE361" s="26"/>
      <c r="AG361" s="13"/>
      <c r="AH361" s="13"/>
      <c r="AI361" s="14"/>
      <c r="AJ361" s="26"/>
      <c r="AK361" s="26"/>
      <c r="AL361" s="26"/>
      <c r="AM361" s="26"/>
      <c r="AN361" s="26"/>
      <c r="AO361" s="26"/>
      <c r="AP361" s="26"/>
      <c r="AQ361" s="26"/>
      <c r="AS361" s="13"/>
      <c r="AT361" s="13"/>
      <c r="AU361" s="14"/>
      <c r="AV361" s="26"/>
      <c r="AW361" s="26"/>
      <c r="AX361" s="26"/>
      <c r="AY361" s="26"/>
      <c r="AZ361" s="26"/>
      <c r="BA361" s="26"/>
      <c r="BB361" s="26"/>
      <c r="BC361" s="26"/>
      <c r="CW361" s="26">
        <v>0.12175546448087432</v>
      </c>
      <c r="CX361" s="13">
        <v>56.1</v>
      </c>
      <c r="CY361" s="13">
        <v>58.117663428952461</v>
      </c>
      <c r="CZ361" s="13">
        <v>57.715979083862933</v>
      </c>
      <c r="DA361" s="13">
        <v>8.9874874098061284</v>
      </c>
      <c r="DB361" s="13">
        <f ca="1"/>
        <v>58.538371872031504</v>
      </c>
      <c r="DC361" s="13">
        <f ca="1"/>
        <v>58.441462697664605</v>
      </c>
      <c r="DD361" s="13">
        <v>51.619216760275073</v>
      </c>
      <c r="DE361" s="13">
        <f ca="1"/>
        <v>57.057749451042483</v>
      </c>
      <c r="DF361" s="13">
        <v>57.362939682598338</v>
      </c>
    </row>
    <row r="362" spans="1:110" x14ac:dyDescent="0.25">
      <c r="A362" s="9">
        <v>73.599999999999994</v>
      </c>
      <c r="B362" s="10" t="b">
        <v>1</v>
      </c>
      <c r="U362" s="13"/>
      <c r="V362" s="13"/>
      <c r="W362" s="14"/>
      <c r="X362" s="26"/>
      <c r="Y362" s="26"/>
      <c r="Z362" s="26"/>
      <c r="AA362" s="26"/>
      <c r="AB362" s="26"/>
      <c r="AC362" s="26"/>
      <c r="AD362" s="26"/>
      <c r="AE362" s="26"/>
      <c r="AG362" s="13"/>
      <c r="AH362" s="13"/>
      <c r="AI362" s="14"/>
      <c r="AJ362" s="26"/>
      <c r="AK362" s="26"/>
      <c r="AL362" s="26"/>
      <c r="AM362" s="26"/>
      <c r="AN362" s="26"/>
      <c r="AO362" s="26"/>
      <c r="AP362" s="26"/>
      <c r="AQ362" s="26"/>
      <c r="AS362" s="13"/>
      <c r="AT362" s="13"/>
      <c r="AU362" s="14"/>
      <c r="AV362" s="26"/>
      <c r="AW362" s="26"/>
      <c r="AX362" s="26"/>
      <c r="AY362" s="26"/>
      <c r="AZ362" s="26"/>
      <c r="BA362" s="26"/>
      <c r="BB362" s="26"/>
      <c r="BC362" s="26"/>
      <c r="CW362" s="26">
        <v>0.12209699453551913</v>
      </c>
      <c r="CX362" s="13">
        <v>56.1</v>
      </c>
      <c r="CY362" s="13">
        <v>58.133742401919157</v>
      </c>
      <c r="CZ362" s="13">
        <v>57.730310602691553</v>
      </c>
      <c r="DA362" s="13">
        <v>9.0144127044645206</v>
      </c>
      <c r="DB362" s="13">
        <f ca="1"/>
        <v>58.557662622632009</v>
      </c>
      <c r="DC362" s="13">
        <f ca="1"/>
        <v>58.455749021348062</v>
      </c>
      <c r="DD362" s="13">
        <v>51.640761153132587</v>
      </c>
      <c r="DE362" s="13">
        <f ca="1"/>
        <v>57.075489872824676</v>
      </c>
      <c r="DF362" s="13">
        <v>57.381289318008385</v>
      </c>
    </row>
    <row r="363" spans="1:110" x14ac:dyDescent="0.25">
      <c r="A363" s="9">
        <v>73.400000000000006</v>
      </c>
      <c r="B363" s="10" t="b">
        <v>1</v>
      </c>
      <c r="U363" s="13"/>
      <c r="V363" s="13"/>
      <c r="W363" s="14"/>
      <c r="X363" s="26"/>
      <c r="Y363" s="26"/>
      <c r="Z363" s="26"/>
      <c r="AA363" s="26"/>
      <c r="AB363" s="26"/>
      <c r="AC363" s="26"/>
      <c r="AD363" s="26"/>
      <c r="AE363" s="26"/>
      <c r="AG363" s="13"/>
      <c r="AH363" s="13"/>
      <c r="AI363" s="14"/>
      <c r="AJ363" s="26"/>
      <c r="AK363" s="26"/>
      <c r="AL363" s="26"/>
      <c r="AM363" s="26"/>
      <c r="AN363" s="26"/>
      <c r="AO363" s="26"/>
      <c r="AP363" s="26"/>
      <c r="AQ363" s="26"/>
      <c r="AS363" s="13"/>
      <c r="AT363" s="13"/>
      <c r="AU363" s="14"/>
      <c r="AV363" s="26"/>
      <c r="AW363" s="26"/>
      <c r="AX363" s="26"/>
      <c r="AY363" s="26"/>
      <c r="AZ363" s="26"/>
      <c r="BA363" s="26"/>
      <c r="BB363" s="26"/>
      <c r="BC363" s="26"/>
      <c r="CW363" s="26">
        <v>0.12243852459016394</v>
      </c>
      <c r="CX363" s="13">
        <v>56.1</v>
      </c>
      <c r="CY363" s="13">
        <v>58.149789823717157</v>
      </c>
      <c r="CZ363" s="13">
        <v>57.744617547522573</v>
      </c>
      <c r="DA363" s="13">
        <v>9.0413484758915192</v>
      </c>
      <c r="DB363" s="13">
        <f ca="1"/>
        <v>58.576909644159166</v>
      </c>
      <c r="DC363" s="13">
        <f ca="1"/>
        <v>58.470009665996649</v>
      </c>
      <c r="DD363" s="13">
        <v>51.662275434984586</v>
      </c>
      <c r="DE363" s="13">
        <f ca="1"/>
        <v>57.093200003467373</v>
      </c>
      <c r="DF363" s="13">
        <v>57.39960757952484</v>
      </c>
    </row>
    <row r="364" spans="1:110" x14ac:dyDescent="0.25">
      <c r="A364" s="9">
        <v>73.3</v>
      </c>
      <c r="B364" s="10" t="b">
        <v>1</v>
      </c>
      <c r="U364" s="13"/>
      <c r="V364" s="13"/>
      <c r="W364" s="14"/>
      <c r="X364" s="26"/>
      <c r="Y364" s="26"/>
      <c r="Z364" s="26"/>
      <c r="AA364" s="26"/>
      <c r="AB364" s="26"/>
      <c r="AC364" s="26"/>
      <c r="AD364" s="26"/>
      <c r="AE364" s="26"/>
      <c r="AG364" s="13"/>
      <c r="AH364" s="13"/>
      <c r="AI364" s="14"/>
      <c r="AJ364" s="26"/>
      <c r="AK364" s="26"/>
      <c r="AL364" s="26"/>
      <c r="AM364" s="26"/>
      <c r="AN364" s="26"/>
      <c r="AO364" s="26"/>
      <c r="AP364" s="26"/>
      <c r="AQ364" s="26"/>
      <c r="AS364" s="13"/>
      <c r="AT364" s="13"/>
      <c r="AU364" s="14"/>
      <c r="AV364" s="26"/>
      <c r="AW364" s="26"/>
      <c r="AX364" s="26"/>
      <c r="AY364" s="26"/>
      <c r="AZ364" s="26"/>
      <c r="BA364" s="26"/>
      <c r="BB364" s="26"/>
      <c r="BC364" s="26"/>
      <c r="CW364" s="26">
        <v>0.12278005464480875</v>
      </c>
      <c r="CX364" s="13">
        <v>56.2</v>
      </c>
      <c r="CY364" s="13">
        <v>58.165805863309963</v>
      </c>
      <c r="CZ364" s="13">
        <v>57.758900049017768</v>
      </c>
      <c r="DA364" s="13">
        <v>9.0682947322434426</v>
      </c>
      <c r="DB364" s="13">
        <f ca="1"/>
        <v>58.596113170929748</v>
      </c>
      <c r="DC364" s="13">
        <f ca="1"/>
        <v>58.484244768078057</v>
      </c>
      <c r="DD364" s="13">
        <v>51.683759731731058</v>
      </c>
      <c r="DE364" s="13">
        <f ca="1"/>
        <v>57.110879991148614</v>
      </c>
      <c r="DF364" s="13">
        <v>57.417894619830989</v>
      </c>
    </row>
    <row r="365" spans="1:110" x14ac:dyDescent="0.25">
      <c r="A365" s="9">
        <v>73</v>
      </c>
      <c r="B365" s="10" t="b">
        <v>1</v>
      </c>
      <c r="U365" s="13"/>
      <c r="V365" s="13"/>
      <c r="W365" s="14"/>
      <c r="X365" s="26"/>
      <c r="Y365" s="26"/>
      <c r="Z365" s="26"/>
      <c r="AA365" s="26"/>
      <c r="AB365" s="26"/>
      <c r="AC365" s="26"/>
      <c r="AD365" s="26"/>
      <c r="AE365" s="26"/>
      <c r="AG365" s="13"/>
      <c r="AH365" s="13"/>
      <c r="AI365" s="14"/>
      <c r="AJ365" s="26"/>
      <c r="AK365" s="26"/>
      <c r="AL365" s="26"/>
      <c r="AM365" s="26"/>
      <c r="AN365" s="26"/>
      <c r="AO365" s="26"/>
      <c r="AP365" s="26"/>
      <c r="AQ365" s="26"/>
      <c r="AS365" s="13"/>
      <c r="AT365" s="13"/>
      <c r="AU365" s="14"/>
      <c r="AV365" s="26"/>
      <c r="AW365" s="26"/>
      <c r="AX365" s="26"/>
      <c r="AY365" s="26"/>
      <c r="AZ365" s="26"/>
      <c r="BA365" s="26"/>
      <c r="BB365" s="26"/>
      <c r="BC365" s="26"/>
      <c r="CW365" s="26">
        <v>0.12312158469945356</v>
      </c>
      <c r="CX365" s="13">
        <v>56.2</v>
      </c>
      <c r="CY365" s="13">
        <v>58.181790688317037</v>
      </c>
      <c r="CZ365" s="13">
        <v>57.773158236819562</v>
      </c>
      <c r="DA365" s="13">
        <v>9.0952514816860983</v>
      </c>
      <c r="DB365" s="13">
        <f ca="1"/>
        <v>58.615273435380651</v>
      </c>
      <c r="DC365" s="13">
        <f ca="1"/>
        <v>58.498454462989301</v>
      </c>
      <c r="DD365" s="13">
        <v>51.705214168397063</v>
      </c>
      <c r="DE365" s="13">
        <f ca="1"/>
        <v>57.128529982931092</v>
      </c>
      <c r="DF365" s="13">
        <v>57.436150590463178</v>
      </c>
    </row>
    <row r="366" spans="1:110" x14ac:dyDescent="0.25">
      <c r="A366" s="9">
        <v>72.7</v>
      </c>
      <c r="B366" s="10" t="b">
        <v>1</v>
      </c>
      <c r="U366" s="13"/>
      <c r="V366" s="13"/>
      <c r="W366" s="14"/>
      <c r="X366" s="26"/>
      <c r="Y366" s="26"/>
      <c r="Z366" s="26"/>
      <c r="AA366" s="26"/>
      <c r="AB366" s="26"/>
      <c r="AC366" s="26"/>
      <c r="AD366" s="26"/>
      <c r="AE366" s="26"/>
      <c r="AG366" s="13"/>
      <c r="AH366" s="13"/>
      <c r="AI366" s="14"/>
      <c r="AJ366" s="26"/>
      <c r="AK366" s="26"/>
      <c r="AL366" s="26"/>
      <c r="AM366" s="26"/>
      <c r="AN366" s="26"/>
      <c r="AO366" s="26"/>
      <c r="AP366" s="26"/>
      <c r="AQ366" s="26"/>
      <c r="AS366" s="13"/>
      <c r="AT366" s="13"/>
      <c r="AU366" s="14"/>
      <c r="AV366" s="26"/>
      <c r="AW366" s="26"/>
      <c r="AX366" s="26"/>
      <c r="AY366" s="26"/>
      <c r="AZ366" s="26"/>
      <c r="BA366" s="26"/>
      <c r="BB366" s="26"/>
      <c r="BC366" s="26"/>
      <c r="CW366" s="26">
        <v>0.12346311475409837</v>
      </c>
      <c r="CX366" s="13">
        <v>56.2</v>
      </c>
      <c r="CY366" s="13">
        <v>58.197744465028343</v>
      </c>
      <c r="CZ366" s="13">
        <v>57.787392239562323</v>
      </c>
      <c r="DA366" s="13">
        <v>9.1222187323948738</v>
      </c>
      <c r="DB366" s="13">
        <f ca="1"/>
        <v>58.634390668089317</v>
      </c>
      <c r="DC366" s="13">
        <f ca="1"/>
        <v>58.5126388850681</v>
      </c>
      <c r="DD366" s="13">
        <v>51.72663886914124</v>
      </c>
      <c r="DE366" s="13">
        <f ca="1"/>
        <v>57.146150124773627</v>
      </c>
      <c r="DF366" s="13">
        <v>57.454375641822637</v>
      </c>
    </row>
    <row r="367" spans="1:110" x14ac:dyDescent="0.25">
      <c r="A367" s="9">
        <v>72</v>
      </c>
      <c r="B367" s="10" t="b">
        <v>1</v>
      </c>
      <c r="U367" s="13"/>
      <c r="V367" s="13"/>
      <c r="W367" s="14"/>
      <c r="X367" s="26"/>
      <c r="Y367" s="26"/>
      <c r="Z367" s="26"/>
      <c r="AA367" s="26"/>
      <c r="AB367" s="26"/>
      <c r="AC367" s="26"/>
      <c r="AD367" s="26"/>
      <c r="AE367" s="26"/>
      <c r="AG367" s="13"/>
      <c r="AH367" s="13"/>
      <c r="AI367" s="14"/>
      <c r="AJ367" s="26"/>
      <c r="AK367" s="26"/>
      <c r="AL367" s="26"/>
      <c r="AM367" s="26"/>
      <c r="AN367" s="26"/>
      <c r="AO367" s="26"/>
      <c r="AP367" s="26"/>
      <c r="AQ367" s="26"/>
      <c r="AS367" s="13"/>
      <c r="AT367" s="13"/>
      <c r="AU367" s="14"/>
      <c r="AV367" s="26"/>
      <c r="AW367" s="26"/>
      <c r="AX367" s="26"/>
      <c r="AY367" s="26"/>
      <c r="AZ367" s="26"/>
      <c r="BA367" s="26"/>
      <c r="BB367" s="26"/>
      <c r="BC367" s="26"/>
      <c r="CW367" s="26">
        <v>0.12380464480874318</v>
      </c>
      <c r="CX367" s="13">
        <v>56.2</v>
      </c>
      <c r="CY367" s="13">
        <v>58.213667358418554</v>
      </c>
      <c r="CZ367" s="13">
        <v>57.801602184882427</v>
      </c>
      <c r="DA367" s="13">
        <v>9.149196492554708</v>
      </c>
      <c r="DB367" s="13">
        <f ca="1"/>
        <v>58.653465097793642</v>
      </c>
      <c r="DC367" s="13">
        <f ca="1"/>
        <v>58.526798167604113</v>
      </c>
      <c r="DD367" s="13">
        <v>51.748033957264191</v>
      </c>
      <c r="DE367" s="13">
        <f ca="1"/>
        <v>57.163740561542546</v>
      </c>
      <c r="DF367" s="13">
        <v>57.472569923187123</v>
      </c>
    </row>
    <row r="368" spans="1:110" x14ac:dyDescent="0.25">
      <c r="A368" s="9">
        <v>71.8</v>
      </c>
      <c r="B368" s="10" t="b">
        <v>1</v>
      </c>
      <c r="U368" s="13"/>
      <c r="V368" s="13"/>
      <c r="W368" s="14"/>
      <c r="X368" s="26"/>
      <c r="Y368" s="26"/>
      <c r="Z368" s="26"/>
      <c r="AA368" s="26"/>
      <c r="AB368" s="26"/>
      <c r="AC368" s="26"/>
      <c r="AD368" s="26"/>
      <c r="AE368" s="26"/>
      <c r="AG368" s="13"/>
      <c r="AH368" s="13"/>
      <c r="AI368" s="14"/>
      <c r="AJ368" s="26"/>
      <c r="AK368" s="26"/>
      <c r="AL368" s="26"/>
      <c r="AM368" s="26"/>
      <c r="AN368" s="26"/>
      <c r="AO368" s="26"/>
      <c r="AP368" s="26"/>
      <c r="AQ368" s="26"/>
      <c r="AS368" s="13"/>
      <c r="AT368" s="13"/>
      <c r="AU368" s="14"/>
      <c r="AV368" s="26"/>
      <c r="AW368" s="26"/>
      <c r="AX368" s="26"/>
      <c r="AY368" s="26"/>
      <c r="AZ368" s="26"/>
      <c r="BA368" s="26"/>
      <c r="BB368" s="26"/>
      <c r="BC368" s="26"/>
      <c r="CW368" s="26">
        <v>0.12414617486338798</v>
      </c>
      <c r="CX368" s="13">
        <v>56.2</v>
      </c>
      <c r="CY368" s="13">
        <v>58.229559532161126</v>
      </c>
      <c r="CZ368" s="13">
        <v>57.815788199429441</v>
      </c>
      <c r="DA368" s="13">
        <v>9.1761847703600843</v>
      </c>
      <c r="DB368" s="13">
        <f ca="1"/>
        <v>58.672496951411745</v>
      </c>
      <c r="DC368" s="13">
        <f ca="1"/>
        <v>58.540932442850142</v>
      </c>
      <c r="DD368" s="13">
        <v>51.769399555216729</v>
      </c>
      <c r="DE368" s="13">
        <f ca="1"/>
        <v>57.181301437022839</v>
      </c>
      <c r="DF368" s="13">
        <v>57.490733582722413</v>
      </c>
    </row>
    <row r="369" spans="1:110" x14ac:dyDescent="0.25">
      <c r="A369" s="9">
        <v>71.400000000000006</v>
      </c>
      <c r="B369" s="10" t="b">
        <v>1</v>
      </c>
      <c r="U369" s="13"/>
      <c r="V369" s="13"/>
      <c r="W369" s="14"/>
      <c r="X369" s="26"/>
      <c r="Y369" s="26"/>
      <c r="Z369" s="26"/>
      <c r="AA369" s="26"/>
      <c r="AB369" s="26"/>
      <c r="AC369" s="26"/>
      <c r="AD369" s="26"/>
      <c r="AE369" s="26"/>
      <c r="AG369" s="13"/>
      <c r="AH369" s="13"/>
      <c r="AI369" s="14"/>
      <c r="AJ369" s="26"/>
      <c r="AK369" s="26"/>
      <c r="AL369" s="26"/>
      <c r="AM369" s="26"/>
      <c r="AN369" s="26"/>
      <c r="AO369" s="26"/>
      <c r="AP369" s="26"/>
      <c r="AQ369" s="26"/>
      <c r="AS369" s="13"/>
      <c r="AT369" s="13"/>
      <c r="AU369" s="14"/>
      <c r="AV369" s="26"/>
      <c r="AW369" s="26"/>
      <c r="AX369" s="26"/>
      <c r="AY369" s="26"/>
      <c r="AZ369" s="26"/>
      <c r="BA369" s="26"/>
      <c r="BB369" s="26"/>
      <c r="BC369" s="26"/>
      <c r="CW369" s="26">
        <v>0.12448770491803279</v>
      </c>
      <c r="CX369" s="13">
        <v>56.3</v>
      </c>
      <c r="CY369" s="13">
        <v>58.245421148642244</v>
      </c>
      <c r="CZ369" s="13">
        <v>57.829950408875995</v>
      </c>
      <c r="DA369" s="13">
        <v>9.2031835740151156</v>
      </c>
      <c r="DB369" s="13">
        <f ca="1"/>
        <v>58.691486454061426</v>
      </c>
      <c r="DC369" s="13">
        <f ca="1"/>
        <v>58.555041842033013</v>
      </c>
      <c r="DD369" s="13">
        <v>51.790735784608103</v>
      </c>
      <c r="DE369" s="13">
        <f ca="1"/>
        <v>57.19883289392925</v>
      </c>
      <c r="DF369" s="13">
        <v>57.508866767493643</v>
      </c>
    </row>
    <row r="370" spans="1:110" x14ac:dyDescent="0.25">
      <c r="A370" s="9">
        <v>71</v>
      </c>
      <c r="B370" s="10" t="b">
        <v>1</v>
      </c>
      <c r="U370" s="13"/>
      <c r="V370" s="13"/>
      <c r="W370" s="14"/>
      <c r="X370" s="26"/>
      <c r="Y370" s="26"/>
      <c r="Z370" s="26"/>
      <c r="AA370" s="26"/>
      <c r="AB370" s="26"/>
      <c r="AC370" s="26"/>
      <c r="AD370" s="26"/>
      <c r="AE370" s="26"/>
      <c r="AG370" s="13"/>
      <c r="AH370" s="13"/>
      <c r="AI370" s="14"/>
      <c r="AJ370" s="26"/>
      <c r="AK370" s="26"/>
      <c r="AL370" s="26"/>
      <c r="AM370" s="26"/>
      <c r="AN370" s="26"/>
      <c r="AO370" s="26"/>
      <c r="AP370" s="26"/>
      <c r="AQ370" s="26"/>
      <c r="AS370" s="13"/>
      <c r="AT370" s="13"/>
      <c r="AU370" s="14"/>
      <c r="AV370" s="26"/>
      <c r="AW370" s="26"/>
      <c r="AX370" s="26"/>
      <c r="AY370" s="26"/>
      <c r="AZ370" s="26"/>
      <c r="BA370" s="26"/>
      <c r="BB370" s="26"/>
      <c r="BC370" s="26"/>
      <c r="CW370" s="26">
        <v>0.1248292349726776</v>
      </c>
      <c r="CX370" s="13">
        <v>56.3</v>
      </c>
      <c r="CY370" s="13">
        <v>58.261252368974425</v>
      </c>
      <c r="CZ370" s="13">
        <v>57.844088937928518</v>
      </c>
      <c r="DA370" s="13">
        <v>9.2301929117334787</v>
      </c>
      <c r="DB370" s="13">
        <f ca="1"/>
        <v>58.710433829079363</v>
      </c>
      <c r="DC370" s="13">
        <f ca="1"/>
        <v>58.569126495364458</v>
      </c>
      <c r="DD370" s="13">
        <v>51.812042766214027</v>
      </c>
      <c r="DE370" s="13">
        <f ca="1"/>
        <v>57.216335073917179</v>
      </c>
      <c r="DF370" s="13">
        <v>57.526969623476532</v>
      </c>
    </row>
    <row r="371" spans="1:110" x14ac:dyDescent="0.25">
      <c r="A371" s="9">
        <v>75</v>
      </c>
      <c r="B371" s="10" t="b">
        <v>1</v>
      </c>
      <c r="U371" s="13"/>
      <c r="V371" s="13"/>
      <c r="W371" s="14"/>
      <c r="X371" s="26"/>
      <c r="Y371" s="26"/>
      <c r="Z371" s="26"/>
      <c r="AA371" s="26"/>
      <c r="AB371" s="26"/>
      <c r="AC371" s="26"/>
      <c r="AD371" s="26"/>
      <c r="AE371" s="26"/>
      <c r="AG371" s="13"/>
      <c r="AH371" s="13"/>
      <c r="AI371" s="14"/>
      <c r="AJ371" s="26"/>
      <c r="AK371" s="26"/>
      <c r="AL371" s="26"/>
      <c r="AM371" s="26"/>
      <c r="AN371" s="26"/>
      <c r="AO371" s="26"/>
      <c r="AP371" s="26"/>
      <c r="AQ371" s="26"/>
      <c r="AS371" s="13"/>
      <c r="AT371" s="13"/>
      <c r="AU371" s="14"/>
      <c r="AV371" s="26"/>
      <c r="AW371" s="26"/>
      <c r="AX371" s="26"/>
      <c r="AY371" s="26"/>
      <c r="AZ371" s="26"/>
      <c r="BA371" s="26"/>
      <c r="BB371" s="26"/>
      <c r="BC371" s="26"/>
      <c r="CW371" s="26">
        <v>0.12517076502732241</v>
      </c>
      <c r="CX371" s="13">
        <v>56.3</v>
      </c>
      <c r="CY371" s="13">
        <v>58.27705335301011</v>
      </c>
      <c r="CZ371" s="13">
        <v>57.858203910336904</v>
      </c>
      <c r="DA371" s="13">
        <v>9.2572127917384943</v>
      </c>
      <c r="DB371" s="13">
        <f ca="1"/>
        <v>58.729339298040095</v>
      </c>
      <c r="DC371" s="13">
        <f ca="1"/>
        <v>58.583186532051769</v>
      </c>
      <c r="DD371" s="13">
        <v>51.83332061998469</v>
      </c>
      <c r="DE371" s="13">
        <f ca="1"/>
        <v>57.233808117593455</v>
      </c>
      <c r="DF371" s="13">
        <v>57.54504229556845</v>
      </c>
    </row>
    <row r="372" spans="1:110" x14ac:dyDescent="0.25">
      <c r="A372" s="9">
        <v>77.7</v>
      </c>
      <c r="B372" s="10" t="b">
        <v>1</v>
      </c>
      <c r="U372" s="13"/>
      <c r="V372" s="13"/>
      <c r="W372" s="14"/>
      <c r="X372" s="26"/>
      <c r="Y372" s="26"/>
      <c r="Z372" s="26"/>
      <c r="AA372" s="26"/>
      <c r="AB372" s="26"/>
      <c r="AC372" s="26"/>
      <c r="AD372" s="26"/>
      <c r="AE372" s="26"/>
      <c r="AG372" s="13"/>
      <c r="AH372" s="13"/>
      <c r="AI372" s="14"/>
      <c r="AJ372" s="26"/>
      <c r="AK372" s="26"/>
      <c r="AL372" s="26"/>
      <c r="AM372" s="26"/>
      <c r="AN372" s="26"/>
      <c r="AO372" s="26"/>
      <c r="AP372" s="26"/>
      <c r="AQ372" s="26"/>
      <c r="AS372" s="13"/>
      <c r="AT372" s="13"/>
      <c r="AU372" s="14"/>
      <c r="AV372" s="26"/>
      <c r="AW372" s="26"/>
      <c r="AX372" s="26"/>
      <c r="AY372" s="26"/>
      <c r="AZ372" s="26"/>
      <c r="BA372" s="26"/>
      <c r="BB372" s="26"/>
      <c r="BC372" s="26"/>
      <c r="CW372" s="26">
        <v>0.12551229508196721</v>
      </c>
      <c r="CX372" s="13">
        <v>56.3</v>
      </c>
      <c r="CY372" s="13">
        <v>58.292824259354951</v>
      </c>
      <c r="CZ372" s="13">
        <v>57.872295448904872</v>
      </c>
      <c r="DA372" s="13">
        <v>9.2842432222631057</v>
      </c>
      <c r="DB372" s="13">
        <f ca="1"/>
        <v>58.74820308077468</v>
      </c>
      <c r="DC372" s="13">
        <f ca="1"/>
        <v>58.597222080308327</v>
      </c>
      <c r="DD372" s="13">
        <v>51.854569465052634</v>
      </c>
      <c r="DE372" s="13">
        <f ca="1"/>
        <v>57.251252164526953</v>
      </c>
      <c r="DF372" s="13">
        <v>57.563084927599292</v>
      </c>
    </row>
    <row r="373" spans="1:110" x14ac:dyDescent="0.25">
      <c r="A373" s="9">
        <v>77.599999999999994</v>
      </c>
      <c r="B373" s="10" t="b">
        <v>1</v>
      </c>
      <c r="U373" s="13"/>
      <c r="V373" s="13"/>
      <c r="W373" s="14"/>
      <c r="X373" s="26"/>
      <c r="Y373" s="26"/>
      <c r="Z373" s="26"/>
      <c r="AA373" s="26"/>
      <c r="AB373" s="26"/>
      <c r="AC373" s="26"/>
      <c r="AD373" s="26"/>
      <c r="AE373" s="26"/>
      <c r="AG373" s="13"/>
      <c r="AH373" s="13"/>
      <c r="AI373" s="14"/>
      <c r="AJ373" s="26"/>
      <c r="AK373" s="26"/>
      <c r="AL373" s="26"/>
      <c r="AM373" s="26"/>
      <c r="AN373" s="26"/>
      <c r="AO373" s="26"/>
      <c r="AP373" s="26"/>
      <c r="AQ373" s="26"/>
      <c r="AS373" s="13"/>
      <c r="AT373" s="13"/>
      <c r="AU373" s="14"/>
      <c r="AV373" s="26"/>
      <c r="AW373" s="26"/>
      <c r="AX373" s="26"/>
      <c r="AY373" s="26"/>
      <c r="AZ373" s="26"/>
      <c r="BA373" s="26"/>
      <c r="BB373" s="26"/>
      <c r="BC373" s="26"/>
      <c r="CW373" s="26">
        <v>0.12585382513661203</v>
      </c>
      <c r="CX373" s="13">
        <v>56.4</v>
      </c>
      <c r="CY373" s="13">
        <v>58.308565245380997</v>
      </c>
      <c r="CZ373" s="13">
        <v>57.886363675499759</v>
      </c>
      <c r="DA373" s="13">
        <v>9.3112842115499195</v>
      </c>
      <c r="DB373" s="13">
        <f ca="1"/>
        <v>58.767025395389169</v>
      </c>
      <c r="DC373" s="13">
        <f ca="1"/>
        <v>58.611233267364035</v>
      </c>
      <c r="DD373" s="13">
        <v>51.875789419740492</v>
      </c>
      <c r="DE373" s="13">
        <f ca="1"/>
        <v>57.268667353259126</v>
      </c>
      <c r="DF373" s="13">
        <v>57.581097662342273</v>
      </c>
    </row>
    <row r="374" spans="1:110" x14ac:dyDescent="0.25">
      <c r="A374" s="9">
        <v>77.099999999999994</v>
      </c>
      <c r="B374" s="10" t="b">
        <v>1</v>
      </c>
      <c r="U374" s="13"/>
      <c r="V374" s="13"/>
      <c r="W374" s="14"/>
      <c r="X374" s="26"/>
      <c r="Y374" s="26"/>
      <c r="Z374" s="26"/>
      <c r="AA374" s="26"/>
      <c r="AB374" s="26"/>
      <c r="AC374" s="26"/>
      <c r="AD374" s="26"/>
      <c r="AE374" s="26"/>
      <c r="AG374" s="13"/>
      <c r="AH374" s="13"/>
      <c r="AI374" s="14"/>
      <c r="AJ374" s="26"/>
      <c r="AK374" s="26"/>
      <c r="AL374" s="26"/>
      <c r="AM374" s="26"/>
      <c r="AN374" s="26"/>
      <c r="AO374" s="26"/>
      <c r="AP374" s="26"/>
      <c r="AQ374" s="26"/>
      <c r="AS374" s="13"/>
      <c r="AT374" s="13"/>
      <c r="AU374" s="14"/>
      <c r="AV374" s="26"/>
      <c r="AW374" s="26"/>
      <c r="AX374" s="26"/>
      <c r="AY374" s="26"/>
      <c r="AZ374" s="26"/>
      <c r="BA374" s="26"/>
      <c r="BB374" s="26"/>
      <c r="BC374" s="26"/>
      <c r="CW374" s="26">
        <v>0.12619535519125682</v>
      </c>
      <c r="CX374" s="13">
        <v>56.4</v>
      </c>
      <c r="CY374" s="13">
        <v>58.32427646723967</v>
      </c>
      <c r="CZ374" s="13">
        <v>57.90040871106212</v>
      </c>
      <c r="DA374" s="13">
        <v>9.3383357678511754</v>
      </c>
      <c r="DB374" s="13">
        <f ca="1"/>
        <v>58.785806458282785</v>
      </c>
      <c r="DC374" s="13">
        <f ca="1"/>
        <v>58.625220219475523</v>
      </c>
      <c r="DD374" s="13">
        <v>51.896980601568735</v>
      </c>
      <c r="DE374" s="13">
        <f ca="1"/>
        <v>57.28605382131434</v>
      </c>
      <c r="DF374" s="13">
        <v>57.599080641524594</v>
      </c>
    </row>
    <row r="375" spans="1:110" x14ac:dyDescent="0.25">
      <c r="A375" s="9">
        <v>78.3</v>
      </c>
      <c r="B375" s="10" t="b">
        <v>1</v>
      </c>
      <c r="U375" s="13"/>
      <c r="V375" s="13"/>
      <c r="W375" s="14"/>
      <c r="X375" s="26"/>
      <c r="Y375" s="26"/>
      <c r="Z375" s="26"/>
      <c r="AA375" s="26"/>
      <c r="AB375" s="26"/>
      <c r="AC375" s="26"/>
      <c r="AD375" s="26"/>
      <c r="AE375" s="26"/>
      <c r="AG375" s="13"/>
      <c r="AH375" s="13"/>
      <c r="AI375" s="14"/>
      <c r="AJ375" s="26"/>
      <c r="AK375" s="26"/>
      <c r="AL375" s="26"/>
      <c r="AM375" s="26"/>
      <c r="AN375" s="26"/>
      <c r="AO375" s="26"/>
      <c r="AP375" s="26"/>
      <c r="AQ375" s="26"/>
      <c r="AS375" s="13"/>
      <c r="AT375" s="13"/>
      <c r="AU375" s="14"/>
      <c r="AV375" s="26"/>
      <c r="AW375" s="26"/>
      <c r="AX375" s="26"/>
      <c r="AY375" s="26"/>
      <c r="AZ375" s="26"/>
      <c r="BA375" s="26"/>
      <c r="BB375" s="26"/>
      <c r="BC375" s="26"/>
      <c r="CW375" s="26">
        <v>0.12653688524590165</v>
      </c>
      <c r="CX375" s="13">
        <v>56.4</v>
      </c>
      <c r="CY375" s="13">
        <v>58.33995807987457</v>
      </c>
      <c r="CZ375" s="13">
        <v>57.914430675615442</v>
      </c>
      <c r="DA375" s="13">
        <v>9.3653978994288209</v>
      </c>
      <c r="DB375" s="13">
        <f ca="1"/>
        <v>58.804546484165918</v>
      </c>
      <c r="DC375" s="13">
        <f ca="1"/>
        <v>58.639183061936343</v>
      </c>
      <c r="DD375" s="13">
        <v>51.918143127263221</v>
      </c>
      <c r="DE375" s="13">
        <f ca="1"/>
        <v>57.303411705210095</v>
      </c>
      <c r="DF375" s="13">
        <v>57.617034005837915</v>
      </c>
    </row>
    <row r="376" spans="1:110" x14ac:dyDescent="0.25">
      <c r="A376" s="9">
        <v>77.400000000000006</v>
      </c>
      <c r="B376" s="10" t="b">
        <v>1</v>
      </c>
      <c r="U376" s="13"/>
      <c r="V376" s="13"/>
      <c r="W376" s="14"/>
      <c r="X376" s="26"/>
      <c r="Y376" s="26"/>
      <c r="Z376" s="26"/>
      <c r="AA376" s="26"/>
      <c r="AB376" s="26"/>
      <c r="AC376" s="26"/>
      <c r="AD376" s="26"/>
      <c r="AE376" s="26"/>
      <c r="AG376" s="13"/>
      <c r="AH376" s="13"/>
      <c r="AI376" s="14"/>
      <c r="AJ376" s="26"/>
      <c r="AK376" s="26"/>
      <c r="AL376" s="26"/>
      <c r="AM376" s="26"/>
      <c r="AN376" s="26"/>
      <c r="AO376" s="26"/>
      <c r="AP376" s="26"/>
      <c r="AQ376" s="26"/>
      <c r="AS376" s="13"/>
      <c r="AT376" s="13"/>
      <c r="AU376" s="14"/>
      <c r="AV376" s="26"/>
      <c r="AW376" s="26"/>
      <c r="AX376" s="26"/>
      <c r="AY376" s="26"/>
      <c r="AZ376" s="26"/>
      <c r="BA376" s="26"/>
      <c r="BB376" s="26"/>
      <c r="BC376" s="26"/>
      <c r="CW376" s="26">
        <v>0.12687841530054644</v>
      </c>
      <c r="CX376" s="13">
        <v>56.5</v>
      </c>
      <c r="CY376" s="13">
        <v>58.355610237034107</v>
      </c>
      <c r="CZ376" s="13">
        <v>57.928429688275713</v>
      </c>
      <c r="DA376" s="13">
        <v>9.3924706145544707</v>
      </c>
      <c r="DB376" s="13">
        <f ca="1"/>
        <v>58.823245686077819</v>
      </c>
      <c r="DC376" s="13">
        <f ca="1"/>
        <v>58.653121919086892</v>
      </c>
      <c r="DD376" s="13">
        <v>51.939277112762724</v>
      </c>
      <c r="DE376" s="13">
        <f ca="1"/>
        <v>57.320741140467149</v>
      </c>
      <c r="DF376" s="13">
        <v>57.63495789494872</v>
      </c>
    </row>
    <row r="377" spans="1:110" x14ac:dyDescent="0.25">
      <c r="A377" s="9">
        <v>76.900000000000006</v>
      </c>
      <c r="B377" s="10" t="b">
        <v>1</v>
      </c>
      <c r="U377" s="13"/>
      <c r="V377" s="13"/>
      <c r="W377" s="14"/>
      <c r="X377" s="26"/>
      <c r="Y377" s="26"/>
      <c r="Z377" s="26"/>
      <c r="AA377" s="26"/>
      <c r="AB377" s="26"/>
      <c r="AC377" s="26"/>
      <c r="AD377" s="26"/>
      <c r="AE377" s="26"/>
      <c r="AG377" s="13"/>
      <c r="AH377" s="13"/>
      <c r="AI377" s="14"/>
      <c r="AJ377" s="26"/>
      <c r="AK377" s="26"/>
      <c r="AL377" s="26"/>
      <c r="AM377" s="26"/>
      <c r="AN377" s="26"/>
      <c r="AO377" s="26"/>
      <c r="AP377" s="26"/>
      <c r="AQ377" s="26"/>
      <c r="AS377" s="13"/>
      <c r="AT377" s="13"/>
      <c r="AU377" s="14"/>
      <c r="AV377" s="26"/>
      <c r="AW377" s="26"/>
      <c r="AX377" s="26"/>
      <c r="AY377" s="26"/>
      <c r="AZ377" s="26"/>
      <c r="BA377" s="26"/>
      <c r="BB377" s="26"/>
      <c r="BC377" s="26"/>
      <c r="CW377" s="26">
        <v>0.12721994535519127</v>
      </c>
      <c r="CX377" s="13">
        <v>56.5</v>
      </c>
      <c r="CY377" s="13">
        <v>58.371233091284033</v>
      </c>
      <c r="CZ377" s="13">
        <v>57.942405867260604</v>
      </c>
      <c r="DA377" s="13">
        <v>9.4195539215094719</v>
      </c>
      <c r="DB377" s="13">
        <f ca="1"/>
        <v>58.841904275404119</v>
      </c>
      <c r="DC377" s="13">
        <f ca="1"/>
        <v>58.667036914324349</v>
      </c>
      <c r="DD377" s="13">
        <v>51.960382673226327</v>
      </c>
      <c r="DE377" s="13">
        <f ca="1"/>
        <v>57.338042261619506</v>
      </c>
      <c r="DF377" s="13">
        <v>57.652852447508579</v>
      </c>
    </row>
    <row r="378" spans="1:110" x14ac:dyDescent="0.25">
      <c r="A378" s="9">
        <v>76.8</v>
      </c>
      <c r="B378" s="10" t="b">
        <v>1</v>
      </c>
      <c r="U378" s="13"/>
      <c r="V378" s="13"/>
      <c r="W378" s="14"/>
      <c r="X378" s="26"/>
      <c r="Y378" s="26"/>
      <c r="Z378" s="26"/>
      <c r="AA378" s="26"/>
      <c r="AB378" s="26"/>
      <c r="AC378" s="26"/>
      <c r="AD378" s="26"/>
      <c r="AE378" s="26"/>
      <c r="AG378" s="13"/>
      <c r="AH378" s="13"/>
      <c r="AI378" s="14"/>
      <c r="AJ378" s="26"/>
      <c r="AK378" s="26"/>
      <c r="AL378" s="26"/>
      <c r="AM378" s="26"/>
      <c r="AN378" s="26"/>
      <c r="AO378" s="26"/>
      <c r="AP378" s="26"/>
      <c r="AQ378" s="26"/>
      <c r="AS378" s="13"/>
      <c r="AT378" s="13"/>
      <c r="AU378" s="14"/>
      <c r="AV378" s="26"/>
      <c r="AW378" s="26"/>
      <c r="AX378" s="26"/>
      <c r="AY378" s="26"/>
      <c r="AZ378" s="26"/>
      <c r="BA378" s="26"/>
      <c r="BB378" s="26"/>
      <c r="BC378" s="26"/>
      <c r="CW378" s="26">
        <v>0.12756147540983606</v>
      </c>
      <c r="CX378" s="13">
        <v>56.5</v>
      </c>
      <c r="CY378" s="13">
        <v>58.386826794019683</v>
      </c>
      <c r="CZ378" s="13">
        <v>57.956359329898795</v>
      </c>
      <c r="DA378" s="13">
        <v>9.4466478285848883</v>
      </c>
      <c r="DB378" s="13">
        <f ca="1"/>
        <v>58.860522461894071</v>
      </c>
      <c r="DC378" s="13">
        <f ca="1"/>
        <v>58.680928170112367</v>
      </c>
      <c r="DD378" s="13">
        <v>51.981459923040745</v>
      </c>
      <c r="DE378" s="13">
        <f ca="1"/>
        <v>57.355315202224205</v>
      </c>
      <c r="DF378" s="13">
        <v>57.670717801164244</v>
      </c>
    </row>
    <row r="379" spans="1:110" x14ac:dyDescent="0.25">
      <c r="A379" s="9">
        <v>77.2</v>
      </c>
      <c r="B379" s="10" t="b">
        <v>1</v>
      </c>
      <c r="U379" s="13"/>
      <c r="V379" s="13"/>
      <c r="W379" s="14"/>
      <c r="X379" s="26"/>
      <c r="Y379" s="26"/>
      <c r="Z379" s="26"/>
      <c r="AA379" s="26"/>
      <c r="AB379" s="26"/>
      <c r="AC379" s="26"/>
      <c r="AD379" s="26"/>
      <c r="AE379" s="26"/>
      <c r="AG379" s="13"/>
      <c r="AH379" s="13"/>
      <c r="AI379" s="14"/>
      <c r="AJ379" s="26"/>
      <c r="AK379" s="26"/>
      <c r="AL379" s="26"/>
      <c r="AM379" s="26"/>
      <c r="AN379" s="26"/>
      <c r="AO379" s="26"/>
      <c r="AP379" s="26"/>
      <c r="AQ379" s="26"/>
      <c r="AS379" s="13"/>
      <c r="AT379" s="13"/>
      <c r="AU379" s="14"/>
      <c r="AV379" s="26"/>
      <c r="AW379" s="26"/>
      <c r="AX379" s="26"/>
      <c r="AY379" s="26"/>
      <c r="AZ379" s="26"/>
      <c r="BA379" s="26"/>
      <c r="BB379" s="26"/>
      <c r="BC379" s="26"/>
      <c r="CW379" s="26">
        <v>0.12790300546448088</v>
      </c>
      <c r="CX379" s="13">
        <v>56.5</v>
      </c>
      <c r="CY379" s="13">
        <v>58.402391495478163</v>
      </c>
      <c r="CZ379" s="13">
        <v>57.970290192639162</v>
      </c>
      <c r="DA379" s="13">
        <v>9.4737523440815075</v>
      </c>
      <c r="DB379" s="13">
        <f ca="1"/>
        <v>58.879100453677616</v>
      </c>
      <c r="DC379" s="13">
        <f ca="1"/>
        <v>58.69479580799068</v>
      </c>
      <c r="DD379" s="13">
        <v>52.002508975827581</v>
      </c>
      <c r="DE379" s="13">
        <f ca="1"/>
        <v>57.372560094871076</v>
      </c>
      <c r="DF379" s="13">
        <v>57.688554092567642</v>
      </c>
    </row>
    <row r="380" spans="1:110" x14ac:dyDescent="0.25">
      <c r="A380" s="9">
        <v>76</v>
      </c>
      <c r="B380" s="10" t="b">
        <v>1</v>
      </c>
      <c r="U380" s="13"/>
      <c r="V380" s="13"/>
      <c r="W380" s="14"/>
      <c r="X380" s="26"/>
      <c r="Y380" s="26"/>
      <c r="Z380" s="26"/>
      <c r="AA380" s="26"/>
      <c r="AB380" s="26"/>
      <c r="AC380" s="26"/>
      <c r="AD380" s="26"/>
      <c r="AE380" s="26"/>
      <c r="AG380" s="13"/>
      <c r="AH380" s="13"/>
      <c r="AI380" s="14"/>
      <c r="AJ380" s="26"/>
      <c r="AK380" s="26"/>
      <c r="AL380" s="26"/>
      <c r="AM380" s="26"/>
      <c r="AN380" s="26"/>
      <c r="AO380" s="26"/>
      <c r="AP380" s="26"/>
      <c r="AQ380" s="26"/>
      <c r="AS380" s="13"/>
      <c r="AT380" s="13"/>
      <c r="AU380" s="14"/>
      <c r="AV380" s="26"/>
      <c r="AW380" s="26"/>
      <c r="AX380" s="26"/>
      <c r="AY380" s="26"/>
      <c r="AZ380" s="26"/>
      <c r="BA380" s="26"/>
      <c r="BB380" s="26"/>
      <c r="BC380" s="26"/>
      <c r="CW380" s="26">
        <v>0.12824453551912568</v>
      </c>
      <c r="CX380" s="13">
        <v>56.5</v>
      </c>
      <c r="CY380" s="13">
        <v>58.417927344750368</v>
      </c>
      <c r="CZ380" s="13">
        <v>57.984198571059693</v>
      </c>
      <c r="DA380" s="13">
        <v>9.5008674763098959</v>
      </c>
      <c r="DB380" s="13">
        <f ca="1"/>
        <v>58.89763845728217</v>
      </c>
      <c r="DC380" s="13">
        <f ca="1"/>
        <v>58.708639948584612</v>
      </c>
      <c r="DD380" s="13">
        <v>52.023529944450416</v>
      </c>
      <c r="DE380" s="13">
        <f ca="1"/>
        <v>57.389777071192356</v>
      </c>
      <c r="DF380" s="13">
        <v>57.706361457385697</v>
      </c>
    </row>
    <row r="381" spans="1:110" x14ac:dyDescent="0.25">
      <c r="A381" s="9">
        <v>76.3</v>
      </c>
      <c r="B381" s="10" t="b">
        <v>1</v>
      </c>
      <c r="U381" s="13"/>
      <c r="V381" s="13"/>
      <c r="W381" s="14"/>
      <c r="X381" s="26"/>
      <c r="Y381" s="26"/>
      <c r="Z381" s="26"/>
      <c r="AA381" s="26"/>
      <c r="AB381" s="26"/>
      <c r="AC381" s="26"/>
      <c r="AD381" s="26"/>
      <c r="AE381" s="26"/>
      <c r="AG381" s="13"/>
      <c r="AH381" s="13"/>
      <c r="AI381" s="14"/>
      <c r="AJ381" s="26"/>
      <c r="AK381" s="26"/>
      <c r="AL381" s="26"/>
      <c r="AM381" s="26"/>
      <c r="AN381" s="26"/>
      <c r="AO381" s="26"/>
      <c r="AP381" s="26"/>
      <c r="AQ381" s="26"/>
      <c r="AS381" s="13"/>
      <c r="AT381" s="13"/>
      <c r="AU381" s="14"/>
      <c r="AV381" s="26"/>
      <c r="AW381" s="26"/>
      <c r="AX381" s="26"/>
      <c r="AY381" s="26"/>
      <c r="AZ381" s="26"/>
      <c r="BA381" s="26"/>
      <c r="BB381" s="26"/>
      <c r="BC381" s="26"/>
      <c r="CW381" s="26">
        <v>0.1285860655737705</v>
      </c>
      <c r="CX381" s="13">
        <v>56.6</v>
      </c>
      <c r="CY381" s="13">
        <v>58.433434489792774</v>
      </c>
      <c r="CZ381" s="13">
        <v>57.998084579876377</v>
      </c>
      <c r="DA381" s="13">
        <v>9.5279932335903617</v>
      </c>
      <c r="DB381" s="13">
        <f ca="1"/>
        <v>58.916136677649213</v>
      </c>
      <c r="DC381" s="13">
        <f ca="1"/>
        <v>58.722460711614431</v>
      </c>
      <c r="DD381" s="13">
        <v>52.044522941021953</v>
      </c>
      <c r="DE381" s="13">
        <f ca="1"/>
        <v>57.406966261872142</v>
      </c>
      <c r="DF381" s="13">
        <v>57.724140030310096</v>
      </c>
    </row>
    <row r="382" spans="1:110" x14ac:dyDescent="0.25">
      <c r="A382" s="9">
        <v>76.2</v>
      </c>
      <c r="B382" s="10" t="b">
        <v>1</v>
      </c>
      <c r="U382" s="13"/>
      <c r="V382" s="13"/>
      <c r="W382" s="14"/>
      <c r="X382" s="26"/>
      <c r="Y382" s="26"/>
      <c r="Z382" s="26"/>
      <c r="AA382" s="26"/>
      <c r="AB382" s="26"/>
      <c r="AC382" s="26"/>
      <c r="AD382" s="26"/>
      <c r="AE382" s="26"/>
      <c r="AG382" s="13"/>
      <c r="AH382" s="13"/>
      <c r="AI382" s="14"/>
      <c r="AJ382" s="26"/>
      <c r="AK382" s="26"/>
      <c r="AL382" s="26"/>
      <c r="AM382" s="26"/>
      <c r="AN382" s="26"/>
      <c r="AO382" s="26"/>
      <c r="AP382" s="26"/>
      <c r="AQ382" s="26"/>
      <c r="AS382" s="13"/>
      <c r="AT382" s="13"/>
      <c r="AU382" s="14"/>
      <c r="AV382" s="26"/>
      <c r="AW382" s="26"/>
      <c r="AX382" s="26"/>
      <c r="AY382" s="26"/>
      <c r="AZ382" s="26"/>
      <c r="BA382" s="26"/>
      <c r="BB382" s="26"/>
      <c r="BC382" s="26"/>
      <c r="CW382" s="26">
        <v>0.1289275956284153</v>
      </c>
      <c r="CX382" s="13">
        <v>56.6</v>
      </c>
      <c r="CY382" s="13">
        <v>58.448913077439151</v>
      </c>
      <c r="CZ382" s="13">
        <v>58.01194833295208</v>
      </c>
      <c r="DA382" s="13">
        <v>9.5551296242530217</v>
      </c>
      <c r="DB382" s="13">
        <f ca="1"/>
        <v>58.93459531815072</v>
      </c>
      <c r="DC382" s="13">
        <f ca="1"/>
        <v>58.736258215904584</v>
      </c>
      <c r="DD382" s="13">
        <v>52.06548807691091</v>
      </c>
      <c r="DE382" s="13">
        <f ca="1"/>
        <v>57.424127796655753</v>
      </c>
      <c r="DF382" s="13">
        <v>57.741889945066887</v>
      </c>
    </row>
    <row r="383" spans="1:110" x14ac:dyDescent="0.25">
      <c r="A383" s="9">
        <v>76.400000000000006</v>
      </c>
      <c r="B383" s="10" t="b">
        <v>1</v>
      </c>
      <c r="U383" s="13"/>
      <c r="V383" s="13"/>
      <c r="W383" s="14"/>
      <c r="X383" s="26"/>
      <c r="Y383" s="26"/>
      <c r="Z383" s="26"/>
      <c r="AA383" s="26"/>
      <c r="AB383" s="26"/>
      <c r="AC383" s="26"/>
      <c r="AD383" s="26"/>
      <c r="AE383" s="26"/>
      <c r="AG383" s="13"/>
      <c r="AH383" s="13"/>
      <c r="AI383" s="14"/>
      <c r="AJ383" s="26"/>
      <c r="AK383" s="26"/>
      <c r="AL383" s="26"/>
      <c r="AM383" s="26"/>
      <c r="AN383" s="26"/>
      <c r="AO383" s="26"/>
      <c r="AP383" s="26"/>
      <c r="AQ383" s="26"/>
      <c r="AS383" s="13"/>
      <c r="AT383" s="13"/>
      <c r="AU383" s="14"/>
      <c r="AV383" s="26"/>
      <c r="AW383" s="26"/>
      <c r="AX383" s="26"/>
      <c r="AY383" s="26"/>
      <c r="AZ383" s="26"/>
      <c r="BA383" s="26"/>
      <c r="BB383" s="26"/>
      <c r="BC383" s="26"/>
      <c r="CW383" s="26">
        <v>0.12926912568306012</v>
      </c>
      <c r="CX383" s="13">
        <v>56.6</v>
      </c>
      <c r="CY383" s="13">
        <v>58.46436325341211</v>
      </c>
      <c r="CZ383" s="13">
        <v>58.025789943305099</v>
      </c>
      <c r="DA383" s="13">
        <v>9.5822766566377897</v>
      </c>
      <c r="DB383" s="13">
        <f ca="1"/>
        <v>58.953014580605291</v>
      </c>
      <c r="DC383" s="13">
        <f ca="1"/>
        <v>58.750032579392837</v>
      </c>
      <c r="DD383" s="13">
        <v>52.08642546274897</v>
      </c>
      <c r="DE383" s="13">
        <f ca="1"/>
        <v>57.441261804358959</v>
      </c>
      <c r="DF383" s="13">
        <v>57.759611334425998</v>
      </c>
    </row>
    <row r="384" spans="1:110" x14ac:dyDescent="0.25">
      <c r="A384" s="9">
        <v>76</v>
      </c>
      <c r="B384" s="10" t="b">
        <v>1</v>
      </c>
      <c r="U384" s="13"/>
      <c r="V384" s="13"/>
      <c r="W384" s="14"/>
      <c r="X384" s="26"/>
      <c r="Y384" s="26"/>
      <c r="Z384" s="26"/>
      <c r="AA384" s="26"/>
      <c r="AB384" s="26"/>
      <c r="AC384" s="26"/>
      <c r="AD384" s="26"/>
      <c r="AE384" s="26"/>
      <c r="AG384" s="13"/>
      <c r="AH384" s="13"/>
      <c r="AI384" s="14"/>
      <c r="AJ384" s="26"/>
      <c r="AK384" s="26"/>
      <c r="AL384" s="26"/>
      <c r="AM384" s="26"/>
      <c r="AN384" s="26"/>
      <c r="AO384" s="26"/>
      <c r="AP384" s="26"/>
      <c r="AQ384" s="26"/>
      <c r="AS384" s="13"/>
      <c r="AT384" s="13"/>
      <c r="AU384" s="14"/>
      <c r="AV384" s="26"/>
      <c r="AW384" s="26"/>
      <c r="AX384" s="26"/>
      <c r="AY384" s="26"/>
      <c r="AZ384" s="26"/>
      <c r="BA384" s="26"/>
      <c r="BB384" s="26"/>
      <c r="BC384" s="26"/>
      <c r="CW384" s="26">
        <v>0.12961065573770492</v>
      </c>
      <c r="CX384" s="13">
        <v>56.7</v>
      </c>
      <c r="CY384" s="13">
        <v>58.479785162334444</v>
      </c>
      <c r="CZ384" s="13">
        <v>58.039609523117768</v>
      </c>
      <c r="DA384" s="13">
        <v>9.6094343390943742</v>
      </c>
      <c r="DB384" s="13">
        <f ca="1"/>
        <v>58.971394665294106</v>
      </c>
      <c r="DC384" s="13">
        <f ca="1"/>
        <v>58.76378391913925</v>
      </c>
      <c r="DD384" s="13">
        <v>52.107335208437561</v>
      </c>
      <c r="DE384" s="13">
        <f ca="1"/>
        <v>57.458368412877164</v>
      </c>
      <c r="DF384" s="13">
        <v>57.777304330210555</v>
      </c>
    </row>
    <row r="385" spans="1:110" x14ac:dyDescent="0.25">
      <c r="A385" s="9">
        <v>74.8</v>
      </c>
      <c r="B385" s="10" t="b">
        <v>1</v>
      </c>
      <c r="U385" s="13"/>
      <c r="V385" s="13"/>
      <c r="W385" s="14"/>
      <c r="X385" s="26"/>
      <c r="Y385" s="26"/>
      <c r="Z385" s="26"/>
      <c r="AA385" s="26"/>
      <c r="AB385" s="26"/>
      <c r="AC385" s="26"/>
      <c r="AD385" s="26"/>
      <c r="AE385" s="26"/>
      <c r="AG385" s="13"/>
      <c r="AH385" s="13"/>
      <c r="AI385" s="14"/>
      <c r="AJ385" s="26"/>
      <c r="AK385" s="26"/>
      <c r="AL385" s="26"/>
      <c r="AM385" s="26"/>
      <c r="AN385" s="26"/>
      <c r="AO385" s="26"/>
      <c r="AP385" s="26"/>
      <c r="AQ385" s="26"/>
      <c r="AS385" s="13"/>
      <c r="AT385" s="13"/>
      <c r="AU385" s="14"/>
      <c r="AV385" s="26"/>
      <c r="AW385" s="26"/>
      <c r="AX385" s="26"/>
      <c r="AY385" s="26"/>
      <c r="AZ385" s="26"/>
      <c r="BA385" s="26"/>
      <c r="BB385" s="26"/>
      <c r="BC385" s="26"/>
      <c r="CW385" s="26">
        <v>0.12995218579234974</v>
      </c>
      <c r="CX385" s="13">
        <v>56.7</v>
      </c>
      <c r="CY385" s="13">
        <v>58.495178947740413</v>
      </c>
      <c r="CZ385" s="13">
        <v>58.053407183744817</v>
      </c>
      <c r="DA385" s="13">
        <v>9.6366026799823459</v>
      </c>
      <c r="DB385" s="13">
        <f ca="1"/>
        <v>58.989735770976701</v>
      </c>
      <c r="DC385" s="13">
        <f ca="1"/>
        <v>58.777512351335133</v>
      </c>
      <c r="DD385" s="13">
        <v>52.128217423154595</v>
      </c>
      <c r="DE385" s="13">
        <f ca="1"/>
        <v>57.475447749194345</v>
      </c>
      <c r="DF385" s="13">
        <v>57.794969063306148</v>
      </c>
    </row>
    <row r="386" spans="1:110" x14ac:dyDescent="0.25">
      <c r="A386" s="9">
        <v>74.7</v>
      </c>
      <c r="B386" s="10" t="b">
        <v>1</v>
      </c>
      <c r="U386" s="13"/>
      <c r="V386" s="13"/>
      <c r="W386" s="14"/>
      <c r="X386" s="26"/>
      <c r="Y386" s="26"/>
      <c r="Z386" s="26"/>
      <c r="AA386" s="26"/>
      <c r="AB386" s="26"/>
      <c r="AC386" s="26"/>
      <c r="AD386" s="26"/>
      <c r="AE386" s="26"/>
      <c r="AG386" s="13"/>
      <c r="AH386" s="13"/>
      <c r="AI386" s="14"/>
      <c r="AJ386" s="26"/>
      <c r="AK386" s="26"/>
      <c r="AL386" s="26"/>
      <c r="AM386" s="26"/>
      <c r="AN386" s="26"/>
      <c r="AO386" s="26"/>
      <c r="AP386" s="26"/>
      <c r="AQ386" s="26"/>
      <c r="AS386" s="13"/>
      <c r="AT386" s="13"/>
      <c r="AU386" s="14"/>
      <c r="AV386" s="26"/>
      <c r="AW386" s="26"/>
      <c r="AX386" s="26"/>
      <c r="AY386" s="26"/>
      <c r="AZ386" s="26"/>
      <c r="BA386" s="26"/>
      <c r="BB386" s="26"/>
      <c r="BC386" s="26"/>
      <c r="CW386" s="26">
        <v>0.13029371584699453</v>
      </c>
      <c r="CX386" s="13">
        <v>56.7</v>
      </c>
      <c r="CY386" s="13">
        <v>58.510544752086822</v>
      </c>
      <c r="CZ386" s="13">
        <v>58.067183035721833</v>
      </c>
      <c r="DA386" s="13">
        <v>9.66378168767109</v>
      </c>
      <c r="DB386" s="13">
        <f ca="1"/>
        <v>59.00803809490651</v>
      </c>
      <c r="DC386" s="13">
        <f ca="1"/>
        <v>58.79121799131174</v>
      </c>
      <c r="DD386" s="13">
        <v>52.149072215361137</v>
      </c>
      <c r="DE386" s="13">
        <f ca="1"/>
        <v>57.492499939392033</v>
      </c>
      <c r="DF386" s="13">
        <v>57.812605663670041</v>
      </c>
    </row>
    <row r="387" spans="1:110" x14ac:dyDescent="0.25">
      <c r="A387" s="9">
        <v>74.400000000000006</v>
      </c>
      <c r="B387" s="10" t="b">
        <v>1</v>
      </c>
      <c r="U387" s="13"/>
      <c r="V387" s="13"/>
      <c r="W387" s="14"/>
      <c r="X387" s="26"/>
      <c r="Y387" s="26"/>
      <c r="Z387" s="26"/>
      <c r="AA387" s="26"/>
      <c r="AB387" s="26"/>
      <c r="AC387" s="26"/>
      <c r="AD387" s="26"/>
      <c r="AE387" s="26"/>
      <c r="AG387" s="13"/>
      <c r="AH387" s="13"/>
      <c r="AI387" s="14"/>
      <c r="AJ387" s="26"/>
      <c r="AK387" s="26"/>
      <c r="AL387" s="26"/>
      <c r="AM387" s="26"/>
      <c r="AN387" s="26"/>
      <c r="AO387" s="26"/>
      <c r="AP387" s="26"/>
      <c r="AQ387" s="26"/>
      <c r="AS387" s="13"/>
      <c r="AT387" s="13"/>
      <c r="AU387" s="14"/>
      <c r="AV387" s="26"/>
      <c r="AW387" s="26"/>
      <c r="AX387" s="26"/>
      <c r="AY387" s="26"/>
      <c r="AZ387" s="26"/>
      <c r="BA387" s="26"/>
      <c r="BB387" s="26"/>
      <c r="BC387" s="26"/>
      <c r="CW387" s="26">
        <v>0.13063524590163936</v>
      </c>
      <c r="CX387" s="13">
        <v>56.7</v>
      </c>
      <c r="CY387" s="13">
        <v>58.525882716763952</v>
      </c>
      <c r="CZ387" s="13">
        <v>58.080937188773397</v>
      </c>
      <c r="DA387" s="13">
        <v>9.6909713705398772</v>
      </c>
      <c r="DB387" s="13">
        <f ca="1"/>
        <v>59.026301832846244</v>
      </c>
      <c r="DC387" s="13">
        <f ca="1"/>
        <v>58.804900953549009</v>
      </c>
      <c r="DD387" s="13">
        <v>52.169899692807945</v>
      </c>
      <c r="DE387" s="13">
        <f ca="1"/>
        <v>57.509525108658025</v>
      </c>
      <c r="DF387" s="13">
        <v>57.830214260340128</v>
      </c>
    </row>
    <row r="388" spans="1:110" x14ac:dyDescent="0.25">
      <c r="A388" s="9">
        <v>74.5</v>
      </c>
      <c r="B388" s="10" t="b">
        <v>1</v>
      </c>
      <c r="U388" s="13"/>
      <c r="V388" s="13"/>
      <c r="W388" s="14"/>
      <c r="X388" s="26"/>
      <c r="Y388" s="26"/>
      <c r="Z388" s="26"/>
      <c r="AA388" s="26"/>
      <c r="AB388" s="26"/>
      <c r="AC388" s="26"/>
      <c r="AD388" s="26"/>
      <c r="AE388" s="26"/>
      <c r="AG388" s="13"/>
      <c r="AH388" s="13"/>
      <c r="AI388" s="14"/>
      <c r="AJ388" s="26"/>
      <c r="AK388" s="26"/>
      <c r="AL388" s="26"/>
      <c r="AM388" s="26"/>
      <c r="AN388" s="26"/>
      <c r="AO388" s="26"/>
      <c r="AP388" s="26"/>
      <c r="AQ388" s="26"/>
      <c r="AS388" s="13"/>
      <c r="AT388" s="13"/>
      <c r="AU388" s="14"/>
      <c r="AV388" s="26"/>
      <c r="AW388" s="26"/>
      <c r="AX388" s="26"/>
      <c r="AY388" s="26"/>
      <c r="AZ388" s="26"/>
      <c r="BA388" s="26"/>
      <c r="BB388" s="26"/>
      <c r="BC388" s="26"/>
      <c r="CW388" s="26">
        <v>0.13097677595628415</v>
      </c>
      <c r="CX388" s="13">
        <v>56.7</v>
      </c>
      <c r="CY388" s="13">
        <v>58.541192982106416</v>
      </c>
      <c r="CZ388" s="13">
        <v>58.094669751821343</v>
      </c>
      <c r="DA388" s="13">
        <v>9.718171736977844</v>
      </c>
      <c r="DB388" s="13">
        <f ca="1"/>
        <v>59.044527179082991</v>
      </c>
      <c r="DC388" s="13">
        <f ca="1"/>
        <v>58.818561351684103</v>
      </c>
      <c r="DD388" s="13">
        <v>52.190699962541991</v>
      </c>
      <c r="DE388" s="13">
        <f ca="1"/>
        <v>57.526523381295121</v>
      </c>
      <c r="DF388" s="13">
        <v>57.847794981443862</v>
      </c>
    </row>
    <row r="389" spans="1:110" x14ac:dyDescent="0.25">
      <c r="A389" s="9">
        <v>74.3</v>
      </c>
      <c r="B389" s="10" t="b">
        <v>1</v>
      </c>
      <c r="U389" s="13"/>
      <c r="V389" s="13"/>
      <c r="W389" s="14"/>
      <c r="X389" s="26"/>
      <c r="Y389" s="26"/>
      <c r="Z389" s="26"/>
      <c r="AA389" s="26"/>
      <c r="AB389" s="26"/>
      <c r="AC389" s="26"/>
      <c r="AD389" s="26"/>
      <c r="AE389" s="26"/>
      <c r="AG389" s="13"/>
      <c r="AH389" s="13"/>
      <c r="AI389" s="14"/>
      <c r="AJ389" s="26"/>
      <c r="AK389" s="26"/>
      <c r="AL389" s="26"/>
      <c r="AM389" s="26"/>
      <c r="AN389" s="26"/>
      <c r="AO389" s="26"/>
      <c r="AP389" s="26"/>
      <c r="AQ389" s="26"/>
      <c r="AS389" s="13"/>
      <c r="AT389" s="13"/>
      <c r="AU389" s="14"/>
      <c r="AV389" s="26"/>
      <c r="AW389" s="26"/>
      <c r="AX389" s="26"/>
      <c r="AY389" s="26"/>
      <c r="AZ389" s="26"/>
      <c r="BA389" s="26"/>
      <c r="BB389" s="26"/>
      <c r="BC389" s="26"/>
      <c r="CW389" s="26">
        <v>0.13131830601092895</v>
      </c>
      <c r="CX389" s="13">
        <v>56.7</v>
      </c>
      <c r="CY389" s="13">
        <v>58.556475687403811</v>
      </c>
      <c r="CZ389" s="13">
        <v>58.108380832992566</v>
      </c>
      <c r="DA389" s="13">
        <v>9.7453827953840371</v>
      </c>
      <c r="DB389" s="13">
        <f ca="1"/>
        <v>59.062714326443242</v>
      </c>
      <c r="DC389" s="13">
        <f ca="1"/>
        <v>58.832199298519811</v>
      </c>
      <c r="DD389" s="13">
        <v>52.211473130912864</v>
      </c>
      <c r="DE389" s="13">
        <f ca="1"/>
        <v>57.54349488072971</v>
      </c>
      <c r="DF389" s="13">
        <v>57.865347954207088</v>
      </c>
    </row>
    <row r="390" spans="1:110" x14ac:dyDescent="0.25">
      <c r="A390" s="9">
        <v>74.099999999999994</v>
      </c>
      <c r="B390" s="10" t="b">
        <v>1</v>
      </c>
      <c r="U390" s="13"/>
      <c r="V390" s="13"/>
      <c r="W390" s="14"/>
      <c r="X390" s="26"/>
      <c r="Y390" s="26"/>
      <c r="Z390" s="26"/>
      <c r="AA390" s="26"/>
      <c r="AB390" s="26"/>
      <c r="AC390" s="26"/>
      <c r="AD390" s="26"/>
      <c r="AE390" s="26"/>
      <c r="AG390" s="13"/>
      <c r="AH390" s="13"/>
      <c r="AI390" s="14"/>
      <c r="AJ390" s="26"/>
      <c r="AK390" s="26"/>
      <c r="AL390" s="26"/>
      <c r="AM390" s="26"/>
      <c r="AN390" s="26"/>
      <c r="AO390" s="26"/>
      <c r="AP390" s="26"/>
      <c r="AQ390" s="26"/>
      <c r="AS390" s="13"/>
      <c r="AT390" s="13"/>
      <c r="AU390" s="14"/>
      <c r="AV390" s="26"/>
      <c r="AW390" s="26"/>
      <c r="AX390" s="26"/>
      <c r="AY390" s="26"/>
      <c r="AZ390" s="26"/>
      <c r="BA390" s="26"/>
      <c r="BB390" s="26"/>
      <c r="BC390" s="26"/>
      <c r="CW390" s="26">
        <v>0.13165983606557377</v>
      </c>
      <c r="CX390" s="13">
        <v>56.7</v>
      </c>
      <c r="CY390" s="13">
        <v>58.571730970911261</v>
      </c>
      <c r="CZ390" s="13">
        <v>58.122070539627138</v>
      </c>
      <c r="DA390" s="13">
        <v>9.7726045541673745</v>
      </c>
      <c r="DB390" s="13">
        <f ca="1"/>
        <v>59.080863466307612</v>
      </c>
      <c r="DC390" s="13">
        <f ca="1"/>
        <v>58.845814906032963</v>
      </c>
      <c r="DD390" s="13">
        <v>52.232219303579122</v>
      </c>
      <c r="DE390" s="13">
        <f ca="1"/>
        <v>57.560439729520184</v>
      </c>
      <c r="DF390" s="13">
        <v>57.882873304962736</v>
      </c>
    </row>
    <row r="391" spans="1:110" x14ac:dyDescent="0.25">
      <c r="A391" s="9">
        <v>73.900000000000006</v>
      </c>
      <c r="B391" s="10" t="b">
        <v>1</v>
      </c>
      <c r="U391" s="13"/>
      <c r="V391" s="13"/>
      <c r="W391" s="14"/>
      <c r="X391" s="26"/>
      <c r="Y391" s="26"/>
      <c r="Z391" s="26"/>
      <c r="AA391" s="26"/>
      <c r="AB391" s="26"/>
      <c r="AC391" s="26"/>
      <c r="AD391" s="26"/>
      <c r="AE391" s="26"/>
      <c r="AG391" s="13"/>
      <c r="AH391" s="13"/>
      <c r="AI391" s="14"/>
      <c r="AJ391" s="26"/>
      <c r="AK391" s="26"/>
      <c r="AL391" s="26"/>
      <c r="AM391" s="26"/>
      <c r="AN391" s="26"/>
      <c r="AO391" s="26"/>
      <c r="AP391" s="26"/>
      <c r="AQ391" s="26"/>
      <c r="AS391" s="13"/>
      <c r="AT391" s="13"/>
      <c r="AU391" s="14"/>
      <c r="AV391" s="26"/>
      <c r="AW391" s="26"/>
      <c r="AX391" s="26"/>
      <c r="AY391" s="26"/>
      <c r="AZ391" s="26"/>
      <c r="BA391" s="26"/>
      <c r="BB391" s="26"/>
      <c r="BC391" s="26"/>
      <c r="CW391" s="26">
        <v>0.13200136612021857</v>
      </c>
      <c r="CX391" s="13">
        <v>56.7</v>
      </c>
      <c r="CY391" s="13">
        <v>58.586958969859829</v>
      </c>
      <c r="CZ391" s="13">
        <v>58.135738978286021</v>
      </c>
      <c r="DA391" s="13">
        <v>9.7998370217467414</v>
      </c>
      <c r="DB391" s="13">
        <f ca="1"/>
        <v>59.098974788625505</v>
      </c>
      <c r="DC391" s="13">
        <f ca="1"/>
        <v>58.859408285382621</v>
      </c>
      <c r="DD391" s="13">
        <v>52.252938585514563</v>
      </c>
      <c r="DE391" s="13">
        <f ca="1"/>
        <v>57.57735804936538</v>
      </c>
      <c r="DF391" s="13">
        <v>57.900371159159398</v>
      </c>
    </row>
    <row r="392" spans="1:110" x14ac:dyDescent="0.25">
      <c r="A392" s="9">
        <v>73.7</v>
      </c>
      <c r="B392" s="10" t="b">
        <v>1</v>
      </c>
      <c r="U392" s="13"/>
      <c r="V392" s="13"/>
      <c r="W392" s="14"/>
      <c r="X392" s="26"/>
      <c r="Y392" s="26"/>
      <c r="Z392" s="26"/>
      <c r="AA392" s="26"/>
      <c r="AB392" s="26"/>
      <c r="AC392" s="26"/>
      <c r="AD392" s="26"/>
      <c r="AE392" s="26"/>
      <c r="AG392" s="13"/>
      <c r="AH392" s="13"/>
      <c r="AI392" s="14"/>
      <c r="AJ392" s="26"/>
      <c r="AK392" s="26"/>
      <c r="AL392" s="26"/>
      <c r="AM392" s="26"/>
      <c r="AN392" s="26"/>
      <c r="AO392" s="26"/>
      <c r="AP392" s="26"/>
      <c r="AQ392" s="26"/>
      <c r="AS392" s="13"/>
      <c r="AT392" s="13"/>
      <c r="AU392" s="14"/>
      <c r="AV392" s="26"/>
      <c r="AW392" s="26"/>
      <c r="AX392" s="26"/>
      <c r="AY392" s="26"/>
      <c r="AZ392" s="26"/>
      <c r="BA392" s="26"/>
      <c r="BB392" s="26"/>
      <c r="BC392" s="26"/>
      <c r="CW392" s="26">
        <v>0.13234289617486339</v>
      </c>
      <c r="CX392" s="13">
        <v>56.7</v>
      </c>
      <c r="CY392" s="13">
        <v>58.602159820466774</v>
      </c>
      <c r="CZ392" s="13">
        <v>58.149386254758802</v>
      </c>
      <c r="DA392" s="13">
        <v>9.827080206550928</v>
      </c>
      <c r="DB392" s="13">
        <f ca="1"/>
        <v>59.117048481929409</v>
      </c>
      <c r="DC392" s="13">
        <f ca="1"/>
        <v>58.872979546918252</v>
      </c>
      <c r="DD392" s="13">
        <v>52.273631081014422</v>
      </c>
      <c r="DE392" s="13">
        <f ca="1"/>
        <v>57.594249961112773</v>
      </c>
      <c r="DF392" s="13">
        <v>57.917841641369847</v>
      </c>
    </row>
    <row r="393" spans="1:110" x14ac:dyDescent="0.25">
      <c r="A393" s="9">
        <v>73.400000000000006</v>
      </c>
      <c r="B393" s="10" t="b">
        <v>1</v>
      </c>
      <c r="U393" s="13"/>
      <c r="V393" s="13"/>
      <c r="W393" s="14"/>
      <c r="X393" s="26"/>
      <c r="Y393" s="26"/>
      <c r="Z393" s="26"/>
      <c r="AA393" s="26"/>
      <c r="AB393" s="26"/>
      <c r="AC393" s="26"/>
      <c r="AD393" s="26"/>
      <c r="AE393" s="26"/>
      <c r="AG393" s="13"/>
      <c r="AH393" s="13"/>
      <c r="AI393" s="14"/>
      <c r="AJ393" s="26"/>
      <c r="AK393" s="26"/>
      <c r="AL393" s="26"/>
      <c r="AM393" s="26"/>
      <c r="AN393" s="26"/>
      <c r="AO393" s="26"/>
      <c r="AP393" s="26"/>
      <c r="AQ393" s="26"/>
      <c r="AS393" s="13"/>
      <c r="AT393" s="13"/>
      <c r="AU393" s="14"/>
      <c r="AV393" s="26"/>
      <c r="AW393" s="26"/>
      <c r="AX393" s="26"/>
      <c r="AY393" s="26"/>
      <c r="AZ393" s="26"/>
      <c r="BA393" s="26"/>
      <c r="BB393" s="26"/>
      <c r="BC393" s="26"/>
      <c r="CW393" s="26">
        <v>0.13268442622950818</v>
      </c>
      <c r="CX393" s="13">
        <v>56.8</v>
      </c>
      <c r="CY393" s="13">
        <v>58.617333657945721</v>
      </c>
      <c r="CZ393" s="13">
        <v>58.163012474071415</v>
      </c>
      <c r="DA393" s="13">
        <v>9.8543341170186967</v>
      </c>
      <c r="DB393" s="13">
        <f ca="1"/>
        <v>59.135084733349188</v>
      </c>
      <c r="DC393" s="13">
        <f ca="1"/>
        <v>58.886528800187698</v>
      </c>
      <c r="DD393" s="13">
        <v>52.294296893701485</v>
      </c>
      <c r="DE393" s="13">
        <f ca="1"/>
        <v>57.611115584766708</v>
      </c>
      <c r="DF393" s="13">
        <v>57.935284875299388</v>
      </c>
    </row>
    <row r="394" spans="1:110" x14ac:dyDescent="0.25">
      <c r="A394" s="9">
        <v>73.2</v>
      </c>
      <c r="B394" s="10" t="b">
        <v>1</v>
      </c>
      <c r="U394" s="13"/>
      <c r="V394" s="13"/>
      <c r="W394" s="14"/>
      <c r="X394" s="26"/>
      <c r="Y394" s="26"/>
      <c r="Z394" s="26"/>
      <c r="AA394" s="26"/>
      <c r="AB394" s="26"/>
      <c r="AC394" s="26"/>
      <c r="AD394" s="26"/>
      <c r="AE394" s="26"/>
      <c r="AG394" s="13"/>
      <c r="AH394" s="13"/>
      <c r="AI394" s="14"/>
      <c r="AJ394" s="26"/>
      <c r="AK394" s="26"/>
      <c r="AL394" s="26"/>
      <c r="AM394" s="26"/>
      <c r="AN394" s="26"/>
      <c r="AO394" s="26"/>
      <c r="AP394" s="26"/>
      <c r="AQ394" s="26"/>
      <c r="AS394" s="13"/>
      <c r="AT394" s="13"/>
      <c r="AU394" s="14"/>
      <c r="AV394" s="26"/>
      <c r="AW394" s="26"/>
      <c r="AX394" s="26"/>
      <c r="AY394" s="26"/>
      <c r="AZ394" s="26"/>
      <c r="BA394" s="26"/>
      <c r="BB394" s="26"/>
      <c r="BC394" s="26"/>
      <c r="CW394" s="26">
        <v>0.13302595628415301</v>
      </c>
      <c r="CX394" s="13">
        <v>56.8</v>
      </c>
      <c r="CY394" s="13">
        <v>58.632480616516688</v>
      </c>
      <c r="CZ394" s="13">
        <v>58.176617740493619</v>
      </c>
      <c r="DA394" s="13">
        <v>9.881598761598795</v>
      </c>
      <c r="DB394" s="13">
        <f ca="1"/>
        <v>59.15308372862615</v>
      </c>
      <c r="DC394" s="13">
        <f ca="1"/>
        <v>58.900056153945179</v>
      </c>
      <c r="DD394" s="13">
        <v>52.31493612653216</v>
      </c>
      <c r="DE394" s="13">
        <f ca="1"/>
        <v>57.627955039496428</v>
      </c>
      <c r="DF394" s="13">
        <v>57.952700983794159</v>
      </c>
    </row>
    <row r="395" spans="1:110" x14ac:dyDescent="0.25">
      <c r="A395" s="9">
        <v>72.900000000000006</v>
      </c>
      <c r="B395" s="10" t="b">
        <v>1</v>
      </c>
      <c r="U395" s="13"/>
      <c r="V395" s="13"/>
      <c r="W395" s="14"/>
      <c r="X395" s="26"/>
      <c r="Y395" s="26"/>
      <c r="Z395" s="26"/>
      <c r="AA395" s="26"/>
      <c r="AB395" s="26"/>
      <c r="AC395" s="26"/>
      <c r="AD395" s="26"/>
      <c r="AE395" s="26"/>
      <c r="AG395" s="13"/>
      <c r="AH395" s="13"/>
      <c r="AI395" s="14"/>
      <c r="AJ395" s="26"/>
      <c r="AK395" s="26"/>
      <c r="AL395" s="26"/>
      <c r="AM395" s="26"/>
      <c r="AN395" s="26"/>
      <c r="AO395" s="26"/>
      <c r="AP395" s="26"/>
      <c r="AQ395" s="26"/>
      <c r="AS395" s="13"/>
      <c r="AT395" s="13"/>
      <c r="AU395" s="14"/>
      <c r="AV395" s="26"/>
      <c r="AW395" s="26"/>
      <c r="AX395" s="26"/>
      <c r="AY395" s="26"/>
      <c r="AZ395" s="26"/>
      <c r="BA395" s="26"/>
      <c r="BB395" s="26"/>
      <c r="BC395" s="26"/>
      <c r="CW395" s="26">
        <v>0.1333674863387978</v>
      </c>
      <c r="CX395" s="13">
        <v>56.8</v>
      </c>
      <c r="CY395" s="13">
        <v>58.64760082941595</v>
      </c>
      <c r="CZ395" s="13">
        <v>58.190202157546352</v>
      </c>
      <c r="DA395" s="13">
        <v>9.9088741487499163</v>
      </c>
      <c r="DB395" s="13">
        <f ca="1"/>
        <v>59.171045652126814</v>
      </c>
      <c r="DC395" s="13">
        <f ca="1"/>
        <v>58.913561716159101</v>
      </c>
      <c r="DD395" s="13">
        <v>52.335548881802438</v>
      </c>
      <c r="DE395" s="13">
        <f ca="1"/>
        <v>57.644768443644054</v>
      </c>
      <c r="DF395" s="13">
        <v>57.970090088849346</v>
      </c>
    </row>
    <row r="396" spans="1:110" x14ac:dyDescent="0.25">
      <c r="A396" s="9">
        <v>72.599999999999994</v>
      </c>
      <c r="B396" s="10" t="b">
        <v>1</v>
      </c>
      <c r="U396" s="13"/>
      <c r="V396" s="13"/>
      <c r="W396" s="14"/>
      <c r="X396" s="26"/>
      <c r="Y396" s="26"/>
      <c r="Z396" s="26"/>
      <c r="AA396" s="26"/>
      <c r="AB396" s="26"/>
      <c r="AC396" s="26"/>
      <c r="AD396" s="26"/>
      <c r="AE396" s="26"/>
      <c r="AG396" s="13"/>
      <c r="AH396" s="13"/>
      <c r="AI396" s="14"/>
      <c r="AJ396" s="26"/>
      <c r="AK396" s="26"/>
      <c r="AL396" s="26"/>
      <c r="AM396" s="26"/>
      <c r="AN396" s="26"/>
      <c r="AO396" s="26"/>
      <c r="AP396" s="26"/>
      <c r="AQ396" s="26"/>
      <c r="AS396" s="13"/>
      <c r="AT396" s="13"/>
      <c r="AU396" s="14"/>
      <c r="AV396" s="26"/>
      <c r="AW396" s="26"/>
      <c r="AX396" s="26"/>
      <c r="AY396" s="26"/>
      <c r="AZ396" s="26"/>
      <c r="BA396" s="26"/>
      <c r="BB396" s="26"/>
      <c r="BC396" s="26"/>
      <c r="CW396" s="26">
        <v>0.13370901639344263</v>
      </c>
      <c r="CX396" s="13">
        <v>56.8</v>
      </c>
      <c r="CY396" s="13">
        <v>58.662694428905802</v>
      </c>
      <c r="CZ396" s="13">
        <v>58.203765828009203</v>
      </c>
      <c r="DA396" s="13">
        <v>9.9361602869408028</v>
      </c>
      <c r="DB396" s="13">
        <f ca="1"/>
        <v>59.18897068685672</v>
      </c>
      <c r="DC396" s="13">
        <f ca="1"/>
        <v>58.927045594019788</v>
      </c>
      <c r="DD396" s="13">
        <v>52.356135261153852</v>
      </c>
      <c r="DE396" s="13">
        <f ca="1"/>
        <v>57.661555914732432</v>
      </c>
      <c r="DF396" s="13">
        <v>57.987452311617204</v>
      </c>
    </row>
    <row r="397" spans="1:110" x14ac:dyDescent="0.25">
      <c r="A397" s="9">
        <v>72.2</v>
      </c>
      <c r="B397" s="10" t="b">
        <v>1</v>
      </c>
      <c r="U397" s="13"/>
      <c r="V397" s="13"/>
      <c r="W397" s="14"/>
      <c r="X397" s="26"/>
      <c r="Y397" s="26"/>
      <c r="Z397" s="26"/>
      <c r="AA397" s="26"/>
      <c r="AB397" s="26"/>
      <c r="AC397" s="26"/>
      <c r="AD397" s="26"/>
      <c r="AE397" s="26"/>
      <c r="AG397" s="13"/>
      <c r="AH397" s="13"/>
      <c r="AI397" s="14"/>
      <c r="AJ397" s="26"/>
      <c r="AK397" s="26"/>
      <c r="AL397" s="26"/>
      <c r="AM397" s="26"/>
      <c r="AN397" s="26"/>
      <c r="AO397" s="26"/>
      <c r="AP397" s="26"/>
      <c r="AQ397" s="26"/>
      <c r="AS397" s="13"/>
      <c r="AT397" s="13"/>
      <c r="AU397" s="14"/>
      <c r="AV397" s="26"/>
      <c r="AW397" s="26"/>
      <c r="AX397" s="26"/>
      <c r="AY397" s="26"/>
      <c r="AZ397" s="26"/>
      <c r="BA397" s="26"/>
      <c r="BB397" s="26"/>
      <c r="BC397" s="26"/>
      <c r="CW397" s="26">
        <v>0.13405054644808742</v>
      </c>
      <c r="CX397" s="13">
        <v>56.8</v>
      </c>
      <c r="CY397" s="13">
        <v>58.677761546284273</v>
      </c>
      <c r="CZ397" s="13">
        <v>58.217308853927619</v>
      </c>
      <c r="DA397" s="13">
        <v>9.9634571846501707</v>
      </c>
      <c r="DB397" s="13">
        <f ca="1"/>
        <v>59.206859014473821</v>
      </c>
      <c r="DC397" s="13">
        <f ca="1"/>
        <v>58.940507893947114</v>
      </c>
      <c r="DD397" s="13">
        <v>52.376695365579266</v>
      </c>
      <c r="DE397" s="13">
        <f ca="1"/>
        <v>57.678317569472995</v>
      </c>
      <c r="DF397" s="13">
        <v>58.004787772415099</v>
      </c>
    </row>
    <row r="398" spans="1:110" x14ac:dyDescent="0.25">
      <c r="A398" s="9">
        <v>72.099999999999994</v>
      </c>
      <c r="B398" s="10" t="b">
        <v>1</v>
      </c>
      <c r="U398" s="13"/>
      <c r="V398" s="13"/>
      <c r="W398" s="14"/>
      <c r="X398" s="26"/>
      <c r="Y398" s="26"/>
      <c r="Z398" s="26"/>
      <c r="AA398" s="26"/>
      <c r="AB398" s="26"/>
      <c r="AC398" s="26"/>
      <c r="AD398" s="26"/>
      <c r="AE398" s="26"/>
      <c r="AG398" s="13"/>
      <c r="AH398" s="13"/>
      <c r="AI398" s="14"/>
      <c r="AJ398" s="26"/>
      <c r="AK398" s="26"/>
      <c r="AL398" s="26"/>
      <c r="AM398" s="26"/>
      <c r="AN398" s="26"/>
      <c r="AO398" s="26"/>
      <c r="AP398" s="26"/>
      <c r="AQ398" s="26"/>
      <c r="AS398" s="13"/>
      <c r="AT398" s="13"/>
      <c r="AU398" s="14"/>
      <c r="AV398" s="26"/>
      <c r="AW398" s="26"/>
      <c r="AX398" s="26"/>
      <c r="AY398" s="26"/>
      <c r="AZ398" s="26"/>
      <c r="BA398" s="26"/>
      <c r="BB398" s="26"/>
      <c r="BC398" s="26"/>
      <c r="CW398" s="26">
        <v>0.13439207650273224</v>
      </c>
      <c r="CX398" s="13">
        <v>56.9</v>
      </c>
      <c r="CY398" s="13">
        <v>58.692802311894567</v>
      </c>
      <c r="CZ398" s="13">
        <v>58.230831336620149</v>
      </c>
      <c r="DA398" s="13">
        <v>9.9907648503668049</v>
      </c>
      <c r="DB398" s="13">
        <f ca="1"/>
        <v>59.224710815301968</v>
      </c>
      <c r="DC398" s="13">
        <f ca="1"/>
        <v>58.953948721598088</v>
      </c>
      <c r="DD398" s="13">
        <v>52.397229295428701</v>
      </c>
      <c r="DE398" s="13">
        <f ca="1"/>
        <v>57.695053523773325</v>
      </c>
      <c r="DF398" s="13">
        <v>58.022096590733398</v>
      </c>
    </row>
    <row r="399" spans="1:110" x14ac:dyDescent="0.25">
      <c r="A399" s="9">
        <v>72.2</v>
      </c>
      <c r="B399" s="10" t="b">
        <v>1</v>
      </c>
      <c r="U399" s="13"/>
      <c r="V399" s="13"/>
      <c r="W399" s="14"/>
      <c r="X399" s="26"/>
      <c r="Y399" s="26"/>
      <c r="Z399" s="26"/>
      <c r="AA399" s="26"/>
      <c r="AB399" s="26"/>
      <c r="AC399" s="26"/>
      <c r="AD399" s="26"/>
      <c r="AE399" s="26"/>
      <c r="AG399" s="13"/>
      <c r="AH399" s="13"/>
      <c r="AI399" s="14"/>
      <c r="AJ399" s="26"/>
      <c r="AK399" s="26"/>
      <c r="AL399" s="26"/>
      <c r="AM399" s="26"/>
      <c r="AN399" s="26"/>
      <c r="AO399" s="26"/>
      <c r="AP399" s="26"/>
      <c r="AQ399" s="26"/>
      <c r="AS399" s="13"/>
      <c r="AT399" s="13"/>
      <c r="AU399" s="14"/>
      <c r="AV399" s="26"/>
      <c r="AW399" s="26"/>
      <c r="AX399" s="26"/>
      <c r="AY399" s="26"/>
      <c r="AZ399" s="26"/>
      <c r="BA399" s="26"/>
      <c r="BB399" s="26"/>
      <c r="BC399" s="26"/>
      <c r="CW399" s="26">
        <v>0.13473360655737704</v>
      </c>
      <c r="CX399" s="13">
        <v>56.9</v>
      </c>
      <c r="CY399" s="13">
        <v>58.70781685513456</v>
      </c>
      <c r="CZ399" s="13">
        <v>58.244333376685375</v>
      </c>
      <c r="DA399" s="13">
        <v>10.018083292589527</v>
      </c>
      <c r="DB399" s="13">
        <f ca="1"/>
        <v>59.242526268344001</v>
      </c>
      <c r="DC399" s="13">
        <f ca="1"/>
        <v>58.967368181874271</v>
      </c>
      <c r="DD399" s="13">
        <v>52.417737150415022</v>
      </c>
      <c r="DE399" s="13">
        <f ca="1"/>
        <v>57.711763892744841</v>
      </c>
      <c r="DF399" s="13">
        <v>58.039378885243217</v>
      </c>
    </row>
    <row r="400" spans="1:110" x14ac:dyDescent="0.25">
      <c r="A400" s="9">
        <v>72</v>
      </c>
      <c r="B400" s="10" t="b">
        <v>1</v>
      </c>
      <c r="U400" s="13"/>
      <c r="V400" s="13"/>
      <c r="W400" s="14"/>
      <c r="X400" s="26"/>
      <c r="Y400" s="26"/>
      <c r="Z400" s="26"/>
      <c r="AA400" s="26"/>
      <c r="AB400" s="26"/>
      <c r="AC400" s="26"/>
      <c r="AD400" s="26"/>
      <c r="AE400" s="26"/>
      <c r="AG400" s="13"/>
      <c r="AH400" s="13"/>
      <c r="AI400" s="14"/>
      <c r="AJ400" s="26"/>
      <c r="AK400" s="26"/>
      <c r="AL400" s="26"/>
      <c r="AM400" s="26"/>
      <c r="AN400" s="26"/>
      <c r="AO400" s="26"/>
      <c r="AP400" s="26"/>
      <c r="AQ400" s="26"/>
      <c r="AS400" s="13"/>
      <c r="AT400" s="13"/>
      <c r="AU400" s="14"/>
      <c r="AV400" s="26"/>
      <c r="AW400" s="26"/>
      <c r="AX400" s="26"/>
      <c r="AY400" s="26"/>
      <c r="AZ400" s="26"/>
      <c r="BA400" s="26"/>
      <c r="BB400" s="26"/>
      <c r="BC400" s="26"/>
      <c r="CW400" s="26">
        <v>0.13507513661202186</v>
      </c>
      <c r="CX400" s="13">
        <v>56.9</v>
      </c>
      <c r="CY400" s="13">
        <v>58.722805304466007</v>
      </c>
      <c r="CZ400" s="13">
        <v>58.257815074009024</v>
      </c>
      <c r="DA400" s="13">
        <v>10.045412519827234</v>
      </c>
      <c r="DB400" s="13">
        <f ca="1"/>
        <v>59.260305551294856</v>
      </c>
      <c r="DC400" s="13">
        <f ca="1"/>
        <v>58.980766378929147</v>
      </c>
      <c r="DD400" s="13">
        <v>52.438219029619617</v>
      </c>
      <c r="DE400" s="13">
        <f ca="1"/>
        <v>57.728448790710281</v>
      </c>
      <c r="DF400" s="13">
        <v>58.056634773804191</v>
      </c>
    </row>
    <row r="401" spans="1:110" x14ac:dyDescent="0.25">
      <c r="A401" s="9">
        <v>71.8</v>
      </c>
      <c r="B401" s="10" t="b">
        <v>1</v>
      </c>
      <c r="U401" s="13"/>
      <c r="V401" s="13"/>
      <c r="W401" s="14"/>
      <c r="X401" s="26"/>
      <c r="Y401" s="26"/>
      <c r="Z401" s="26"/>
      <c r="AA401" s="26"/>
      <c r="AB401" s="26"/>
      <c r="AC401" s="26"/>
      <c r="AD401" s="26"/>
      <c r="AE401" s="26"/>
      <c r="AG401" s="13"/>
      <c r="AH401" s="13"/>
      <c r="AI401" s="14"/>
      <c r="AJ401" s="26"/>
      <c r="AK401" s="26"/>
      <c r="AL401" s="26"/>
      <c r="AM401" s="26"/>
      <c r="AN401" s="26"/>
      <c r="AO401" s="26"/>
      <c r="AP401" s="26"/>
      <c r="AQ401" s="26"/>
      <c r="AS401" s="13"/>
      <c r="AT401" s="13"/>
      <c r="AU401" s="14"/>
      <c r="AV401" s="26"/>
      <c r="AW401" s="26"/>
      <c r="AX401" s="26"/>
      <c r="AY401" s="26"/>
      <c r="AZ401" s="26"/>
      <c r="BA401" s="26"/>
      <c r="BB401" s="26"/>
      <c r="BC401" s="26"/>
      <c r="CW401" s="26">
        <v>0.13541666666666666</v>
      </c>
      <c r="CX401" s="13">
        <v>56.9</v>
      </c>
      <c r="CY401" s="13">
        <v>58.737767787423792</v>
      </c>
      <c r="CZ401" s="13">
        <v>58.271276527770887</v>
      </c>
      <c r="DA401" s="13">
        <v>10.072752540598877</v>
      </c>
      <c r="DB401" s="13">
        <f ca="1"/>
        <v>59.278048840554312</v>
      </c>
      <c r="DC401" s="13">
        <f ca="1"/>
        <v>58.994143416175433</v>
      </c>
      <c r="DD401" s="13">
        <v>52.458675031497947</v>
      </c>
      <c r="DE401" s="13">
        <f ca="1"/>
        <v>57.745108331211064</v>
      </c>
      <c r="DF401" s="13">
        <v>58.073864373472048</v>
      </c>
    </row>
    <row r="402" spans="1:110" x14ac:dyDescent="0.25">
      <c r="A402" s="9">
        <v>71.599999999999994</v>
      </c>
      <c r="B402" s="10" t="b">
        <v>1</v>
      </c>
      <c r="U402" s="13"/>
      <c r="V402" s="13"/>
      <c r="W402" s="14"/>
      <c r="X402" s="26"/>
      <c r="Y402" s="26"/>
      <c r="Z402" s="26"/>
      <c r="AA402" s="26"/>
      <c r="AB402" s="26"/>
      <c r="AC402" s="26"/>
      <c r="AD402" s="26"/>
      <c r="AE402" s="26"/>
      <c r="AG402" s="13"/>
      <c r="AH402" s="13"/>
      <c r="AI402" s="14"/>
      <c r="AJ402" s="26"/>
      <c r="AK402" s="26"/>
      <c r="AL402" s="26"/>
      <c r="AM402" s="26"/>
      <c r="AN402" s="26"/>
      <c r="AO402" s="26"/>
      <c r="AP402" s="26"/>
      <c r="AQ402" s="26"/>
      <c r="AS402" s="13"/>
      <c r="AT402" s="13"/>
      <c r="AU402" s="14"/>
      <c r="AV402" s="26"/>
      <c r="AW402" s="26"/>
      <c r="AX402" s="26"/>
      <c r="AY402" s="26"/>
      <c r="AZ402" s="26"/>
      <c r="BA402" s="26"/>
      <c r="BB402" s="26"/>
      <c r="BC402" s="26"/>
      <c r="CW402" s="26">
        <v>0.13575819672131148</v>
      </c>
      <c r="CX402" s="13">
        <v>57</v>
      </c>
      <c r="CY402" s="13">
        <v>58.752704430624959</v>
      </c>
      <c r="CZ402" s="13">
        <v>58.284717836451456</v>
      </c>
      <c r="DA402" s="13">
        <v>10.100103363433538</v>
      </c>
      <c r="DB402" s="13">
        <f ca="1"/>
        <v>59.295756311239813</v>
      </c>
      <c r="DC402" s="13">
        <f ca="1"/>
        <v>59.007499396292204</v>
      </c>
      <c r="DD402" s="13">
        <v>52.479105253885081</v>
      </c>
      <c r="DE402" s="13">
        <f ca="1"/>
        <v>57.761742627014698</v>
      </c>
      <c r="DF402" s="13">
        <v>58.091067800506153</v>
      </c>
    </row>
    <row r="403" spans="1:110" x14ac:dyDescent="0.25">
      <c r="A403" s="9">
        <v>71.099999999999994</v>
      </c>
      <c r="B403" s="10" t="b">
        <v>1</v>
      </c>
      <c r="U403" s="13"/>
      <c r="V403" s="13"/>
      <c r="W403" s="14"/>
      <c r="X403" s="26"/>
      <c r="Y403" s="26"/>
      <c r="Z403" s="26"/>
      <c r="AA403" s="26"/>
      <c r="AB403" s="26"/>
      <c r="AC403" s="26"/>
      <c r="AD403" s="26"/>
      <c r="AE403" s="26"/>
      <c r="AG403" s="13"/>
      <c r="AH403" s="13"/>
      <c r="AI403" s="14"/>
      <c r="AJ403" s="26"/>
      <c r="AK403" s="26"/>
      <c r="AL403" s="26"/>
      <c r="AM403" s="26"/>
      <c r="AN403" s="26"/>
      <c r="AO403" s="26"/>
      <c r="AP403" s="26"/>
      <c r="AQ403" s="26"/>
      <c r="AS403" s="13"/>
      <c r="AT403" s="13"/>
      <c r="AU403" s="14"/>
      <c r="AV403" s="26"/>
      <c r="AW403" s="26"/>
      <c r="AX403" s="26"/>
      <c r="AY403" s="26"/>
      <c r="AZ403" s="26"/>
      <c r="BA403" s="26"/>
      <c r="BB403" s="26"/>
      <c r="BC403" s="26"/>
      <c r="CW403" s="26">
        <v>0.13609972677595628</v>
      </c>
      <c r="CX403" s="13">
        <v>57</v>
      </c>
      <c r="CY403" s="13">
        <v>58.767615359777672</v>
      </c>
      <c r="CZ403" s="13">
        <v>58.298139097838977</v>
      </c>
      <c r="DA403" s="13">
        <v>10.127464996870385</v>
      </c>
      <c r="DB403" s="13">
        <f ca="1"/>
        <v>59.313428137198954</v>
      </c>
      <c r="DC403" s="13">
        <f ca="1"/>
        <v>59.020834421232024</v>
      </c>
      <c r="DD403" s="13">
        <v>52.49950979400117</v>
      </c>
      <c r="DE403" s="13">
        <f ca="1"/>
        <v>57.778351790121924</v>
      </c>
      <c r="DF403" s="13">
        <v>58.108245170376918</v>
      </c>
    </row>
    <row r="404" spans="1:110" x14ac:dyDescent="0.25">
      <c r="A404" s="9">
        <v>59.9</v>
      </c>
      <c r="B404" s="10" t="b">
        <v>1</v>
      </c>
      <c r="U404" s="13"/>
      <c r="V404" s="13"/>
      <c r="W404" s="14"/>
      <c r="X404" s="26"/>
      <c r="Y404" s="26"/>
      <c r="Z404" s="26"/>
      <c r="AA404" s="26"/>
      <c r="AB404" s="26"/>
      <c r="AC404" s="26"/>
      <c r="AD404" s="26"/>
      <c r="AE404" s="26"/>
      <c r="AG404" s="13"/>
      <c r="AH404" s="13"/>
      <c r="AI404" s="14"/>
      <c r="AJ404" s="26"/>
      <c r="AK404" s="26"/>
      <c r="AL404" s="26"/>
      <c r="AM404" s="26"/>
      <c r="AN404" s="26"/>
      <c r="AO404" s="26"/>
      <c r="AP404" s="26"/>
      <c r="AQ404" s="26"/>
      <c r="AS404" s="13"/>
      <c r="AT404" s="13"/>
      <c r="AU404" s="14"/>
      <c r="AV404" s="26"/>
      <c r="AW404" s="26"/>
      <c r="AX404" s="26"/>
      <c r="AY404" s="26"/>
      <c r="AZ404" s="26"/>
      <c r="BA404" s="26"/>
      <c r="BB404" s="26"/>
      <c r="BC404" s="26"/>
      <c r="CW404" s="26">
        <v>0.1364412568306011</v>
      </c>
      <c r="CX404" s="13">
        <v>57</v>
      </c>
      <c r="CY404" s="13">
        <v>58.782500699690068</v>
      </c>
      <c r="CZ404" s="13">
        <v>58.311540409035914</v>
      </c>
      <c r="DA404" s="13">
        <v>10.154837449458732</v>
      </c>
      <c r="DB404" s="13">
        <f ca="1"/>
        <v>59.331064491021884</v>
      </c>
      <c r="DC404" s="13">
        <f ca="1"/>
        <v>59.034148592227972</v>
      </c>
      <c r="DD404" s="13">
        <v>52.519888748456822</v>
      </c>
      <c r="DE404" s="13">
        <f ca="1"/>
        <v>57.794935931773971</v>
      </c>
      <c r="DF404" s="13">
        <v>58.125396597773161</v>
      </c>
    </row>
    <row r="405" spans="1:110" x14ac:dyDescent="0.25">
      <c r="A405" s="9">
        <v>59.3</v>
      </c>
      <c r="B405" s="10" t="b">
        <v>1</v>
      </c>
      <c r="U405" s="13"/>
      <c r="V405" s="13"/>
      <c r="W405" s="14"/>
      <c r="X405" s="26"/>
      <c r="Y405" s="26"/>
      <c r="Z405" s="26"/>
      <c r="AA405" s="26"/>
      <c r="AB405" s="26"/>
      <c r="AC405" s="26"/>
      <c r="AD405" s="26"/>
      <c r="AE405" s="26"/>
      <c r="AG405" s="13"/>
      <c r="AH405" s="13"/>
      <c r="AI405" s="14"/>
      <c r="AJ405" s="26"/>
      <c r="AK405" s="26"/>
      <c r="AL405" s="26"/>
      <c r="AM405" s="26"/>
      <c r="AN405" s="26"/>
      <c r="AO405" s="26"/>
      <c r="AP405" s="26"/>
      <c r="AQ405" s="26"/>
      <c r="AS405" s="13"/>
      <c r="AT405" s="13"/>
      <c r="AU405" s="14"/>
      <c r="AV405" s="26"/>
      <c r="AW405" s="26"/>
      <c r="AX405" s="26"/>
      <c r="AY405" s="26"/>
      <c r="AZ405" s="26"/>
      <c r="BA405" s="26"/>
      <c r="BB405" s="26"/>
      <c r="BC405" s="26"/>
      <c r="CW405" s="26">
        <v>0.13678278688524589</v>
      </c>
      <c r="CX405" s="13">
        <v>57</v>
      </c>
      <c r="CY405" s="13">
        <v>58.79736057427899</v>
      </c>
      <c r="CZ405" s="13">
        <v>58.324921866465459</v>
      </c>
      <c r="DA405" s="13">
        <v>10.182220729758047</v>
      </c>
      <c r="DB405" s="13">
        <f ca="1"/>
        <v>59.348665544053567</v>
      </c>
      <c r="DC405" s="13">
        <f ca="1"/>
        <v>59.047442009800513</v>
      </c>
      <c r="DD405" s="13">
        <v>52.540242213258466</v>
      </c>
      <c r="DE405" s="13">
        <f ca="1"/>
        <v>57.811495162459522</v>
      </c>
      <c r="DF405" s="13">
        <v>58.142522196609391</v>
      </c>
    </row>
    <row r="406" spans="1:110" x14ac:dyDescent="0.25">
      <c r="A406" s="9">
        <v>59</v>
      </c>
      <c r="B406" s="10" t="b">
        <v>1</v>
      </c>
      <c r="U406" s="13"/>
      <c r="V406" s="13"/>
      <c r="W406" s="14"/>
      <c r="X406" s="26"/>
      <c r="Y406" s="26"/>
      <c r="Z406" s="26"/>
      <c r="AA406" s="26"/>
      <c r="AB406" s="26"/>
      <c r="AC406" s="26"/>
      <c r="AD406" s="26"/>
      <c r="AE406" s="26"/>
      <c r="AG406" s="13"/>
      <c r="AH406" s="13"/>
      <c r="AI406" s="14"/>
      <c r="AJ406" s="26"/>
      <c r="AK406" s="26"/>
      <c r="AL406" s="26"/>
      <c r="AM406" s="26"/>
      <c r="AN406" s="26"/>
      <c r="AO406" s="26"/>
      <c r="AP406" s="26"/>
      <c r="AQ406" s="26"/>
      <c r="AS406" s="13"/>
      <c r="AT406" s="13"/>
      <c r="AU406" s="14"/>
      <c r="AV406" s="26"/>
      <c r="AW406" s="26"/>
      <c r="AX406" s="26"/>
      <c r="AY406" s="26"/>
      <c r="AZ406" s="26"/>
      <c r="BA406" s="26"/>
      <c r="BB406" s="26"/>
      <c r="BC406" s="26"/>
      <c r="CW406" s="26">
        <v>0.13712431693989072</v>
      </c>
      <c r="CX406" s="13">
        <v>57</v>
      </c>
      <c r="CY406" s="13">
        <v>58.812195106578613</v>
      </c>
      <c r="CZ406" s="13">
        <v>58.338283565878292</v>
      </c>
      <c r="DA406" s="13">
        <v>10.20961484633793</v>
      </c>
      <c r="DB406" s="13">
        <f ca="1"/>
        <v>59.366231466405864</v>
      </c>
      <c r="DC406" s="13">
        <f ca="1"/>
        <v>59.060714773764403</v>
      </c>
      <c r="DD406" s="13">
        <v>52.560570283813604</v>
      </c>
      <c r="DE406" s="13">
        <f ca="1"/>
        <v>57.828029591921762</v>
      </c>
      <c r="DF406" s="13">
        <v>58.159622080032925</v>
      </c>
    </row>
    <row r="407" spans="1:110" x14ac:dyDescent="0.25">
      <c r="A407" s="9">
        <v>58.6</v>
      </c>
      <c r="B407" s="10" t="b">
        <v>1</v>
      </c>
      <c r="U407" s="13"/>
      <c r="V407" s="13"/>
      <c r="W407" s="14"/>
      <c r="X407" s="26"/>
      <c r="Y407" s="26"/>
      <c r="Z407" s="26"/>
      <c r="AA407" s="26"/>
      <c r="AB407" s="26"/>
      <c r="AC407" s="26"/>
      <c r="AD407" s="26"/>
      <c r="AE407" s="26"/>
      <c r="AG407" s="13"/>
      <c r="AH407" s="13"/>
      <c r="AI407" s="14"/>
      <c r="AJ407" s="26"/>
      <c r="AK407" s="26"/>
      <c r="AL407" s="26"/>
      <c r="AM407" s="26"/>
      <c r="AN407" s="26"/>
      <c r="AO407" s="26"/>
      <c r="AP407" s="26"/>
      <c r="AQ407" s="26"/>
      <c r="AS407" s="13"/>
      <c r="AT407" s="13"/>
      <c r="AU407" s="14"/>
      <c r="AV407" s="26"/>
      <c r="AW407" s="26"/>
      <c r="AX407" s="26"/>
      <c r="AY407" s="26"/>
      <c r="AZ407" s="26"/>
      <c r="BA407" s="26"/>
      <c r="BB407" s="26"/>
      <c r="BC407" s="26"/>
      <c r="CW407" s="26">
        <v>0.13746584699453551</v>
      </c>
      <c r="CX407" s="13">
        <v>57</v>
      </c>
      <c r="CY407" s="13">
        <v>58.827004418748984</v>
      </c>
      <c r="CZ407" s="13">
        <v>58.351625602358673</v>
      </c>
      <c r="DA407" s="13">
        <v>10.237019807778191</v>
      </c>
      <c r="DB407" s="13">
        <f ca="1"/>
        <v>59.383762426969469</v>
      </c>
      <c r="DC407" s="13">
        <f ca="1"/>
        <v>59.073966983235408</v>
      </c>
      <c r="DD407" s="13">
        <v>52.580873054936035</v>
      </c>
      <c r="DE407" s="13">
        <f ca="1"/>
        <v>57.844539329165286</v>
      </c>
      <c r="DF407" s="13">
        <v>58.176696360431023</v>
      </c>
    </row>
    <row r="408" spans="1:110" x14ac:dyDescent="0.25">
      <c r="A408" s="9">
        <v>58.1</v>
      </c>
      <c r="B408" s="10" t="b">
        <v>1</v>
      </c>
      <c r="U408" s="13"/>
      <c r="V408" s="13"/>
      <c r="W408" s="14"/>
      <c r="X408" s="26"/>
      <c r="Y408" s="26"/>
      <c r="Z408" s="26"/>
      <c r="AA408" s="26"/>
      <c r="AB408" s="26"/>
      <c r="AC408" s="26"/>
      <c r="AD408" s="26"/>
      <c r="AE408" s="26"/>
      <c r="AG408" s="13"/>
      <c r="AH408" s="13"/>
      <c r="AI408" s="14"/>
      <c r="AJ408" s="26"/>
      <c r="AK408" s="26"/>
      <c r="AL408" s="26"/>
      <c r="AM408" s="26"/>
      <c r="AN408" s="26"/>
      <c r="AO408" s="26"/>
      <c r="AP408" s="26"/>
      <c r="AQ408" s="26"/>
      <c r="AS408" s="13"/>
      <c r="AT408" s="13"/>
      <c r="AU408" s="14"/>
      <c r="AV408" s="26"/>
      <c r="AW408" s="26"/>
      <c r="AX408" s="26"/>
      <c r="AY408" s="26"/>
      <c r="AZ408" s="26"/>
      <c r="BA408" s="26"/>
      <c r="BB408" s="26"/>
      <c r="BC408" s="26"/>
      <c r="CW408" s="26">
        <v>0.13780737704918034</v>
      </c>
      <c r="CX408" s="13">
        <v>57.1</v>
      </c>
      <c r="CY408" s="13">
        <v>58.841788632084445</v>
      </c>
      <c r="CZ408" s="13">
        <v>58.364948070331117</v>
      </c>
      <c r="DA408" s="13">
        <v>10.264435622668802</v>
      </c>
      <c r="DB408" s="13">
        <f ca="1"/>
        <v>59.401258593425716</v>
      </c>
      <c r="DC408" s="13">
        <f ca="1"/>
        <v>59.087198736636999</v>
      </c>
      <c r="DD408" s="13">
        <v>52.601150620851001</v>
      </c>
      <c r="DE408" s="13">
        <f ca="1"/>
        <v>57.861024482462838</v>
      </c>
      <c r="DF408" s="13">
        <v>58.193745149437902</v>
      </c>
    </row>
    <row r="409" spans="1:110" x14ac:dyDescent="0.25">
      <c r="A409" s="9">
        <v>57.5</v>
      </c>
      <c r="B409" s="10" t="b">
        <v>1</v>
      </c>
      <c r="U409" s="13"/>
      <c r="V409" s="13"/>
      <c r="W409" s="14"/>
      <c r="X409" s="26"/>
      <c r="Y409" s="26"/>
      <c r="Z409" s="26"/>
      <c r="AA409" s="26"/>
      <c r="AB409" s="26"/>
      <c r="AC409" s="26"/>
      <c r="AD409" s="26"/>
      <c r="AE409" s="26"/>
      <c r="AG409" s="13"/>
      <c r="AH409" s="13"/>
      <c r="AI409" s="14"/>
      <c r="AJ409" s="26"/>
      <c r="AK409" s="26"/>
      <c r="AL409" s="26"/>
      <c r="AM409" s="26"/>
      <c r="AN409" s="26"/>
      <c r="AO409" s="26"/>
      <c r="AP409" s="26"/>
      <c r="AQ409" s="26"/>
      <c r="AS409" s="13"/>
      <c r="AT409" s="13"/>
      <c r="AU409" s="14"/>
      <c r="AV409" s="26"/>
      <c r="AW409" s="26"/>
      <c r="AX409" s="26"/>
      <c r="AY409" s="26"/>
      <c r="AZ409" s="26"/>
      <c r="BA409" s="26"/>
      <c r="BB409" s="26"/>
      <c r="BC409" s="26"/>
      <c r="CW409" s="26">
        <v>0.13814890710382513</v>
      </c>
      <c r="CX409" s="13">
        <v>57.1</v>
      </c>
      <c r="CY409" s="13">
        <v>58.856547867021916</v>
      </c>
      <c r="CZ409" s="13">
        <v>58.378251063566353</v>
      </c>
      <c r="DA409" s="13">
        <v>10.291862299609972</v>
      </c>
      <c r="DB409" s="13">
        <f ca="1"/>
        <v>59.418720132258258</v>
      </c>
      <c r="DC409" s="13">
        <f ca="1"/>
        <v>59.100410131706937</v>
      </c>
      <c r="DD409" s="13">
        <v>52.62140307520032</v>
      </c>
      <c r="DE409" s="13">
        <f ca="1"/>
        <v>57.877485159362195</v>
      </c>
      <c r="DF409" s="13">
        <v>58.21076855794162</v>
      </c>
    </row>
    <row r="410" spans="1:110" x14ac:dyDescent="0.25">
      <c r="A410" s="9">
        <v>56.9</v>
      </c>
      <c r="B410" s="10" t="b">
        <v>1</v>
      </c>
      <c r="U410" s="13"/>
      <c r="V410" s="13"/>
      <c r="W410" s="14"/>
      <c r="X410" s="26"/>
      <c r="Y410" s="26"/>
      <c r="Z410" s="26"/>
      <c r="AA410" s="26"/>
      <c r="AB410" s="26"/>
      <c r="AC410" s="26"/>
      <c r="AD410" s="26"/>
      <c r="AE410" s="26"/>
      <c r="AG410" s="13"/>
      <c r="AH410" s="13"/>
      <c r="AI410" s="14"/>
      <c r="AJ410" s="26"/>
      <c r="AK410" s="26"/>
      <c r="AL410" s="26"/>
      <c r="AM410" s="26"/>
      <c r="AN410" s="26"/>
      <c r="AO410" s="26"/>
      <c r="AP410" s="26"/>
      <c r="AQ410" s="26"/>
      <c r="AS410" s="13"/>
      <c r="AT410" s="13"/>
      <c r="AU410" s="14"/>
      <c r="AV410" s="26"/>
      <c r="AW410" s="26"/>
      <c r="AX410" s="26"/>
      <c r="AY410" s="26"/>
      <c r="AZ410" s="26"/>
      <c r="BA410" s="26"/>
      <c r="BB410" s="26"/>
      <c r="BC410" s="26"/>
      <c r="CW410" s="26">
        <v>0.13849043715846995</v>
      </c>
      <c r="CX410" s="13">
        <v>57.1</v>
      </c>
      <c r="CY410" s="13">
        <v>58.871282243149174</v>
      </c>
      <c r="CZ410" s="13">
        <v>58.391534675187863</v>
      </c>
      <c r="DA410" s="13">
        <v>10.319299847212132</v>
      </c>
      <c r="DB410" s="13">
        <f ca="1"/>
        <v>59.436147208764581</v>
      </c>
      <c r="DC410" s="13">
        <f ca="1"/>
        <v>59.113601265503789</v>
      </c>
      <c r="DD410" s="13">
        <v>52.641630511047438</v>
      </c>
      <c r="DE410" s="13">
        <f ca="1"/>
        <v>57.89392146669266</v>
      </c>
      <c r="DF410" s="13">
        <v>58.227766696090939</v>
      </c>
    </row>
    <row r="411" spans="1:110" x14ac:dyDescent="0.25">
      <c r="A411" s="9">
        <v>56.1</v>
      </c>
      <c r="B411" s="10" t="b">
        <v>1</v>
      </c>
      <c r="U411" s="13"/>
      <c r="V411" s="13"/>
      <c r="W411" s="14"/>
      <c r="X411" s="26"/>
      <c r="Y411" s="26"/>
      <c r="Z411" s="26"/>
      <c r="AA411" s="26"/>
      <c r="AB411" s="26"/>
      <c r="AC411" s="26"/>
      <c r="AD411" s="26"/>
      <c r="AE411" s="26"/>
      <c r="AG411" s="13"/>
      <c r="AH411" s="13"/>
      <c r="AI411" s="14"/>
      <c r="AJ411" s="26"/>
      <c r="AK411" s="26"/>
      <c r="AL411" s="26"/>
      <c r="AM411" s="26"/>
      <c r="AN411" s="26"/>
      <c r="AO411" s="26"/>
      <c r="AP411" s="26"/>
      <c r="AQ411" s="26"/>
      <c r="AS411" s="13"/>
      <c r="AT411" s="13"/>
      <c r="AU411" s="14"/>
      <c r="AV411" s="26"/>
      <c r="AW411" s="26"/>
      <c r="AX411" s="26"/>
      <c r="AY411" s="26"/>
      <c r="AZ411" s="26"/>
      <c r="BA411" s="26"/>
      <c r="BB411" s="26"/>
      <c r="BC411" s="26"/>
      <c r="CW411" s="26">
        <v>0.13883196721311475</v>
      </c>
      <c r="CX411" s="13">
        <v>57.2</v>
      </c>
      <c r="CY411" s="13">
        <v>58.885991879212931</v>
      </c>
      <c r="CZ411" s="13">
        <v>58.404798997677588</v>
      </c>
      <c r="DA411" s="13">
        <v>10.346748274095933</v>
      </c>
      <c r="DB411" s="13">
        <f ca="1"/>
        <v>59.453539987067316</v>
      </c>
      <c r="DC411" s="13">
        <f ca="1"/>
        <v>59.126772234413394</v>
      </c>
      <c r="DD411" s="13">
        <v>52.661833020882355</v>
      </c>
      <c r="DE411" s="13">
        <f ca="1"/>
        <v>57.910333510571817</v>
      </c>
      <c r="DF411" s="13">
        <v>58.244739673302121</v>
      </c>
    </row>
    <row r="412" spans="1:110" x14ac:dyDescent="0.25">
      <c r="A412" s="9">
        <v>55.3</v>
      </c>
      <c r="B412" s="10" t="b">
        <v>1</v>
      </c>
      <c r="U412" s="13"/>
      <c r="V412" s="13"/>
      <c r="W412" s="14"/>
      <c r="X412" s="26"/>
      <c r="Y412" s="26"/>
      <c r="Z412" s="26"/>
      <c r="AA412" s="26"/>
      <c r="AB412" s="26"/>
      <c r="AC412" s="26"/>
      <c r="AD412" s="26"/>
      <c r="AE412" s="26"/>
      <c r="AG412" s="13"/>
      <c r="AH412" s="13"/>
      <c r="AI412" s="14"/>
      <c r="AJ412" s="26"/>
      <c r="AK412" s="26"/>
      <c r="AL412" s="26"/>
      <c r="AM412" s="26"/>
      <c r="AN412" s="26"/>
      <c r="AO412" s="26"/>
      <c r="AP412" s="26"/>
      <c r="AQ412" s="26"/>
      <c r="AS412" s="13"/>
      <c r="AT412" s="13"/>
      <c r="AU412" s="14"/>
      <c r="AV412" s="26"/>
      <c r="AW412" s="26"/>
      <c r="AX412" s="26"/>
      <c r="AY412" s="26"/>
      <c r="AZ412" s="26"/>
      <c r="BA412" s="26"/>
      <c r="BB412" s="26"/>
      <c r="BC412" s="26"/>
      <c r="CW412" s="26">
        <v>0.13917349726775957</v>
      </c>
      <c r="CX412" s="13">
        <v>57.2</v>
      </c>
      <c r="CY412" s="13">
        <v>58.900676893126892</v>
      </c>
      <c r="CZ412" s="13">
        <v>58.41804412288235</v>
      </c>
      <c r="DA412" s="13">
        <v>10.374207588892318</v>
      </c>
      <c r="DB412" s="13">
        <f ca="1"/>
        <v>59.470898630125589</v>
      </c>
      <c r="DC412" s="13">
        <f ca="1"/>
        <v>59.139923134155218</v>
      </c>
      <c r="DD412" s="13">
        <v>52.68201069662662</v>
      </c>
      <c r="DE412" s="13">
        <f ca="1"/>
        <v>57.926721396411892</v>
      </c>
      <c r="DF412" s="13">
        <v>58.261687598265567</v>
      </c>
    </row>
    <row r="413" spans="1:110" x14ac:dyDescent="0.25">
      <c r="A413" s="9">
        <v>54.3</v>
      </c>
      <c r="B413" s="10" t="b">
        <v>1</v>
      </c>
      <c r="U413" s="13"/>
      <c r="V413" s="13"/>
      <c r="W413" s="14"/>
      <c r="X413" s="26"/>
      <c r="Y413" s="26"/>
      <c r="Z413" s="26"/>
      <c r="AA413" s="26"/>
      <c r="AB413" s="26"/>
      <c r="AC413" s="26"/>
      <c r="AD413" s="26"/>
      <c r="AE413" s="26"/>
      <c r="AG413" s="13"/>
      <c r="AH413" s="13"/>
      <c r="AI413" s="14"/>
      <c r="AJ413" s="26"/>
      <c r="AK413" s="26"/>
      <c r="AL413" s="26"/>
      <c r="AM413" s="26"/>
      <c r="AN413" s="26"/>
      <c r="AO413" s="26"/>
      <c r="AP413" s="26"/>
      <c r="AQ413" s="26"/>
      <c r="AS413" s="13"/>
      <c r="AT413" s="13"/>
      <c r="AU413" s="14"/>
      <c r="AV413" s="26"/>
      <c r="AW413" s="26"/>
      <c r="AX413" s="26"/>
      <c r="AY413" s="26"/>
      <c r="AZ413" s="26"/>
      <c r="BA413" s="26"/>
      <c r="BB413" s="26"/>
      <c r="BC413" s="26"/>
      <c r="CW413" s="26">
        <v>0.13951502732240437</v>
      </c>
      <c r="CX413" s="13">
        <v>57.2</v>
      </c>
      <c r="CY413" s="13">
        <v>58.915337401979642</v>
      </c>
      <c r="CZ413" s="13">
        <v>58.43127014201972</v>
      </c>
      <c r="DA413" s="13">
        <v>10.401677800242473</v>
      </c>
      <c r="DB413" s="13">
        <f ca="1"/>
        <v>59.488223299746075</v>
      </c>
      <c r="DC413" s="13">
        <f ca="1"/>
        <v>59.153054059788616</v>
      </c>
      <c r="DD413" s="13">
        <v>52.702163629638193</v>
      </c>
      <c r="DE413" s="13">
        <f ca="1"/>
        <v>57.943085228926286</v>
      </c>
      <c r="DF413" s="13">
        <v>58.278610578952453</v>
      </c>
    </row>
    <row r="414" spans="1:110" x14ac:dyDescent="0.25">
      <c r="A414" s="9">
        <v>53.3</v>
      </c>
      <c r="B414" s="10" t="b">
        <v>1</v>
      </c>
      <c r="U414" s="13"/>
      <c r="V414" s="13"/>
      <c r="W414" s="14"/>
      <c r="X414" s="26"/>
      <c r="Y414" s="26"/>
      <c r="Z414" s="26"/>
      <c r="AA414" s="26"/>
      <c r="AB414" s="26"/>
      <c r="AC414" s="26"/>
      <c r="AD414" s="26"/>
      <c r="AE414" s="26"/>
      <c r="AG414" s="13"/>
      <c r="AH414" s="13"/>
      <c r="AI414" s="14"/>
      <c r="AJ414" s="26"/>
      <c r="AK414" s="26"/>
      <c r="AL414" s="26"/>
      <c r="AM414" s="26"/>
      <c r="AN414" s="26"/>
      <c r="AO414" s="26"/>
      <c r="AP414" s="26"/>
      <c r="AQ414" s="26"/>
      <c r="AS414" s="13"/>
      <c r="AT414" s="13"/>
      <c r="AU414" s="14"/>
      <c r="AV414" s="26"/>
      <c r="AW414" s="26"/>
      <c r="AX414" s="26"/>
      <c r="AY414" s="26"/>
      <c r="AZ414" s="26"/>
      <c r="BA414" s="26"/>
      <c r="BB414" s="26"/>
      <c r="BC414" s="26"/>
      <c r="CW414" s="26">
        <v>0.13985655737704919</v>
      </c>
      <c r="CX414" s="13">
        <v>57.3</v>
      </c>
      <c r="CY414" s="13">
        <v>58.929973522042523</v>
      </c>
      <c r="CZ414" s="13">
        <v>58.444477145683692</v>
      </c>
      <c r="DA414" s="13">
        <v>10.429158916797896</v>
      </c>
      <c r="DB414" s="13">
        <f ca="1"/>
        <v>59.505514156593939</v>
      </c>
      <c r="DC414" s="13">
        <f ca="1"/>
        <v>59.166165105719074</v>
      </c>
      <c r="DD414" s="13">
        <v>52.722291910716251</v>
      </c>
      <c r="DE414" s="13">
        <f ca="1"/>
        <v>57.959425112135897</v>
      </c>
      <c r="DF414" s="13">
        <v>58.295508722621278</v>
      </c>
    </row>
    <row r="415" spans="1:110" x14ac:dyDescent="0.25">
      <c r="A415" s="9">
        <v>52.4</v>
      </c>
      <c r="B415" s="10" t="b">
        <v>1</v>
      </c>
      <c r="U415" s="13"/>
      <c r="V415" s="13"/>
      <c r="W415" s="14"/>
      <c r="X415" s="26"/>
      <c r="Y415" s="26"/>
      <c r="Z415" s="26"/>
      <c r="AA415" s="26"/>
      <c r="AB415" s="26"/>
      <c r="AC415" s="26"/>
      <c r="AD415" s="26"/>
      <c r="AE415" s="26"/>
      <c r="AG415" s="13"/>
      <c r="AH415" s="13"/>
      <c r="AI415" s="14"/>
      <c r="AJ415" s="26"/>
      <c r="AK415" s="26"/>
      <c r="AL415" s="26"/>
      <c r="AM415" s="26"/>
      <c r="AN415" s="26"/>
      <c r="AO415" s="26"/>
      <c r="AP415" s="26"/>
      <c r="AQ415" s="26"/>
      <c r="AS415" s="13"/>
      <c r="AT415" s="13"/>
      <c r="AU415" s="14"/>
      <c r="AV415" s="26"/>
      <c r="AW415" s="26"/>
      <c r="AX415" s="26"/>
      <c r="AY415" s="26"/>
      <c r="AZ415" s="26"/>
      <c r="BA415" s="26"/>
      <c r="BB415" s="26"/>
      <c r="BC415" s="26"/>
      <c r="CW415" s="26">
        <v>0.14019808743169399</v>
      </c>
      <c r="CX415" s="13">
        <v>57.3</v>
      </c>
      <c r="CY415" s="13">
        <v>58.944585368777339</v>
      </c>
      <c r="CZ415" s="13">
        <v>58.45766522385091</v>
      </c>
      <c r="DA415" s="13">
        <v>10.456650947220385</v>
      </c>
      <c r="DB415" s="13">
        <f ca="1"/>
        <v>59.522771360203741</v>
      </c>
      <c r="DC415" s="13">
        <f ca="1"/>
        <v>59.17925636570434</v>
      </c>
      <c r="DD415" s="13">
        <v>52.742395630106003</v>
      </c>
      <c r="DE415" s="13">
        <f ca="1"/>
        <v>57.975741149375402</v>
      </c>
      <c r="DF415" s="13">
        <v>58.312382135824272</v>
      </c>
    </row>
    <row r="416" spans="1:110" x14ac:dyDescent="0.25">
      <c r="A416" s="9">
        <v>51.6</v>
      </c>
      <c r="B416" s="10" t="b">
        <v>1</v>
      </c>
      <c r="U416" s="13"/>
      <c r="V416" s="13"/>
      <c r="W416" s="14"/>
      <c r="X416" s="26"/>
      <c r="Y416" s="26"/>
      <c r="Z416" s="26"/>
      <c r="AA416" s="26"/>
      <c r="AB416" s="26"/>
      <c r="AC416" s="26"/>
      <c r="AD416" s="26"/>
      <c r="AE416" s="26"/>
      <c r="AG416" s="13"/>
      <c r="AH416" s="13"/>
      <c r="AI416" s="14"/>
      <c r="AJ416" s="26"/>
      <c r="AK416" s="26"/>
      <c r="AL416" s="26"/>
      <c r="AM416" s="26"/>
      <c r="AN416" s="26"/>
      <c r="AO416" s="26"/>
      <c r="AP416" s="26"/>
      <c r="AQ416" s="26"/>
      <c r="AS416" s="13"/>
      <c r="AT416" s="13"/>
      <c r="AU416" s="14"/>
      <c r="AV416" s="26"/>
      <c r="AW416" s="26"/>
      <c r="AX416" s="26"/>
      <c r="AY416" s="26"/>
      <c r="AZ416" s="26"/>
      <c r="BA416" s="26"/>
      <c r="BB416" s="26"/>
      <c r="BC416" s="26"/>
      <c r="CW416" s="26">
        <v>0.14053961748633881</v>
      </c>
      <c r="CX416" s="13">
        <v>57.3</v>
      </c>
      <c r="CY416" s="13">
        <v>58.959173056844044</v>
      </c>
      <c r="CZ416" s="13">
        <v>58.470834465886064</v>
      </c>
      <c r="DA416" s="13">
        <v>10.484153900182077</v>
      </c>
      <c r="DB416" s="13">
        <f ca="1"/>
        <v>59.539995068990123</v>
      </c>
      <c r="DC416" s="13">
        <f ca="1"/>
        <v>59.192327932860508</v>
      </c>
      <c r="DD416" s="13">
        <v>52.762474877503365</v>
      </c>
      <c r="DE416" s="13">
        <f ca="1"/>
        <v>57.992033443299505</v>
      </c>
      <c r="DF416" s="13">
        <v>58.329230924413821</v>
      </c>
    </row>
    <row r="417" spans="1:110" x14ac:dyDescent="0.25">
      <c r="A417" s="9">
        <v>51</v>
      </c>
      <c r="B417" s="10" t="b">
        <v>1</v>
      </c>
      <c r="U417" s="13"/>
      <c r="V417" s="13"/>
      <c r="W417" s="14"/>
      <c r="X417" s="26"/>
      <c r="Y417" s="26"/>
      <c r="Z417" s="26"/>
      <c r="AA417" s="26"/>
      <c r="AB417" s="26"/>
      <c r="AC417" s="26"/>
      <c r="AD417" s="26"/>
      <c r="AE417" s="26"/>
      <c r="AG417" s="13"/>
      <c r="AH417" s="13"/>
      <c r="AI417" s="14"/>
      <c r="AJ417" s="26"/>
      <c r="AK417" s="26"/>
      <c r="AL417" s="26"/>
      <c r="AM417" s="26"/>
      <c r="AN417" s="26"/>
      <c r="AO417" s="26"/>
      <c r="AP417" s="26"/>
      <c r="AQ417" s="26"/>
      <c r="AS417" s="13"/>
      <c r="AT417" s="13"/>
      <c r="AU417" s="14"/>
      <c r="AV417" s="26"/>
      <c r="AW417" s="26"/>
      <c r="AX417" s="26"/>
      <c r="AY417" s="26"/>
      <c r="AZ417" s="26"/>
      <c r="BA417" s="26"/>
      <c r="BB417" s="26"/>
      <c r="BC417" s="26"/>
      <c r="CW417" s="26">
        <v>0.1408811475409836</v>
      </c>
      <c r="CX417" s="13">
        <v>57.3</v>
      </c>
      <c r="CY417" s="13">
        <v>58.973736700108248</v>
      </c>
      <c r="CZ417" s="13">
        <v>58.483984960547886</v>
      </c>
      <c r="DA417" s="13">
        <v>10.511667784365414</v>
      </c>
      <c r="DB417" s="13">
        <f ca="1"/>
        <v>59.55718544025838</v>
      </c>
      <c r="DC417" s="13">
        <f ca="1"/>
        <v>59.205379899667975</v>
      </c>
      <c r="DD417" s="13">
        <v>52.782529742059666</v>
      </c>
      <c r="DE417" s="13">
        <f ca="1"/>
        <v>58.008302095889029</v>
      </c>
      <c r="DF417" s="13">
        <v>58.346055193548779</v>
      </c>
    </row>
    <row r="418" spans="1:110" x14ac:dyDescent="0.25">
      <c r="A418" s="9">
        <v>56</v>
      </c>
      <c r="B418" s="10" t="b">
        <v>1</v>
      </c>
      <c r="U418" s="13"/>
      <c r="V418" s="13"/>
      <c r="W418" s="14"/>
      <c r="X418" s="26"/>
      <c r="Y418" s="26"/>
      <c r="Z418" s="26"/>
      <c r="AA418" s="26"/>
      <c r="AB418" s="26"/>
      <c r="AC418" s="26"/>
      <c r="AD418" s="26"/>
      <c r="AE418" s="26"/>
      <c r="AG418" s="13"/>
      <c r="AH418" s="13"/>
      <c r="AI418" s="14"/>
      <c r="AJ418" s="26"/>
      <c r="AK418" s="26"/>
      <c r="AL418" s="26"/>
      <c r="AM418" s="26"/>
      <c r="AN418" s="26"/>
      <c r="AO418" s="26"/>
      <c r="AP418" s="26"/>
      <c r="AQ418" s="26"/>
      <c r="AS418" s="13"/>
      <c r="AT418" s="13"/>
      <c r="AU418" s="14"/>
      <c r="AV418" s="26"/>
      <c r="AW418" s="26"/>
      <c r="AX418" s="26"/>
      <c r="AY418" s="26"/>
      <c r="AZ418" s="26"/>
      <c r="BA418" s="26"/>
      <c r="BB418" s="26"/>
      <c r="BC418" s="26"/>
      <c r="CW418" s="26">
        <v>0.14122267759562843</v>
      </c>
      <c r="CX418" s="13">
        <v>57.3</v>
      </c>
      <c r="CY418" s="13">
        <v>58.988276411648741</v>
      </c>
      <c r="CZ418" s="13">
        <v>58.497116795994607</v>
      </c>
      <c r="DA418" s="13">
        <v>10.539192608463237</v>
      </c>
      <c r="DB418" s="13">
        <f ca="1"/>
        <v>59.574342630214957</v>
      </c>
      <c r="DC418" s="13">
        <f ca="1"/>
        <v>59.218412357977407</v>
      </c>
      <c r="DD418" s="13">
        <v>52.802560312386234</v>
      </c>
      <c r="DE418" s="13">
        <f ca="1"/>
        <v>58.02454720845703</v>
      </c>
      <c r="DF418" s="13">
        <v>58.362855047700705</v>
      </c>
    </row>
    <row r="419" spans="1:110" x14ac:dyDescent="0.25">
      <c r="A419" s="9">
        <v>51</v>
      </c>
      <c r="B419" s="10" t="b">
        <v>1</v>
      </c>
      <c r="U419" s="13"/>
      <c r="V419" s="13"/>
      <c r="W419" s="14"/>
      <c r="X419" s="26"/>
      <c r="Y419" s="26"/>
      <c r="Z419" s="26"/>
      <c r="AA419" s="26"/>
      <c r="AB419" s="26"/>
      <c r="AC419" s="26"/>
      <c r="AD419" s="26"/>
      <c r="AE419" s="26"/>
      <c r="AG419" s="13"/>
      <c r="AH419" s="13"/>
      <c r="AI419" s="14"/>
      <c r="AJ419" s="26"/>
      <c r="AK419" s="26"/>
      <c r="AL419" s="26"/>
      <c r="AM419" s="26"/>
      <c r="AN419" s="26"/>
      <c r="AO419" s="26"/>
      <c r="AP419" s="26"/>
      <c r="AQ419" s="26"/>
      <c r="AS419" s="13"/>
      <c r="AT419" s="13"/>
      <c r="AU419" s="14"/>
      <c r="AV419" s="26"/>
      <c r="AW419" s="26"/>
      <c r="AX419" s="26"/>
      <c r="AY419" s="26"/>
      <c r="AZ419" s="26"/>
      <c r="BA419" s="26"/>
      <c r="BB419" s="26"/>
      <c r="BC419" s="26"/>
      <c r="CW419" s="26">
        <v>0.14156420765027322</v>
      </c>
      <c r="CX419" s="13">
        <v>57.3</v>
      </c>
      <c r="CY419" s="13">
        <v>59.002792303764814</v>
      </c>
      <c r="CZ419" s="13">
        <v>58.510230059789563</v>
      </c>
      <c r="DA419" s="13">
        <v>10.566728381178722</v>
      </c>
      <c r="DB419" s="13">
        <f ca="1"/>
        <v>59.591466793977744</v>
      </c>
      <c r="DC419" s="13">
        <f ca="1"/>
        <v>59.231425399015578</v>
      </c>
      <c r="DD419" s="13">
        <v>52.822566676558992</v>
      </c>
      <c r="DE419" s="13">
        <f ca="1"/>
        <v>58.04076888165477</v>
      </c>
      <c r="DF419" s="13">
        <v>58.37963059066</v>
      </c>
    </row>
    <row r="420" spans="1:110" x14ac:dyDescent="0.25">
      <c r="A420" s="9">
        <v>59.6</v>
      </c>
      <c r="B420" s="10" t="b">
        <v>1</v>
      </c>
      <c r="U420" s="13"/>
      <c r="V420" s="13"/>
      <c r="W420" s="14"/>
      <c r="X420" s="26"/>
      <c r="Y420" s="26"/>
      <c r="Z420" s="26"/>
      <c r="AA420" s="26"/>
      <c r="AB420" s="26"/>
      <c r="AC420" s="26"/>
      <c r="AD420" s="26"/>
      <c r="AE420" s="26"/>
      <c r="AG420" s="13"/>
      <c r="AH420" s="13"/>
      <c r="AI420" s="14"/>
      <c r="AJ420" s="26"/>
      <c r="AK420" s="26"/>
      <c r="AL420" s="26"/>
      <c r="AM420" s="26"/>
      <c r="AN420" s="26"/>
      <c r="AO420" s="26"/>
      <c r="AP420" s="26"/>
      <c r="AQ420" s="26"/>
      <c r="AS420" s="13"/>
      <c r="AT420" s="13"/>
      <c r="AU420" s="14"/>
      <c r="AV420" s="26"/>
      <c r="AW420" s="26"/>
      <c r="AX420" s="26"/>
      <c r="AY420" s="26"/>
      <c r="AZ420" s="26"/>
      <c r="BA420" s="26"/>
      <c r="BB420" s="26"/>
      <c r="BC420" s="26"/>
      <c r="CW420" s="26">
        <v>0.14190573770491804</v>
      </c>
      <c r="CX420" s="13">
        <v>57.3</v>
      </c>
      <c r="CY420" s="13">
        <v>59.017284487983623</v>
      </c>
      <c r="CZ420" s="13">
        <v>58.523324838906753</v>
      </c>
      <c r="DA420" s="13">
        <v>10.594275111225462</v>
      </c>
      <c r="DB420" s="13">
        <f ca="1"/>
        <v>59.60855808558636</v>
      </c>
      <c r="DC420" s="13">
        <f ca="1"/>
        <v>59.244419113391181</v>
      </c>
      <c r="DD420" s="13">
        <v>52.842548922122958</v>
      </c>
      <c r="DE420" s="13">
        <f ca="1"/>
        <v>58.056967215477684</v>
      </c>
      <c r="DF420" s="13">
        <v>58.39638192554203</v>
      </c>
    </row>
    <row r="421" spans="1:110" x14ac:dyDescent="0.25">
      <c r="A421" s="9">
        <v>59.1</v>
      </c>
      <c r="B421" s="10" t="b">
        <v>1</v>
      </c>
      <c r="U421" s="13"/>
      <c r="V421" s="13"/>
      <c r="W421" s="14"/>
      <c r="X421" s="26"/>
      <c r="Y421" s="26"/>
      <c r="Z421" s="26"/>
      <c r="AA421" s="26"/>
      <c r="AB421" s="26"/>
      <c r="AC421" s="26"/>
      <c r="AD421" s="26"/>
      <c r="AE421" s="26"/>
      <c r="AG421" s="13"/>
      <c r="AH421" s="13"/>
      <c r="AI421" s="14"/>
      <c r="AJ421" s="26"/>
      <c r="AK421" s="26"/>
      <c r="AL421" s="26"/>
      <c r="AM421" s="26"/>
      <c r="AN421" s="26"/>
      <c r="AO421" s="26"/>
      <c r="AP421" s="26"/>
      <c r="AQ421" s="26"/>
      <c r="AS421" s="13"/>
      <c r="AT421" s="13"/>
      <c r="AU421" s="14"/>
      <c r="AV421" s="26"/>
      <c r="AW421" s="26"/>
      <c r="AX421" s="26"/>
      <c r="AY421" s="26"/>
      <c r="AZ421" s="26"/>
      <c r="BA421" s="26"/>
      <c r="BB421" s="26"/>
      <c r="BC421" s="26"/>
      <c r="CW421" s="26">
        <v>0.14224726775956284</v>
      </c>
      <c r="CX421" s="13">
        <v>57.3</v>
      </c>
      <c r="CY421" s="13">
        <v>59.031753075067328</v>
      </c>
      <c r="CZ421" s="13">
        <v>58.536401219736121</v>
      </c>
      <c r="DA421" s="13">
        <v>10.621832807327452</v>
      </c>
      <c r="DB421" s="13">
        <f ca="1"/>
        <v>59.625616658012163</v>
      </c>
      <c r="DC421" s="13">
        <f ca="1"/>
        <v>59.257393591100495</v>
      </c>
      <c r="DD421" s="13">
        <v>52.862507136096724</v>
      </c>
      <c r="DE421" s="13">
        <f ca="1"/>
        <v>58.073142309271233</v>
      </c>
      <c r="DF421" s="13">
        <v>58.413109154793183</v>
      </c>
    </row>
    <row r="422" spans="1:110" x14ac:dyDescent="0.25">
      <c r="A422" s="9">
        <v>58.6</v>
      </c>
      <c r="B422" s="10" t="b">
        <v>1</v>
      </c>
      <c r="U422" s="13"/>
      <c r="V422" s="13"/>
      <c r="W422" s="14"/>
      <c r="X422" s="26"/>
      <c r="Y422" s="26"/>
      <c r="Z422" s="26"/>
      <c r="AA422" s="26"/>
      <c r="AB422" s="26"/>
      <c r="AC422" s="26"/>
      <c r="AD422" s="26"/>
      <c r="AE422" s="26"/>
      <c r="AG422" s="13"/>
      <c r="AH422" s="13"/>
      <c r="AI422" s="14"/>
      <c r="AJ422" s="26"/>
      <c r="AK422" s="26"/>
      <c r="AL422" s="26"/>
      <c r="AM422" s="26"/>
      <c r="AN422" s="26"/>
      <c r="AO422" s="26"/>
      <c r="AP422" s="26"/>
      <c r="AQ422" s="26"/>
      <c r="AS422" s="13"/>
      <c r="AT422" s="13"/>
      <c r="AU422" s="14"/>
      <c r="AV422" s="26"/>
      <c r="AW422" s="26"/>
      <c r="AX422" s="26"/>
      <c r="AY422" s="26"/>
      <c r="AZ422" s="26"/>
      <c r="BA422" s="26"/>
      <c r="BB422" s="26"/>
      <c r="BC422" s="26"/>
      <c r="CW422" s="26">
        <v>0.14258879781420766</v>
      </c>
      <c r="CX422" s="13">
        <v>57.4</v>
      </c>
      <c r="CY422" s="13">
        <v>59.046198175020251</v>
      </c>
      <c r="CZ422" s="13">
        <v>58.549459288089238</v>
      </c>
      <c r="DA422" s="13">
        <v>10.649401478219094</v>
      </c>
      <c r="DB422" s="13">
        <f ca="1"/>
        <v>59.642642663168303</v>
      </c>
      <c r="DC422" s="13">
        <f ca="1"/>
        <v>59.270348921533099</v>
      </c>
      <c r="DD422" s="13">
        <v>52.882441404976866</v>
      </c>
      <c r="DE422" s="13">
        <f ca="1"/>
        <v>58.089294261736697</v>
      </c>
      <c r="DF422" s="13">
        <v>58.429812380196779</v>
      </c>
    </row>
    <row r="423" spans="1:110" x14ac:dyDescent="0.25">
      <c r="A423" s="9">
        <v>58</v>
      </c>
      <c r="B423" s="10" t="b">
        <v>1</v>
      </c>
      <c r="U423" s="13"/>
      <c r="V423" s="13"/>
      <c r="W423" s="14"/>
      <c r="X423" s="26"/>
      <c r="Y423" s="26"/>
      <c r="Z423" s="26"/>
      <c r="AA423" s="26"/>
      <c r="AB423" s="26"/>
      <c r="AC423" s="26"/>
      <c r="AD423" s="26"/>
      <c r="AE423" s="26"/>
      <c r="AG423" s="13"/>
      <c r="AH423" s="13"/>
      <c r="AI423" s="14"/>
      <c r="AJ423" s="26"/>
      <c r="AK423" s="26"/>
      <c r="AL423" s="26"/>
      <c r="AM423" s="26"/>
      <c r="AN423" s="26"/>
      <c r="AO423" s="26"/>
      <c r="AP423" s="26"/>
      <c r="AQ423" s="26"/>
      <c r="AS423" s="13"/>
      <c r="AT423" s="13"/>
      <c r="AU423" s="14"/>
      <c r="AV423" s="26"/>
      <c r="AW423" s="26"/>
      <c r="AX423" s="26"/>
      <c r="AY423" s="26"/>
      <c r="AZ423" s="26"/>
      <c r="BA423" s="26"/>
      <c r="BB423" s="26"/>
      <c r="BC423" s="26"/>
      <c r="CW423" s="26">
        <v>0.14293032786885246</v>
      </c>
      <c r="CX423" s="13">
        <v>57.4</v>
      </c>
      <c r="CY423" s="13">
        <v>59.06061989709594</v>
      </c>
      <c r="CZ423" s="13">
        <v>58.562499129204191</v>
      </c>
      <c r="DA423" s="13">
        <v>10.676981132645256</v>
      </c>
      <c r="DB423" s="13">
        <f ca="1"/>
        <v>59.659636251919522</v>
      </c>
      <c r="DC423" s="13">
        <f ca="1"/>
        <v>59.283285193477418</v>
      </c>
      <c r="DD423" s="13">
        <v>52.902351814742332</v>
      </c>
      <c r="DE423" s="13">
        <f ca="1"/>
        <v>58.105423170936916</v>
      </c>
      <c r="DF423" s="13">
        <v>58.446491702878959</v>
      </c>
    </row>
    <row r="424" spans="1:110" x14ac:dyDescent="0.25">
      <c r="A424" s="9">
        <v>57.4</v>
      </c>
      <c r="B424" s="10" t="b">
        <v>1</v>
      </c>
      <c r="U424" s="13"/>
      <c r="V424" s="13"/>
      <c r="W424" s="14"/>
      <c r="X424" s="26"/>
      <c r="Y424" s="26"/>
      <c r="Z424" s="26"/>
      <c r="AA424" s="26"/>
      <c r="AB424" s="26"/>
      <c r="AC424" s="26"/>
      <c r="AD424" s="26"/>
      <c r="AE424" s="26"/>
      <c r="AG424" s="13"/>
      <c r="AH424" s="13"/>
      <c r="AI424" s="14"/>
      <c r="AJ424" s="26"/>
      <c r="AK424" s="26"/>
      <c r="AL424" s="26"/>
      <c r="AM424" s="26"/>
      <c r="AN424" s="26"/>
      <c r="AO424" s="26"/>
      <c r="AP424" s="26"/>
      <c r="AQ424" s="26"/>
      <c r="AS424" s="13"/>
      <c r="AT424" s="13"/>
      <c r="AU424" s="14"/>
      <c r="AV424" s="26"/>
      <c r="AW424" s="26"/>
      <c r="AX424" s="26"/>
      <c r="AY424" s="26"/>
      <c r="AZ424" s="26"/>
      <c r="BA424" s="26"/>
      <c r="BB424" s="26"/>
      <c r="BC424" s="26"/>
      <c r="CW424" s="26">
        <v>0.14327185792349728</v>
      </c>
      <c r="CX424" s="13">
        <v>57.4</v>
      </c>
      <c r="CY424" s="13">
        <v>59.075018349804061</v>
      </c>
      <c r="CZ424" s="13">
        <v>58.575520827751284</v>
      </c>
      <c r="DA424" s="13">
        <v>10.704571779361224</v>
      </c>
      <c r="DB424" s="13">
        <f ca="1"/>
        <v>59.676597574091957</v>
      </c>
      <c r="DC424" s="13">
        <f ca="1"/>
        <v>59.29620249512628</v>
      </c>
      <c r="DD424" s="13">
        <v>52.922238450858771</v>
      </c>
      <c r="DE424" s="13">
        <f ca="1"/>
        <v>58.121529134301966</v>
      </c>
      <c r="DF424" s="13">
        <v>58.4631472233146</v>
      </c>
    </row>
    <row r="425" spans="1:110" x14ac:dyDescent="0.25">
      <c r="A425" s="9">
        <v>56.8</v>
      </c>
      <c r="B425" s="10" t="b">
        <v>1</v>
      </c>
      <c r="U425" s="13"/>
      <c r="V425" s="13"/>
      <c r="W425" s="14"/>
      <c r="X425" s="26"/>
      <c r="Y425" s="26"/>
      <c r="Z425" s="26"/>
      <c r="AA425" s="26"/>
      <c r="AB425" s="26"/>
      <c r="AC425" s="26"/>
      <c r="AD425" s="26"/>
      <c r="AE425" s="26"/>
      <c r="AG425" s="13"/>
      <c r="AH425" s="13"/>
      <c r="AI425" s="14"/>
      <c r="AJ425" s="26"/>
      <c r="AK425" s="26"/>
      <c r="AL425" s="26"/>
      <c r="AM425" s="26"/>
      <c r="AN425" s="26"/>
      <c r="AO425" s="26"/>
      <c r="AP425" s="26"/>
      <c r="AQ425" s="26"/>
      <c r="AS425" s="13"/>
      <c r="AT425" s="13"/>
      <c r="AU425" s="14"/>
      <c r="AV425" s="26"/>
      <c r="AW425" s="26"/>
      <c r="AX425" s="26"/>
      <c r="AY425" s="26"/>
      <c r="AZ425" s="26"/>
      <c r="BA425" s="26"/>
      <c r="BB425" s="26"/>
      <c r="BC425" s="26"/>
      <c r="CW425" s="26">
        <v>0.14361338797814208</v>
      </c>
      <c r="CX425" s="13">
        <v>57.4</v>
      </c>
      <c r="CY425" s="13">
        <v>59.089393640917343</v>
      </c>
      <c r="CZ425" s="13">
        <v>58.588524467837807</v>
      </c>
      <c r="DA425" s="13">
        <v>10.732173427132796</v>
      </c>
      <c r="DB425" s="13">
        <f ca="1"/>
        <v>59.693526778482735</v>
      </c>
      <c r="DC425" s="13">
        <f ca="1"/>
        <v>59.309100914082372</v>
      </c>
      <c r="DD425" s="13">
        <v>52.942101398282773</v>
      </c>
      <c r="DE425" s="13">
        <f ca="1"/>
        <v>58.137612248634781</v>
      </c>
      <c r="DF425" s="13">
        <v>58.479779041332968</v>
      </c>
    </row>
    <row r="426" spans="1:110" x14ac:dyDescent="0.25">
      <c r="A426" s="9">
        <v>56.2</v>
      </c>
      <c r="B426" s="10" t="b">
        <v>1</v>
      </c>
      <c r="U426" s="13"/>
      <c r="V426" s="13"/>
      <c r="W426" s="14"/>
      <c r="X426" s="26"/>
      <c r="Y426" s="26"/>
      <c r="Z426" s="26"/>
      <c r="AA426" s="26"/>
      <c r="AB426" s="26"/>
      <c r="AC426" s="26"/>
      <c r="AD426" s="26"/>
      <c r="AE426" s="26"/>
      <c r="AG426" s="13"/>
      <c r="AH426" s="13"/>
      <c r="AI426" s="14"/>
      <c r="AJ426" s="26"/>
      <c r="AK426" s="26"/>
      <c r="AL426" s="26"/>
      <c r="AM426" s="26"/>
      <c r="AN426" s="26"/>
      <c r="AO426" s="26"/>
      <c r="AP426" s="26"/>
      <c r="AQ426" s="26"/>
      <c r="AS426" s="13"/>
      <c r="AT426" s="13"/>
      <c r="AU426" s="14"/>
      <c r="AV426" s="26"/>
      <c r="AW426" s="26"/>
      <c r="AX426" s="26"/>
      <c r="AY426" s="26"/>
      <c r="AZ426" s="26"/>
      <c r="BA426" s="26"/>
      <c r="BB426" s="26"/>
      <c r="BC426" s="26"/>
      <c r="CW426" s="26">
        <v>0.14395491803278687</v>
      </c>
      <c r="CX426" s="13">
        <v>57.4</v>
      </c>
      <c r="CY426" s="13">
        <v>59.103745877478339</v>
      </c>
      <c r="CZ426" s="13">
        <v>58.601510133013512</v>
      </c>
      <c r="DA426" s="13">
        <v>10.759786084736239</v>
      </c>
      <c r="DB426" s="13">
        <f ca="1"/>
        <v>59.71042401286951</v>
      </c>
      <c r="DC426" s="13">
        <f ca="1"/>
        <v>59.321980537363594</v>
      </c>
      <c r="DD426" s="13">
        <v>52.961940741466165</v>
      </c>
      <c r="DE426" s="13">
        <f ca="1"/>
        <v>58.153672610116644</v>
      </c>
      <c r="DF426" s="13">
        <v>58.496387256123477</v>
      </c>
    </row>
    <row r="427" spans="1:110" x14ac:dyDescent="0.25">
      <c r="A427" s="9">
        <v>55.3</v>
      </c>
      <c r="B427" s="10" t="b">
        <v>1</v>
      </c>
      <c r="U427" s="13"/>
      <c r="V427" s="13"/>
      <c r="W427" s="14"/>
      <c r="X427" s="26"/>
      <c r="Y427" s="26"/>
      <c r="Z427" s="26"/>
      <c r="AA427" s="26"/>
      <c r="AB427" s="26"/>
      <c r="AC427" s="26"/>
      <c r="AD427" s="26"/>
      <c r="AE427" s="26"/>
      <c r="AG427" s="13"/>
      <c r="AH427" s="13"/>
      <c r="AI427" s="14"/>
      <c r="AJ427" s="26"/>
      <c r="AK427" s="26"/>
      <c r="AL427" s="26"/>
      <c r="AM427" s="26"/>
      <c r="AN427" s="26"/>
      <c r="AO427" s="26"/>
      <c r="AP427" s="26"/>
      <c r="AQ427" s="26"/>
      <c r="AS427" s="13"/>
      <c r="AT427" s="13"/>
      <c r="AU427" s="14"/>
      <c r="AV427" s="26"/>
      <c r="AW427" s="26"/>
      <c r="AX427" s="26"/>
      <c r="AY427" s="26"/>
      <c r="AZ427" s="26"/>
      <c r="BA427" s="26"/>
      <c r="BB427" s="26"/>
      <c r="BC427" s="26"/>
      <c r="CW427" s="26">
        <v>0.14429644808743169</v>
      </c>
      <c r="CX427" s="13">
        <v>57.4</v>
      </c>
      <c r="CY427" s="13">
        <v>59.118075165806154</v>
      </c>
      <c r="CZ427" s="13">
        <v>58.614477906275489</v>
      </c>
      <c r="DA427" s="13">
        <v>10.787409760958344</v>
      </c>
      <c r="DB427" s="13">
        <f ca="1"/>
        <v>59.727289424019851</v>
      </c>
      <c r="DC427" s="13">
        <f ca="1"/>
        <v>59.334841451408458</v>
      </c>
      <c r="DD427" s="13">
        <v>52.981756564360161</v>
      </c>
      <c r="DE427" s="13">
        <f ca="1"/>
        <v>58.169710314312766</v>
      </c>
      <c r="DF427" s="13">
        <v>58.512971966241309</v>
      </c>
    </row>
    <row r="428" spans="1:110" x14ac:dyDescent="0.25">
      <c r="A428" s="9">
        <v>54.8</v>
      </c>
      <c r="B428" s="10" t="b">
        <v>1</v>
      </c>
      <c r="U428" s="13"/>
      <c r="V428" s="13"/>
      <c r="W428" s="14"/>
      <c r="X428" s="26"/>
      <c r="Y428" s="26"/>
      <c r="Z428" s="26"/>
      <c r="AA428" s="26"/>
      <c r="AB428" s="26"/>
      <c r="AC428" s="26"/>
      <c r="AD428" s="26"/>
      <c r="AE428" s="26"/>
      <c r="AG428" s="13"/>
      <c r="AH428" s="13"/>
      <c r="AI428" s="14"/>
      <c r="AJ428" s="26"/>
      <c r="AK428" s="26"/>
      <c r="AL428" s="26"/>
      <c r="AM428" s="26"/>
      <c r="AN428" s="26"/>
      <c r="AO428" s="26"/>
      <c r="AP428" s="26"/>
      <c r="AQ428" s="26"/>
      <c r="AS428" s="13"/>
      <c r="AT428" s="13"/>
      <c r="AU428" s="14"/>
      <c r="AV428" s="26"/>
      <c r="AW428" s="26"/>
      <c r="AX428" s="26"/>
      <c r="AY428" s="26"/>
      <c r="AZ428" s="26"/>
      <c r="BA428" s="26"/>
      <c r="BB428" s="26"/>
      <c r="BC428" s="26"/>
      <c r="CW428" s="26">
        <v>0.14463797814207649</v>
      </c>
      <c r="CX428" s="13">
        <v>57.4</v>
      </c>
      <c r="CY428" s="13">
        <v>59.132381611503071</v>
      </c>
      <c r="CZ428" s="13">
        <v>58.627427870073291</v>
      </c>
      <c r="DA428" s="13">
        <v>10.815044464596387</v>
      </c>
      <c r="DB428" s="13">
        <f ca="1"/>
        <v>59.744123157700557</v>
      </c>
      <c r="DC428" s="13">
        <f ca="1"/>
        <v>59.347683742081308</v>
      </c>
      <c r="DD428" s="13">
        <v>53.001548950419505</v>
      </c>
      <c r="DE428" s="13">
        <f ca="1"/>
        <v>58.185725456177586</v>
      </c>
      <c r="DF428" s="13">
        <v>58.52953326961299</v>
      </c>
    </row>
    <row r="429" spans="1:110" x14ac:dyDescent="0.25">
      <c r="A429" s="9">
        <v>54.1</v>
      </c>
      <c r="B429" s="10" t="b">
        <v>1</v>
      </c>
      <c r="U429" s="13"/>
      <c r="V429" s="13"/>
      <c r="W429" s="14"/>
      <c r="X429" s="26"/>
      <c r="Y429" s="26"/>
      <c r="Z429" s="26"/>
      <c r="AA429" s="26"/>
      <c r="AB429" s="26"/>
      <c r="AC429" s="26"/>
      <c r="AD429" s="26"/>
      <c r="AE429" s="26"/>
      <c r="AG429" s="13"/>
      <c r="AH429" s="13"/>
      <c r="AI429" s="14"/>
      <c r="AJ429" s="26"/>
      <c r="AK429" s="26"/>
      <c r="AL429" s="26"/>
      <c r="AM429" s="26"/>
      <c r="AN429" s="26"/>
      <c r="AO429" s="26"/>
      <c r="AP429" s="26"/>
      <c r="AQ429" s="26"/>
      <c r="AS429" s="13"/>
      <c r="AT429" s="13"/>
      <c r="AU429" s="14"/>
      <c r="AV429" s="26"/>
      <c r="AW429" s="26"/>
      <c r="AX429" s="26"/>
      <c r="AY429" s="26"/>
      <c r="AZ429" s="26"/>
      <c r="BA429" s="26"/>
      <c r="BB429" s="26"/>
      <c r="BC429" s="26"/>
      <c r="CW429" s="26">
        <v>0.14497950819672131</v>
      </c>
      <c r="CX429" s="13">
        <v>57.4</v>
      </c>
      <c r="CY429" s="13">
        <v>59.146665319461157</v>
      </c>
      <c r="CZ429" s="13">
        <v>58.640360106313729</v>
      </c>
      <c r="DA429" s="13">
        <v>10.842690204458229</v>
      </c>
      <c r="DB429" s="13">
        <f ca="1"/>
        <v>59.760925358686883</v>
      </c>
      <c r="DC429" s="13">
        <f ca="1"/>
        <v>59.360507494677584</v>
      </c>
      <c r="DD429" s="13">
        <v>53.02131798260659</v>
      </c>
      <c r="DE429" s="13">
        <f ca="1"/>
        <v>58.201718130060229</v>
      </c>
      <c r="DF429" s="13">
        <v>58.546071263541876</v>
      </c>
    </row>
    <row r="430" spans="1:110" x14ac:dyDescent="0.25">
      <c r="A430" s="9">
        <v>53.4</v>
      </c>
      <c r="B430" s="10" t="b">
        <v>1</v>
      </c>
      <c r="U430" s="13"/>
      <c r="V430" s="13"/>
      <c r="W430" s="14"/>
      <c r="X430" s="26"/>
      <c r="Y430" s="26"/>
      <c r="Z430" s="26"/>
      <c r="AA430" s="26"/>
      <c r="AB430" s="26"/>
      <c r="AC430" s="26"/>
      <c r="AD430" s="26"/>
      <c r="AE430" s="26"/>
      <c r="AG430" s="13"/>
      <c r="AH430" s="13"/>
      <c r="AI430" s="14"/>
      <c r="AJ430" s="26"/>
      <c r="AK430" s="26"/>
      <c r="AL430" s="26"/>
      <c r="AM430" s="26"/>
      <c r="AN430" s="26"/>
      <c r="AO430" s="26"/>
      <c r="AP430" s="26"/>
      <c r="AQ430" s="26"/>
      <c r="AS430" s="13"/>
      <c r="AT430" s="13"/>
      <c r="AU430" s="14"/>
      <c r="AV430" s="26"/>
      <c r="AW430" s="26"/>
      <c r="AX430" s="26"/>
      <c r="AY430" s="26"/>
      <c r="AZ430" s="26"/>
      <c r="BA430" s="26"/>
      <c r="BB430" s="26"/>
      <c r="BC430" s="26"/>
      <c r="CW430" s="26">
        <v>0.14532103825136611</v>
      </c>
      <c r="CX430" s="13">
        <v>57.5</v>
      </c>
      <c r="CY430" s="13">
        <v>59.160926393868692</v>
      </c>
      <c r="CZ430" s="13">
        <v>58.653274696365933</v>
      </c>
      <c r="DA430" s="13">
        <v>10.87034698936225</v>
      </c>
      <c r="DB430" s="13">
        <f ca="1"/>
        <v>59.77769617077157</v>
      </c>
      <c r="DC430" s="13">
        <f ca="1"/>
        <v>59.373312793928932</v>
      </c>
      <c r="DD430" s="13">
        <v>53.041063743395512</v>
      </c>
      <c r="DE430" s="13">
        <f ca="1"/>
        <v>58.217688429709781</v>
      </c>
      <c r="DF430" s="13">
        <v>58.562586044713655</v>
      </c>
    </row>
    <row r="431" spans="1:110" x14ac:dyDescent="0.25">
      <c r="A431" s="9">
        <v>52.6</v>
      </c>
      <c r="B431" s="10" t="b">
        <v>1</v>
      </c>
      <c r="U431" s="13"/>
      <c r="V431" s="13"/>
      <c r="W431" s="14"/>
      <c r="X431" s="26"/>
      <c r="Y431" s="26"/>
      <c r="Z431" s="26"/>
      <c r="AA431" s="26"/>
      <c r="AB431" s="26"/>
      <c r="AC431" s="26"/>
      <c r="AD431" s="26"/>
      <c r="AE431" s="26"/>
      <c r="AG431" s="13"/>
      <c r="AH431" s="13"/>
      <c r="AI431" s="14"/>
      <c r="AJ431" s="26"/>
      <c r="AK431" s="26"/>
      <c r="AL431" s="26"/>
      <c r="AM431" s="26"/>
      <c r="AN431" s="26"/>
      <c r="AO431" s="26"/>
      <c r="AP431" s="26"/>
      <c r="AQ431" s="26"/>
      <c r="AS431" s="13"/>
      <c r="AT431" s="13"/>
      <c r="AU431" s="14"/>
      <c r="AV431" s="26"/>
      <c r="AW431" s="26"/>
      <c r="AX431" s="26"/>
      <c r="AY431" s="26"/>
      <c r="AZ431" s="26"/>
      <c r="BA431" s="26"/>
      <c r="BB431" s="26"/>
      <c r="BC431" s="26"/>
      <c r="CW431" s="26">
        <v>0.14566256830601093</v>
      </c>
      <c r="CX431" s="13">
        <v>57.5</v>
      </c>
      <c r="CY431" s="13">
        <v>59.175164938216653</v>
      </c>
      <c r="CZ431" s="13">
        <v>58.666171721066171</v>
      </c>
      <c r="DA431" s="13">
        <v>10.898014828137432</v>
      </c>
      <c r="DB431" s="13">
        <f ca="1"/>
        <v>59.794435736773856</v>
      </c>
      <c r="DC431" s="13">
        <f ca="1"/>
        <v>59.386099724008318</v>
      </c>
      <c r="DD431" s="13">
        <v>53.06078631477606</v>
      </c>
      <c r="DE431" s="13">
        <f ca="1"/>
        <v>58.2336364482805</v>
      </c>
      <c r="DF431" s="13">
        <v>58.579077709201655</v>
      </c>
    </row>
    <row r="432" spans="1:110" x14ac:dyDescent="0.25">
      <c r="A432" s="9">
        <v>51.9</v>
      </c>
      <c r="B432" s="10" t="b">
        <v>1</v>
      </c>
      <c r="U432" s="13"/>
      <c r="V432" s="13"/>
      <c r="W432" s="14"/>
      <c r="X432" s="26"/>
      <c r="Y432" s="26"/>
      <c r="Z432" s="26"/>
      <c r="AA432" s="26"/>
      <c r="AB432" s="26"/>
      <c r="AC432" s="26"/>
      <c r="AD432" s="26"/>
      <c r="AE432" s="26"/>
      <c r="AG432" s="13"/>
      <c r="AH432" s="13"/>
      <c r="AI432" s="14"/>
      <c r="AJ432" s="26"/>
      <c r="AK432" s="26"/>
      <c r="AL432" s="26"/>
      <c r="AM432" s="26"/>
      <c r="AN432" s="26"/>
      <c r="AO432" s="26"/>
      <c r="AP432" s="26"/>
      <c r="AQ432" s="26"/>
      <c r="AS432" s="13"/>
      <c r="AT432" s="13"/>
      <c r="AU432" s="14"/>
      <c r="AV432" s="26"/>
      <c r="AW432" s="26"/>
      <c r="AX432" s="26"/>
      <c r="AY432" s="26"/>
      <c r="AZ432" s="26"/>
      <c r="BA432" s="26"/>
      <c r="BB432" s="26"/>
      <c r="BC432" s="26"/>
      <c r="CW432" s="26">
        <v>0.14600409836065573</v>
      </c>
      <c r="CX432" s="13">
        <v>57.5</v>
      </c>
      <c r="CY432" s="13">
        <v>59.189381055305006</v>
      </c>
      <c r="CZ432" s="13">
        <v>58.679051260722616</v>
      </c>
      <c r="DA432" s="13">
        <v>10.925693729623344</v>
      </c>
      <c r="DB432" s="13">
        <f ca="1"/>
        <v>59.811144198548391</v>
      </c>
      <c r="DC432" s="13">
        <f ca="1"/>
        <v>59.398868368535098</v>
      </c>
      <c r="DD432" s="13">
        <v>53.080485778257724</v>
      </c>
      <c r="DE432" s="13">
        <f ca="1"/>
        <v>58.249562278337038</v>
      </c>
      <c r="DF432" s="13">
        <v>58.59554635247224</v>
      </c>
    </row>
    <row r="433" spans="1:110" x14ac:dyDescent="0.25">
      <c r="A433" s="9">
        <v>51.5</v>
      </c>
      <c r="B433" s="10" t="b">
        <v>1</v>
      </c>
      <c r="U433" s="13"/>
      <c r="V433" s="13"/>
      <c r="W433" s="14"/>
      <c r="X433" s="26"/>
      <c r="Y433" s="26"/>
      <c r="Z433" s="26"/>
      <c r="AA433" s="26"/>
      <c r="AB433" s="26"/>
      <c r="AC433" s="26"/>
      <c r="AD433" s="26"/>
      <c r="AE433" s="26"/>
      <c r="AG433" s="13"/>
      <c r="AH433" s="13"/>
      <c r="AI433" s="14"/>
      <c r="AJ433" s="26"/>
      <c r="AK433" s="26"/>
      <c r="AL433" s="26"/>
      <c r="AM433" s="26"/>
      <c r="AN433" s="26"/>
      <c r="AO433" s="26"/>
      <c r="AP433" s="26"/>
      <c r="AQ433" s="26"/>
      <c r="AS433" s="13"/>
      <c r="AT433" s="13"/>
      <c r="AU433" s="14"/>
      <c r="AV433" s="26"/>
      <c r="AW433" s="26"/>
      <c r="AX433" s="26"/>
      <c r="AY433" s="26"/>
      <c r="AZ433" s="26"/>
      <c r="BA433" s="26"/>
      <c r="BB433" s="26"/>
      <c r="BC433" s="26"/>
      <c r="CW433" s="26">
        <v>0.14634562841530055</v>
      </c>
      <c r="CX433" s="13">
        <v>57.5</v>
      </c>
      <c r="CY433" s="13">
        <v>59.203574847248987</v>
      </c>
      <c r="CZ433" s="13">
        <v>58.69191339512011</v>
      </c>
      <c r="DA433" s="13">
        <v>10.953383702670138</v>
      </c>
      <c r="DB433" s="13">
        <f ca="1"/>
        <v>59.827821696993929</v>
      </c>
      <c r="DC433" s="13">
        <f ca="1"/>
        <v>59.411618810579917</v>
      </c>
      <c r="DD433" s="13">
        <v>53.100162214873599</v>
      </c>
      <c r="DE433" s="13">
        <f ca="1"/>
        <v>58.265466011859559</v>
      </c>
      <c r="DF433" s="13">
        <v>58.611992069390055</v>
      </c>
    </row>
    <row r="434" spans="1:110" x14ac:dyDescent="0.25">
      <c r="A434" s="9">
        <v>51.3</v>
      </c>
      <c r="B434" s="10" t="b">
        <v>1</v>
      </c>
      <c r="U434" s="13"/>
      <c r="V434" s="13"/>
      <c r="W434" s="14"/>
      <c r="X434" s="26"/>
      <c r="Y434" s="26"/>
      <c r="Z434" s="26"/>
      <c r="AA434" s="26"/>
      <c r="AB434" s="26"/>
      <c r="AC434" s="26"/>
      <c r="AD434" s="26"/>
      <c r="AE434" s="26"/>
      <c r="AG434" s="13"/>
      <c r="AH434" s="13"/>
      <c r="AI434" s="14"/>
      <c r="AJ434" s="26"/>
      <c r="AK434" s="26"/>
      <c r="AL434" s="26"/>
      <c r="AM434" s="26"/>
      <c r="AN434" s="26"/>
      <c r="AO434" s="26"/>
      <c r="AP434" s="26"/>
      <c r="AQ434" s="26"/>
      <c r="AS434" s="13"/>
      <c r="AT434" s="13"/>
      <c r="AU434" s="14"/>
      <c r="AV434" s="26"/>
      <c r="AW434" s="26"/>
      <c r="AX434" s="26"/>
      <c r="AY434" s="26"/>
      <c r="AZ434" s="26"/>
      <c r="BA434" s="26"/>
      <c r="BB434" s="26"/>
      <c r="BC434" s="26"/>
      <c r="CW434" s="26">
        <v>0.14668715846994534</v>
      </c>
      <c r="CX434" s="13">
        <v>57.5</v>
      </c>
      <c r="CY434" s="13">
        <v>59.217746415485301</v>
      </c>
      <c r="CZ434" s="13">
        <v>58.704758203524662</v>
      </c>
      <c r="DA434" s="13">
        <v>10.981084756138621</v>
      </c>
      <c r="DB434" s="13">
        <f ca="1"/>
        <v>59.844468372062096</v>
      </c>
      <c r="DC434" s="13">
        <f ca="1"/>
        <v>59.42435113266972</v>
      </c>
      <c r="DD434" s="13">
        <v>53.119815705184294</v>
      </c>
      <c r="DE434" s="13">
        <f ca="1"/>
        <v>58.281347740248805</v>
      </c>
      <c r="DF434" s="13">
        <v>58.628414954223231</v>
      </c>
    </row>
    <row r="435" spans="1:110" x14ac:dyDescent="0.25">
      <c r="A435" s="9">
        <v>58</v>
      </c>
      <c r="B435" s="10" t="b">
        <v>1</v>
      </c>
      <c r="U435" s="13"/>
      <c r="V435" s="13"/>
      <c r="W435" s="14"/>
      <c r="X435" s="26"/>
      <c r="Y435" s="26"/>
      <c r="Z435" s="26"/>
      <c r="AA435" s="26"/>
      <c r="AB435" s="26"/>
      <c r="AC435" s="26"/>
      <c r="AD435" s="26"/>
      <c r="AE435" s="26"/>
      <c r="AG435" s="13"/>
      <c r="AH435" s="13"/>
      <c r="AI435" s="14"/>
      <c r="AJ435" s="26"/>
      <c r="AK435" s="26"/>
      <c r="AL435" s="26"/>
      <c r="AM435" s="26"/>
      <c r="AN435" s="26"/>
      <c r="AO435" s="26"/>
      <c r="AP435" s="26"/>
      <c r="AQ435" s="26"/>
      <c r="AS435" s="13"/>
      <c r="AT435" s="13"/>
      <c r="AU435" s="14"/>
      <c r="AV435" s="26"/>
      <c r="AW435" s="26"/>
      <c r="AX435" s="26"/>
      <c r="AY435" s="26"/>
      <c r="AZ435" s="26"/>
      <c r="BA435" s="26"/>
      <c r="BB435" s="26"/>
      <c r="BC435" s="26"/>
      <c r="CW435" s="26">
        <v>0.14702868852459017</v>
      </c>
      <c r="CX435" s="13">
        <v>57.5</v>
      </c>
      <c r="CY435" s="13">
        <v>59.231895860778238</v>
      </c>
      <c r="CZ435" s="13">
        <v>58.717585764688366</v>
      </c>
      <c r="DA435" s="13">
        <v>11.008796898900213</v>
      </c>
      <c r="DB435" s="13">
        <f ca="1"/>
        <v>59.861084362765951</v>
      </c>
      <c r="DC435" s="13">
        <f ca="1"/>
        <v>59.437065416792578</v>
      </c>
      <c r="DD435" s="13">
        <v>53.139446329281746</v>
      </c>
      <c r="DE435" s="13">
        <f ca="1"/>
        <v>58.297207554331123</v>
      </c>
      <c r="DF435" s="13">
        <v>58.644815100648557</v>
      </c>
    </row>
    <row r="436" spans="1:110" x14ac:dyDescent="0.25">
      <c r="A436" s="9">
        <v>53.3</v>
      </c>
      <c r="B436" s="10" t="b">
        <v>1</v>
      </c>
      <c r="U436" s="13"/>
      <c r="V436" s="13"/>
      <c r="W436" s="14"/>
      <c r="X436" s="26"/>
      <c r="Y436" s="26"/>
      <c r="Z436" s="26"/>
      <c r="AA436" s="26"/>
      <c r="AB436" s="26"/>
      <c r="AC436" s="26"/>
      <c r="AD436" s="26"/>
      <c r="AE436" s="26"/>
      <c r="AG436" s="13"/>
      <c r="AH436" s="13"/>
      <c r="AI436" s="14"/>
      <c r="AJ436" s="26"/>
      <c r="AK436" s="26"/>
      <c r="AL436" s="26"/>
      <c r="AM436" s="26"/>
      <c r="AN436" s="26"/>
      <c r="AO436" s="26"/>
      <c r="AP436" s="26"/>
      <c r="AQ436" s="26"/>
      <c r="AS436" s="13"/>
      <c r="AT436" s="13"/>
      <c r="AU436" s="14"/>
      <c r="AV436" s="26"/>
      <c r="AW436" s="26"/>
      <c r="AX436" s="26"/>
      <c r="AY436" s="26"/>
      <c r="AZ436" s="26"/>
      <c r="BA436" s="26"/>
      <c r="BB436" s="26"/>
      <c r="BC436" s="26"/>
      <c r="CW436" s="26">
        <v>0.14737021857923496</v>
      </c>
      <c r="CX436" s="13">
        <v>57.6</v>
      </c>
      <c r="CY436" s="13">
        <v>59.246023283225867</v>
      </c>
      <c r="CZ436" s="13">
        <v>58.730396156853963</v>
      </c>
      <c r="DA436" s="13">
        <v>11.036520139837016</v>
      </c>
      <c r="DB436" s="13">
        <f ca="1"/>
        <v>59.877669807188397</v>
      </c>
      <c r="DC436" s="13">
        <f ca="1"/>
        <v>59.449761744402522</v>
      </c>
      <c r="DD436" s="13">
        <v>53.159054166793069</v>
      </c>
      <c r="DE436" s="13">
        <f ca="1"/>
        <v>58.313045544363398</v>
      </c>
      <c r="DF436" s="13">
        <v>58.661192601756547</v>
      </c>
    </row>
    <row r="437" spans="1:110" x14ac:dyDescent="0.25">
      <c r="A437" s="9">
        <v>52.8</v>
      </c>
      <c r="B437" s="10" t="b">
        <v>1</v>
      </c>
      <c r="U437" s="13"/>
      <c r="V437" s="13"/>
      <c r="W437" s="14"/>
      <c r="X437" s="26"/>
      <c r="Y437" s="26"/>
      <c r="Z437" s="26"/>
      <c r="AA437" s="26"/>
      <c r="AB437" s="26"/>
      <c r="AC437" s="26"/>
      <c r="AD437" s="26"/>
      <c r="AE437" s="26"/>
      <c r="AG437" s="13"/>
      <c r="AH437" s="13"/>
      <c r="AI437" s="14"/>
      <c r="AJ437" s="26"/>
      <c r="AK437" s="26"/>
      <c r="AL437" s="26"/>
      <c r="AM437" s="26"/>
      <c r="AN437" s="26"/>
      <c r="AO437" s="26"/>
      <c r="AP437" s="26"/>
      <c r="AQ437" s="26"/>
      <c r="AS437" s="13"/>
      <c r="AT437" s="13"/>
      <c r="AU437" s="14"/>
      <c r="AV437" s="26"/>
      <c r="AW437" s="26"/>
      <c r="AX437" s="26"/>
      <c r="AY437" s="26"/>
      <c r="AZ437" s="26"/>
      <c r="BA437" s="26"/>
      <c r="BB437" s="26"/>
      <c r="BC437" s="26"/>
      <c r="CW437" s="26">
        <v>0.14771174863387979</v>
      </c>
      <c r="CX437" s="13">
        <v>57.6</v>
      </c>
      <c r="CY437" s="13">
        <v>59.260128782265632</v>
      </c>
      <c r="CZ437" s="13">
        <v>58.74318945775893</v>
      </c>
      <c r="DA437" s="13">
        <v>11.06425448784181</v>
      </c>
      <c r="DB437" s="13">
        <f ca="1"/>
        <v>59.894224842490694</v>
      </c>
      <c r="DC437" s="13">
        <f ca="1"/>
        <v>59.462440196424268</v>
      </c>
      <c r="DD437" s="13">
        <v>53.17863929688432</v>
      </c>
      <c r="DE437" s="13">
        <f ca="1"/>
        <v>58.328861800037998</v>
      </c>
      <c r="DF437" s="13">
        <v>58.677547550056531</v>
      </c>
    </row>
    <row r="438" spans="1:110" x14ac:dyDescent="0.25">
      <c r="A438" s="9">
        <v>52.3</v>
      </c>
      <c r="B438" s="10" t="b">
        <v>1</v>
      </c>
      <c r="U438" s="13"/>
      <c r="V438" s="13"/>
      <c r="W438" s="14"/>
      <c r="X438" s="26"/>
      <c r="Y438" s="26"/>
      <c r="Z438" s="26"/>
      <c r="AA438" s="26"/>
      <c r="AB438" s="26"/>
      <c r="AC438" s="26"/>
      <c r="AD438" s="26"/>
      <c r="AE438" s="26"/>
      <c r="AG438" s="13"/>
      <c r="AH438" s="13"/>
      <c r="AI438" s="14"/>
      <c r="AJ438" s="26"/>
      <c r="AK438" s="26"/>
      <c r="AL438" s="26"/>
      <c r="AM438" s="26"/>
      <c r="AN438" s="26"/>
      <c r="AO438" s="26"/>
      <c r="AP438" s="26"/>
      <c r="AQ438" s="26"/>
      <c r="AS438" s="13"/>
      <c r="AT438" s="13"/>
      <c r="AU438" s="14"/>
      <c r="AV438" s="26"/>
      <c r="AW438" s="26"/>
      <c r="AX438" s="26"/>
      <c r="AY438" s="26"/>
      <c r="AZ438" s="26"/>
      <c r="BA438" s="26"/>
      <c r="BB438" s="26"/>
      <c r="BC438" s="26"/>
      <c r="CW438" s="26">
        <v>0.14805327868852458</v>
      </c>
      <c r="CX438" s="13">
        <v>57.6</v>
      </c>
      <c r="CY438" s="13">
        <v>59.274212456680843</v>
      </c>
      <c r="CZ438" s="13">
        <v>58.755965744640655</v>
      </c>
      <c r="DA438" s="13">
        <v>11.091999951818035</v>
      </c>
      <c r="DB438" s="13">
        <f ca="1"/>
        <v>59.910749604920625</v>
      </c>
      <c r="DC438" s="13">
        <f ca="1"/>
        <v>59.475100853257977</v>
      </c>
      <c r="DD438" s="13">
        <v>53.198201798264165</v>
      </c>
      <c r="DE438" s="13">
        <f ca="1"/>
        <v>58.344656410487602</v>
      </c>
      <c r="DF438" s="13">
        <v>58.693880037481605</v>
      </c>
    </row>
    <row r="439" spans="1:110" x14ac:dyDescent="0.25">
      <c r="A439" s="9">
        <v>52</v>
      </c>
      <c r="B439" s="10" t="b">
        <v>1</v>
      </c>
      <c r="U439" s="13"/>
      <c r="V439" s="13"/>
      <c r="W439" s="14"/>
      <c r="X439" s="26"/>
      <c r="Y439" s="26"/>
      <c r="Z439" s="26"/>
      <c r="AA439" s="26"/>
      <c r="AB439" s="26"/>
      <c r="AC439" s="26"/>
      <c r="AD439" s="26"/>
      <c r="AE439" s="26"/>
      <c r="AG439" s="13"/>
      <c r="AH439" s="13"/>
      <c r="AI439" s="14"/>
      <c r="AJ439" s="26"/>
      <c r="AK439" s="26"/>
      <c r="AL439" s="26"/>
      <c r="AM439" s="26"/>
      <c r="AN439" s="26"/>
      <c r="AO439" s="26"/>
      <c r="AP439" s="26"/>
      <c r="AQ439" s="26"/>
      <c r="AS439" s="13"/>
      <c r="AT439" s="13"/>
      <c r="AU439" s="14"/>
      <c r="AV439" s="26"/>
      <c r="AW439" s="26"/>
      <c r="AX439" s="26"/>
      <c r="AY439" s="26"/>
      <c r="AZ439" s="26"/>
      <c r="BA439" s="26"/>
      <c r="BB439" s="26"/>
      <c r="BC439" s="26"/>
      <c r="CW439" s="26">
        <v>0.1483948087431694</v>
      </c>
      <c r="CX439" s="13">
        <v>57.6</v>
      </c>
      <c r="CY439" s="13">
        <v>59.288274404606064</v>
      </c>
      <c r="CZ439" s="13">
        <v>58.768725094240132</v>
      </c>
      <c r="DA439" s="13">
        <v>11.119756540679884</v>
      </c>
      <c r="DB439" s="13">
        <f ca="1"/>
        <v>59.927244229820779</v>
      </c>
      <c r="DC439" s="13">
        <f ca="1"/>
        <v>59.487743794783853</v>
      </c>
      <c r="DD439" s="13">
        <v>53.217741749187667</v>
      </c>
      <c r="DE439" s="13">
        <f ca="1"/>
        <v>58.360429464289993</v>
      </c>
      <c r="DF439" s="13">
        <v>58.710190155393548</v>
      </c>
    </row>
    <row r="440" spans="1:110" x14ac:dyDescent="0.25">
      <c r="A440" s="9">
        <v>51.7</v>
      </c>
      <c r="B440" s="10" t="b">
        <v>1</v>
      </c>
      <c r="U440" s="13"/>
      <c r="V440" s="13"/>
      <c r="W440" s="14"/>
      <c r="X440" s="26"/>
      <c r="Y440" s="26"/>
      <c r="Z440" s="26"/>
      <c r="AA440" s="26"/>
      <c r="AB440" s="26"/>
      <c r="AC440" s="26"/>
      <c r="AD440" s="26"/>
      <c r="AE440" s="26"/>
      <c r="AG440" s="13"/>
      <c r="AH440" s="13"/>
      <c r="AI440" s="14"/>
      <c r="AJ440" s="26"/>
      <c r="AK440" s="26"/>
      <c r="AL440" s="26"/>
      <c r="AM440" s="26"/>
      <c r="AN440" s="26"/>
      <c r="AO440" s="26"/>
      <c r="AP440" s="26"/>
      <c r="AQ440" s="26"/>
      <c r="AS440" s="13"/>
      <c r="AT440" s="13"/>
      <c r="AU440" s="14"/>
      <c r="AV440" s="26"/>
      <c r="AW440" s="26"/>
      <c r="AX440" s="26"/>
      <c r="AY440" s="26"/>
      <c r="AZ440" s="26"/>
      <c r="BA440" s="26"/>
      <c r="BB440" s="26"/>
      <c r="BC440" s="26"/>
      <c r="CW440" s="26">
        <v>0.1487363387978142</v>
      </c>
      <c r="CX440" s="13">
        <v>57.6</v>
      </c>
      <c r="CY440" s="13">
        <v>59.302314723533165</v>
      </c>
      <c r="CZ440" s="13">
        <v>58.781467582807053</v>
      </c>
      <c r="DA440" s="13">
        <v>11.147524263352235</v>
      </c>
      <c r="DB440" s="13">
        <f ca="1"/>
        <v>59.943708851636629</v>
      </c>
      <c r="DC440" s="13">
        <f ca="1"/>
        <v>59.500369100366775</v>
      </c>
      <c r="DD440" s="13">
        <v>53.237259227459845</v>
      </c>
      <c r="DE440" s="13">
        <f ca="1"/>
        <v>58.376181049472848</v>
      </c>
      <c r="DF440" s="13">
        <v>58.726477994587768</v>
      </c>
    </row>
    <row r="441" spans="1:110" x14ac:dyDescent="0.25">
      <c r="A441" s="9">
        <v>51.5</v>
      </c>
      <c r="B441" s="10" t="b">
        <v>1</v>
      </c>
      <c r="U441" s="13"/>
      <c r="V441" s="13"/>
      <c r="W441" s="14"/>
      <c r="X441" s="26"/>
      <c r="Y441" s="26"/>
      <c r="Z441" s="26"/>
      <c r="AA441" s="26"/>
      <c r="AB441" s="26"/>
      <c r="AC441" s="26"/>
      <c r="AD441" s="26"/>
      <c r="AE441" s="26"/>
      <c r="AG441" s="13"/>
      <c r="AH441" s="13"/>
      <c r="AI441" s="14"/>
      <c r="AJ441" s="26"/>
      <c r="AK441" s="26"/>
      <c r="AL441" s="26"/>
      <c r="AM441" s="26"/>
      <c r="AN441" s="26"/>
      <c r="AO441" s="26"/>
      <c r="AP441" s="26"/>
      <c r="AQ441" s="26"/>
      <c r="AS441" s="13"/>
      <c r="AT441" s="13"/>
      <c r="AU441" s="14"/>
      <c r="AV441" s="26"/>
      <c r="AW441" s="26"/>
      <c r="AX441" s="26"/>
      <c r="AY441" s="26"/>
      <c r="AZ441" s="26"/>
      <c r="BA441" s="26"/>
      <c r="BB441" s="26"/>
      <c r="BC441" s="26"/>
      <c r="CW441" s="26">
        <v>0.14907786885245902</v>
      </c>
      <c r="CX441" s="13">
        <v>57.6</v>
      </c>
      <c r="CY441" s="13">
        <v>59.316333510316845</v>
      </c>
      <c r="CZ441" s="13">
        <v>58.7941932861035</v>
      </c>
      <c r="DA441" s="13">
        <v>11.175303128770739</v>
      </c>
      <c r="DB441" s="13">
        <f ca="1"/>
        <v>59.960143603924521</v>
      </c>
      <c r="DC441" s="13">
        <f ca="1"/>
        <v>59.512976848860895</v>
      </c>
      <c r="DD441" s="13">
        <v>53.256754310439362</v>
      </c>
      <c r="DE441" s="13">
        <f ca="1"/>
        <v>58.391911253518387</v>
      </c>
      <c r="DF441" s="13">
        <v>58.742743645298063</v>
      </c>
    </row>
    <row r="442" spans="1:110" x14ac:dyDescent="0.25">
      <c r="A442" s="9">
        <v>51</v>
      </c>
      <c r="B442" s="10" t="b">
        <v>1</v>
      </c>
      <c r="U442" s="13"/>
      <c r="V442" s="13"/>
      <c r="W442" s="14"/>
      <c r="X442" s="26"/>
      <c r="Y442" s="26"/>
      <c r="Z442" s="26"/>
      <c r="AA442" s="26"/>
      <c r="AB442" s="26"/>
      <c r="AC442" s="26"/>
      <c r="AD442" s="26"/>
      <c r="AE442" s="26"/>
      <c r="AG442" s="13"/>
      <c r="AH442" s="13"/>
      <c r="AI442" s="14"/>
      <c r="AJ442" s="26"/>
      <c r="AK442" s="26"/>
      <c r="AL442" s="26"/>
      <c r="AM442" s="26"/>
      <c r="AN442" s="26"/>
      <c r="AO442" s="26"/>
      <c r="AP442" s="26"/>
      <c r="AQ442" s="26"/>
      <c r="AS442" s="13"/>
      <c r="AT442" s="13"/>
      <c r="AU442" s="14"/>
      <c r="AV442" s="26"/>
      <c r="AW442" s="26"/>
      <c r="AX442" s="26"/>
      <c r="AY442" s="26"/>
      <c r="AZ442" s="26"/>
      <c r="BA442" s="26"/>
      <c r="BB442" s="26"/>
      <c r="BC442" s="26"/>
      <c r="CW442" s="26">
        <v>0.14941939890710382</v>
      </c>
      <c r="CX442" s="13">
        <v>57.6</v>
      </c>
      <c r="CY442" s="13">
        <v>59.330330861180549</v>
      </c>
      <c r="CZ442" s="13">
        <v>58.806902279408675</v>
      </c>
      <c r="DA442" s="13">
        <v>11.203093145881803</v>
      </c>
      <c r="DB442" s="13">
        <f ca="1"/>
        <v>59.976548619359683</v>
      </c>
      <c r="DC442" s="13">
        <f ca="1"/>
        <v>59.525567118614021</v>
      </c>
      <c r="DD442" s="13">
        <v>53.276227075042058</v>
      </c>
      <c r="DE442" s="13">
        <f ca="1"/>
        <v>58.407620163368051</v>
      </c>
      <c r="DF442" s="13">
        <v>58.758987197201456</v>
      </c>
    </row>
    <row r="443" spans="1:110" x14ac:dyDescent="0.25">
      <c r="A443" s="9">
        <v>54</v>
      </c>
      <c r="B443" s="10" t="b">
        <v>1</v>
      </c>
      <c r="U443" s="13"/>
      <c r="V443" s="13"/>
      <c r="W443" s="14"/>
      <c r="X443" s="26"/>
      <c r="Y443" s="26"/>
      <c r="Z443" s="26"/>
      <c r="AA443" s="26"/>
      <c r="AB443" s="26"/>
      <c r="AC443" s="26"/>
      <c r="AD443" s="26"/>
      <c r="AE443" s="26"/>
      <c r="AG443" s="13"/>
      <c r="AH443" s="13"/>
      <c r="AI443" s="14"/>
      <c r="AJ443" s="26"/>
      <c r="AK443" s="26"/>
      <c r="AL443" s="26"/>
      <c r="AM443" s="26"/>
      <c r="AN443" s="26"/>
      <c r="AO443" s="26"/>
      <c r="AP443" s="26"/>
      <c r="AQ443" s="26"/>
      <c r="AS443" s="13"/>
      <c r="AT443" s="13"/>
      <c r="AU443" s="14"/>
      <c r="AV443" s="26"/>
      <c r="AW443" s="26"/>
      <c r="AX443" s="26"/>
      <c r="AY443" s="26"/>
      <c r="AZ443" s="26"/>
      <c r="BA443" s="26"/>
      <c r="BB443" s="26"/>
      <c r="BC443" s="26"/>
      <c r="CW443" s="26">
        <v>0.14976092896174864</v>
      </c>
      <c r="CX443" s="13">
        <v>57.7</v>
      </c>
      <c r="CY443" s="13">
        <v>59.344306871721756</v>
      </c>
      <c r="CZ443" s="13">
        <v>58.81959463752284</v>
      </c>
      <c r="DA443" s="13">
        <v>11.230894323642621</v>
      </c>
      <c r="DB443" s="13">
        <f ca="1"/>
        <v>59.992924029743961</v>
      </c>
      <c r="DC443" s="13">
        <f ca="1"/>
        <v>59.538139987472185</v>
      </c>
      <c r="DD443" s="13">
        <v>53.295677597744501</v>
      </c>
      <c r="DE443" s="13">
        <f ca="1"/>
        <v>58.423307865427063</v>
      </c>
      <c r="DF443" s="13">
        <v>58.775208739422823</v>
      </c>
    </row>
    <row r="444" spans="1:110" x14ac:dyDescent="0.25">
      <c r="A444" s="9">
        <v>49.9</v>
      </c>
      <c r="B444" s="10" t="b">
        <v>1</v>
      </c>
      <c r="U444" s="13"/>
      <c r="V444" s="13"/>
      <c r="W444" s="14"/>
      <c r="X444" s="26"/>
      <c r="Y444" s="26"/>
      <c r="Z444" s="26"/>
      <c r="AA444" s="26"/>
      <c r="AB444" s="26"/>
      <c r="AC444" s="26"/>
      <c r="AD444" s="26"/>
      <c r="AE444" s="26"/>
      <c r="AG444" s="13"/>
      <c r="AH444" s="13"/>
      <c r="AI444" s="14"/>
      <c r="AJ444" s="26"/>
      <c r="AK444" s="26"/>
      <c r="AL444" s="26"/>
      <c r="AM444" s="26"/>
      <c r="AN444" s="26"/>
      <c r="AO444" s="26"/>
      <c r="AP444" s="26"/>
      <c r="AQ444" s="26"/>
      <c r="AS444" s="13"/>
      <c r="AT444" s="13"/>
      <c r="AU444" s="14"/>
      <c r="AV444" s="26"/>
      <c r="AW444" s="26"/>
      <c r="AX444" s="26"/>
      <c r="AY444" s="26"/>
      <c r="AZ444" s="26"/>
      <c r="BA444" s="26"/>
      <c r="BB444" s="26"/>
      <c r="BC444" s="26"/>
      <c r="CW444" s="26">
        <v>0.15010245901639344</v>
      </c>
      <c r="CX444" s="13">
        <v>57.7</v>
      </c>
      <c r="CY444" s="13">
        <v>59.358261636917838</v>
      </c>
      <c r="CZ444" s="13">
        <v>58.832270434771772</v>
      </c>
      <c r="DA444" s="13">
        <v>11.258706671021148</v>
      </c>
      <c r="DB444" s="13">
        <f ca="1"/>
        <v>60.009269966013612</v>
      </c>
      <c r="DC444" s="13">
        <f ca="1"/>
        <v>59.550695532783983</v>
      </c>
      <c r="DD444" s="13">
        <v>53.315105954587509</v>
      </c>
      <c r="DE444" s="13">
        <f ca="1"/>
        <v>58.438974445569016</v>
      </c>
      <c r="DF444" s="13">
        <v>58.791408360539705</v>
      </c>
    </row>
    <row r="445" spans="1:110" x14ac:dyDescent="0.25">
      <c r="A445" s="9">
        <v>49.4</v>
      </c>
      <c r="B445" s="10" t="b">
        <v>1</v>
      </c>
      <c r="U445" s="13"/>
      <c r="V445" s="13"/>
      <c r="W445" s="14"/>
      <c r="X445" s="26"/>
      <c r="Y445" s="26"/>
      <c r="Z445" s="26"/>
      <c r="AA445" s="26"/>
      <c r="AB445" s="26"/>
      <c r="AC445" s="26"/>
      <c r="AD445" s="26"/>
      <c r="AE445" s="26"/>
      <c r="AG445" s="13"/>
      <c r="AH445" s="13"/>
      <c r="AI445" s="14"/>
      <c r="AJ445" s="26"/>
      <c r="AK445" s="26"/>
      <c r="AL445" s="26"/>
      <c r="AM445" s="26"/>
      <c r="AN445" s="26"/>
      <c r="AO445" s="26"/>
      <c r="AP445" s="26"/>
      <c r="AQ445" s="26"/>
      <c r="AS445" s="13"/>
      <c r="AT445" s="13"/>
      <c r="AU445" s="14"/>
      <c r="AV445" s="26"/>
      <c r="AW445" s="26"/>
      <c r="AX445" s="26"/>
      <c r="AY445" s="26"/>
      <c r="AZ445" s="26"/>
      <c r="BA445" s="26"/>
      <c r="BB445" s="26"/>
      <c r="BC445" s="26"/>
      <c r="CW445" s="26">
        <v>0.15044398907103826</v>
      </c>
      <c r="CX445" s="13">
        <v>57.7</v>
      </c>
      <c r="CY445" s="13">
        <v>59.372195251131288</v>
      </c>
      <c r="CZ445" s="13">
        <v>58.844929745010639</v>
      </c>
      <c r="DA445" s="13">
        <v>11.286530196996198</v>
      </c>
      <c r="DB445" s="13">
        <f ca="1"/>
        <v>60.025586558247014</v>
      </c>
      <c r="DC445" s="13">
        <f ca="1"/>
        <v>59.563233831404972</v>
      </c>
      <c r="DD445" s="13">
        <v>53.334512221179587</v>
      </c>
      <c r="DE445" s="13">
        <f ca="1"/>
        <v>58.454619989140362</v>
      </c>
      <c r="DF445" s="13">
        <v>58.807586148586793</v>
      </c>
    </row>
    <row r="446" spans="1:110" x14ac:dyDescent="0.25">
      <c r="A446" s="9">
        <v>48.7</v>
      </c>
      <c r="B446" s="10" t="b">
        <v>1</v>
      </c>
      <c r="U446" s="13"/>
      <c r="V446" s="13"/>
      <c r="W446" s="14"/>
      <c r="X446" s="26"/>
      <c r="Y446" s="26"/>
      <c r="Z446" s="26"/>
      <c r="AA446" s="26"/>
      <c r="AB446" s="26"/>
      <c r="AC446" s="26"/>
      <c r="AD446" s="26"/>
      <c r="AE446" s="26"/>
      <c r="AG446" s="13"/>
      <c r="AH446" s="13"/>
      <c r="AI446" s="14"/>
      <c r="AJ446" s="26"/>
      <c r="AK446" s="26"/>
      <c r="AL446" s="26"/>
      <c r="AM446" s="26"/>
      <c r="AN446" s="26"/>
      <c r="AO446" s="26"/>
      <c r="AP446" s="26"/>
      <c r="AQ446" s="26"/>
      <c r="AS446" s="13"/>
      <c r="AT446" s="13"/>
      <c r="AU446" s="14"/>
      <c r="AV446" s="26"/>
      <c r="AW446" s="26"/>
      <c r="AX446" s="26"/>
      <c r="AY446" s="26"/>
      <c r="AZ446" s="26"/>
      <c r="BA446" s="26"/>
      <c r="BB446" s="26"/>
      <c r="BC446" s="26"/>
      <c r="CW446" s="26">
        <v>0.15078551912568305</v>
      </c>
      <c r="CX446" s="13">
        <v>57.8</v>
      </c>
      <c r="CY446" s="13">
        <v>59.386107808115256</v>
      </c>
      <c r="CZ446" s="13">
        <v>58.857572641628366</v>
      </c>
      <c r="DA446" s="13">
        <v>11.31436491055738</v>
      </c>
      <c r="DB446" s="13">
        <f ca="1"/>
        <v>60.04187393567215</v>
      </c>
      <c r="DC446" s="13">
        <f ca="1"/>
        <v>59.575754959701904</v>
      </c>
      <c r="DD446" s="13">
        <v>53.353896472700384</v>
      </c>
      <c r="DE446" s="13">
        <f ca="1"/>
        <v>58.470244580964831</v>
      </c>
      <c r="DF446" s="13">
        <v>58.823742191060589</v>
      </c>
    </row>
    <row r="447" spans="1:110" x14ac:dyDescent="0.25">
      <c r="A447" s="9">
        <v>48.2</v>
      </c>
      <c r="B447" s="10" t="b">
        <v>1</v>
      </c>
      <c r="U447" s="13"/>
      <c r="V447" s="13"/>
      <c r="W447" s="14"/>
      <c r="X447" s="26"/>
      <c r="Y447" s="26"/>
      <c r="Z447" s="26"/>
      <c r="AA447" s="26"/>
      <c r="AB447" s="26"/>
      <c r="AC447" s="26"/>
      <c r="AD447" s="26"/>
      <c r="AE447" s="26"/>
      <c r="AG447" s="13"/>
      <c r="AH447" s="13"/>
      <c r="AI447" s="14"/>
      <c r="AJ447" s="26"/>
      <c r="AK447" s="26"/>
      <c r="AL447" s="26"/>
      <c r="AM447" s="26"/>
      <c r="AN447" s="26"/>
      <c r="AO447" s="26"/>
      <c r="AP447" s="26"/>
      <c r="AQ447" s="26"/>
      <c r="AS447" s="13"/>
      <c r="AT447" s="13"/>
      <c r="AU447" s="14"/>
      <c r="AV447" s="26"/>
      <c r="AW447" s="26"/>
      <c r="AX447" s="26"/>
      <c r="AY447" s="26"/>
      <c r="AZ447" s="26"/>
      <c r="BA447" s="26"/>
      <c r="BB447" s="26"/>
      <c r="BC447" s="26"/>
      <c r="CW447" s="26">
        <v>0.15112704918032788</v>
      </c>
      <c r="CX447" s="13">
        <v>57.8</v>
      </c>
      <c r="CY447" s="13">
        <v>59.39999940101886</v>
      </c>
      <c r="CZ447" s="13">
        <v>58.870199197551479</v>
      </c>
      <c r="DA447" s="13">
        <v>11.342210820705168</v>
      </c>
      <c r="DB447" s="13">
        <f ca="1"/>
        <v>60.058132226674189</v>
      </c>
      <c r="DC447" s="13">
        <f ca="1"/>
        <v>59.588258993557055</v>
      </c>
      <c r="DD447" s="13">
        <v>53.373258783904085</v>
      </c>
      <c r="DE447" s="13">
        <f ca="1"/>
        <v>58.485848305347858</v>
      </c>
      <c r="DF447" s="13">
        <v>58.839876574923927</v>
      </c>
    </row>
    <row r="448" spans="1:110" x14ac:dyDescent="0.25">
      <c r="A448" s="9">
        <v>48</v>
      </c>
      <c r="B448" s="10" t="b">
        <v>1</v>
      </c>
      <c r="U448" s="13"/>
      <c r="V448" s="13"/>
      <c r="W448" s="14"/>
      <c r="X448" s="26"/>
      <c r="Y448" s="26"/>
      <c r="Z448" s="26"/>
      <c r="AA448" s="26"/>
      <c r="AB448" s="26"/>
      <c r="AC448" s="26"/>
      <c r="AD448" s="26"/>
      <c r="AE448" s="26"/>
      <c r="AG448" s="13"/>
      <c r="AH448" s="13"/>
      <c r="AI448" s="14"/>
      <c r="AJ448" s="26"/>
      <c r="AK448" s="26"/>
      <c r="AL448" s="26"/>
      <c r="AM448" s="26"/>
      <c r="AN448" s="26"/>
      <c r="AO448" s="26"/>
      <c r="AP448" s="26"/>
      <c r="AQ448" s="26"/>
      <c r="AS448" s="13"/>
      <c r="AT448" s="13"/>
      <c r="AU448" s="14"/>
      <c r="AV448" s="26"/>
      <c r="AW448" s="26"/>
      <c r="AX448" s="26"/>
      <c r="AY448" s="26"/>
      <c r="AZ448" s="26"/>
      <c r="BA448" s="26"/>
      <c r="BB448" s="26"/>
      <c r="BC448" s="26"/>
      <c r="CW448" s="26">
        <v>0.15146857923497267</v>
      </c>
      <c r="CX448" s="13">
        <v>57.9</v>
      </c>
      <c r="CY448" s="13">
        <v>59.413870122392439</v>
      </c>
      <c r="CZ448" s="13">
        <v>58.882809485248004</v>
      </c>
      <c r="DA448" s="13">
        <v>11.370067936450916</v>
      </c>
      <c r="DB448" s="13">
        <f ca="1"/>
        <v>60.074361558802856</v>
      </c>
      <c r="DC448" s="13">
        <f ca="1"/>
        <v>59.600746008372404</v>
      </c>
      <c r="DD448" s="13">
        <v>53.392599229122766</v>
      </c>
      <c r="DE448" s="13">
        <f ca="1"/>
        <v>58.501431246080941</v>
      </c>
      <c r="DF448" s="13">
        <v>58.855989386610375</v>
      </c>
    </row>
    <row r="449" spans="1:110" x14ac:dyDescent="0.25">
      <c r="A449" s="9">
        <v>47.7</v>
      </c>
      <c r="B449" s="10" t="b">
        <v>1</v>
      </c>
      <c r="U449" s="13"/>
      <c r="V449" s="13"/>
      <c r="W449" s="14"/>
      <c r="X449" s="26"/>
      <c r="Y449" s="26"/>
      <c r="Z449" s="26"/>
      <c r="AA449" s="26"/>
      <c r="AB449" s="26"/>
      <c r="AC449" s="26"/>
      <c r="AD449" s="26"/>
      <c r="AE449" s="26"/>
      <c r="AG449" s="13"/>
      <c r="AH449" s="13"/>
      <c r="AI449" s="14"/>
      <c r="AJ449" s="26"/>
      <c r="AK449" s="26"/>
      <c r="AL449" s="26"/>
      <c r="AM449" s="26"/>
      <c r="AN449" s="26"/>
      <c r="AO449" s="26"/>
      <c r="AP449" s="26"/>
      <c r="AQ449" s="26"/>
      <c r="AS449" s="13"/>
      <c r="AT449" s="13"/>
      <c r="AU449" s="14"/>
      <c r="AV449" s="26"/>
      <c r="AW449" s="26"/>
      <c r="AX449" s="26"/>
      <c r="AY449" s="26"/>
      <c r="AZ449" s="26"/>
      <c r="BA449" s="26"/>
      <c r="BB449" s="26"/>
      <c r="BC449" s="26"/>
      <c r="CW449" s="26">
        <v>0.1518101092896175</v>
      </c>
      <c r="CX449" s="13">
        <v>57.9</v>
      </c>
      <c r="CY449" s="13">
        <v>59.427720064192968</v>
      </c>
      <c r="CZ449" s="13">
        <v>58.895403576731972</v>
      </c>
      <c r="DA449" s="13">
        <v>11.397936266816821</v>
      </c>
      <c r="DB449" s="13">
        <f ca="1"/>
        <v>60.09056205877976</v>
      </c>
      <c r="DC449" s="13">
        <f ca="1"/>
        <v>59.61321607907383</v>
      </c>
      <c r="DD449" s="13">
        <v>53.411917882269734</v>
      </c>
      <c r="DE449" s="13">
        <f ca="1"/>
        <v>58.516993486445955</v>
      </c>
      <c r="DF449" s="13">
        <v>58.872080712028762</v>
      </c>
    </row>
    <row r="450" spans="1:110" x14ac:dyDescent="0.25">
      <c r="A450" s="9">
        <v>47.8</v>
      </c>
      <c r="B450" s="10" t="b">
        <v>1</v>
      </c>
      <c r="U450" s="13"/>
      <c r="V450" s="13"/>
      <c r="W450" s="14"/>
      <c r="X450" s="26"/>
      <c r="Y450" s="26"/>
      <c r="Z450" s="26"/>
      <c r="AA450" s="26"/>
      <c r="AB450" s="26"/>
      <c r="AC450" s="26"/>
      <c r="AD450" s="26"/>
      <c r="AE450" s="26"/>
      <c r="AG450" s="13"/>
      <c r="AH450" s="13"/>
      <c r="AI450" s="14"/>
      <c r="AJ450" s="26"/>
      <c r="AK450" s="26"/>
      <c r="AL450" s="26"/>
      <c r="AM450" s="26"/>
      <c r="AN450" s="26"/>
      <c r="AO450" s="26"/>
      <c r="AP450" s="26"/>
      <c r="AQ450" s="26"/>
      <c r="AS450" s="13"/>
      <c r="AT450" s="13"/>
      <c r="AU450" s="14"/>
      <c r="AV450" s="26"/>
      <c r="AW450" s="26"/>
      <c r="AX450" s="26"/>
      <c r="AY450" s="26"/>
      <c r="AZ450" s="26"/>
      <c r="BA450" s="26"/>
      <c r="BB450" s="26"/>
      <c r="BC450" s="26"/>
      <c r="CW450" s="26">
        <v>0.15215163934426229</v>
      </c>
      <c r="CX450" s="13">
        <v>57.9</v>
      </c>
      <c r="CY450" s="13">
        <v>59.441549317789026</v>
      </c>
      <c r="CZ450" s="13">
        <v>58.907981543566613</v>
      </c>
      <c r="DA450" s="13">
        <v>11.425815820836023</v>
      </c>
      <c r="DB450" s="13">
        <f ca="1"/>
        <v>60.10673385250567</v>
      </c>
      <c r="DC450" s="13">
        <f ca="1"/>
        <v>59.625669280115154</v>
      </c>
      <c r="DD450" s="13">
        <v>53.431214816842818</v>
      </c>
      <c r="DE450" s="13">
        <f ca="1"/>
        <v>58.532535109219381</v>
      </c>
      <c r="DF450" s="13">
        <v>58.888150636567502</v>
      </c>
    </row>
    <row r="451" spans="1:110" x14ac:dyDescent="0.25">
      <c r="A451" s="9">
        <v>47.9</v>
      </c>
      <c r="B451" s="10" t="b">
        <v>1</v>
      </c>
      <c r="U451" s="13"/>
      <c r="V451" s="13"/>
      <c r="W451" s="14"/>
      <c r="X451" s="26"/>
      <c r="Y451" s="26"/>
      <c r="Z451" s="26"/>
      <c r="AA451" s="26"/>
      <c r="AB451" s="26"/>
      <c r="AC451" s="26"/>
      <c r="AD451" s="26"/>
      <c r="AE451" s="26"/>
      <c r="AG451" s="13"/>
      <c r="AH451" s="13"/>
      <c r="AI451" s="14"/>
      <c r="AJ451" s="26"/>
      <c r="AK451" s="26"/>
      <c r="AL451" s="26"/>
      <c r="AM451" s="26"/>
      <c r="AN451" s="26"/>
      <c r="AO451" s="26"/>
      <c r="AP451" s="26"/>
      <c r="AQ451" s="26"/>
      <c r="AS451" s="13"/>
      <c r="AT451" s="13"/>
      <c r="AU451" s="14"/>
      <c r="AV451" s="26"/>
      <c r="AW451" s="26"/>
      <c r="AX451" s="26"/>
      <c r="AY451" s="26"/>
      <c r="AZ451" s="26"/>
      <c r="BA451" s="26"/>
      <c r="BB451" s="26"/>
      <c r="BC451" s="26"/>
      <c r="CW451" s="26">
        <v>0.15249316939890711</v>
      </c>
      <c r="CX451" s="13">
        <v>57.9</v>
      </c>
      <c r="CY451" s="13">
        <v>59.455357973965953</v>
      </c>
      <c r="CZ451" s="13">
        <v>58.920543456868799</v>
      </c>
      <c r="DA451" s="13">
        <v>11.453706607552549</v>
      </c>
      <c r="DB451" s="13">
        <f ca="1"/>
        <v>60.122877065067641</v>
      </c>
      <c r="DC451" s="13">
        <f ca="1"/>
        <v>59.638105685482337</v>
      </c>
      <c r="DD451" s="13">
        <v>53.450490105927635</v>
      </c>
      <c r="DE451" s="13">
        <f ca="1"/>
        <v>58.548056196676562</v>
      </c>
      <c r="DF451" s="13">
        <v>58.904199245098937</v>
      </c>
    </row>
    <row r="452" spans="1:110" x14ac:dyDescent="0.25">
      <c r="A452" s="9">
        <v>73.3</v>
      </c>
      <c r="B452" s="10" t="b">
        <v>1</v>
      </c>
      <c r="U452" s="13"/>
      <c r="V452" s="13"/>
      <c r="W452" s="14"/>
      <c r="X452" s="26"/>
      <c r="Y452" s="26"/>
      <c r="Z452" s="26"/>
      <c r="AA452" s="26"/>
      <c r="AB452" s="26"/>
      <c r="AC452" s="26"/>
      <c r="AD452" s="26"/>
      <c r="AE452" s="26"/>
      <c r="AG452" s="13"/>
      <c r="AH452" s="13"/>
      <c r="AI452" s="14"/>
      <c r="AJ452" s="26"/>
      <c r="AK452" s="26"/>
      <c r="AL452" s="26"/>
      <c r="AM452" s="26"/>
      <c r="AN452" s="26"/>
      <c r="AO452" s="26"/>
      <c r="AP452" s="26"/>
      <c r="AQ452" s="26"/>
      <c r="AS452" s="13"/>
      <c r="AT452" s="13"/>
      <c r="AU452" s="14"/>
      <c r="AV452" s="26"/>
      <c r="AW452" s="26"/>
      <c r="AX452" s="26"/>
      <c r="AY452" s="26"/>
      <c r="AZ452" s="26"/>
      <c r="BA452" s="26"/>
      <c r="BB452" s="26"/>
      <c r="BC452" s="26"/>
      <c r="CW452" s="26">
        <v>0.15283469945355191</v>
      </c>
      <c r="CX452" s="13">
        <v>57.9</v>
      </c>
      <c r="CY452" s="13">
        <v>59.469146122931093</v>
      </c>
      <c r="CZ452" s="13">
        <v>58.933089387312613</v>
      </c>
      <c r="DA452" s="13">
        <v>11.481608636021381</v>
      </c>
      <c r="DB452" s="13">
        <f ca="1"/>
        <v>60.138991820746163</v>
      </c>
      <c r="DC452" s="13">
        <f ca="1"/>
        <v>59.650525368697394</v>
      </c>
      <c r="DD452" s="13">
        <v>53.469743822200797</v>
      </c>
      <c r="DE452" s="13">
        <f ca="1"/>
        <v>58.563556830595857</v>
      </c>
      <c r="DF452" s="13">
        <v>58.920226621983637</v>
      </c>
    </row>
    <row r="453" spans="1:110" x14ac:dyDescent="0.25">
      <c r="A453" s="9">
        <v>73</v>
      </c>
      <c r="B453" s="10" t="b">
        <v>1</v>
      </c>
      <c r="U453" s="13"/>
      <c r="V453" s="13"/>
      <c r="W453" s="14"/>
      <c r="X453" s="26"/>
      <c r="Y453" s="26"/>
      <c r="Z453" s="26"/>
      <c r="AA453" s="26"/>
      <c r="AB453" s="26"/>
      <c r="AC453" s="26"/>
      <c r="AD453" s="26"/>
      <c r="AE453" s="26"/>
      <c r="AG453" s="13"/>
      <c r="AH453" s="13"/>
      <c r="AI453" s="14"/>
      <c r="AJ453" s="26"/>
      <c r="AK453" s="26"/>
      <c r="AL453" s="26"/>
      <c r="AM453" s="26"/>
      <c r="AN453" s="26"/>
      <c r="AO453" s="26"/>
      <c r="AP453" s="26"/>
      <c r="AQ453" s="26"/>
      <c r="AS453" s="13"/>
      <c r="AT453" s="13"/>
      <c r="AU453" s="14"/>
      <c r="AV453" s="26"/>
      <c r="AW453" s="26"/>
      <c r="AX453" s="26"/>
      <c r="AY453" s="26"/>
      <c r="AZ453" s="26"/>
      <c r="BA453" s="26"/>
      <c r="BB453" s="26"/>
      <c r="BC453" s="26"/>
      <c r="CW453" s="26">
        <v>0.15317622950819673</v>
      </c>
      <c r="CX453" s="13">
        <v>57.9</v>
      </c>
      <c r="CY453" s="13">
        <v>59.48291385431861</v>
      </c>
      <c r="CZ453" s="13">
        <v>58.945619405133243</v>
      </c>
      <c r="DA453" s="13">
        <v>11.509521915308458</v>
      </c>
      <c r="DB453" s="13">
        <f ca="1"/>
        <v>60.155078243022153</v>
      </c>
      <c r="DC453" s="13">
        <f ca="1"/>
        <v>59.662928402822466</v>
      </c>
      <c r="DD453" s="13">
        <v>53.48897603793317</v>
      </c>
      <c r="DE453" s="13">
        <f ca="1"/>
        <v>58.579037092262773</v>
      </c>
      <c r="DF453" s="13">
        <v>58.936232851074649</v>
      </c>
    </row>
    <row r="454" spans="1:110" x14ac:dyDescent="0.25">
      <c r="A454" s="9">
        <v>72.8</v>
      </c>
      <c r="B454" s="10" t="b">
        <v>1</v>
      </c>
      <c r="U454" s="13"/>
      <c r="V454" s="13"/>
      <c r="W454" s="14"/>
      <c r="X454" s="26"/>
      <c r="Y454" s="26"/>
      <c r="Z454" s="26"/>
      <c r="AA454" s="26"/>
      <c r="AB454" s="26"/>
      <c r="AC454" s="26"/>
      <c r="AD454" s="26"/>
      <c r="AE454" s="26"/>
      <c r="AG454" s="13"/>
      <c r="AH454" s="13"/>
      <c r="AI454" s="14"/>
      <c r="AJ454" s="26"/>
      <c r="AK454" s="26"/>
      <c r="AL454" s="26"/>
      <c r="AM454" s="26"/>
      <c r="AN454" s="26"/>
      <c r="AO454" s="26"/>
      <c r="AP454" s="26"/>
      <c r="AQ454" s="26"/>
      <c r="AS454" s="13"/>
      <c r="AT454" s="13"/>
      <c r="AU454" s="14"/>
      <c r="AV454" s="26"/>
      <c r="AW454" s="26"/>
      <c r="AX454" s="26"/>
      <c r="AY454" s="26"/>
      <c r="AZ454" s="26"/>
      <c r="BA454" s="26"/>
      <c r="BB454" s="26"/>
      <c r="BC454" s="26"/>
      <c r="CW454" s="26">
        <v>0.15351775956284153</v>
      </c>
      <c r="CX454" s="13">
        <v>57.9</v>
      </c>
      <c r="CY454" s="13">
        <v>59.496661257194532</v>
      </c>
      <c r="CZ454" s="13">
        <v>58.958133580130671</v>
      </c>
      <c r="DA454" s="13">
        <v>11.537446454490661</v>
      </c>
      <c r="DB454" s="13">
        <f ca="1"/>
        <v>60.171136454583859</v>
      </c>
      <c r="DC454" s="13">
        <f ca="1"/>
        <v>59.675314860463693</v>
      </c>
      <c r="DD454" s="13">
        <v>53.508186824992947</v>
      </c>
      <c r="DE454" s="13">
        <f ca="1"/>
        <v>58.594497062474062</v>
      </c>
      <c r="DF454" s="13">
        <v>58.95221801572167</v>
      </c>
    </row>
    <row r="455" spans="1:110" x14ac:dyDescent="0.25">
      <c r="A455" s="9">
        <v>72.7</v>
      </c>
      <c r="B455" s="10" t="b">
        <v>1</v>
      </c>
      <c r="U455" s="13"/>
      <c r="V455" s="13"/>
      <c r="W455" s="14"/>
      <c r="X455" s="26"/>
      <c r="Y455" s="26"/>
      <c r="Z455" s="26"/>
      <c r="AA455" s="26"/>
      <c r="AB455" s="26"/>
      <c r="AC455" s="26"/>
      <c r="AD455" s="26"/>
      <c r="AE455" s="26"/>
      <c r="AG455" s="13"/>
      <c r="AH455" s="13"/>
      <c r="AI455" s="14"/>
      <c r="AJ455" s="26"/>
      <c r="AK455" s="26"/>
      <c r="AL455" s="26"/>
      <c r="AM455" s="26"/>
      <c r="AN455" s="26"/>
      <c r="AO455" s="26"/>
      <c r="AP455" s="26"/>
      <c r="AQ455" s="26"/>
      <c r="AS455" s="13"/>
      <c r="AT455" s="13"/>
      <c r="AU455" s="14"/>
      <c r="AV455" s="26"/>
      <c r="AW455" s="26"/>
      <c r="AX455" s="26"/>
      <c r="AY455" s="26"/>
      <c r="AZ455" s="26"/>
      <c r="BA455" s="26"/>
      <c r="BB455" s="26"/>
      <c r="BC455" s="26"/>
      <c r="CW455" s="26">
        <v>0.15385928961748635</v>
      </c>
      <c r="CX455" s="13">
        <v>57.9</v>
      </c>
      <c r="CY455" s="13">
        <v>59.510388420061567</v>
      </c>
      <c r="CZ455" s="13">
        <v>58.970631981673321</v>
      </c>
      <c r="DA455" s="13">
        <v>11.565382262655902</v>
      </c>
      <c r="DB455" s="13">
        <f ca="1"/>
        <v>60.187166577333755</v>
      </c>
      <c r="DC455" s="13">
        <f ca="1"/>
        <v>59.687684813775199</v>
      </c>
      <c r="DD455" s="13">
        <v>53.527376254848861</v>
      </c>
      <c r="DE455" s="13">
        <f ca="1"/>
        <v>58.609936821541766</v>
      </c>
      <c r="DF455" s="13">
        <v>58.968182198775253</v>
      </c>
    </row>
    <row r="456" spans="1:110" x14ac:dyDescent="0.25">
      <c r="A456" s="9">
        <v>72.599999999999994</v>
      </c>
      <c r="B456" s="10" t="b">
        <v>1</v>
      </c>
      <c r="U456" s="13"/>
      <c r="V456" s="13"/>
      <c r="W456" s="14"/>
      <c r="X456" s="26"/>
      <c r="Y456" s="26"/>
      <c r="Z456" s="26"/>
      <c r="AA456" s="26"/>
      <c r="AB456" s="26"/>
      <c r="AC456" s="26"/>
      <c r="AD456" s="26"/>
      <c r="AE456" s="26"/>
      <c r="AG456" s="13"/>
      <c r="AH456" s="13"/>
      <c r="AI456" s="14"/>
      <c r="AJ456" s="26"/>
      <c r="AK456" s="26"/>
      <c r="AL456" s="26"/>
      <c r="AM456" s="26"/>
      <c r="AN456" s="26"/>
      <c r="AO456" s="26"/>
      <c r="AP456" s="26"/>
      <c r="AQ456" s="26"/>
      <c r="AS456" s="13"/>
      <c r="AT456" s="13"/>
      <c r="AU456" s="14"/>
      <c r="AV456" s="26"/>
      <c r="AW456" s="26"/>
      <c r="AX456" s="26"/>
      <c r="AY456" s="26"/>
      <c r="AZ456" s="26"/>
      <c r="BA456" s="26"/>
      <c r="BB456" s="26"/>
      <c r="BC456" s="26"/>
      <c r="CW456" s="26">
        <v>0.15420081967213115</v>
      </c>
      <c r="CX456" s="13">
        <v>58</v>
      </c>
      <c r="CY456" s="13">
        <v>59.524095430864165</v>
      </c>
      <c r="CZ456" s="13">
        <v>58.983114678702051</v>
      </c>
      <c r="DA456" s="13">
        <v>11.593329348903056</v>
      </c>
      <c r="DB456" s="13">
        <f ca="1"/>
        <v>60.203168732395334</v>
      </c>
      <c r="DC456" s="13">
        <f ca="1"/>
        <v>59.700038334462874</v>
      </c>
      <c r="DD456" s="13">
        <v>53.546544398573239</v>
      </c>
      <c r="DE456" s="13">
        <f ca="1"/>
        <v>58.625356449297158</v>
      </c>
      <c r="DF456" s="13">
        <v>58.984125482590876</v>
      </c>
    </row>
    <row r="457" spans="1:110" x14ac:dyDescent="0.25">
      <c r="A457" s="9">
        <v>72.5</v>
      </c>
      <c r="B457" s="10" t="b">
        <v>1</v>
      </c>
      <c r="U457" s="13"/>
      <c r="V457" s="13"/>
      <c r="W457" s="14"/>
      <c r="X457" s="26"/>
      <c r="Y457" s="26"/>
      <c r="Z457" s="26"/>
      <c r="AA457" s="26"/>
      <c r="AB457" s="26"/>
      <c r="AC457" s="26"/>
      <c r="AD457" s="26"/>
      <c r="AE457" s="26"/>
      <c r="AG457" s="13"/>
      <c r="AH457" s="13"/>
      <c r="AI457" s="14"/>
      <c r="AJ457" s="26"/>
      <c r="AK457" s="26"/>
      <c r="AL457" s="26"/>
      <c r="AM457" s="26"/>
      <c r="AN457" s="26"/>
      <c r="AO457" s="26"/>
      <c r="AP457" s="26"/>
      <c r="AQ457" s="26"/>
      <c r="AS457" s="13"/>
      <c r="AT457" s="13"/>
      <c r="AU457" s="14"/>
      <c r="AV457" s="26"/>
      <c r="AW457" s="26"/>
      <c r="AX457" s="26"/>
      <c r="AY457" s="26"/>
      <c r="AZ457" s="26"/>
      <c r="BA457" s="26"/>
      <c r="BB457" s="26"/>
      <c r="BC457" s="26"/>
      <c r="CW457" s="26">
        <v>0.15454234972677597</v>
      </c>
      <c r="CX457" s="13">
        <v>58</v>
      </c>
      <c r="CY457" s="13">
        <v>59.537782376993071</v>
      </c>
      <c r="CZ457" s="13">
        <v>58.995581739733311</v>
      </c>
      <c r="DA457" s="13">
        <v>11.621287722342053</v>
      </c>
      <c r="DB457" s="13">
        <f ca="1"/>
        <v>60.219143040119818</v>
      </c>
      <c r="DC457" s="13">
        <f ca="1"/>
        <v>59.712375493788258</v>
      </c>
      <c r="DD457" s="13">
        <v>53.565691326845105</v>
      </c>
      <c r="DE457" s="13">
        <f ca="1"/>
        <v>58.640756025094831</v>
      </c>
      <c r="DF457" s="13">
        <v>59.000047949033018</v>
      </c>
    </row>
    <row r="458" spans="1:110" x14ac:dyDescent="0.25">
      <c r="A458" s="9">
        <v>72.400000000000006</v>
      </c>
      <c r="B458" s="10" t="b">
        <v>1</v>
      </c>
      <c r="U458" s="13"/>
      <c r="V458" s="13"/>
      <c r="W458" s="14"/>
      <c r="X458" s="26"/>
      <c r="Y458" s="26"/>
      <c r="Z458" s="26"/>
      <c r="AA458" s="26"/>
      <c r="AB458" s="26"/>
      <c r="AC458" s="26"/>
      <c r="AD458" s="26"/>
      <c r="AE458" s="26"/>
      <c r="AG458" s="13"/>
      <c r="AH458" s="13"/>
      <c r="AI458" s="14"/>
      <c r="AJ458" s="26"/>
      <c r="AK458" s="26"/>
      <c r="AL458" s="26"/>
      <c r="AM458" s="26"/>
      <c r="AN458" s="26"/>
      <c r="AO458" s="26"/>
      <c r="AP458" s="26"/>
      <c r="AQ458" s="26"/>
      <c r="AS458" s="13"/>
      <c r="AT458" s="13"/>
      <c r="AU458" s="14"/>
      <c r="AV458" s="26"/>
      <c r="AW458" s="26"/>
      <c r="AX458" s="26"/>
      <c r="AY458" s="26"/>
      <c r="AZ458" s="26"/>
      <c r="BA458" s="26"/>
      <c r="BB458" s="26"/>
      <c r="BC458" s="26"/>
      <c r="CW458" s="26">
        <v>0.15488387978142076</v>
      </c>
      <c r="CX458" s="13">
        <v>58</v>
      </c>
      <c r="CY458" s="13">
        <v>59.551449345290195</v>
      </c>
      <c r="CZ458" s="13">
        <v>59.008033232863212</v>
      </c>
      <c r="DA458" s="13">
        <v>11.64925739209386</v>
      </c>
      <c r="DB458" s="13">
        <f ca="1"/>
        <v>60.235089620092786</v>
      </c>
      <c r="DC458" s="13">
        <f ca="1"/>
        <v>59.724696362572274</v>
      </c>
      <c r="DD458" s="13">
        <v>53.584817109953207</v>
      </c>
      <c r="DE458" s="13">
        <f ca="1"/>
        <v>58.656135627816468</v>
      </c>
      <c r="DF458" s="13">
        <v>59.015949679479206</v>
      </c>
    </row>
    <row r="459" spans="1:110" x14ac:dyDescent="0.25">
      <c r="A459" s="9">
        <v>72.400000000000006</v>
      </c>
      <c r="B459" s="10" t="b">
        <v>1</v>
      </c>
      <c r="U459" s="13"/>
      <c r="V459" s="13"/>
      <c r="W459" s="14"/>
      <c r="X459" s="26"/>
      <c r="Y459" s="26"/>
      <c r="Z459" s="26"/>
      <c r="AA459" s="26"/>
      <c r="AB459" s="26"/>
      <c r="AC459" s="26"/>
      <c r="AD459" s="26"/>
      <c r="AE459" s="26"/>
      <c r="AG459" s="13"/>
      <c r="AH459" s="13"/>
      <c r="AI459" s="14"/>
      <c r="AJ459" s="26"/>
      <c r="AK459" s="26"/>
      <c r="AL459" s="26"/>
      <c r="AM459" s="26"/>
      <c r="AN459" s="26"/>
      <c r="AO459" s="26"/>
      <c r="AP459" s="26"/>
      <c r="AQ459" s="26"/>
      <c r="AS459" s="13"/>
      <c r="AT459" s="13"/>
      <c r="AU459" s="14"/>
      <c r="AV459" s="26"/>
      <c r="AW459" s="26"/>
      <c r="AX459" s="26"/>
      <c r="AY459" s="26"/>
      <c r="AZ459" s="26"/>
      <c r="BA459" s="26"/>
      <c r="BB459" s="26"/>
      <c r="BC459" s="26"/>
      <c r="CW459" s="26">
        <v>0.15522540983606559</v>
      </c>
      <c r="CX459" s="13">
        <v>58</v>
      </c>
      <c r="CY459" s="13">
        <v>59.565096422053315</v>
      </c>
      <c r="CZ459" s="13">
        <v>59.020469225770732</v>
      </c>
      <c r="DA459" s="13">
        <v>11.677238367290506</v>
      </c>
      <c r="DB459" s="13">
        <f ca="1"/>
        <v>60.25100859114076</v>
      </c>
      <c r="DC459" s="13">
        <f ca="1"/>
        <v>59.73700101119897</v>
      </c>
      <c r="DD459" s="13">
        <v>53.603921817798998</v>
      </c>
      <c r="DE459" s="13">
        <f ca="1"/>
        <v>58.67149533587483</v>
      </c>
      <c r="DF459" s="13">
        <v>59.031830754823986</v>
      </c>
    </row>
    <row r="460" spans="1:110" x14ac:dyDescent="0.25">
      <c r="A460" s="9">
        <v>72.3</v>
      </c>
      <c r="B460" s="10" t="b">
        <v>1</v>
      </c>
      <c r="U460" s="13"/>
      <c r="V460" s="13"/>
      <c r="W460" s="14"/>
      <c r="X460" s="26"/>
      <c r="Y460" s="26"/>
      <c r="Z460" s="26"/>
      <c r="AA460" s="26"/>
      <c r="AB460" s="26"/>
      <c r="AC460" s="26"/>
      <c r="AD460" s="26"/>
      <c r="AE460" s="26"/>
      <c r="AG460" s="13"/>
      <c r="AH460" s="13"/>
      <c r="AI460" s="14"/>
      <c r="AJ460" s="26"/>
      <c r="AK460" s="26"/>
      <c r="AL460" s="26"/>
      <c r="AM460" s="26"/>
      <c r="AN460" s="26"/>
      <c r="AO460" s="26"/>
      <c r="AP460" s="26"/>
      <c r="AQ460" s="26"/>
      <c r="AS460" s="13"/>
      <c r="AT460" s="13"/>
      <c r="AU460" s="14"/>
      <c r="AV460" s="26"/>
      <c r="AW460" s="26"/>
      <c r="AX460" s="26"/>
      <c r="AY460" s="26"/>
      <c r="AZ460" s="26"/>
      <c r="BA460" s="26"/>
      <c r="BB460" s="26"/>
      <c r="BC460" s="26"/>
      <c r="CW460" s="26">
        <v>0.15556693989071038</v>
      </c>
      <c r="CX460" s="13">
        <v>58</v>
      </c>
      <c r="CY460" s="13">
        <v>59.5787236930407</v>
      </c>
      <c r="CZ460" s="13">
        <v>59.03288978572138</v>
      </c>
      <c r="DA460" s="13">
        <v>11.705230657075079</v>
      </c>
      <c r="DB460" s="13">
        <f ca="1"/>
        <v>60.266900071337695</v>
      </c>
      <c r="DC460" s="13">
        <f ca="1"/>
        <v>59.749289509619253</v>
      </c>
      <c r="DD460" s="13">
        <v>53.623005519899692</v>
      </c>
      <c r="DE460" s="13">
        <f ca="1"/>
        <v>58.686835227217529</v>
      </c>
      <c r="DF460" s="13">
        <v>59.047691255482889</v>
      </c>
    </row>
    <row r="461" spans="1:110" x14ac:dyDescent="0.25">
      <c r="A461" s="9">
        <v>72.099999999999994</v>
      </c>
      <c r="B461" s="10" t="b">
        <v>1</v>
      </c>
      <c r="U461" s="13"/>
      <c r="V461" s="13"/>
      <c r="W461" s="14"/>
      <c r="X461" s="26"/>
      <c r="Y461" s="26"/>
      <c r="Z461" s="26"/>
      <c r="AA461" s="26"/>
      <c r="AB461" s="26"/>
      <c r="AC461" s="26"/>
      <c r="AD461" s="26"/>
      <c r="AE461" s="26"/>
      <c r="AG461" s="13"/>
      <c r="AH461" s="13"/>
      <c r="AI461" s="14"/>
      <c r="AJ461" s="26"/>
      <c r="AK461" s="26"/>
      <c r="AL461" s="26"/>
      <c r="AM461" s="26"/>
      <c r="AN461" s="26"/>
      <c r="AO461" s="26"/>
      <c r="AP461" s="26"/>
      <c r="AQ461" s="26"/>
      <c r="AS461" s="13"/>
      <c r="AT461" s="13"/>
      <c r="AU461" s="14"/>
      <c r="AV461" s="26"/>
      <c r="AW461" s="26"/>
      <c r="AX461" s="26"/>
      <c r="AY461" s="26"/>
      <c r="AZ461" s="26"/>
      <c r="BA461" s="26"/>
      <c r="BB461" s="26"/>
      <c r="BC461" s="26"/>
      <c r="CW461" s="26">
        <v>0.1559084699453552</v>
      </c>
      <c r="CX461" s="13">
        <v>58</v>
      </c>
      <c r="CY461" s="13">
        <v>59.592331243475613</v>
      </c>
      <c r="CZ461" s="13">
        <v>59.045294979570677</v>
      </c>
      <c r="DA461" s="13">
        <v>11.733234270601789</v>
      </c>
      <c r="DB461" s="13">
        <f ca="1"/>
        <v>60.282764178011412</v>
      </c>
      <c r="DC461" s="13">
        <f ca="1"/>
        <v>59.761561927354499</v>
      </c>
      <c r="DD461" s="13">
        <v>53.642068285391119</v>
      </c>
      <c r="DE461" s="13">
        <f ca="1"/>
        <v>58.702155379330861</v>
      </c>
      <c r="DF461" s="13">
        <v>59.063531261396299</v>
      </c>
    </row>
    <row r="462" spans="1:110" x14ac:dyDescent="0.25">
      <c r="A462" s="9">
        <v>71.8</v>
      </c>
      <c r="B462" s="10" t="b">
        <v>1</v>
      </c>
      <c r="U462" s="13"/>
      <c r="V462" s="13"/>
      <c r="W462" s="14"/>
      <c r="X462" s="26"/>
      <c r="Y462" s="26"/>
      <c r="Z462" s="26"/>
      <c r="AA462" s="26"/>
      <c r="AB462" s="26"/>
      <c r="AC462" s="26"/>
      <c r="AD462" s="26"/>
      <c r="AE462" s="26"/>
      <c r="AG462" s="13"/>
      <c r="AH462" s="13"/>
      <c r="AI462" s="14"/>
      <c r="AJ462" s="26"/>
      <c r="AK462" s="26"/>
      <c r="AL462" s="26"/>
      <c r="AM462" s="26"/>
      <c r="AN462" s="26"/>
      <c r="AO462" s="26"/>
      <c r="AP462" s="26"/>
      <c r="AQ462" s="26"/>
      <c r="AS462" s="13"/>
      <c r="AT462" s="13"/>
      <c r="AU462" s="14"/>
      <c r="AV462" s="26"/>
      <c r="AW462" s="26"/>
      <c r="AX462" s="26"/>
      <c r="AY462" s="26"/>
      <c r="AZ462" s="26"/>
      <c r="BA462" s="26"/>
      <c r="BB462" s="26"/>
      <c r="BC462" s="26"/>
      <c r="CW462" s="26">
        <v>0.15625</v>
      </c>
      <c r="CX462" s="13">
        <v>58</v>
      </c>
      <c r="CY462" s="13">
        <v>59.605919158051037</v>
      </c>
      <c r="CZ462" s="13">
        <v>59.057684873767563</v>
      </c>
      <c r="DA462" s="13">
        <v>11.761249217035934</v>
      </c>
      <c r="DB462" s="13">
        <f ca="1"/>
        <v>60.298601027749967</v>
      </c>
      <c r="DC462" s="13">
        <f ca="1"/>
        <v>59.773818333500238</v>
      </c>
      <c r="DD462" s="13">
        <v>53.661110183030736</v>
      </c>
      <c r="DE462" s="13">
        <f ca="1"/>
        <v>58.717455869243551</v>
      </c>
      <c r="DF462" s="13">
        <v>59.079350852033343</v>
      </c>
    </row>
    <row r="463" spans="1:110" x14ac:dyDescent="0.25">
      <c r="A463" s="9">
        <v>71.400000000000006</v>
      </c>
      <c r="B463" s="10" t="b">
        <v>1</v>
      </c>
      <c r="U463" s="13"/>
      <c r="V463" s="13"/>
      <c r="W463" s="14"/>
      <c r="X463" s="26"/>
      <c r="Y463" s="26"/>
      <c r="Z463" s="26"/>
      <c r="AA463" s="26"/>
      <c r="AB463" s="26"/>
      <c r="AC463" s="26"/>
      <c r="AD463" s="26"/>
      <c r="AE463" s="26"/>
      <c r="AG463" s="13"/>
      <c r="AH463" s="13"/>
      <c r="AI463" s="14"/>
      <c r="AJ463" s="26"/>
      <c r="AK463" s="26"/>
      <c r="AL463" s="26"/>
      <c r="AM463" s="26"/>
      <c r="AN463" s="26"/>
      <c r="AO463" s="26"/>
      <c r="AP463" s="26"/>
      <c r="AQ463" s="26"/>
      <c r="AS463" s="13"/>
      <c r="AT463" s="13"/>
      <c r="AU463" s="14"/>
      <c r="AV463" s="26"/>
      <c r="AW463" s="26"/>
      <c r="AX463" s="26"/>
      <c r="AY463" s="26"/>
      <c r="AZ463" s="26"/>
      <c r="BA463" s="26"/>
      <c r="BB463" s="26"/>
      <c r="BC463" s="26"/>
      <c r="CW463" s="26">
        <v>0.1565915300546448</v>
      </c>
      <c r="CX463" s="13">
        <v>58</v>
      </c>
      <c r="CY463" s="13">
        <v>59.619487520934065</v>
      </c>
      <c r="CZ463" s="13">
        <v>59.070059534357966</v>
      </c>
      <c r="DA463" s="13">
        <v>11.789275505553965</v>
      </c>
      <c r="DB463" s="13">
        <f ca="1"/>
        <v>60.314410736407929</v>
      </c>
      <c r="DC463" s="13">
        <f ca="1"/>
        <v>59.786058796729641</v>
      </c>
      <c r="DD463" s="13">
        <v>53.68013128120046</v>
      </c>
      <c r="DE463" s="13">
        <f ca="1"/>
        <v>58.732736773530448</v>
      </c>
      <c r="DF463" s="13">
        <v>59.095150106395707</v>
      </c>
    </row>
    <row r="464" spans="1:110" x14ac:dyDescent="0.25">
      <c r="A464" s="9">
        <v>71.099999999999994</v>
      </c>
      <c r="B464" s="10" t="b">
        <v>1</v>
      </c>
      <c r="U464" s="13"/>
      <c r="V464" s="13"/>
      <c r="W464" s="14"/>
      <c r="X464" s="26"/>
      <c r="Y464" s="26"/>
      <c r="Z464" s="26"/>
      <c r="AA464" s="26"/>
      <c r="AB464" s="26"/>
      <c r="AC464" s="26"/>
      <c r="AD464" s="26"/>
      <c r="AE464" s="26"/>
      <c r="AG464" s="13"/>
      <c r="AH464" s="13"/>
      <c r="AI464" s="14"/>
      <c r="AJ464" s="26"/>
      <c r="AK464" s="26"/>
      <c r="AL464" s="26"/>
      <c r="AM464" s="26"/>
      <c r="AN464" s="26"/>
      <c r="AO464" s="26"/>
      <c r="AP464" s="26"/>
      <c r="AQ464" s="26"/>
      <c r="AS464" s="13"/>
      <c r="AT464" s="13"/>
      <c r="AU464" s="14"/>
      <c r="AV464" s="26"/>
      <c r="AW464" s="26"/>
      <c r="AX464" s="26"/>
      <c r="AY464" s="26"/>
      <c r="AZ464" s="26"/>
      <c r="BA464" s="26"/>
      <c r="BB464" s="26"/>
      <c r="BC464" s="26"/>
      <c r="CW464" s="26">
        <v>0.15693306010928962</v>
      </c>
      <c r="CX464" s="13">
        <v>58</v>
      </c>
      <c r="CY464" s="13">
        <v>59.633036415770306</v>
      </c>
      <c r="CZ464" s="13">
        <v>59.08241902698785</v>
      </c>
      <c r="DA464" s="13">
        <v>11.817313145343485</v>
      </c>
      <c r="DB464" s="13">
        <f ca="1"/>
        <v>60.330193419112632</v>
      </c>
      <c r="DC464" s="13">
        <f ca="1"/>
        <v>59.798283385297175</v>
      </c>
      <c r="DD464" s="13">
        <v>53.699131647909553</v>
      </c>
      <c r="DE464" s="13">
        <f ca="1"/>
        <v>58.747998168316286</v>
      </c>
      <c r="DF464" s="13">
        <v>59.110929103021434</v>
      </c>
    </row>
    <row r="465" spans="1:110" x14ac:dyDescent="0.25">
      <c r="A465" s="9">
        <v>77</v>
      </c>
      <c r="B465" s="10" t="b">
        <v>1</v>
      </c>
      <c r="U465" s="13"/>
      <c r="V465" s="13"/>
      <c r="W465" s="14"/>
      <c r="X465" s="26"/>
      <c r="Y465" s="26"/>
      <c r="Z465" s="26"/>
      <c r="AA465" s="26"/>
      <c r="AB465" s="26"/>
      <c r="AC465" s="26"/>
      <c r="AD465" s="26"/>
      <c r="AE465" s="26"/>
      <c r="AG465" s="13"/>
      <c r="AH465" s="13"/>
      <c r="AI465" s="14"/>
      <c r="AJ465" s="26"/>
      <c r="AK465" s="26"/>
      <c r="AL465" s="26"/>
      <c r="AM465" s="26"/>
      <c r="AN465" s="26"/>
      <c r="AO465" s="26"/>
      <c r="AP465" s="26"/>
      <c r="AQ465" s="26"/>
      <c r="AS465" s="13"/>
      <c r="AT465" s="13"/>
      <c r="AU465" s="14"/>
      <c r="AV465" s="26"/>
      <c r="AW465" s="26"/>
      <c r="AX465" s="26"/>
      <c r="AY465" s="26"/>
      <c r="AZ465" s="26"/>
      <c r="BA465" s="26"/>
      <c r="BB465" s="26"/>
      <c r="BC465" s="26"/>
      <c r="CW465" s="26">
        <v>0.15727459016393441</v>
      </c>
      <c r="CX465" s="13">
        <v>58</v>
      </c>
      <c r="CY465" s="13">
        <v>59.646565925688435</v>
      </c>
      <c r="CZ465" s="13">
        <v>59.094763416906872</v>
      </c>
      <c r="DA465" s="13">
        <v>11.845362145603238</v>
      </c>
      <c r="DB465" s="13">
        <f ca="1"/>
        <v>60.345949190270289</v>
      </c>
      <c r="DC465" s="13">
        <f ca="1"/>
        <v>59.810492167042</v>
      </c>
      <c r="DD465" s="13">
        <v>53.718111350797471</v>
      </c>
      <c r="DE465" s="13">
        <f ca="1"/>
        <v>58.763240129279211</v>
      </c>
      <c r="DF465" s="13">
        <v>59.12668791998864</v>
      </c>
    </row>
    <row r="466" spans="1:110" x14ac:dyDescent="0.25">
      <c r="A466" s="9">
        <v>73</v>
      </c>
      <c r="B466" s="10" t="b">
        <v>1</v>
      </c>
      <c r="U466" s="13"/>
      <c r="V466" s="13"/>
      <c r="W466" s="14"/>
      <c r="X466" s="26"/>
      <c r="Y466" s="26"/>
      <c r="Z466" s="26"/>
      <c r="AA466" s="26"/>
      <c r="AB466" s="26"/>
      <c r="AC466" s="26"/>
      <c r="AD466" s="26"/>
      <c r="AE466" s="26"/>
      <c r="AG466" s="13"/>
      <c r="AH466" s="13"/>
      <c r="AI466" s="14"/>
      <c r="AJ466" s="26"/>
      <c r="AK466" s="26"/>
      <c r="AL466" s="26"/>
      <c r="AM466" s="26"/>
      <c r="AN466" s="26"/>
      <c r="AO466" s="26"/>
      <c r="AP466" s="26"/>
      <c r="AQ466" s="26"/>
      <c r="AS466" s="13"/>
      <c r="AT466" s="13"/>
      <c r="AU466" s="14"/>
      <c r="AV466" s="26"/>
      <c r="AW466" s="26"/>
      <c r="AX466" s="26"/>
      <c r="AY466" s="26"/>
      <c r="AZ466" s="26"/>
      <c r="BA466" s="26"/>
      <c r="BB466" s="26"/>
      <c r="BC466" s="26"/>
      <c r="CW466" s="26">
        <v>0.15761612021857924</v>
      </c>
      <c r="CX466" s="13">
        <v>58</v>
      </c>
      <c r="CY466" s="13">
        <v>59.660076133304379</v>
      </c>
      <c r="CZ466" s="13">
        <v>59.107092768971512</v>
      </c>
      <c r="DA466" s="13">
        <v>11.87342251554319</v>
      </c>
      <c r="DB466" s="13">
        <f ca="1"/>
        <v>60.361678163572165</v>
      </c>
      <c r="DC466" s="13">
        <f ca="1"/>
        <v>59.822685209391544</v>
      </c>
      <c r="DD466" s="13">
        <v>53.737070457136646</v>
      </c>
      <c r="DE466" s="13">
        <f ca="1"/>
        <v>58.778462731654493</v>
      </c>
      <c r="DF466" s="13">
        <v>59.142426634919261</v>
      </c>
    </row>
    <row r="467" spans="1:110" x14ac:dyDescent="0.25">
      <c r="A467" s="9">
        <v>69.900000000000006</v>
      </c>
      <c r="B467" s="10" t="b">
        <v>1</v>
      </c>
      <c r="U467" s="13"/>
      <c r="V467" s="13"/>
      <c r="W467" s="14"/>
      <c r="X467" s="26"/>
      <c r="Y467" s="26"/>
      <c r="Z467" s="26"/>
      <c r="AA467" s="26"/>
      <c r="AB467" s="26"/>
      <c r="AC467" s="26"/>
      <c r="AD467" s="26"/>
      <c r="AE467" s="26"/>
      <c r="AG467" s="13"/>
      <c r="AH467" s="13"/>
      <c r="AI467" s="14"/>
      <c r="AJ467" s="26"/>
      <c r="AK467" s="26"/>
      <c r="AL467" s="26"/>
      <c r="AM467" s="26"/>
      <c r="AN467" s="26"/>
      <c r="AO467" s="26"/>
      <c r="AP467" s="26"/>
      <c r="AQ467" s="26"/>
      <c r="AS467" s="13"/>
      <c r="AT467" s="13"/>
      <c r="AU467" s="14"/>
      <c r="AV467" s="26"/>
      <c r="AW467" s="26"/>
      <c r="AX467" s="26"/>
      <c r="AY467" s="26"/>
      <c r="AZ467" s="26"/>
      <c r="BA467" s="26"/>
      <c r="BB467" s="26"/>
      <c r="BC467" s="26"/>
      <c r="CW467" s="26">
        <v>0.15795765027322403</v>
      </c>
      <c r="CX467" s="13">
        <v>58</v>
      </c>
      <c r="CY467" s="13">
        <v>59.673567120725764</v>
      </c>
      <c r="CZ467" s="13">
        <v>59.119407147648445</v>
      </c>
      <c r="DA467" s="13">
        <v>11.901494264384475</v>
      </c>
      <c r="DB467" s="13">
        <f ca="1"/>
        <v>60.377380452000509</v>
      </c>
      <c r="DC467" s="13">
        <f ca="1"/>
        <v>59.834862579364845</v>
      </c>
      <c r="DD467" s="13">
        <v>53.756009033835305</v>
      </c>
      <c r="DE467" s="13">
        <f ca="1"/>
        <v>58.793666050238031</v>
      </c>
      <c r="DF467" s="13">
        <v>59.158145324982669</v>
      </c>
    </row>
    <row r="468" spans="1:110" x14ac:dyDescent="0.25">
      <c r="A468" s="9">
        <v>68.7</v>
      </c>
      <c r="B468" s="10" t="b">
        <v>1</v>
      </c>
      <c r="U468" s="13"/>
      <c r="V468" s="13"/>
      <c r="W468" s="14"/>
      <c r="X468" s="26"/>
      <c r="Y468" s="26"/>
      <c r="Z468" s="26"/>
      <c r="AA468" s="26"/>
      <c r="AB468" s="26"/>
      <c r="AC468" s="26"/>
      <c r="AD468" s="26"/>
      <c r="AE468" s="26"/>
      <c r="AG468" s="13"/>
      <c r="AH468" s="13"/>
      <c r="AI468" s="14"/>
      <c r="AJ468" s="26"/>
      <c r="AK468" s="26"/>
      <c r="AL468" s="26"/>
      <c r="AM468" s="26"/>
      <c r="AN468" s="26"/>
      <c r="AO468" s="26"/>
      <c r="AP468" s="26"/>
      <c r="AQ468" s="26"/>
      <c r="AS468" s="13"/>
      <c r="AT468" s="13"/>
      <c r="AU468" s="14"/>
      <c r="AV468" s="26"/>
      <c r="AW468" s="26"/>
      <c r="AX468" s="26"/>
      <c r="AY468" s="26"/>
      <c r="AZ468" s="26"/>
      <c r="BA468" s="26"/>
      <c r="BB468" s="26"/>
      <c r="BC468" s="26"/>
      <c r="CW468" s="26">
        <v>0.15829918032786885</v>
      </c>
      <c r="CX468" s="13">
        <v>58.1</v>
      </c>
      <c r="CY468" s="13">
        <v>59.687038969556092</v>
      </c>
      <c r="CZ468" s="13">
        <v>59.131706617017635</v>
      </c>
      <c r="DA468" s="13">
        <v>11.929577401359476</v>
      </c>
      <c r="DB468" s="13">
        <f ca="1"/>
        <v>60.393056167834587</v>
      </c>
      <c r="DC468" s="13">
        <f ca="1"/>
        <v>59.847024343576024</v>
      </c>
      <c r="DD468" s="13">
        <v>53.774927147440188</v>
      </c>
      <c r="DE468" s="13">
        <f ca="1"/>
        <v>58.808850159389905</v>
      </c>
      <c r="DF468" s="13">
        <v>59.173844066899385</v>
      </c>
    </row>
    <row r="469" spans="1:110" x14ac:dyDescent="0.25">
      <c r="A469" s="9">
        <v>68.3</v>
      </c>
      <c r="B469" s="10" t="b">
        <v>1</v>
      </c>
      <c r="U469" s="13"/>
      <c r="V469" s="13"/>
      <c r="W469" s="14"/>
      <c r="X469" s="26"/>
      <c r="Y469" s="26"/>
      <c r="Z469" s="26"/>
      <c r="AA469" s="26"/>
      <c r="AB469" s="26"/>
      <c r="AC469" s="26"/>
      <c r="AD469" s="26"/>
      <c r="AE469" s="26"/>
      <c r="AG469" s="13"/>
      <c r="AH469" s="13"/>
      <c r="AI469" s="14"/>
      <c r="AJ469" s="26"/>
      <c r="AK469" s="26"/>
      <c r="AL469" s="26"/>
      <c r="AM469" s="26"/>
      <c r="AN469" s="26"/>
      <c r="AO469" s="26"/>
      <c r="AP469" s="26"/>
      <c r="AQ469" s="26"/>
      <c r="AS469" s="13"/>
      <c r="AT469" s="13"/>
      <c r="AU469" s="14"/>
      <c r="AV469" s="26"/>
      <c r="AW469" s="26"/>
      <c r="AX469" s="26"/>
      <c r="AY469" s="26"/>
      <c r="AZ469" s="26"/>
      <c r="BA469" s="26"/>
      <c r="BB469" s="26"/>
      <c r="BC469" s="26"/>
      <c r="CW469" s="26">
        <v>0.15864071038251365</v>
      </c>
      <c r="CX469" s="13">
        <v>58.1</v>
      </c>
      <c r="CY469" s="13">
        <v>59.700491760898991</v>
      </c>
      <c r="CZ469" s="13">
        <v>59.143991240775669</v>
      </c>
      <c r="DA469" s="13">
        <v>11.957671935711808</v>
      </c>
      <c r="DB469" s="13">
        <f ca="1"/>
        <v>60.408705422656595</v>
      </c>
      <c r="DC469" s="13">
        <f ca="1"/>
        <v>59.859170568237566</v>
      </c>
      <c r="DD469" s="13">
        <v>53.793824864139296</v>
      </c>
      <c r="DE469" s="13">
        <f ca="1"/>
        <v>58.824015133037889</v>
      </c>
      <c r="DF469" s="13">
        <v>59.18952293694457</v>
      </c>
    </row>
    <row r="470" spans="1:110" x14ac:dyDescent="0.25">
      <c r="A470" s="9">
        <v>67.8</v>
      </c>
      <c r="B470" s="10" t="b">
        <v>1</v>
      </c>
      <c r="U470" s="13"/>
      <c r="V470" s="13"/>
      <c r="W470" s="14"/>
      <c r="X470" s="26"/>
      <c r="Y470" s="26"/>
      <c r="Z470" s="26"/>
      <c r="AA470" s="26"/>
      <c r="AB470" s="26"/>
      <c r="AC470" s="26"/>
      <c r="AD470" s="26"/>
      <c r="AE470" s="26"/>
      <c r="AG470" s="13"/>
      <c r="AH470" s="13"/>
      <c r="AI470" s="14"/>
      <c r="AJ470" s="26"/>
      <c r="AK470" s="26"/>
      <c r="AL470" s="26"/>
      <c r="AM470" s="26"/>
      <c r="AN470" s="26"/>
      <c r="AO470" s="26"/>
      <c r="AP470" s="26"/>
      <c r="AQ470" s="26"/>
      <c r="AS470" s="13"/>
      <c r="AT470" s="13"/>
      <c r="AU470" s="14"/>
      <c r="AV470" s="26"/>
      <c r="AW470" s="26"/>
      <c r="AX470" s="26"/>
      <c r="AY470" s="26"/>
      <c r="AZ470" s="26"/>
      <c r="BA470" s="26"/>
      <c r="BB470" s="26"/>
      <c r="BC470" s="26"/>
      <c r="CW470" s="26">
        <v>0.15898224043715847</v>
      </c>
      <c r="CX470" s="13">
        <v>58.1</v>
      </c>
      <c r="CY470" s="13">
        <v>59.713925575362438</v>
      </c>
      <c r="CZ470" s="13">
        <v>59.156261082238856</v>
      </c>
      <c r="DA470" s="13">
        <v>11.985777876696355</v>
      </c>
      <c r="DB470" s="13">
        <f ca="1"/>
        <v>60.424328327357443</v>
      </c>
      <c r="DC470" s="13">
        <f ca="1"/>
        <v>59.871301319163756</v>
      </c>
      <c r="DD470" s="13">
        <v>53.812702249764584</v>
      </c>
      <c r="DE470" s="13">
        <f ca="1"/>
        <v>58.839161044680878</v>
      </c>
      <c r="DF470" s="13">
        <v>59.205182010951702</v>
      </c>
    </row>
    <row r="471" spans="1:110" x14ac:dyDescent="0.25">
      <c r="A471" s="9">
        <v>67.400000000000006</v>
      </c>
      <c r="B471" s="10" t="b">
        <v>1</v>
      </c>
      <c r="U471" s="13"/>
      <c r="V471" s="13"/>
      <c r="W471" s="14"/>
      <c r="X471" s="26"/>
      <c r="Y471" s="26"/>
      <c r="Z471" s="26"/>
      <c r="AA471" s="26"/>
      <c r="AB471" s="26"/>
      <c r="AC471" s="26"/>
      <c r="AD471" s="26"/>
      <c r="AE471" s="26"/>
      <c r="AG471" s="13"/>
      <c r="AH471" s="13"/>
      <c r="AI471" s="14"/>
      <c r="AJ471" s="26"/>
      <c r="AK471" s="26"/>
      <c r="AL471" s="26"/>
      <c r="AM471" s="26"/>
      <c r="AN471" s="26"/>
      <c r="AO471" s="26"/>
      <c r="AP471" s="26"/>
      <c r="AQ471" s="26"/>
      <c r="AS471" s="13"/>
      <c r="AT471" s="13"/>
      <c r="AU471" s="14"/>
      <c r="AV471" s="26"/>
      <c r="AW471" s="26"/>
      <c r="AX471" s="26"/>
      <c r="AY471" s="26"/>
      <c r="AZ471" s="26"/>
      <c r="BA471" s="26"/>
      <c r="BB471" s="26"/>
      <c r="BC471" s="26"/>
      <c r="CW471" s="26">
        <v>0.15932377049180327</v>
      </c>
      <c r="CX471" s="13">
        <v>58.1</v>
      </c>
      <c r="CY471" s="13">
        <v>59.727340493062727</v>
      </c>
      <c r="CZ471" s="13">
        <v>59.168516204346389</v>
      </c>
      <c r="DA471" s="13">
        <v>12.013895233579252</v>
      </c>
      <c r="DB471" s="13">
        <f ca="1"/>
        <v>60.439924992142565</v>
      </c>
      <c r="DC471" s="13">
        <f ca="1"/>
        <v>59.883416661773829</v>
      </c>
      <c r="DD471" s="13">
        <v>53.831559369794647</v>
      </c>
      <c r="DE471" s="13">
        <f ca="1"/>
        <v>58.854287967392352</v>
      </c>
      <c r="DF471" s="13">
        <v>59.220821364315981</v>
      </c>
    </row>
    <row r="472" spans="1:110" x14ac:dyDescent="0.25">
      <c r="A472" s="9">
        <v>67</v>
      </c>
      <c r="B472" s="10" t="b">
        <v>1</v>
      </c>
      <c r="U472" s="13"/>
      <c r="V472" s="13"/>
      <c r="W472" s="14"/>
      <c r="X472" s="26"/>
      <c r="Y472" s="26"/>
      <c r="Z472" s="26"/>
      <c r="AA472" s="26"/>
      <c r="AB472" s="26"/>
      <c r="AC472" s="26"/>
      <c r="AD472" s="26"/>
      <c r="AE472" s="26"/>
      <c r="AG472" s="13"/>
      <c r="AH472" s="13"/>
      <c r="AI472" s="14"/>
      <c r="AJ472" s="26"/>
      <c r="AK472" s="26"/>
      <c r="AL472" s="26"/>
      <c r="AM472" s="26"/>
      <c r="AN472" s="26"/>
      <c r="AO472" s="26"/>
      <c r="AP472" s="26"/>
      <c r="AQ472" s="26"/>
      <c r="AS472" s="13"/>
      <c r="AT472" s="13"/>
      <c r="AU472" s="14"/>
      <c r="AV472" s="26"/>
      <c r="AW472" s="26"/>
      <c r="AX472" s="26"/>
      <c r="AY472" s="26"/>
      <c r="AZ472" s="26"/>
      <c r="BA472" s="26"/>
      <c r="BB472" s="26"/>
      <c r="BC472" s="26"/>
      <c r="CW472" s="26">
        <v>0.15966530054644809</v>
      </c>
      <c r="CX472" s="13">
        <v>58.1</v>
      </c>
      <c r="CY472" s="13">
        <v>59.740736593628853</v>
      </c>
      <c r="CZ472" s="13">
        <v>59.180756669663481</v>
      </c>
      <c r="DA472" s="13">
        <v>12.042024015637963</v>
      </c>
      <c r="DB472" s="13">
        <f ca="1"/>
        <v>60.455495526537682</v>
      </c>
      <c r="DC472" s="13">
        <f ca="1"/>
        <v>59.895516661095392</v>
      </c>
      <c r="DD472" s="13">
        <v>53.85039628935737</v>
      </c>
      <c r="DE472" s="13">
        <f ca="1"/>
        <v>58.869395973823742</v>
      </c>
      <c r="DF472" s="13">
        <v>59.236441071997902</v>
      </c>
    </row>
    <row r="473" spans="1:110" x14ac:dyDescent="0.25">
      <c r="A473" s="9">
        <v>66.599999999999994</v>
      </c>
      <c r="B473" s="10" t="b">
        <v>1</v>
      </c>
      <c r="U473" s="13"/>
      <c r="V473" s="13"/>
      <c r="W473" s="14"/>
      <c r="X473" s="26"/>
      <c r="Y473" s="26"/>
      <c r="Z473" s="26"/>
      <c r="AA473" s="26"/>
      <c r="AB473" s="26"/>
      <c r="AC473" s="26"/>
      <c r="AD473" s="26"/>
      <c r="AE473" s="26"/>
      <c r="AG473" s="13"/>
      <c r="AH473" s="13"/>
      <c r="AI473" s="14"/>
      <c r="AJ473" s="26"/>
      <c r="AK473" s="26"/>
      <c r="AL473" s="26"/>
      <c r="AM473" s="26"/>
      <c r="AN473" s="26"/>
      <c r="AO473" s="26"/>
      <c r="AP473" s="26"/>
      <c r="AQ473" s="26"/>
      <c r="AS473" s="13"/>
      <c r="AT473" s="13"/>
      <c r="AU473" s="14"/>
      <c r="AV473" s="26"/>
      <c r="AW473" s="26"/>
      <c r="AX473" s="26"/>
      <c r="AY473" s="26"/>
      <c r="AZ473" s="26"/>
      <c r="BA473" s="26"/>
      <c r="BB473" s="26"/>
      <c r="BC473" s="26"/>
      <c r="CW473" s="26">
        <v>0.16000683060109289</v>
      </c>
      <c r="CX473" s="13">
        <v>58.1</v>
      </c>
      <c r="CY473" s="13">
        <v>59.754113956206197</v>
      </c>
      <c r="CZ473" s="13">
        <v>59.192982540384335</v>
      </c>
      <c r="DA473" s="13">
        <v>12.070164232161233</v>
      </c>
      <c r="DB473" s="13">
        <f ca="1"/>
        <v>60.47104003939436</v>
      </c>
      <c r="DC473" s="13">
        <f ca="1"/>
        <v>59.907601381767499</v>
      </c>
      <c r="DD473" s="13">
        <v>53.86921307323253</v>
      </c>
      <c r="DE473" s="13">
        <f ca="1"/>
        <v>58.884485136207786</v>
      </c>
      <c r="DF473" s="13">
        <v>59.252041208526691</v>
      </c>
    </row>
    <row r="474" spans="1:110" x14ac:dyDescent="0.25">
      <c r="A474" s="9">
        <v>66.099999999999994</v>
      </c>
      <c r="B474" s="10" t="b">
        <v>1</v>
      </c>
      <c r="U474" s="13"/>
      <c r="V474" s="13"/>
      <c r="W474" s="14"/>
      <c r="X474" s="26"/>
      <c r="Y474" s="26"/>
      <c r="Z474" s="26"/>
      <c r="AA474" s="26"/>
      <c r="AB474" s="26"/>
      <c r="AC474" s="26"/>
      <c r="AD474" s="26"/>
      <c r="AE474" s="26"/>
      <c r="AG474" s="13"/>
      <c r="AH474" s="13"/>
      <c r="AI474" s="14"/>
      <c r="AJ474" s="26"/>
      <c r="AK474" s="26"/>
      <c r="AL474" s="26"/>
      <c r="AM474" s="26"/>
      <c r="AN474" s="26"/>
      <c r="AO474" s="26"/>
      <c r="AP474" s="26"/>
      <c r="AQ474" s="26"/>
      <c r="AS474" s="13"/>
      <c r="AT474" s="13"/>
      <c r="AU474" s="14"/>
      <c r="AV474" s="26"/>
      <c r="AW474" s="26"/>
      <c r="AX474" s="26"/>
      <c r="AY474" s="26"/>
      <c r="AZ474" s="26"/>
      <c r="BA474" s="26"/>
      <c r="BB474" s="26"/>
      <c r="BC474" s="26"/>
      <c r="CW474" s="26">
        <v>0.16034836065573771</v>
      </c>
      <c r="CX474" s="13">
        <v>58.1</v>
      </c>
      <c r="CY474" s="13">
        <v>59.767472659460829</v>
      </c>
      <c r="CZ474" s="13">
        <v>59.205193878335187</v>
      </c>
      <c r="DA474" s="13">
        <v>12.098315892449161</v>
      </c>
      <c r="DB474" s="13">
        <f ca="1"/>
        <v>60.486558638895723</v>
      </c>
      <c r="DC474" s="13">
        <f ca="1"/>
        <v>59.919670888043946</v>
      </c>
      <c r="DD474" s="13">
        <v>53.888009785854415</v>
      </c>
      <c r="DE474" s="13">
        <f ca="1"/>
        <v>58.899555526361901</v>
      </c>
      <c r="DF474" s="13">
        <v>59.267621848003685</v>
      </c>
    </row>
    <row r="475" spans="1:110" x14ac:dyDescent="0.25">
      <c r="A475" s="9">
        <v>65.599999999999994</v>
      </c>
      <c r="B475" s="10" t="b">
        <v>1</v>
      </c>
      <c r="U475" s="13"/>
      <c r="V475" s="13"/>
      <c r="W475" s="14"/>
      <c r="X475" s="26"/>
      <c r="Y475" s="26"/>
      <c r="Z475" s="26"/>
      <c r="AA475" s="26"/>
      <c r="AB475" s="26"/>
      <c r="AC475" s="26"/>
      <c r="AD475" s="26"/>
      <c r="AE475" s="26"/>
      <c r="AG475" s="13"/>
      <c r="AH475" s="13"/>
      <c r="AI475" s="14"/>
      <c r="AJ475" s="26"/>
      <c r="AK475" s="26"/>
      <c r="AL475" s="26"/>
      <c r="AM475" s="26"/>
      <c r="AN475" s="26"/>
      <c r="AO475" s="26"/>
      <c r="AP475" s="26"/>
      <c r="AQ475" s="26"/>
      <c r="AS475" s="13"/>
      <c r="AT475" s="13"/>
      <c r="AU475" s="14"/>
      <c r="AV475" s="26"/>
      <c r="AW475" s="26"/>
      <c r="AX475" s="26"/>
      <c r="AY475" s="26"/>
      <c r="AZ475" s="26"/>
      <c r="BA475" s="26"/>
      <c r="BB475" s="26"/>
      <c r="BC475" s="26"/>
      <c r="CW475" s="26">
        <v>0.1606898907103825</v>
      </c>
      <c r="CX475" s="13">
        <v>58.1</v>
      </c>
      <c r="CY475" s="13">
        <v>59.7808127815833</v>
      </c>
      <c r="CZ475" s="13">
        <v>59.217390744977521</v>
      </c>
      <c r="DA475" s="13">
        <v>12.126479005813202</v>
      </c>
      <c r="DB475" s="13">
        <f ca="1"/>
        <v>60.502051432561927</v>
      </c>
      <c r="DC475" s="13">
        <f ca="1"/>
        <v>59.931725243796372</v>
      </c>
      <c r="DD475" s="13">
        <v>53.906786491314406</v>
      </c>
      <c r="DE475" s="13">
        <f ca="1"/>
        <v>58.91460721569139</v>
      </c>
      <c r="DF475" s="13">
        <v>59.283183064105749</v>
      </c>
    </row>
    <row r="476" spans="1:110" x14ac:dyDescent="0.25">
      <c r="A476" s="9">
        <v>65</v>
      </c>
      <c r="B476" s="10" t="b">
        <v>1</v>
      </c>
      <c r="U476" s="13"/>
      <c r="V476" s="13"/>
      <c r="W476" s="14"/>
      <c r="X476" s="26"/>
      <c r="Y476" s="26"/>
      <c r="Z476" s="26"/>
      <c r="AA476" s="26"/>
      <c r="AB476" s="26"/>
      <c r="AC476" s="26"/>
      <c r="AD476" s="26"/>
      <c r="AE476" s="26"/>
      <c r="AG476" s="13"/>
      <c r="AH476" s="13"/>
      <c r="AI476" s="14"/>
      <c r="AJ476" s="26"/>
      <c r="AK476" s="26"/>
      <c r="AL476" s="26"/>
      <c r="AM476" s="26"/>
      <c r="AN476" s="26"/>
      <c r="AO476" s="26"/>
      <c r="AP476" s="26"/>
      <c r="AQ476" s="26"/>
      <c r="AS476" s="13"/>
      <c r="AT476" s="13"/>
      <c r="AU476" s="14"/>
      <c r="AV476" s="26"/>
      <c r="AW476" s="26"/>
      <c r="AX476" s="26"/>
      <c r="AY476" s="26"/>
      <c r="AZ476" s="26"/>
      <c r="BA476" s="26"/>
      <c r="BB476" s="26"/>
      <c r="BC476" s="26"/>
      <c r="CW476" s="26">
        <v>0.16103142076502733</v>
      </c>
      <c r="CX476" s="13">
        <v>58.1</v>
      </c>
      <c r="CY476" s="13">
        <v>59.794134400292691</v>
      </c>
      <c r="CZ476" s="13">
        <v>59.229573201410808</v>
      </c>
      <c r="DA476" s="13">
        <v>12.154653581576152</v>
      </c>
      <c r="DB476" s="13">
        <f ca="1"/>
        <v>60.517518527255646</v>
      </c>
      <c r="DC476" s="13">
        <f ca="1"/>
        <v>59.943764512517419</v>
      </c>
      <c r="DD476" s="13">
        <v>53.9255432533635</v>
      </c>
      <c r="DE476" s="13">
        <f ca="1"/>
        <v>58.929640275192774</v>
      </c>
      <c r="DF476" s="13">
        <v>59.298724930088632</v>
      </c>
    </row>
    <row r="477" spans="1:110" x14ac:dyDescent="0.25">
      <c r="A477" s="9">
        <v>64.099999999999994</v>
      </c>
      <c r="B477" s="10" t="b">
        <v>1</v>
      </c>
      <c r="U477" s="13"/>
      <c r="V477" s="13"/>
      <c r="W477" s="14"/>
      <c r="X477" s="26"/>
      <c r="Y477" s="26"/>
      <c r="Z477" s="26"/>
      <c r="AA477" s="26"/>
      <c r="AB477" s="26"/>
      <c r="AC477" s="26"/>
      <c r="AD477" s="26"/>
      <c r="AE477" s="26"/>
      <c r="AG477" s="13"/>
      <c r="AH477" s="13"/>
      <c r="AI477" s="14"/>
      <c r="AJ477" s="26"/>
      <c r="AK477" s="26"/>
      <c r="AL477" s="26"/>
      <c r="AM477" s="26"/>
      <c r="AN477" s="26"/>
      <c r="AO477" s="26"/>
      <c r="AP477" s="26"/>
      <c r="AQ477" s="26"/>
      <c r="AS477" s="13"/>
      <c r="AT477" s="13"/>
      <c r="AU477" s="14"/>
      <c r="AV477" s="26"/>
      <c r="AW477" s="26"/>
      <c r="AX477" s="26"/>
      <c r="AY477" s="26"/>
      <c r="AZ477" s="26"/>
      <c r="BA477" s="26"/>
      <c r="BB477" s="26"/>
      <c r="BC477" s="26"/>
      <c r="CW477" s="26">
        <v>0.16137295081967212</v>
      </c>
      <c r="CX477" s="13">
        <v>58.2</v>
      </c>
      <c r="CY477" s="13">
        <v>59.807437592840273</v>
      </c>
      <c r="CZ477" s="13">
        <v>59.241741308375481</v>
      </c>
      <c r="DA477" s="13">
        <v>12.182839629072232</v>
      </c>
      <c r="DB477" s="13">
        <f ca="1"/>
        <v>60.532960029187535</v>
      </c>
      <c r="DC477" s="13">
        <f ca="1"/>
        <v>59.955788757323781</v>
      </c>
      <c r="DD477" s="13">
        <v>53.944280135414871</v>
      </c>
      <c r="DE477" s="13">
        <f ca="1"/>
        <v>58.944654775456968</v>
      </c>
      <c r="DF477" s="13">
        <v>59.31424751879026</v>
      </c>
    </row>
    <row r="478" spans="1:110" x14ac:dyDescent="0.25">
      <c r="A478" s="9">
        <v>62.9</v>
      </c>
      <c r="B478" s="10" t="b">
        <v>1</v>
      </c>
      <c r="U478" s="13"/>
      <c r="V478" s="13"/>
      <c r="W478" s="14"/>
      <c r="X478" s="26"/>
      <c r="Y478" s="26"/>
      <c r="Z478" s="26"/>
      <c r="AA478" s="26"/>
      <c r="AB478" s="26"/>
      <c r="AC478" s="26"/>
      <c r="AD478" s="26"/>
      <c r="AE478" s="26"/>
      <c r="AG478" s="13"/>
      <c r="AH478" s="13"/>
      <c r="AI478" s="14"/>
      <c r="AJ478" s="26"/>
      <c r="AK478" s="26"/>
      <c r="AL478" s="26"/>
      <c r="AM478" s="26"/>
      <c r="AN478" s="26"/>
      <c r="AO478" s="26"/>
      <c r="AP478" s="26"/>
      <c r="AQ478" s="26"/>
      <c r="AS478" s="13"/>
      <c r="AT478" s="13"/>
      <c r="AU478" s="14"/>
      <c r="AV478" s="26"/>
      <c r="AW478" s="26"/>
      <c r="AX478" s="26"/>
      <c r="AY478" s="26"/>
      <c r="AZ478" s="26"/>
      <c r="BA478" s="26"/>
      <c r="BB478" s="26"/>
      <c r="BC478" s="26"/>
      <c r="CW478" s="26">
        <v>0.16171448087431695</v>
      </c>
      <c r="CX478" s="13">
        <v>58.2</v>
      </c>
      <c r="CY478" s="13">
        <v>59.820722436013654</v>
      </c>
      <c r="CZ478" s="13">
        <v>59.253895126256069</v>
      </c>
      <c r="DA478" s="13">
        <v>12.211037157647027</v>
      </c>
      <c r="DB478" s="13">
        <f ca="1"/>
        <v>60.548376043921579</v>
      </c>
      <c r="DC478" s="13">
        <f ca="1"/>
        <v>59.967798040959323</v>
      </c>
      <c r="DD478" s="13">
        <v>53.962997200546312</v>
      </c>
      <c r="DE478" s="13">
        <f ca="1"/>
        <v>58.959650786672512</v>
      </c>
      <c r="DF478" s="13">
        <v>59.329750902634018</v>
      </c>
    </row>
    <row r="479" spans="1:110" x14ac:dyDescent="0.25">
      <c r="A479" s="9">
        <v>61.5</v>
      </c>
      <c r="B479" s="10" t="b">
        <v>1</v>
      </c>
      <c r="U479" s="13"/>
      <c r="V479" s="13"/>
      <c r="W479" s="14"/>
      <c r="X479" s="26"/>
      <c r="Y479" s="26"/>
      <c r="Z479" s="26"/>
      <c r="AA479" s="26"/>
      <c r="AB479" s="26"/>
      <c r="AC479" s="26"/>
      <c r="AD479" s="26"/>
      <c r="AE479" s="26"/>
      <c r="AG479" s="13"/>
      <c r="AH479" s="13"/>
      <c r="AI479" s="14"/>
      <c r="AJ479" s="26"/>
      <c r="AK479" s="26"/>
      <c r="AL479" s="26"/>
      <c r="AM479" s="26"/>
      <c r="AN479" s="26"/>
      <c r="AO479" s="26"/>
      <c r="AP479" s="26"/>
      <c r="AQ479" s="26"/>
      <c r="AS479" s="13"/>
      <c r="AT479" s="13"/>
      <c r="AU479" s="14"/>
      <c r="AV479" s="26"/>
      <c r="AW479" s="26"/>
      <c r="AX479" s="26"/>
      <c r="AY479" s="26"/>
      <c r="AZ479" s="26"/>
      <c r="BA479" s="26"/>
      <c r="BB479" s="26"/>
      <c r="BC479" s="26"/>
      <c r="CW479" s="26">
        <v>0.16205601092896174</v>
      </c>
      <c r="CX479" s="13">
        <v>58.2</v>
      </c>
      <c r="CY479" s="13">
        <v>59.833989006140278</v>
      </c>
      <c r="CZ479" s="13">
        <v>59.266034715083634</v>
      </c>
      <c r="DA479" s="13">
        <v>12.239246176657586</v>
      </c>
      <c r="DB479" s="13">
        <f ca="1"/>
        <v>60.563766676380403</v>
      </c>
      <c r="DC479" s="13">
        <f ca="1"/>
        <v>59.979792425798095</v>
      </c>
      <c r="DD479" s="13">
        <v>53.981694511502809</v>
      </c>
      <c r="DE479" s="13">
        <f ca="1"/>
        <v>58.974628378628694</v>
      </c>
      <c r="DF479" s="13">
        <v>59.345235153632025</v>
      </c>
    </row>
    <row r="480" spans="1:110" x14ac:dyDescent="0.25">
      <c r="A480" s="9">
        <v>63</v>
      </c>
      <c r="B480" s="10" t="b">
        <v>1</v>
      </c>
      <c r="U480" s="13"/>
      <c r="V480" s="13"/>
      <c r="W480" s="14"/>
      <c r="X480" s="26"/>
      <c r="Y480" s="26"/>
      <c r="Z480" s="26"/>
      <c r="AA480" s="26"/>
      <c r="AB480" s="26"/>
      <c r="AC480" s="26"/>
      <c r="AD480" s="26"/>
      <c r="AE480" s="26"/>
      <c r="AG480" s="13"/>
      <c r="AH480" s="13"/>
      <c r="AI480" s="14"/>
      <c r="AJ480" s="26"/>
      <c r="AK480" s="26"/>
      <c r="AL480" s="26"/>
      <c r="AM480" s="26"/>
      <c r="AN480" s="26"/>
      <c r="AO480" s="26"/>
      <c r="AP480" s="26"/>
      <c r="AQ480" s="26"/>
      <c r="AS480" s="13"/>
      <c r="AT480" s="13"/>
      <c r="AU480" s="14"/>
      <c r="AV480" s="26"/>
      <c r="AW480" s="26"/>
      <c r="AX480" s="26"/>
      <c r="AY480" s="26"/>
      <c r="AZ480" s="26"/>
      <c r="BA480" s="26"/>
      <c r="BB480" s="26"/>
      <c r="BC480" s="26"/>
      <c r="CW480" s="26">
        <v>0.16239754098360656</v>
      </c>
      <c r="CX480" s="13">
        <v>58.2</v>
      </c>
      <c r="CY480" s="13">
        <v>59.847237379091482</v>
      </c>
      <c r="CZ480" s="13">
        <v>59.278160134539249</v>
      </c>
      <c r="DA480" s="13">
        <v>12.26746669547239</v>
      </c>
      <c r="DB480" s="13">
        <f ca="1"/>
        <v>60.579132030850566</v>
      </c>
      <c r="DC480" s="13">
        <f ca="1"/>
        <v>59.991771973847293</v>
      </c>
      <c r="DD480" s="13">
        <v>54.000372130698878</v>
      </c>
      <c r="DE480" s="13">
        <f ca="1"/>
        <v>58.989587620718723</v>
      </c>
      <c r="DF480" s="13">
        <v>59.360700343388331</v>
      </c>
    </row>
    <row r="481" spans="1:110" x14ac:dyDescent="0.25">
      <c r="A481" s="9">
        <v>59.3</v>
      </c>
      <c r="B481" s="10" t="b">
        <v>1</v>
      </c>
      <c r="U481" s="13"/>
      <c r="V481" s="13"/>
      <c r="W481" s="14"/>
      <c r="X481" s="26"/>
      <c r="Y481" s="26"/>
      <c r="Z481" s="26"/>
      <c r="AA481" s="26"/>
      <c r="AB481" s="26"/>
      <c r="AC481" s="26"/>
      <c r="AD481" s="26"/>
      <c r="AE481" s="26"/>
      <c r="AG481" s="13"/>
      <c r="AH481" s="13"/>
      <c r="AI481" s="14"/>
      <c r="AJ481" s="26"/>
      <c r="AK481" s="26"/>
      <c r="AL481" s="26"/>
      <c r="AM481" s="26"/>
      <c r="AN481" s="26"/>
      <c r="AO481" s="26"/>
      <c r="AP481" s="26"/>
      <c r="AQ481" s="26"/>
      <c r="AS481" s="13"/>
      <c r="AT481" s="13"/>
      <c r="AU481" s="14"/>
      <c r="AV481" s="26"/>
      <c r="AW481" s="26"/>
      <c r="AX481" s="26"/>
      <c r="AY481" s="26"/>
      <c r="AZ481" s="26"/>
      <c r="BA481" s="26"/>
      <c r="BB481" s="26"/>
      <c r="BC481" s="26"/>
      <c r="CW481" s="26">
        <v>0.16273907103825136</v>
      </c>
      <c r="CX481" s="13">
        <v>58.2</v>
      </c>
      <c r="CY481" s="13">
        <v>59.86046763028591</v>
      </c>
      <c r="CZ481" s="13">
        <v>59.29027144395625</v>
      </c>
      <c r="DA481" s="13">
        <v>12.295698723471357</v>
      </c>
      <c r="DB481" s="13">
        <f ca="1"/>
        <v>60.594472210987725</v>
      </c>
      <c r="DC481" s="13">
        <f ca="1"/>
        <v>60.00373674675027</v>
      </c>
      <c r="DD481" s="13">
        <v>54.019030120221089</v>
      </c>
      <c r="DE481" s="13">
        <f ca="1"/>
        <v>59.004528581942793</v>
      </c>
      <c r="DF481" s="13">
        <v>59.376146543102124</v>
      </c>
    </row>
    <row r="482" spans="1:110" x14ac:dyDescent="0.25">
      <c r="A482" s="9">
        <v>58.5</v>
      </c>
      <c r="B482" s="10" t="b">
        <v>1</v>
      </c>
      <c r="U482" s="13"/>
      <c r="V482" s="13"/>
      <c r="W482" s="14"/>
      <c r="X482" s="26"/>
      <c r="Y482" s="26"/>
      <c r="Z482" s="26"/>
      <c r="AA482" s="26"/>
      <c r="AB482" s="26"/>
      <c r="AC482" s="26"/>
      <c r="AD482" s="26"/>
      <c r="AE482" s="26"/>
      <c r="AG482" s="13"/>
      <c r="AH482" s="13"/>
      <c r="AI482" s="14"/>
      <c r="AJ482" s="26"/>
      <c r="AK482" s="26"/>
      <c r="AL482" s="26"/>
      <c r="AM482" s="26"/>
      <c r="AN482" s="26"/>
      <c r="AO482" s="26"/>
      <c r="AP482" s="26"/>
      <c r="AQ482" s="26"/>
      <c r="AS482" s="13"/>
      <c r="AT482" s="13"/>
      <c r="AU482" s="14"/>
      <c r="AV482" s="26"/>
      <c r="AW482" s="26"/>
      <c r="AX482" s="26"/>
      <c r="AY482" s="26"/>
      <c r="AZ482" s="26"/>
      <c r="BA482" s="26"/>
      <c r="BB482" s="26"/>
      <c r="BC482" s="26"/>
      <c r="CW482" s="26">
        <v>0.16308060109289618</v>
      </c>
      <c r="CX482" s="13">
        <v>58.2</v>
      </c>
      <c r="CY482" s="13">
        <v>59.873679834693483</v>
      </c>
      <c r="CZ482" s="13">
        <v>59.302368702323449</v>
      </c>
      <c r="DA482" s="13">
        <v>12.323942270045929</v>
      </c>
      <c r="DB482" s="13">
        <f ca="1"/>
        <v>60.609787319821827</v>
      </c>
      <c r="DC482" s="13">
        <f ca="1"/>
        <v>60.01568680578945</v>
      </c>
      <c r="DD482" s="13">
        <v>54.037668541830428</v>
      </c>
      <c r="DE482" s="13">
        <f ca="1"/>
        <v>59.019451330911167</v>
      </c>
      <c r="DF482" s="13">
        <v>59.391573823570852</v>
      </c>
    </row>
    <row r="483" spans="1:110" x14ac:dyDescent="0.25">
      <c r="A483" s="9">
        <v>57.7</v>
      </c>
      <c r="B483" s="10" t="b">
        <v>1</v>
      </c>
      <c r="U483" s="13"/>
      <c r="V483" s="13"/>
      <c r="W483" s="14"/>
      <c r="X483" s="26"/>
      <c r="Y483" s="26"/>
      <c r="Z483" s="26"/>
      <c r="AA483" s="26"/>
      <c r="AB483" s="26"/>
      <c r="AC483" s="26"/>
      <c r="AD483" s="26"/>
      <c r="AE483" s="26"/>
      <c r="AG483" s="13"/>
      <c r="AH483" s="13"/>
      <c r="AI483" s="14"/>
      <c r="AJ483" s="26"/>
      <c r="AK483" s="26"/>
      <c r="AL483" s="26"/>
      <c r="AM483" s="26"/>
      <c r="AN483" s="26"/>
      <c r="AO483" s="26"/>
      <c r="AP483" s="26"/>
      <c r="AQ483" s="26"/>
      <c r="AS483" s="13"/>
      <c r="AT483" s="13"/>
      <c r="AU483" s="14"/>
      <c r="AV483" s="26"/>
      <c r="AW483" s="26"/>
      <c r="AX483" s="26"/>
      <c r="AY483" s="26"/>
      <c r="AZ483" s="26"/>
      <c r="BA483" s="26"/>
      <c r="BB483" s="26"/>
      <c r="BC483" s="26"/>
      <c r="CW483" s="26">
        <v>0.16342213114754098</v>
      </c>
      <c r="CX483" s="13">
        <v>58.3</v>
      </c>
      <c r="CY483" s="13">
        <v>59.886874066838793</v>
      </c>
      <c r="CZ483" s="13">
        <v>59.314451968287536</v>
      </c>
      <c r="DA483" s="13">
        <v>12.352197344599006</v>
      </c>
      <c r="DB483" s="13">
        <f ca="1"/>
        <v>60.625077459762188</v>
      </c>
      <c r="DC483" s="13">
        <f ca="1"/>
        <v>60.02762221188928</v>
      </c>
      <c r="DD483" s="13">
        <v>54.056287456964697</v>
      </c>
      <c r="DE483" s="13">
        <f ca="1"/>
        <v>59.034355935847188</v>
      </c>
      <c r="DF483" s="13">
        <v>59.40698225519337</v>
      </c>
    </row>
    <row r="484" spans="1:110" x14ac:dyDescent="0.25">
      <c r="A484" s="9">
        <v>57.3</v>
      </c>
      <c r="B484" s="10" t="b">
        <v>1</v>
      </c>
      <c r="U484" s="13"/>
      <c r="V484" s="13"/>
      <c r="W484" s="14"/>
      <c r="X484" s="26"/>
      <c r="Y484" s="26"/>
      <c r="Z484" s="26"/>
      <c r="AA484" s="26"/>
      <c r="AB484" s="26"/>
      <c r="AC484" s="26"/>
      <c r="AD484" s="26"/>
      <c r="AE484" s="26"/>
      <c r="AG484" s="13"/>
      <c r="AH484" s="13"/>
      <c r="AI484" s="14"/>
      <c r="AJ484" s="26"/>
      <c r="AK484" s="26"/>
      <c r="AL484" s="26"/>
      <c r="AM484" s="26"/>
      <c r="AN484" s="26"/>
      <c r="AO484" s="26"/>
      <c r="AP484" s="26"/>
      <c r="AQ484" s="26"/>
      <c r="AS484" s="13"/>
      <c r="AT484" s="13"/>
      <c r="AU484" s="14"/>
      <c r="AV484" s="26"/>
      <c r="AW484" s="26"/>
      <c r="AX484" s="26"/>
      <c r="AY484" s="26"/>
      <c r="AZ484" s="26"/>
      <c r="BA484" s="26"/>
      <c r="BB484" s="26"/>
      <c r="BC484" s="26"/>
      <c r="CW484" s="26">
        <v>0.1637636612021858</v>
      </c>
      <c r="CX484" s="13">
        <v>58.3</v>
      </c>
      <c r="CY484" s="13">
        <v>59.900050400804943</v>
      </c>
      <c r="CZ484" s="13">
        <v>59.326521300156138</v>
      </c>
      <c r="DA484" s="13">
        <v>12.380463956545034</v>
      </c>
      <c r="DB484" s="13">
        <f ca="1"/>
        <v>60.640342732602541</v>
      </c>
      <c r="DC484" s="13">
        <f ca="1"/>
        <v>60.039543025619054</v>
      </c>
      <c r="DD484" s="13">
        <v>54.074886926740874</v>
      </c>
      <c r="DE484" s="13">
        <f ca="1"/>
        <v>59.049242464590336</v>
      </c>
      <c r="DF484" s="13">
        <v>59.422371907973051</v>
      </c>
    </row>
    <row r="485" spans="1:110" x14ac:dyDescent="0.25">
      <c r="A485" s="9">
        <v>56.7</v>
      </c>
      <c r="B485" s="10" t="b">
        <v>1</v>
      </c>
      <c r="U485" s="13"/>
      <c r="V485" s="13"/>
      <c r="W485" s="14"/>
      <c r="X485" s="26"/>
      <c r="Y485" s="26"/>
      <c r="Z485" s="26"/>
      <c r="AA485" s="26"/>
      <c r="AB485" s="26"/>
      <c r="AC485" s="26"/>
      <c r="AD485" s="26"/>
      <c r="AE485" s="26"/>
      <c r="AG485" s="13"/>
      <c r="AH485" s="13"/>
      <c r="AI485" s="14"/>
      <c r="AJ485" s="26"/>
      <c r="AK485" s="26"/>
      <c r="AL485" s="26"/>
      <c r="AM485" s="26"/>
      <c r="AN485" s="26"/>
      <c r="AO485" s="26"/>
      <c r="AP485" s="26"/>
      <c r="AQ485" s="26"/>
      <c r="AS485" s="13"/>
      <c r="AT485" s="13"/>
      <c r="AU485" s="14"/>
      <c r="AV485" s="26"/>
      <c r="AW485" s="26"/>
      <c r="AX485" s="26"/>
      <c r="AY485" s="26"/>
      <c r="AZ485" s="26"/>
      <c r="BA485" s="26"/>
      <c r="BB485" s="26"/>
      <c r="BC485" s="26"/>
      <c r="CW485" s="26">
        <v>0.1641051912568306</v>
      </c>
      <c r="CX485" s="13">
        <v>58.3</v>
      </c>
      <c r="CY485" s="13">
        <v>59.913208910236982</v>
      </c>
      <c r="CZ485" s="13">
        <v>59.338576755900462</v>
      </c>
      <c r="DA485" s="13">
        <v>12.408742115309989</v>
      </c>
      <c r="DB485" s="13">
        <f ca="1"/>
        <v>60.655583239526074</v>
      </c>
      <c r="DC485" s="13">
        <f ca="1"/>
        <v>60.051449307195789</v>
      </c>
      <c r="DD485" s="13">
        <v>54.093467011957443</v>
      </c>
      <c r="DE485" s="13">
        <f ca="1"/>
        <v>59.064110984599168</v>
      </c>
      <c r="DF485" s="13">
        <v>59.437742851520795</v>
      </c>
    </row>
    <row r="486" spans="1:110" x14ac:dyDescent="0.25">
      <c r="A486" s="9">
        <v>56.4</v>
      </c>
      <c r="B486" s="10" t="b">
        <v>1</v>
      </c>
      <c r="U486" s="13"/>
      <c r="V486" s="13"/>
      <c r="W486" s="14"/>
      <c r="X486" s="26"/>
      <c r="Y486" s="26"/>
      <c r="Z486" s="26"/>
      <c r="AA486" s="26"/>
      <c r="AB486" s="26"/>
      <c r="AC486" s="26"/>
      <c r="AD486" s="26"/>
      <c r="AE486" s="26"/>
      <c r="AG486" s="13"/>
      <c r="AH486" s="13"/>
      <c r="AI486" s="14"/>
      <c r="AJ486" s="26"/>
      <c r="AK486" s="26"/>
      <c r="AL486" s="26"/>
      <c r="AM486" s="26"/>
      <c r="AN486" s="26"/>
      <c r="AO486" s="26"/>
      <c r="AP486" s="26"/>
      <c r="AQ486" s="26"/>
      <c r="AS486" s="13"/>
      <c r="AT486" s="13"/>
      <c r="AU486" s="14"/>
      <c r="AV486" s="26"/>
      <c r="AW486" s="26"/>
      <c r="AX486" s="26"/>
      <c r="AY486" s="26"/>
      <c r="AZ486" s="26"/>
      <c r="BA486" s="26"/>
      <c r="BB486" s="26"/>
      <c r="BC486" s="26"/>
      <c r="CW486" s="26">
        <v>0.16444672131147542</v>
      </c>
      <c r="CX486" s="13">
        <v>58.3</v>
      </c>
      <c r="CY486" s="13">
        <v>59.926349668345452</v>
      </c>
      <c r="CZ486" s="13">
        <v>59.350618393157873</v>
      </c>
      <c r="DA486" s="13">
        <v>12.43703183033141</v>
      </c>
      <c r="DB486" s="13">
        <f ca="1"/>
        <v>60.67079908111031</v>
      </c>
      <c r="DC486" s="13">
        <f ca="1"/>
        <v>60.063341116487067</v>
      </c>
      <c r="DD486" s="13">
        <v>54.112027773096756</v>
      </c>
      <c r="DE486" s="13">
        <f ca="1"/>
        <v>59.078961562954277</v>
      </c>
      <c r="DF486" s="13">
        <v>59.453095155058122</v>
      </c>
    </row>
    <row r="487" spans="1:110" x14ac:dyDescent="0.25">
      <c r="A487" s="9">
        <v>55.9</v>
      </c>
      <c r="B487" s="10" t="b">
        <v>1</v>
      </c>
      <c r="U487" s="13"/>
      <c r="V487" s="13"/>
      <c r="W487" s="14"/>
      <c r="X487" s="26"/>
      <c r="Y487" s="26"/>
      <c r="Z487" s="26"/>
      <c r="AA487" s="26"/>
      <c r="AB487" s="26"/>
      <c r="AC487" s="26"/>
      <c r="AD487" s="26"/>
      <c r="AE487" s="26"/>
      <c r="AG487" s="13"/>
      <c r="AH487" s="13"/>
      <c r="AI487" s="14"/>
      <c r="AJ487" s="26"/>
      <c r="AK487" s="26"/>
      <c r="AL487" s="26"/>
      <c r="AM487" s="26"/>
      <c r="AN487" s="26"/>
      <c r="AO487" s="26"/>
      <c r="AP487" s="26"/>
      <c r="AQ487" s="26"/>
      <c r="AS487" s="13"/>
      <c r="AT487" s="13"/>
      <c r="AU487" s="14"/>
      <c r="AV487" s="26"/>
      <c r="AW487" s="26"/>
      <c r="AX487" s="26"/>
      <c r="AY487" s="26"/>
      <c r="AZ487" s="26"/>
      <c r="BA487" s="26"/>
      <c r="BB487" s="26"/>
      <c r="BC487" s="26"/>
      <c r="CW487" s="26">
        <v>0.16478825136612021</v>
      </c>
      <c r="CX487" s="13">
        <v>58.3</v>
      </c>
      <c r="CY487" s="13">
        <v>59.939472747909988</v>
      </c>
      <c r="CZ487" s="13">
        <v>59.362646269234553</v>
      </c>
      <c r="DA487" s="13">
        <v>12.465333111058385</v>
      </c>
      <c r="DB487" s="13">
        <f ca="1"/>
        <v>60.685990357332052</v>
      </c>
      <c r="DC487" s="13">
        <f ca="1"/>
        <v>60.075218513013787</v>
      </c>
      <c r="DD487" s="13">
        <v>54.130569270327243</v>
      </c>
      <c r="DE487" s="13">
        <f ca="1"/>
        <v>59.093794266361215</v>
      </c>
      <c r="DF487" s="13">
        <v>59.468428887420124</v>
      </c>
    </row>
    <row r="488" spans="1:110" x14ac:dyDescent="0.25">
      <c r="A488" s="9">
        <v>55.6</v>
      </c>
      <c r="B488" s="10" t="b">
        <v>1</v>
      </c>
      <c r="U488" s="13"/>
      <c r="V488" s="13"/>
      <c r="W488" s="14"/>
      <c r="X488" s="26"/>
      <c r="Y488" s="26"/>
      <c r="Z488" s="26"/>
      <c r="AA488" s="26"/>
      <c r="AB488" s="26"/>
      <c r="AC488" s="26"/>
      <c r="AD488" s="26"/>
      <c r="AE488" s="26"/>
      <c r="AG488" s="13"/>
      <c r="AH488" s="13"/>
      <c r="AI488" s="14"/>
      <c r="AJ488" s="26"/>
      <c r="AK488" s="26"/>
      <c r="AL488" s="26"/>
      <c r="AM488" s="26"/>
      <c r="AN488" s="26"/>
      <c r="AO488" s="26"/>
      <c r="AP488" s="26"/>
      <c r="AQ488" s="26"/>
      <c r="AS488" s="13"/>
      <c r="AT488" s="13"/>
      <c r="AU488" s="14"/>
      <c r="AV488" s="26"/>
      <c r="AW488" s="26"/>
      <c r="AX488" s="26"/>
      <c r="AY488" s="26"/>
      <c r="AZ488" s="26"/>
      <c r="BA488" s="26"/>
      <c r="BB488" s="26"/>
      <c r="BC488" s="26"/>
      <c r="CW488" s="26">
        <v>0.16512978142076504</v>
      </c>
      <c r="CX488" s="13">
        <v>58.4</v>
      </c>
      <c r="CY488" s="13">
        <v>59.952578221282579</v>
      </c>
      <c r="CZ488" s="13">
        <v>59.374660441108318</v>
      </c>
      <c r="DA488" s="13">
        <v>12.493645966951636</v>
      </c>
      <c r="DB488" s="13">
        <f ca="1"/>
        <v>60.701157167572227</v>
      </c>
      <c r="DC488" s="13">
        <f ca="1"/>
        <v>60.087081555952985</v>
      </c>
      <c r="DD488" s="13">
        <v>54.149091563505785</v>
      </c>
      <c r="DE488" s="13">
        <f ca="1"/>
        <v>59.108609161153382</v>
      </c>
      <c r="DF488" s="13">
        <v>59.483744117058492</v>
      </c>
    </row>
    <row r="489" spans="1:110" x14ac:dyDescent="0.25">
      <c r="A489" s="9">
        <v>55.3</v>
      </c>
      <c r="B489" s="10" t="b">
        <v>1</v>
      </c>
      <c r="U489" s="13"/>
      <c r="V489" s="13"/>
      <c r="W489" s="14"/>
      <c r="X489" s="26"/>
      <c r="Y489" s="26"/>
      <c r="Z489" s="26"/>
      <c r="AA489" s="26"/>
      <c r="AB489" s="26"/>
      <c r="AC489" s="26"/>
      <c r="AD489" s="26"/>
      <c r="AE489" s="26"/>
      <c r="AG489" s="13"/>
      <c r="AH489" s="13"/>
      <c r="AI489" s="14"/>
      <c r="AJ489" s="26"/>
      <c r="AK489" s="26"/>
      <c r="AL489" s="26"/>
      <c r="AM489" s="26"/>
      <c r="AN489" s="26"/>
      <c r="AO489" s="26"/>
      <c r="AP489" s="26"/>
      <c r="AQ489" s="26"/>
      <c r="AS489" s="13"/>
      <c r="AT489" s="13"/>
      <c r="AU489" s="14"/>
      <c r="AV489" s="26"/>
      <c r="AW489" s="26"/>
      <c r="AX489" s="26"/>
      <c r="AY489" s="26"/>
      <c r="AZ489" s="26"/>
      <c r="BA489" s="26"/>
      <c r="BB489" s="26"/>
      <c r="BC489" s="26"/>
      <c r="CW489" s="26">
        <v>0.16547131147540983</v>
      </c>
      <c r="CX489" s="13">
        <v>58.4</v>
      </c>
      <c r="CY489" s="13">
        <v>59.965666160391251</v>
      </c>
      <c r="CZ489" s="13">
        <v>59.386660965431012</v>
      </c>
      <c r="DA489" s="13">
        <v>12.521970407483455</v>
      </c>
      <c r="DB489" s="13">
        <f ca="1"/>
        <v>60.716299610620673</v>
      </c>
      <c r="DC489" s="13">
        <f ca="1"/>
        <v>60.098930304140502</v>
      </c>
      <c r="DD489" s="13">
        <v>54.167594712179906</v>
      </c>
      <c r="DE489" s="13">
        <f ca="1"/>
        <v>59.123406313294886</v>
      </c>
      <c r="DF489" s="13">
        <v>59.499040912044393</v>
      </c>
    </row>
    <row r="490" spans="1:110" x14ac:dyDescent="0.25">
      <c r="A490" s="9">
        <v>54.8</v>
      </c>
      <c r="B490" s="10" t="b">
        <v>1</v>
      </c>
      <c r="U490" s="13"/>
      <c r="V490" s="13"/>
      <c r="W490" s="14"/>
      <c r="X490" s="26"/>
      <c r="Y490" s="26"/>
      <c r="Z490" s="26"/>
      <c r="AA490" s="26"/>
      <c r="AB490" s="26"/>
      <c r="AC490" s="26"/>
      <c r="AD490" s="26"/>
      <c r="AE490" s="26"/>
      <c r="AG490" s="13"/>
      <c r="AH490" s="13"/>
      <c r="AI490" s="14"/>
      <c r="AJ490" s="26"/>
      <c r="AK490" s="26"/>
      <c r="AL490" s="26"/>
      <c r="AM490" s="26"/>
      <c r="AN490" s="26"/>
      <c r="AO490" s="26"/>
      <c r="AP490" s="26"/>
      <c r="AQ490" s="26"/>
      <c r="AS490" s="13"/>
      <c r="AT490" s="13"/>
      <c r="AU490" s="14"/>
      <c r="AV490" s="26"/>
      <c r="AW490" s="26"/>
      <c r="AX490" s="26"/>
      <c r="AY490" s="26"/>
      <c r="AZ490" s="26"/>
      <c r="BA490" s="26"/>
      <c r="BB490" s="26"/>
      <c r="BC490" s="26"/>
      <c r="CW490" s="26">
        <v>0.16581284153005466</v>
      </c>
      <c r="CX490" s="13">
        <v>58.4</v>
      </c>
      <c r="CY490" s="13">
        <v>59.978736636743328</v>
      </c>
      <c r="CZ490" s="13">
        <v>59.39864789853133</v>
      </c>
      <c r="DA490" s="13">
        <v>12.550306442137794</v>
      </c>
      <c r="DB490" s="13">
        <f ca="1"/>
        <v>60.731417784680872</v>
      </c>
      <c r="DC490" s="13">
        <f ca="1"/>
        <v>60.110764816073768</v>
      </c>
      <c r="DD490" s="13">
        <v>54.186078775590033</v>
      </c>
      <c r="DE490" s="13">
        <f ca="1"/>
        <v>59.138185788383396</v>
      </c>
      <c r="DF490" s="13">
        <v>59.514319340071467</v>
      </c>
    </row>
    <row r="491" spans="1:110" x14ac:dyDescent="0.25">
      <c r="A491" s="9">
        <v>54.2</v>
      </c>
      <c r="B491" s="10" t="b">
        <v>1</v>
      </c>
      <c r="U491" s="13"/>
      <c r="V491" s="13"/>
      <c r="W491" s="14"/>
      <c r="X491" s="26"/>
      <c r="Y491" s="26"/>
      <c r="Z491" s="26"/>
      <c r="AA491" s="26"/>
      <c r="AB491" s="26"/>
      <c r="AC491" s="26"/>
      <c r="AD491" s="26"/>
      <c r="AE491" s="26"/>
      <c r="AG491" s="13"/>
      <c r="AH491" s="13"/>
      <c r="AI491" s="14"/>
      <c r="AJ491" s="26"/>
      <c r="AK491" s="26"/>
      <c r="AL491" s="26"/>
      <c r="AM491" s="26"/>
      <c r="AN491" s="26"/>
      <c r="AO491" s="26"/>
      <c r="AP491" s="26"/>
      <c r="AQ491" s="26"/>
      <c r="AS491" s="13"/>
      <c r="AT491" s="13"/>
      <c r="AU491" s="14"/>
      <c r="AV491" s="26"/>
      <c r="AW491" s="26"/>
      <c r="AX491" s="26"/>
      <c r="AY491" s="26"/>
      <c r="AZ491" s="26"/>
      <c r="BA491" s="26"/>
      <c r="BB491" s="26"/>
      <c r="BC491" s="26"/>
      <c r="CW491" s="26">
        <v>0.16615437158469945</v>
      </c>
      <c r="CX491" s="13">
        <v>58.4</v>
      </c>
      <c r="CY491" s="13">
        <v>59.991789721428745</v>
      </c>
      <c r="CZ491" s="13">
        <v>59.410621296417013</v>
      </c>
      <c r="DA491" s="13">
        <v>12.57865408041026</v>
      </c>
      <c r="DB491" s="13">
        <f ca="1"/>
        <v>60.746511787374686</v>
      </c>
      <c r="DC491" s="13">
        <f ca="1"/>
        <v>60.122585149914414</v>
      </c>
      <c r="DD491" s="13">
        <v>54.204543812671687</v>
      </c>
      <c r="DE491" s="13">
        <f ca="1"/>
        <v>59.152947651652902</v>
      </c>
      <c r="DF491" s="13">
        <v>59.529579468458628</v>
      </c>
    </row>
    <row r="492" spans="1:110" x14ac:dyDescent="0.25">
      <c r="A492" s="9">
        <v>53.6</v>
      </c>
      <c r="B492" s="10" t="b">
        <v>1</v>
      </c>
      <c r="U492" s="13"/>
      <c r="V492" s="13"/>
      <c r="W492" s="14"/>
      <c r="X492" s="26"/>
      <c r="Y492" s="26"/>
      <c r="Z492" s="26"/>
      <c r="AA492" s="26"/>
      <c r="AB492" s="26"/>
      <c r="AC492" s="26"/>
      <c r="AD492" s="26"/>
      <c r="AE492" s="26"/>
      <c r="AG492" s="13"/>
      <c r="AH492" s="13"/>
      <c r="AI492" s="14"/>
      <c r="AJ492" s="26"/>
      <c r="AK492" s="26"/>
      <c r="AL492" s="26"/>
      <c r="AM492" s="26"/>
      <c r="AN492" s="26"/>
      <c r="AO492" s="26"/>
      <c r="AP492" s="26"/>
      <c r="AQ492" s="26"/>
      <c r="AS492" s="13"/>
      <c r="AT492" s="13"/>
      <c r="AU492" s="14"/>
      <c r="AV492" s="26"/>
      <c r="AW492" s="26"/>
      <c r="AX492" s="26"/>
      <c r="AY492" s="26"/>
      <c r="AZ492" s="26"/>
      <c r="BA492" s="26"/>
      <c r="BB492" s="26"/>
      <c r="BC492" s="26"/>
      <c r="CW492" s="26">
        <v>0.16649590163934427</v>
      </c>
      <c r="CX492" s="13">
        <v>58.4</v>
      </c>
      <c r="CY492" s="13">
        <v>60.00482548512349</v>
      </c>
      <c r="CZ492" s="13">
        <v>59.422581214777757</v>
      </c>
      <c r="DA492" s="13">
        <v>12.607013331808107</v>
      </c>
      <c r="DB492" s="13">
        <f ca="1"/>
        <v>60.761581715747027</v>
      </c>
      <c r="DC492" s="13">
        <f ca="1"/>
        <v>60.134391363491019</v>
      </c>
      <c r="DD492" s="13">
        <v>54.222989882057703</v>
      </c>
      <c r="DE492" s="13">
        <f ca="1"/>
        <v>59.16769196797658</v>
      </c>
      <c r="DF492" s="13">
        <v>59.544821364152995</v>
      </c>
    </row>
    <row r="493" spans="1:110" x14ac:dyDescent="0.25">
      <c r="A493" s="9">
        <v>53.3</v>
      </c>
      <c r="B493" s="10" t="b">
        <v>1</v>
      </c>
      <c r="U493" s="13"/>
      <c r="V493" s="13"/>
      <c r="W493" s="14"/>
      <c r="X493" s="26"/>
      <c r="Y493" s="26"/>
      <c r="Z493" s="26"/>
      <c r="AA493" s="26"/>
      <c r="AB493" s="26"/>
      <c r="AC493" s="26"/>
      <c r="AD493" s="26"/>
      <c r="AE493" s="26"/>
      <c r="AG493" s="13"/>
      <c r="AH493" s="13"/>
      <c r="AI493" s="14"/>
      <c r="AJ493" s="26"/>
      <c r="AK493" s="26"/>
      <c r="AL493" s="26"/>
      <c r="AM493" s="26"/>
      <c r="AN493" s="26"/>
      <c r="AO493" s="26"/>
      <c r="AP493" s="26"/>
      <c r="AQ493" s="26"/>
      <c r="AS493" s="13"/>
      <c r="AT493" s="13"/>
      <c r="AU493" s="14"/>
      <c r="AV493" s="26"/>
      <c r="AW493" s="26"/>
      <c r="AX493" s="26"/>
      <c r="AY493" s="26"/>
      <c r="AZ493" s="26"/>
      <c r="BA493" s="26"/>
      <c r="BB493" s="26"/>
      <c r="BC493" s="26"/>
      <c r="CW493" s="26">
        <v>0.16683743169398907</v>
      </c>
      <c r="CX493" s="13">
        <v>58.4</v>
      </c>
      <c r="CY493" s="13">
        <v>60.017843998092857</v>
      </c>
      <c r="CZ493" s="13">
        <v>59.434527708987488</v>
      </c>
      <c r="DA493" s="13">
        <v>12.635384205850301</v>
      </c>
      <c r="DB493" s="13">
        <f ca="1"/>
        <v>60.776627666270379</v>
      </c>
      <c r="DC493" s="13">
        <f ca="1"/>
        <v>60.146183514301647</v>
      </c>
      <c r="DD493" s="13">
        <v>54.241417042080393</v>
      </c>
      <c r="DE493" s="13">
        <f ca="1"/>
        <v>59.18241880186946</v>
      </c>
      <c r="DF493" s="13">
        <v>59.560045093732697</v>
      </c>
    </row>
    <row r="494" spans="1:110" x14ac:dyDescent="0.25">
      <c r="A494" s="9">
        <v>52.8</v>
      </c>
      <c r="B494" s="10" t="b">
        <v>1</v>
      </c>
      <c r="U494" s="13"/>
      <c r="V494" s="13"/>
      <c r="W494" s="14"/>
      <c r="X494" s="26"/>
      <c r="Y494" s="26"/>
      <c r="Z494" s="26"/>
      <c r="AA494" s="26"/>
      <c r="AB494" s="26"/>
      <c r="AC494" s="26"/>
      <c r="AD494" s="26"/>
      <c r="AE494" s="26"/>
      <c r="AG494" s="13"/>
      <c r="AH494" s="13"/>
      <c r="AI494" s="14"/>
      <c r="AJ494" s="26"/>
      <c r="AK494" s="26"/>
      <c r="AL494" s="26"/>
      <c r="AM494" s="26"/>
      <c r="AN494" s="26"/>
      <c r="AO494" s="26"/>
      <c r="AP494" s="26"/>
      <c r="AQ494" s="26"/>
      <c r="AS494" s="13"/>
      <c r="AT494" s="13"/>
      <c r="AU494" s="14"/>
      <c r="AV494" s="26"/>
      <c r="AW494" s="26"/>
      <c r="AX494" s="26"/>
      <c r="AY494" s="26"/>
      <c r="AZ494" s="26"/>
      <c r="BA494" s="26"/>
      <c r="BB494" s="26"/>
      <c r="BC494" s="26"/>
      <c r="CW494" s="26">
        <v>0.16717896174863389</v>
      </c>
      <c r="CX494" s="13">
        <v>58.5</v>
      </c>
      <c r="CY494" s="13">
        <v>60.030845330194737</v>
      </c>
      <c r="CZ494" s="13">
        <v>59.446460834107064</v>
      </c>
      <c r="DA494" s="13">
        <v>12.66376671206749</v>
      </c>
      <c r="DB494" s="13">
        <f ca="1"/>
        <v>60.79164973484945</v>
      </c>
      <c r="DC494" s="13">
        <f ca="1"/>
        <v>60.157961659516502</v>
      </c>
      <c r="DD494" s="13">
        <v>54.259825350773674</v>
      </c>
      <c r="DE494" s="13">
        <f ca="1"/>
        <v>59.197128217491205</v>
      </c>
      <c r="DF494" s="13">
        <v>59.57525072340966</v>
      </c>
    </row>
    <row r="495" spans="1:110" x14ac:dyDescent="0.25">
      <c r="A495" s="9">
        <v>52.1</v>
      </c>
      <c r="B495" s="10" t="b">
        <v>1</v>
      </c>
      <c r="U495" s="13"/>
      <c r="V495" s="13"/>
      <c r="W495" s="14"/>
      <c r="X495" s="26"/>
      <c r="Y495" s="26"/>
      <c r="Z495" s="26"/>
      <c r="AA495" s="26"/>
      <c r="AB495" s="26"/>
      <c r="AC495" s="26"/>
      <c r="AD495" s="26"/>
      <c r="AE495" s="26"/>
      <c r="AG495" s="13"/>
      <c r="AH495" s="13"/>
      <c r="AI495" s="14"/>
      <c r="AJ495" s="26"/>
      <c r="AK495" s="26"/>
      <c r="AL495" s="26"/>
      <c r="AM495" s="26"/>
      <c r="AN495" s="26"/>
      <c r="AO495" s="26"/>
      <c r="AP495" s="26"/>
      <c r="AQ495" s="26"/>
      <c r="AS495" s="13"/>
      <c r="AT495" s="13"/>
      <c r="AU495" s="14"/>
      <c r="AV495" s="26"/>
      <c r="AW495" s="26"/>
      <c r="AX495" s="26"/>
      <c r="AY495" s="26"/>
      <c r="AZ495" s="26"/>
      <c r="BA495" s="26"/>
      <c r="BB495" s="26"/>
      <c r="BC495" s="26"/>
      <c r="CW495" s="26">
        <v>0.16752049180327869</v>
      </c>
      <c r="CX495" s="13">
        <v>58.5</v>
      </c>
      <c r="CY495" s="13">
        <v>60.043829550882698</v>
      </c>
      <c r="CZ495" s="13">
        <v>59.458380644886304</v>
      </c>
      <c r="DA495" s="13">
        <v>12.692160860002076</v>
      </c>
      <c r="DB495" s="13">
        <f ca="1"/>
        <v>60.806648016825655</v>
      </c>
      <c r="DC495" s="13">
        <f ca="1"/>
        <v>60.169725855980509</v>
      </c>
      <c r="DD495" s="13">
        <v>54.278214865875235</v>
      </c>
      <c r="DE495" s="13">
        <f ca="1"/>
        <v>59.211820278648787</v>
      </c>
      <c r="DF495" s="13">
        <v>59.590438319032422</v>
      </c>
    </row>
    <row r="496" spans="1:110" x14ac:dyDescent="0.25">
      <c r="A496" s="9">
        <v>51.8</v>
      </c>
      <c r="B496" s="10" t="b">
        <v>1</v>
      </c>
      <c r="U496" s="13"/>
      <c r="V496" s="13"/>
      <c r="W496" s="14"/>
      <c r="X496" s="26"/>
      <c r="Y496" s="26"/>
      <c r="Z496" s="26"/>
      <c r="AA496" s="26"/>
      <c r="AB496" s="26"/>
      <c r="AC496" s="26"/>
      <c r="AD496" s="26"/>
      <c r="AE496" s="26"/>
      <c r="AG496" s="13"/>
      <c r="AH496" s="13"/>
      <c r="AI496" s="14"/>
      <c r="AJ496" s="26"/>
      <c r="AK496" s="26"/>
      <c r="AL496" s="26"/>
      <c r="AM496" s="26"/>
      <c r="AN496" s="26"/>
      <c r="AO496" s="26"/>
      <c r="AP496" s="26"/>
      <c r="AQ496" s="26"/>
      <c r="AS496" s="13"/>
      <c r="AT496" s="13"/>
      <c r="AU496" s="14"/>
      <c r="AV496" s="26"/>
      <c r="AW496" s="26"/>
      <c r="AX496" s="26"/>
      <c r="AY496" s="26"/>
      <c r="AZ496" s="26"/>
      <c r="BA496" s="26"/>
      <c r="BB496" s="26"/>
      <c r="BC496" s="26"/>
      <c r="CW496" s="26">
        <v>0.16786202185792351</v>
      </c>
      <c r="CX496" s="13">
        <v>58.5</v>
      </c>
      <c r="CY496" s="13">
        <v>60.056796729209431</v>
      </c>
      <c r="CZ496" s="13">
        <v>59.470287195766971</v>
      </c>
      <c r="DA496" s="13">
        <v>12.720566659208208</v>
      </c>
      <c r="DB496" s="13">
        <f ca="1"/>
        <v>60.821622606981592</v>
      </c>
      <c r="DC496" s="13">
        <f ca="1"/>
        <v>60.181476160215851</v>
      </c>
      <c r="DD496" s="13">
        <v>54.296585644828625</v>
      </c>
      <c r="DE496" s="13">
        <f ca="1"/>
        <v>59.226495048799165</v>
      </c>
      <c r="DF496" s="13">
        <v>59.605607946088867</v>
      </c>
    </row>
    <row r="497" spans="1:110" x14ac:dyDescent="0.25">
      <c r="A497" s="9">
        <v>51.6</v>
      </c>
      <c r="B497" s="10" t="b">
        <v>1</v>
      </c>
      <c r="U497" s="13"/>
      <c r="V497" s="13"/>
      <c r="W497" s="14"/>
      <c r="X497" s="26"/>
      <c r="Y497" s="26"/>
      <c r="Z497" s="26"/>
      <c r="AA497" s="26"/>
      <c r="AB497" s="26"/>
      <c r="AC497" s="26"/>
      <c r="AD497" s="26"/>
      <c r="AE497" s="26"/>
      <c r="AG497" s="13"/>
      <c r="AH497" s="13"/>
      <c r="AI497" s="14"/>
      <c r="AJ497" s="26"/>
      <c r="AK497" s="26"/>
      <c r="AL497" s="26"/>
      <c r="AM497" s="26"/>
      <c r="AN497" s="26"/>
      <c r="AO497" s="26"/>
      <c r="AP497" s="26"/>
      <c r="AQ497" s="26"/>
      <c r="AS497" s="13"/>
      <c r="AT497" s="13"/>
      <c r="AU497" s="14"/>
      <c r="AV497" s="26"/>
      <c r="AW497" s="26"/>
      <c r="AX497" s="26"/>
      <c r="AY497" s="26"/>
      <c r="AZ497" s="26"/>
      <c r="BA497" s="26"/>
      <c r="BB497" s="26"/>
      <c r="BC497" s="26"/>
      <c r="CW497" s="26">
        <v>0.16820355191256831</v>
      </c>
      <c r="CX497" s="13">
        <v>58.5</v>
      </c>
      <c r="CY497" s="13">
        <v>60.069746933829698</v>
      </c>
      <c r="CZ497" s="13">
        <v>59.48218054088472</v>
      </c>
      <c r="DA497" s="13">
        <v>12.748984119251769</v>
      </c>
      <c r="DB497" s="13">
        <f ca="1"/>
        <v>60.836573599545453</v>
      </c>
      <c r="DC497" s="13">
        <f ca="1"/>
        <v>60.193212628424504</v>
      </c>
      <c r="DD497" s="13">
        <v>54.314937744785368</v>
      </c>
      <c r="DE497" s="13">
        <f ca="1"/>
        <v>59.241152591051964</v>
      </c>
      <c r="DF497" s="13">
        <v>59.620759669708946</v>
      </c>
    </row>
    <row r="498" spans="1:110" x14ac:dyDescent="0.25">
      <c r="A498" s="9">
        <v>51.5</v>
      </c>
      <c r="B498" s="10" t="b">
        <v>1</v>
      </c>
      <c r="U498" s="13"/>
      <c r="V498" s="13"/>
      <c r="W498" s="14"/>
      <c r="X498" s="26"/>
      <c r="Y498" s="26"/>
      <c r="Z498" s="26"/>
      <c r="AA498" s="26"/>
      <c r="AB498" s="26"/>
      <c r="AC498" s="26"/>
      <c r="AD498" s="26"/>
      <c r="AE498" s="26"/>
      <c r="AG498" s="13"/>
      <c r="AH498" s="13"/>
      <c r="AI498" s="14"/>
      <c r="AJ498" s="26"/>
      <c r="AK498" s="26"/>
      <c r="AL498" s="26"/>
      <c r="AM498" s="26"/>
      <c r="AN498" s="26"/>
      <c r="AO498" s="26"/>
      <c r="AP498" s="26"/>
      <c r="AQ498" s="26"/>
      <c r="AS498" s="13"/>
      <c r="AT498" s="13"/>
      <c r="AU498" s="14"/>
      <c r="AV498" s="26"/>
      <c r="AW498" s="26"/>
      <c r="AX498" s="26"/>
      <c r="AY498" s="26"/>
      <c r="AZ498" s="26"/>
      <c r="BA498" s="26"/>
      <c r="BB498" s="26"/>
      <c r="BC498" s="26"/>
      <c r="CW498" s="26">
        <v>0.16854508196721313</v>
      </c>
      <c r="CX498" s="13">
        <v>58.6</v>
      </c>
      <c r="CY498" s="13">
        <v>60.082680233003657</v>
      </c>
      <c r="CZ498" s="13">
        <v>59.494060734071823</v>
      </c>
      <c r="DA498" s="13">
        <v>12.77741324971047</v>
      </c>
      <c r="DB498" s="13">
        <f ca="1"/>
        <v>60.85150108819542</v>
      </c>
      <c r="DC498" s="13">
        <f ca="1"/>
        <v>60.20493531649074</v>
      </c>
      <c r="DD498" s="13">
        <v>54.333271222607024</v>
      </c>
      <c r="DE498" s="13">
        <f ca="1"/>
        <v>59.255792968172059</v>
      </c>
      <c r="DF498" s="13">
        <v>59.635893554667348</v>
      </c>
    </row>
    <row r="499" spans="1:110" x14ac:dyDescent="0.25">
      <c r="A499" s="9">
        <v>51.4</v>
      </c>
      <c r="B499" s="10" t="b">
        <v>1</v>
      </c>
      <c r="U499" s="13"/>
      <c r="V499" s="13"/>
      <c r="W499" s="14"/>
      <c r="X499" s="26"/>
      <c r="Y499" s="26"/>
      <c r="Z499" s="26"/>
      <c r="AA499" s="26"/>
      <c r="AB499" s="26"/>
      <c r="AC499" s="26"/>
      <c r="AD499" s="26"/>
      <c r="AE499" s="26"/>
      <c r="AG499" s="13"/>
      <c r="AH499" s="13"/>
      <c r="AI499" s="14"/>
      <c r="AJ499" s="26"/>
      <c r="AK499" s="26"/>
      <c r="AL499" s="26"/>
      <c r="AM499" s="26"/>
      <c r="AN499" s="26"/>
      <c r="AO499" s="26"/>
      <c r="AP499" s="26"/>
      <c r="AQ499" s="26"/>
      <c r="AS499" s="13"/>
      <c r="AT499" s="13"/>
      <c r="AU499" s="14"/>
      <c r="AV499" s="26"/>
      <c r="AW499" s="26"/>
      <c r="AX499" s="26"/>
      <c r="AY499" s="26"/>
      <c r="AZ499" s="26"/>
      <c r="BA499" s="26"/>
      <c r="BB499" s="26"/>
      <c r="BC499" s="26"/>
      <c r="CW499" s="26">
        <v>0.16888661202185792</v>
      </c>
      <c r="CX499" s="13">
        <v>58.6</v>
      </c>
      <c r="CY499" s="13">
        <v>60.095596694599777</v>
      </c>
      <c r="CZ499" s="13">
        <v>59.505927828859299</v>
      </c>
      <c r="DA499" s="13">
        <v>12.805854060173786</v>
      </c>
      <c r="DB499" s="13">
        <f ca="1"/>
        <v>60.86640516606402</v>
      </c>
      <c r="DC499" s="13">
        <f ca="1"/>
        <v>60.216644279983598</v>
      </c>
      <c r="DD499" s="13">
        <v>54.351586134867219</v>
      </c>
      <c r="DE499" s="13">
        <f ca="1"/>
        <v>59.270416242582208</v>
      </c>
      <c r="DF499" s="13">
        <v>59.651009665386262</v>
      </c>
    </row>
    <row r="500" spans="1:110" x14ac:dyDescent="0.25">
      <c r="A500" s="9">
        <v>82.2</v>
      </c>
      <c r="B500" s="10" t="b">
        <v>1</v>
      </c>
      <c r="U500" s="13"/>
      <c r="V500" s="13"/>
      <c r="W500" s="14"/>
      <c r="X500" s="26"/>
      <c r="Y500" s="26"/>
      <c r="Z500" s="26"/>
      <c r="AA500" s="26"/>
      <c r="AB500" s="26"/>
      <c r="AC500" s="26"/>
      <c r="AD500" s="26"/>
      <c r="AE500" s="26"/>
      <c r="AG500" s="13"/>
      <c r="AH500" s="13"/>
      <c r="AI500" s="14"/>
      <c r="AJ500" s="26"/>
      <c r="AK500" s="26"/>
      <c r="AL500" s="26"/>
      <c r="AM500" s="26"/>
      <c r="AN500" s="26"/>
      <c r="AO500" s="26"/>
      <c r="AP500" s="26"/>
      <c r="AQ500" s="26"/>
      <c r="AS500" s="13"/>
      <c r="AT500" s="13"/>
      <c r="AU500" s="14"/>
      <c r="AV500" s="26"/>
      <c r="AW500" s="26"/>
      <c r="AX500" s="26"/>
      <c r="AY500" s="26"/>
      <c r="AZ500" s="26"/>
      <c r="BA500" s="26"/>
      <c r="BB500" s="26"/>
      <c r="BC500" s="26"/>
      <c r="CW500" s="26">
        <v>0.16922814207650272</v>
      </c>
      <c r="CX500" s="13">
        <v>58.6</v>
      </c>
      <c r="CY500" s="13">
        <v>60.108496386098025</v>
      </c>
      <c r="CZ500" s="13">
        <v>59.517781878479305</v>
      </c>
      <c r="DA500" s="13">
        <v>12.83430656024305</v>
      </c>
      <c r="DB500" s="13">
        <f ca="1"/>
        <v>60.88128592574239</v>
      </c>
      <c r="DC500" s="13">
        <f ca="1"/>
        <v>60.228339574159364</v>
      </c>
      <c r="DD500" s="13">
        <v>54.369882537853748</v>
      </c>
      <c r="DE500" s="13">
        <f ca="1"/>
        <v>59.28502247636559</v>
      </c>
      <c r="DF500" s="13">
        <v>59.666108065937919</v>
      </c>
    </row>
    <row r="501" spans="1:110" x14ac:dyDescent="0.25">
      <c r="A501" s="9">
        <v>82</v>
      </c>
      <c r="B501" s="10" t="b">
        <v>1</v>
      </c>
      <c r="U501" s="13"/>
      <c r="V501" s="13"/>
      <c r="W501" s="14"/>
      <c r="X501" s="26"/>
      <c r="Y501" s="26"/>
      <c r="Z501" s="26"/>
      <c r="AA501" s="26"/>
      <c r="AB501" s="26"/>
      <c r="AC501" s="26"/>
      <c r="AD501" s="26"/>
      <c r="AE501" s="26"/>
      <c r="AG501" s="13"/>
      <c r="AH501" s="13"/>
      <c r="AI501" s="14"/>
      <c r="AJ501" s="26"/>
      <c r="AK501" s="26"/>
      <c r="AL501" s="26"/>
      <c r="AM501" s="26"/>
      <c r="AN501" s="26"/>
      <c r="AO501" s="26"/>
      <c r="AP501" s="26"/>
      <c r="AQ501" s="26"/>
      <c r="AS501" s="13"/>
      <c r="AT501" s="13"/>
      <c r="AU501" s="14"/>
      <c r="AV501" s="26"/>
      <c r="AW501" s="26"/>
      <c r="AX501" s="26"/>
      <c r="AY501" s="26"/>
      <c r="AZ501" s="26"/>
      <c r="BA501" s="26"/>
      <c r="BB501" s="26"/>
      <c r="BC501" s="26"/>
      <c r="CW501" s="26">
        <v>0.16956967213114754</v>
      </c>
      <c r="CX501" s="13">
        <v>58.6</v>
      </c>
      <c r="CY501" s="13">
        <v>60.121379374592891</v>
      </c>
      <c r="CZ501" s="13">
        <v>59.529622935867522</v>
      </c>
      <c r="DA501" s="13">
        <v>12.862770759531418</v>
      </c>
      <c r="DB501" s="13">
        <f ca="1"/>
        <v>60.896143459284552</v>
      </c>
      <c r="DC501" s="13">
        <f ca="1"/>
        <v>60.240021253963974</v>
      </c>
      <c r="DD501" s="13">
        <v>54.388160487570531</v>
      </c>
      <c r="DE501" s="13">
        <f ca="1"/>
        <v>59.299611731268385</v>
      </c>
      <c r="DF501" s="13">
        <v>59.681188820047296</v>
      </c>
    </row>
    <row r="502" spans="1:110" x14ac:dyDescent="0.25">
      <c r="A502" s="9">
        <v>81.8</v>
      </c>
      <c r="B502" s="10" t="b">
        <v>1</v>
      </c>
      <c r="U502" s="13"/>
      <c r="V502" s="13"/>
      <c r="W502" s="14"/>
      <c r="X502" s="26"/>
      <c r="Y502" s="26"/>
      <c r="Z502" s="26"/>
      <c r="AA502" s="26"/>
      <c r="AB502" s="26"/>
      <c r="AC502" s="26"/>
      <c r="AD502" s="26"/>
      <c r="AE502" s="26"/>
      <c r="AG502" s="13"/>
      <c r="AH502" s="13"/>
      <c r="AI502" s="14"/>
      <c r="AJ502" s="26"/>
      <c r="AK502" s="26"/>
      <c r="AL502" s="26"/>
      <c r="AM502" s="26"/>
      <c r="AN502" s="26"/>
      <c r="AO502" s="26"/>
      <c r="AP502" s="26"/>
      <c r="AQ502" s="26"/>
      <c r="AS502" s="13"/>
      <c r="AT502" s="13"/>
      <c r="AU502" s="14"/>
      <c r="AV502" s="26"/>
      <c r="AW502" s="26"/>
      <c r="AX502" s="26"/>
      <c r="AY502" s="26"/>
      <c r="AZ502" s="26"/>
      <c r="BA502" s="26"/>
      <c r="BB502" s="26"/>
      <c r="BC502" s="26"/>
      <c r="CW502" s="26">
        <v>0.16991120218579234</v>
      </c>
      <c r="CX502" s="13">
        <v>58.6</v>
      </c>
      <c r="CY502" s="13">
        <v>60.134245726796408</v>
      </c>
      <c r="CZ502" s="13">
        <v>59.54145105366544</v>
      </c>
      <c r="DA502" s="13">
        <v>12.891246667663934</v>
      </c>
      <c r="DB502" s="13">
        <f ca="1"/>
        <v>60.910977858211631</v>
      </c>
      <c r="DC502" s="13">
        <f ca="1"/>
        <v>60.251689374035422</v>
      </c>
      <c r="DD502" s="13">
        <v>54.406420039739643</v>
      </c>
      <c r="DE502" s="13">
        <f ca="1"/>
        <v>59.314184068702275</v>
      </c>
      <c r="DF502" s="13">
        <v>59.696251991094663</v>
      </c>
    </row>
    <row r="503" spans="1:110" x14ac:dyDescent="0.25">
      <c r="A503" s="9">
        <v>81.599999999999994</v>
      </c>
      <c r="B503" s="10" t="b">
        <v>1</v>
      </c>
      <c r="U503" s="13"/>
      <c r="V503" s="13"/>
      <c r="W503" s="14"/>
      <c r="X503" s="26"/>
      <c r="Y503" s="26"/>
      <c r="Z503" s="26"/>
      <c r="AA503" s="26"/>
      <c r="AB503" s="26"/>
      <c r="AC503" s="26"/>
      <c r="AD503" s="26"/>
      <c r="AE503" s="26"/>
      <c r="AG503" s="13"/>
      <c r="AH503" s="13"/>
      <c r="AI503" s="14"/>
      <c r="AJ503" s="26"/>
      <c r="AK503" s="26"/>
      <c r="AL503" s="26"/>
      <c r="AM503" s="26"/>
      <c r="AN503" s="26"/>
      <c r="AO503" s="26"/>
      <c r="AP503" s="26"/>
      <c r="AQ503" s="26"/>
      <c r="AS503" s="13"/>
      <c r="AT503" s="13"/>
      <c r="AU503" s="14"/>
      <c r="AV503" s="26"/>
      <c r="AW503" s="26"/>
      <c r="AX503" s="26"/>
      <c r="AY503" s="26"/>
      <c r="AZ503" s="26"/>
      <c r="BA503" s="26"/>
      <c r="BB503" s="26"/>
      <c r="BC503" s="26"/>
      <c r="CW503" s="26">
        <v>0.17025273224043716</v>
      </c>
      <c r="CX503" s="13">
        <v>58.6</v>
      </c>
      <c r="CY503" s="13">
        <v>60.147095509041115</v>
      </c>
      <c r="CZ503" s="13">
        <v>59.553266284222566</v>
      </c>
      <c r="DA503" s="13">
        <v>12.919734294277482</v>
      </c>
      <c r="DB503" s="13">
        <f ca="1"/>
        <v>60.925789213516012</v>
      </c>
      <c r="DC503" s="13">
        <f ca="1"/>
        <v>60.263343988706175</v>
      </c>
      <c r="DD503" s="13">
        <v>54.424661249803293</v>
      </c>
      <c r="DE503" s="13">
        <f ca="1"/>
        <v>59.328739549746984</v>
      </c>
      <c r="DF503" s="13">
        <v>59.711297642118168</v>
      </c>
    </row>
    <row r="504" spans="1:110" x14ac:dyDescent="0.25">
      <c r="A504" s="9">
        <v>81.5</v>
      </c>
      <c r="B504" s="10" t="b">
        <v>1</v>
      </c>
      <c r="U504" s="13"/>
      <c r="V504" s="13"/>
      <c r="W504" s="14"/>
      <c r="X504" s="26"/>
      <c r="Y504" s="26"/>
      <c r="Z504" s="26"/>
      <c r="AA504" s="26"/>
      <c r="AB504" s="26"/>
      <c r="AC504" s="26"/>
      <c r="AD504" s="26"/>
      <c r="AE504" s="26"/>
      <c r="AG504" s="13"/>
      <c r="AH504" s="13"/>
      <c r="AI504" s="14"/>
      <c r="AJ504" s="26"/>
      <c r="AK504" s="26"/>
      <c r="AL504" s="26"/>
      <c r="AM504" s="26"/>
      <c r="AN504" s="26"/>
      <c r="AO504" s="26"/>
      <c r="AP504" s="26"/>
      <c r="AQ504" s="26"/>
      <c r="AS504" s="13"/>
      <c r="AT504" s="13"/>
      <c r="AU504" s="14"/>
      <c r="AV504" s="26"/>
      <c r="AW504" s="26"/>
      <c r="AX504" s="26"/>
      <c r="AY504" s="26"/>
      <c r="AZ504" s="26"/>
      <c r="BA504" s="26"/>
      <c r="BB504" s="26"/>
      <c r="BC504" s="26"/>
      <c r="CW504" s="26">
        <v>0.17059426229508196</v>
      </c>
      <c r="CX504" s="13">
        <v>58.6</v>
      </c>
      <c r="CY504" s="13">
        <v>60.159928787283008</v>
      </c>
      <c r="CZ504" s="13">
        <v>59.565068679598703</v>
      </c>
      <c r="DA504" s="13">
        <v>12.948233649020894</v>
      </c>
      <c r="DB504" s="13">
        <f ca="1"/>
        <v>60.940577615665475</v>
      </c>
      <c r="DC504" s="13">
        <f ca="1"/>
        <v>60.274985152005506</v>
      </c>
      <c r="DD504" s="13">
        <v>54.442884172925758</v>
      </c>
      <c r="DE504" s="13">
        <f ca="1"/>
        <v>59.343278235152709</v>
      </c>
      <c r="DF504" s="13">
        <v>59.726325835816425</v>
      </c>
    </row>
    <row r="505" spans="1:110" x14ac:dyDescent="0.25">
      <c r="A505" s="9">
        <v>81.2</v>
      </c>
      <c r="B505" s="10" t="b">
        <v>1</v>
      </c>
      <c r="U505" s="13"/>
      <c r="V505" s="13"/>
      <c r="W505" s="14"/>
      <c r="X505" s="26"/>
      <c r="Y505" s="26"/>
      <c r="Z505" s="26"/>
      <c r="AA505" s="26"/>
      <c r="AB505" s="26"/>
      <c r="AC505" s="26"/>
      <c r="AD505" s="26"/>
      <c r="AE505" s="26"/>
      <c r="AG505" s="13"/>
      <c r="AH505" s="13"/>
      <c r="AI505" s="14"/>
      <c r="AJ505" s="26"/>
      <c r="AK505" s="26"/>
      <c r="AL505" s="26"/>
      <c r="AM505" s="26"/>
      <c r="AN505" s="26"/>
      <c r="AO505" s="26"/>
      <c r="AP505" s="26"/>
      <c r="AQ505" s="26"/>
      <c r="AS505" s="13"/>
      <c r="AT505" s="13"/>
      <c r="AU505" s="14"/>
      <c r="AV505" s="26"/>
      <c r="AW505" s="26"/>
      <c r="AX505" s="26"/>
      <c r="AY505" s="26"/>
      <c r="AZ505" s="26"/>
      <c r="BA505" s="26"/>
      <c r="BB505" s="26"/>
      <c r="BC505" s="26"/>
      <c r="CW505" s="26">
        <v>0.17093579234972678</v>
      </c>
      <c r="CX505" s="13">
        <v>58.6</v>
      </c>
      <c r="CY505" s="13">
        <v>60.172745627104497</v>
      </c>
      <c r="CZ505" s="13">
        <v>59.576858291566197</v>
      </c>
      <c r="DA505" s="13">
        <v>12.976744741554887</v>
      </c>
      <c r="DB505" s="13">
        <f ca="1"/>
        <v>60.95534315460727</v>
      </c>
      <c r="DC505" s="13">
        <f ca="1"/>
        <v>60.28661291766182</v>
      </c>
      <c r="DD505" s="13">
        <v>54.4610888639954</v>
      </c>
      <c r="DE505" s="13">
        <f ca="1"/>
        <v>59.357800185342612</v>
      </c>
      <c r="DF505" s="13">
        <v>59.741336634550962</v>
      </c>
    </row>
    <row r="506" spans="1:110" x14ac:dyDescent="0.25">
      <c r="A506" s="9">
        <v>81</v>
      </c>
      <c r="B506" s="10" t="b">
        <v>1</v>
      </c>
      <c r="U506" s="13"/>
      <c r="V506" s="13"/>
      <c r="W506" s="14"/>
      <c r="X506" s="26"/>
      <c r="Y506" s="26"/>
      <c r="Z506" s="26"/>
      <c r="AA506" s="26"/>
      <c r="AB506" s="26"/>
      <c r="AC506" s="26"/>
      <c r="AD506" s="26"/>
      <c r="AE506" s="26"/>
      <c r="AG506" s="13"/>
      <c r="AH506" s="13"/>
      <c r="AI506" s="14"/>
      <c r="AJ506" s="26"/>
      <c r="AK506" s="26"/>
      <c r="AL506" s="26"/>
      <c r="AM506" s="26"/>
      <c r="AN506" s="26"/>
      <c r="AO506" s="26"/>
      <c r="AP506" s="26"/>
      <c r="AQ506" s="26"/>
      <c r="AS506" s="13"/>
      <c r="AT506" s="13"/>
      <c r="AU506" s="14"/>
      <c r="AV506" s="26"/>
      <c r="AW506" s="26"/>
      <c r="AX506" s="26"/>
      <c r="AY506" s="26"/>
      <c r="AZ506" s="26"/>
      <c r="BA506" s="26"/>
      <c r="BB506" s="26"/>
      <c r="BC506" s="26"/>
      <c r="CW506" s="26">
        <v>0.17127732240437157</v>
      </c>
      <c r="CX506" s="13">
        <v>58.7</v>
      </c>
      <c r="CY506" s="13">
        <v>60.185546093717299</v>
      </c>
      <c r="CZ506" s="13">
        <v>59.588635171612118</v>
      </c>
      <c r="DA506" s="13">
        <v>13.005267581552141</v>
      </c>
      <c r="DB506" s="13">
        <f ca="1"/>
        <v>60.970085919772217</v>
      </c>
      <c r="DC506" s="13">
        <f ca="1"/>
        <v>60.298227339105011</v>
      </c>
      <c r="DD506" s="13">
        <v>54.4792753776265</v>
      </c>
      <c r="DE506" s="13">
        <f ca="1"/>
        <v>59.372305460415234</v>
      </c>
      <c r="DF506" s="13">
        <v>59.756330100348777</v>
      </c>
    </row>
    <row r="507" spans="1:110" x14ac:dyDescent="0.25">
      <c r="A507" s="9">
        <v>87</v>
      </c>
      <c r="B507" s="10" t="b">
        <v>1</v>
      </c>
      <c r="U507" s="13"/>
      <c r="V507" s="13"/>
      <c r="W507" s="14"/>
      <c r="X507" s="26"/>
      <c r="Y507" s="26"/>
      <c r="Z507" s="26"/>
      <c r="AA507" s="26"/>
      <c r="AB507" s="26"/>
      <c r="AC507" s="26"/>
      <c r="AD507" s="26"/>
      <c r="AE507" s="26"/>
      <c r="AG507" s="13"/>
      <c r="AH507" s="13"/>
      <c r="AI507" s="14"/>
      <c r="AJ507" s="26"/>
      <c r="AK507" s="26"/>
      <c r="AL507" s="26"/>
      <c r="AM507" s="26"/>
      <c r="AN507" s="26"/>
      <c r="AO507" s="26"/>
      <c r="AP507" s="26"/>
      <c r="AQ507" s="26"/>
      <c r="AS507" s="13"/>
      <c r="AT507" s="13"/>
      <c r="AU507" s="14"/>
      <c r="AV507" s="26"/>
      <c r="AW507" s="26"/>
      <c r="AX507" s="26"/>
      <c r="AY507" s="26"/>
      <c r="AZ507" s="26"/>
      <c r="BA507" s="26"/>
      <c r="BB507" s="26"/>
      <c r="BC507" s="26"/>
      <c r="CW507" s="26">
        <v>0.1716188524590164</v>
      </c>
      <c r="CX507" s="13">
        <v>58.7</v>
      </c>
      <c r="CY507" s="13">
        <v>60.198330251965281</v>
      </c>
      <c r="CZ507" s="13">
        <v>59.600399370940472</v>
      </c>
      <c r="DA507" s="13">
        <v>13.033802178697307</v>
      </c>
      <c r="DB507" s="13">
        <f ca="1"/>
        <v>60.984806000078677</v>
      </c>
      <c r="DC507" s="13">
        <f ca="1"/>
        <v>60.309828469468712</v>
      </c>
      <c r="DD507" s="13">
        <v>54.497443768161261</v>
      </c>
      <c r="DE507" s="13">
        <f ca="1"/>
        <v>59.386794120146888</v>
      </c>
      <c r="DF507" s="13">
        <v>59.771306294904846</v>
      </c>
    </row>
    <row r="508" spans="1:110" x14ac:dyDescent="0.25">
      <c r="A508" s="9">
        <v>85</v>
      </c>
      <c r="B508" s="10" t="b">
        <v>1</v>
      </c>
      <c r="U508" s="13"/>
      <c r="V508" s="13"/>
      <c r="W508" s="14"/>
      <c r="X508" s="26"/>
      <c r="Y508" s="26"/>
      <c r="Z508" s="26"/>
      <c r="AA508" s="26"/>
      <c r="AB508" s="26"/>
      <c r="AC508" s="26"/>
      <c r="AD508" s="26"/>
      <c r="AE508" s="26"/>
      <c r="AG508" s="13"/>
      <c r="AH508" s="13"/>
      <c r="AI508" s="14"/>
      <c r="AJ508" s="26"/>
      <c r="AK508" s="26"/>
      <c r="AL508" s="26"/>
      <c r="AM508" s="26"/>
      <c r="AN508" s="26"/>
      <c r="AO508" s="26"/>
      <c r="AP508" s="26"/>
      <c r="AQ508" s="26"/>
      <c r="AS508" s="13"/>
      <c r="AT508" s="13"/>
      <c r="AU508" s="14"/>
      <c r="AV508" s="26"/>
      <c r="AW508" s="26"/>
      <c r="AX508" s="26"/>
      <c r="AY508" s="26"/>
      <c r="AZ508" s="26"/>
      <c r="BA508" s="26"/>
      <c r="BB508" s="26"/>
      <c r="BC508" s="26"/>
      <c r="CW508" s="26">
        <v>0.17196038251366119</v>
      </c>
      <c r="CX508" s="13">
        <v>58.7</v>
      </c>
      <c r="CY508" s="13">
        <v>60.211098166327282</v>
      </c>
      <c r="CZ508" s="13">
        <v>59.612150940474301</v>
      </c>
      <c r="DA508" s="13">
        <v>13.06234854268698</v>
      </c>
      <c r="DB508" s="13">
        <f ca="1"/>
        <v>60.999503483936479</v>
      </c>
      <c r="DC508" s="13">
        <f ca="1"/>
        <v>60.321416361592604</v>
      </c>
      <c r="DD508" s="13">
        <v>54.51559408967163</v>
      </c>
      <c r="DE508" s="13">
        <f ca="1"/>
        <v>59.401266223994099</v>
      </c>
      <c r="DF508" s="13">
        <v>59.786265279584498</v>
      </c>
    </row>
    <row r="509" spans="1:110" x14ac:dyDescent="0.25">
      <c r="A509" s="9">
        <v>85</v>
      </c>
      <c r="B509" s="10" t="b">
        <v>1</v>
      </c>
      <c r="U509" s="13"/>
      <c r="V509" s="13"/>
      <c r="W509" s="14"/>
      <c r="X509" s="26"/>
      <c r="Y509" s="26"/>
      <c r="Z509" s="26"/>
      <c r="AA509" s="26"/>
      <c r="AB509" s="26"/>
      <c r="AC509" s="26"/>
      <c r="AD509" s="26"/>
      <c r="AE509" s="26"/>
      <c r="AG509" s="13"/>
      <c r="AH509" s="13"/>
      <c r="AI509" s="14"/>
      <c r="AJ509" s="26"/>
      <c r="AK509" s="26"/>
      <c r="AL509" s="26"/>
      <c r="AM509" s="26"/>
      <c r="AN509" s="26"/>
      <c r="AO509" s="26"/>
      <c r="AP509" s="26"/>
      <c r="AQ509" s="26"/>
      <c r="AS509" s="13"/>
      <c r="AT509" s="13"/>
      <c r="AU509" s="14"/>
      <c r="AV509" s="26"/>
      <c r="AW509" s="26"/>
      <c r="AX509" s="26"/>
      <c r="AY509" s="26"/>
      <c r="AZ509" s="26"/>
      <c r="BA509" s="26"/>
      <c r="BB509" s="26"/>
      <c r="BC509" s="26"/>
      <c r="CW509" s="26">
        <v>0.17230191256830601</v>
      </c>
      <c r="CX509" s="13">
        <v>58.7</v>
      </c>
      <c r="CY509" s="13">
        <v>60.223849900920051</v>
      </c>
      <c r="CZ509" s="13">
        <v>59.623889930857906</v>
      </c>
      <c r="DA509" s="13">
        <v>13.090906683229797</v>
      </c>
      <c r="DB509" s="13">
        <f ca="1"/>
        <v>61.014178459250964</v>
      </c>
      <c r="DC509" s="13">
        <f ca="1"/>
        <v>60.332991068024626</v>
      </c>
      <c r="DD509" s="13">
        <v>54.533726395961239</v>
      </c>
      <c r="DE509" s="13">
        <f ca="1"/>
        <v>59.415721831095894</v>
      </c>
      <c r="DF509" s="13">
        <v>59.801207115425889</v>
      </c>
    </row>
    <row r="510" spans="1:110" x14ac:dyDescent="0.25">
      <c r="A510" s="9">
        <v>81</v>
      </c>
      <c r="B510" s="10" t="b">
        <v>1</v>
      </c>
      <c r="U510" s="13"/>
      <c r="V510" s="13"/>
      <c r="W510" s="14"/>
      <c r="X510" s="26"/>
      <c r="Y510" s="26"/>
      <c r="Z510" s="26"/>
      <c r="AA510" s="26"/>
      <c r="AB510" s="26"/>
      <c r="AC510" s="26"/>
      <c r="AD510" s="26"/>
      <c r="AE510" s="26"/>
      <c r="AG510" s="13"/>
      <c r="AH510" s="13"/>
      <c r="AI510" s="14"/>
      <c r="AJ510" s="26"/>
      <c r="AK510" s="26"/>
      <c r="AL510" s="26"/>
      <c r="AM510" s="26"/>
      <c r="AN510" s="26"/>
      <c r="AO510" s="26"/>
      <c r="AP510" s="26"/>
      <c r="AQ510" s="26"/>
      <c r="AS510" s="13"/>
      <c r="AT510" s="13"/>
      <c r="AU510" s="14"/>
      <c r="AV510" s="26"/>
      <c r="AW510" s="26"/>
      <c r="AX510" s="26"/>
      <c r="AY510" s="26"/>
      <c r="AZ510" s="26"/>
      <c r="BA510" s="26"/>
      <c r="BB510" s="26"/>
      <c r="BC510" s="26"/>
      <c r="CW510" s="26">
        <v>0.17264344262295081</v>
      </c>
      <c r="CX510" s="13">
        <v>58.7</v>
      </c>
      <c r="CY510" s="13">
        <v>60.236585519500849</v>
      </c>
      <c r="CZ510" s="13">
        <v>59.635616392459021</v>
      </c>
      <c r="DA510" s="13">
        <v>13.119476610046378</v>
      </c>
      <c r="DB510" s="13">
        <f ca="1"/>
        <v>61.028831013426789</v>
      </c>
      <c r="DC510" s="13">
        <f ca="1"/>
        <v>60.344552641023235</v>
      </c>
      <c r="DD510" s="13">
        <v>54.551840740567187</v>
      </c>
      <c r="DE510" s="13">
        <f ca="1"/>
        <v>59.430161000276208</v>
      </c>
      <c r="DF510" s="13">
        <v>59.816131863142417</v>
      </c>
    </row>
    <row r="511" spans="1:110" x14ac:dyDescent="0.25">
      <c r="A511" s="9">
        <v>80</v>
      </c>
      <c r="B511" s="10" t="b">
        <v>1</v>
      </c>
      <c r="U511" s="13"/>
      <c r="V511" s="13"/>
      <c r="W511" s="14"/>
      <c r="X511" s="26"/>
      <c r="Y511" s="26"/>
      <c r="Z511" s="26"/>
      <c r="AA511" s="26"/>
      <c r="AB511" s="26"/>
      <c r="AC511" s="26"/>
      <c r="AD511" s="26"/>
      <c r="AE511" s="26"/>
      <c r="AG511" s="13"/>
      <c r="AH511" s="13"/>
      <c r="AI511" s="14"/>
      <c r="AJ511" s="26"/>
      <c r="AK511" s="26"/>
      <c r="AL511" s="26"/>
      <c r="AM511" s="26"/>
      <c r="AN511" s="26"/>
      <c r="AO511" s="26"/>
      <c r="AP511" s="26"/>
      <c r="AQ511" s="26"/>
      <c r="AS511" s="13"/>
      <c r="AT511" s="13"/>
      <c r="AU511" s="14"/>
      <c r="AV511" s="26"/>
      <c r="AW511" s="26"/>
      <c r="AX511" s="26"/>
      <c r="AY511" s="26"/>
      <c r="AZ511" s="26"/>
      <c r="BA511" s="26"/>
      <c r="BB511" s="26"/>
      <c r="BC511" s="26"/>
      <c r="CW511" s="26">
        <v>0.17298497267759563</v>
      </c>
      <c r="CX511" s="13">
        <v>58.7</v>
      </c>
      <c r="CY511" s="13">
        <v>60.24930508547034</v>
      </c>
      <c r="CZ511" s="13">
        <v>59.647330375370672</v>
      </c>
      <c r="DA511" s="13">
        <v>13.148058332869411</v>
      </c>
      <c r="DB511" s="13">
        <f ca="1"/>
        <v>61.043461233371829</v>
      </c>
      <c r="DC511" s="13">
        <f ca="1"/>
        <v>60.356101132559587</v>
      </c>
      <c r="DD511" s="13">
        <v>54.569937176761982</v>
      </c>
      <c r="DE511" s="13">
        <f ca="1"/>
        <v>59.444583790046167</v>
      </c>
      <c r="DF511" s="13">
        <v>59.83103958312509</v>
      </c>
    </row>
    <row r="512" spans="1:110" x14ac:dyDescent="0.25">
      <c r="A512" s="9">
        <v>79.7</v>
      </c>
      <c r="B512" s="10" t="b">
        <v>1</v>
      </c>
      <c r="U512" s="13"/>
      <c r="V512" s="13"/>
      <c r="W512" s="14"/>
      <c r="X512" s="26"/>
      <c r="Y512" s="26"/>
      <c r="Z512" s="26"/>
      <c r="AA512" s="26"/>
      <c r="AB512" s="26"/>
      <c r="AC512" s="26"/>
      <c r="AD512" s="26"/>
      <c r="AE512" s="26"/>
      <c r="AG512" s="13"/>
      <c r="AH512" s="13"/>
      <c r="AI512" s="14"/>
      <c r="AJ512" s="26"/>
      <c r="AK512" s="26"/>
      <c r="AL512" s="26"/>
      <c r="AM512" s="26"/>
      <c r="AN512" s="26"/>
      <c r="AO512" s="26"/>
      <c r="AP512" s="26"/>
      <c r="AQ512" s="26"/>
      <c r="AS512" s="13"/>
      <c r="AT512" s="13"/>
      <c r="AU512" s="14"/>
      <c r="AV512" s="26"/>
      <c r="AW512" s="26"/>
      <c r="AX512" s="26"/>
      <c r="AY512" s="26"/>
      <c r="AZ512" s="26"/>
      <c r="BA512" s="26"/>
      <c r="BB512" s="26"/>
      <c r="BC512" s="26"/>
      <c r="CW512" s="26">
        <v>0.17332650273224043</v>
      </c>
      <c r="CX512" s="13">
        <v>58.8</v>
      </c>
      <c r="CY512" s="13">
        <v>60.262008661875328</v>
      </c>
      <c r="CZ512" s="13">
        <v>59.659031929413494</v>
      </c>
      <c r="DA512" s="13">
        <v>13.176651861443636</v>
      </c>
      <c r="DB512" s="13">
        <f ca="1"/>
        <v>61.058069205500964</v>
      </c>
      <c r="DC512" s="13">
        <f ca="1"/>
        <v>60.367636594319748</v>
      </c>
      <c r="DD512" s="13">
        <v>54.588015757555276</v>
      </c>
      <c r="DE512" s="13">
        <f ca="1"/>
        <v>59.458990258606406</v>
      </c>
      <c r="DF512" s="13">
        <v>59.845930335444898</v>
      </c>
    </row>
    <row r="513" spans="1:110" x14ac:dyDescent="0.25">
      <c r="A513" s="9">
        <v>79.5</v>
      </c>
      <c r="B513" s="10" t="b">
        <v>1</v>
      </c>
      <c r="U513" s="13"/>
      <c r="V513" s="13"/>
      <c r="W513" s="14"/>
      <c r="X513" s="26"/>
      <c r="Y513" s="26"/>
      <c r="Z513" s="26"/>
      <c r="AA513" s="26"/>
      <c r="AB513" s="26"/>
      <c r="AC513" s="26"/>
      <c r="AD513" s="26"/>
      <c r="AE513" s="26"/>
      <c r="AG513" s="13"/>
      <c r="AH513" s="13"/>
      <c r="AI513" s="14"/>
      <c r="AJ513" s="26"/>
      <c r="AK513" s="26"/>
      <c r="AL513" s="26"/>
      <c r="AM513" s="26"/>
      <c r="AN513" s="26"/>
      <c r="AO513" s="26"/>
      <c r="AP513" s="26"/>
      <c r="AQ513" s="26"/>
      <c r="AS513" s="13"/>
      <c r="AT513" s="13"/>
      <c r="AU513" s="14"/>
      <c r="AV513" s="26"/>
      <c r="AW513" s="26"/>
      <c r="AX513" s="26"/>
      <c r="AY513" s="26"/>
      <c r="AZ513" s="26"/>
      <c r="BA513" s="26"/>
      <c r="BB513" s="26"/>
      <c r="BC513" s="26"/>
      <c r="CW513" s="26">
        <v>0.17366803278688525</v>
      </c>
      <c r="CX513" s="13">
        <v>58.8</v>
      </c>
      <c r="CY513" s="13">
        <v>60.274696311411347</v>
      </c>
      <c r="CZ513" s="13">
        <v>59.670721104137769</v>
      </c>
      <c r="DA513" s="13">
        <v>13.205257205525882</v>
      </c>
      <c r="DB513" s="13">
        <f ca="1"/>
        <v>61.072655015739905</v>
      </c>
      <c r="DC513" s="13">
        <f ca="1"/>
        <v>60.379159077706838</v>
      </c>
      <c r="DD513" s="13">
        <v>54.606076535695749</v>
      </c>
      <c r="DE513" s="13">
        <f ca="1"/>
        <v>59.473380463849317</v>
      </c>
      <c r="DF513" s="13">
        <v>59.860804179855165</v>
      </c>
    </row>
    <row r="514" spans="1:110" x14ac:dyDescent="0.25">
      <c r="A514" s="9">
        <v>79.400000000000006</v>
      </c>
      <c r="B514" s="10" t="b">
        <v>1</v>
      </c>
      <c r="U514" s="13"/>
      <c r="V514" s="13"/>
      <c r="W514" s="14"/>
      <c r="X514" s="26"/>
      <c r="Y514" s="26"/>
      <c r="Z514" s="26"/>
      <c r="AA514" s="26"/>
      <c r="AB514" s="26"/>
      <c r="AC514" s="26"/>
      <c r="AD514" s="26"/>
      <c r="AE514" s="26"/>
      <c r="AG514" s="13"/>
      <c r="AH514" s="13"/>
      <c r="AI514" s="14"/>
      <c r="AJ514" s="26"/>
      <c r="AK514" s="26"/>
      <c r="AL514" s="26"/>
      <c r="AM514" s="26"/>
      <c r="AN514" s="26"/>
      <c r="AO514" s="26"/>
      <c r="AP514" s="26"/>
      <c r="AQ514" s="26"/>
      <c r="AS514" s="13"/>
      <c r="AT514" s="13"/>
      <c r="AU514" s="14"/>
      <c r="AV514" s="26"/>
      <c r="AW514" s="26"/>
      <c r="AX514" s="26"/>
      <c r="AY514" s="26"/>
      <c r="AZ514" s="26"/>
      <c r="BA514" s="26"/>
      <c r="BB514" s="26"/>
      <c r="BC514" s="26"/>
      <c r="CW514" s="26">
        <v>0.17400956284153005</v>
      </c>
      <c r="CX514" s="13">
        <v>58.8</v>
      </c>
      <c r="CY514" s="13">
        <v>60.287368096425496</v>
      </c>
      <c r="CZ514" s="13">
        <v>59.682397948825368</v>
      </c>
      <c r="DA514" s="13">
        <v>13.233874374885051</v>
      </c>
      <c r="DB514" s="13">
        <f ca="1"/>
        <v>61.087218749528887</v>
      </c>
      <c r="DC514" s="13">
        <f ca="1"/>
        <v>60.390668633843191</v>
      </c>
      <c r="DD514" s="13">
        <v>54.624119563672842</v>
      </c>
      <c r="DE514" s="13">
        <f ca="1"/>
        <v>59.487754463361341</v>
      </c>
      <c r="DF514" s="13">
        <v>59.875661175793866</v>
      </c>
    </row>
    <row r="515" spans="1:110" x14ac:dyDescent="0.25">
      <c r="A515" s="9">
        <v>79.099999999999994</v>
      </c>
      <c r="B515" s="10" t="b">
        <v>1</v>
      </c>
      <c r="U515" s="13"/>
      <c r="V515" s="13"/>
      <c r="W515" s="14"/>
      <c r="X515" s="26"/>
      <c r="Y515" s="26"/>
      <c r="Z515" s="26"/>
      <c r="AA515" s="26"/>
      <c r="AB515" s="26"/>
      <c r="AC515" s="26"/>
      <c r="AD515" s="26"/>
      <c r="AE515" s="26"/>
      <c r="AG515" s="13"/>
      <c r="AH515" s="13"/>
      <c r="AI515" s="14"/>
      <c r="AJ515" s="26"/>
      <c r="AK515" s="26"/>
      <c r="AL515" s="26"/>
      <c r="AM515" s="26"/>
      <c r="AN515" s="26"/>
      <c r="AO515" s="26"/>
      <c r="AP515" s="26"/>
      <c r="AQ515" s="26"/>
      <c r="AS515" s="13"/>
      <c r="AT515" s="13"/>
      <c r="AU515" s="14"/>
      <c r="AV515" s="26"/>
      <c r="AW515" s="26"/>
      <c r="AX515" s="26"/>
      <c r="AY515" s="26"/>
      <c r="AZ515" s="26"/>
      <c r="BA515" s="26"/>
      <c r="BB515" s="26"/>
      <c r="BC515" s="26"/>
      <c r="CW515" s="26">
        <v>0.17435109289617487</v>
      </c>
      <c r="CX515" s="13">
        <v>58.8</v>
      </c>
      <c r="CY515" s="13">
        <v>60.300024078918995</v>
      </c>
      <c r="CZ515" s="13">
        <v>59.694062512491811</v>
      </c>
      <c r="DA515" s="13">
        <v>13.262503379302199</v>
      </c>
      <c r="DB515" s="13">
        <f ca="1"/>
        <v>61.101760491826447</v>
      </c>
      <c r="DC515" s="13">
        <f ca="1"/>
        <v>60.402165313572425</v>
      </c>
      <c r="DD515" s="13">
        <v>54.642144893718594</v>
      </c>
      <c r="DE515" s="13">
        <f ca="1"/>
        <v>59.502112314425183</v>
      </c>
      <c r="DF515" s="13">
        <v>59.890501382385892</v>
      </c>
    </row>
    <row r="516" spans="1:110" x14ac:dyDescent="0.25">
      <c r="A516" s="9">
        <v>52.5</v>
      </c>
      <c r="B516" s="10" t="b">
        <v>1</v>
      </c>
      <c r="U516" s="13"/>
      <c r="V516" s="13"/>
      <c r="W516" s="14"/>
      <c r="X516" s="26"/>
      <c r="Y516" s="26"/>
      <c r="Z516" s="26"/>
      <c r="AA516" s="26"/>
      <c r="AB516" s="26"/>
      <c r="AC516" s="26"/>
      <c r="AD516" s="26"/>
      <c r="AE516" s="26"/>
      <c r="AG516" s="13"/>
      <c r="AH516" s="13"/>
      <c r="AI516" s="14"/>
      <c r="AJ516" s="26"/>
      <c r="AK516" s="26"/>
      <c r="AL516" s="26"/>
      <c r="AM516" s="26"/>
      <c r="AN516" s="26"/>
      <c r="AO516" s="26"/>
      <c r="AP516" s="26"/>
      <c r="AQ516" s="26"/>
      <c r="AS516" s="13"/>
      <c r="AT516" s="13"/>
      <c r="AU516" s="14"/>
      <c r="AV516" s="26"/>
      <c r="AW516" s="26"/>
      <c r="AX516" s="26"/>
      <c r="AY516" s="26"/>
      <c r="AZ516" s="26"/>
      <c r="BA516" s="26"/>
      <c r="BB516" s="26"/>
      <c r="BC516" s="26"/>
      <c r="CW516" s="26">
        <v>0.17469262295081966</v>
      </c>
      <c r="CX516" s="13">
        <v>58.9</v>
      </c>
      <c r="CY516" s="13">
        <v>60.312664320549828</v>
      </c>
      <c r="CZ516" s="13">
        <v>59.705714843888387</v>
      </c>
      <c r="DA516" s="13">
        <v>13.29114422857049</v>
      </c>
      <c r="DB516" s="13">
        <f ca="1"/>
        <v>61.116280327113017</v>
      </c>
      <c r="DC516" s="13">
        <f ca="1"/>
        <v>60.413649167461649</v>
      </c>
      <c r="DD516" s="13">
        <v>54.66015257780937</v>
      </c>
      <c r="DE516" s="13">
        <f ca="1"/>
        <v>59.516454074022029</v>
      </c>
      <c r="DF516" s="13">
        <v>59.905324858445397</v>
      </c>
    </row>
    <row r="517" spans="1:110" x14ac:dyDescent="0.25">
      <c r="A517" s="9">
        <v>58</v>
      </c>
      <c r="B517" s="10" t="b">
        <v>1</v>
      </c>
      <c r="U517" s="13"/>
      <c r="V517" s="13"/>
      <c r="W517" s="14"/>
      <c r="X517" s="26"/>
      <c r="Y517" s="26"/>
      <c r="Z517" s="26"/>
      <c r="AA517" s="26"/>
      <c r="AB517" s="26"/>
      <c r="AC517" s="26"/>
      <c r="AD517" s="26"/>
      <c r="AE517" s="26"/>
      <c r="AG517" s="13"/>
      <c r="AH517" s="13"/>
      <c r="AI517" s="14"/>
      <c r="AJ517" s="26"/>
      <c r="AK517" s="26"/>
      <c r="AL517" s="26"/>
      <c r="AM517" s="26"/>
      <c r="AN517" s="26"/>
      <c r="AO517" s="26"/>
      <c r="AP517" s="26"/>
      <c r="AQ517" s="26"/>
      <c r="AS517" s="13"/>
      <c r="AT517" s="13"/>
      <c r="AU517" s="14"/>
      <c r="AV517" s="26"/>
      <c r="AW517" s="26"/>
      <c r="AX517" s="26"/>
      <c r="AY517" s="26"/>
      <c r="AZ517" s="26"/>
      <c r="BA517" s="26"/>
      <c r="BB517" s="26"/>
      <c r="BC517" s="26"/>
      <c r="CW517" s="26">
        <v>0.17503415300546449</v>
      </c>
      <c r="CX517" s="13">
        <v>58.9</v>
      </c>
      <c r="CY517" s="13">
        <v>60.325288882635363</v>
      </c>
      <c r="CZ517" s="13">
        <v>59.717354991503889</v>
      </c>
      <c r="DA517" s="13">
        <v>13.319796932495276</v>
      </c>
      <c r="DB517" s="13">
        <f ca="1"/>
        <v>61.130778339394652</v>
      </c>
      <c r="DC517" s="13">
        <f ca="1"/>
        <v>60.425120245803448</v>
      </c>
      <c r="DD517" s="13">
        <v>54.678142667667629</v>
      </c>
      <c r="DE517" s="13">
        <f ca="1"/>
        <v>59.530779798833741</v>
      </c>
      <c r="DF517" s="13">
        <v>59.920131662477985</v>
      </c>
    </row>
    <row r="518" spans="1:110" x14ac:dyDescent="0.25">
      <c r="A518" s="9">
        <v>49.9</v>
      </c>
      <c r="B518" s="10" t="b">
        <v>1</v>
      </c>
      <c r="U518" s="13"/>
      <c r="V518" s="13"/>
      <c r="W518" s="14"/>
      <c r="X518" s="26"/>
      <c r="Y518" s="26"/>
      <c r="Z518" s="26"/>
      <c r="AA518" s="26"/>
      <c r="AB518" s="26"/>
      <c r="AC518" s="26"/>
      <c r="AD518" s="26"/>
      <c r="AE518" s="26"/>
      <c r="AG518" s="13"/>
      <c r="AH518" s="13"/>
      <c r="AI518" s="14"/>
      <c r="AJ518" s="26"/>
      <c r="AK518" s="26"/>
      <c r="AL518" s="26"/>
      <c r="AM518" s="26"/>
      <c r="AN518" s="26"/>
      <c r="AO518" s="26"/>
      <c r="AP518" s="26"/>
      <c r="AQ518" s="26"/>
      <c r="AS518" s="13"/>
      <c r="AT518" s="13"/>
      <c r="AU518" s="14"/>
      <c r="AV518" s="26"/>
      <c r="AW518" s="26"/>
      <c r="AX518" s="26"/>
      <c r="AY518" s="26"/>
      <c r="AZ518" s="26"/>
      <c r="BA518" s="26"/>
      <c r="BB518" s="26"/>
      <c r="BC518" s="26"/>
      <c r="CW518" s="26">
        <v>0.17537568306010928</v>
      </c>
      <c r="CX518" s="13">
        <v>58.9</v>
      </c>
      <c r="CY518" s="13">
        <v>60.337897826154936</v>
      </c>
      <c r="CZ518" s="13">
        <v>59.728983003566817</v>
      </c>
      <c r="DA518" s="13">
        <v>13.348461500894082</v>
      </c>
      <c r="DB518" s="13">
        <f ca="1"/>
        <v>61.145254612206585</v>
      </c>
      <c r="DC518" s="13">
        <f ca="1"/>
        <v>60.436578598617999</v>
      </c>
      <c r="DD518" s="13">
        <v>54.696115214763623</v>
      </c>
      <c r="DE518" s="13">
        <f ca="1"/>
        <v>59.545089545245034</v>
      </c>
      <c r="DF518" s="13">
        <v>59.93492185268299</v>
      </c>
    </row>
    <row r="519" spans="1:110" x14ac:dyDescent="0.25">
      <c r="A519" s="9">
        <v>53</v>
      </c>
      <c r="B519" s="10" t="b">
        <v>1</v>
      </c>
      <c r="U519" s="13"/>
      <c r="V519" s="13"/>
      <c r="W519" s="14"/>
      <c r="X519" s="26"/>
      <c r="Y519" s="26"/>
      <c r="Z519" s="26"/>
      <c r="AA519" s="26"/>
      <c r="AB519" s="26"/>
      <c r="AC519" s="26"/>
      <c r="AD519" s="26"/>
      <c r="AE519" s="26"/>
      <c r="AG519" s="13"/>
      <c r="AH519" s="13"/>
      <c r="AI519" s="14"/>
      <c r="AJ519" s="26"/>
      <c r="AK519" s="26"/>
      <c r="AL519" s="26"/>
      <c r="AM519" s="26"/>
      <c r="AN519" s="26"/>
      <c r="AO519" s="26"/>
      <c r="AP519" s="26"/>
      <c r="AQ519" s="26"/>
      <c r="AS519" s="13"/>
      <c r="AT519" s="13"/>
      <c r="AU519" s="14"/>
      <c r="AV519" s="26"/>
      <c r="AW519" s="26"/>
      <c r="AX519" s="26"/>
      <c r="AY519" s="26"/>
      <c r="AZ519" s="26"/>
      <c r="BA519" s="26"/>
      <c r="BB519" s="26"/>
      <c r="BC519" s="26"/>
      <c r="CW519" s="26">
        <v>0.17571721311475411</v>
      </c>
      <c r="CX519" s="13">
        <v>58.9</v>
      </c>
      <c r="CY519" s="13">
        <v>60.350491211752384</v>
      </c>
      <c r="CZ519" s="13">
        <v>59.740598928047234</v>
      </c>
      <c r="DA519" s="13">
        <v>13.377137943596615</v>
      </c>
      <c r="DB519" s="13">
        <f ca="1"/>
        <v>61.159709228616784</v>
      </c>
      <c r="DC519" s="13">
        <f ca="1"/>
        <v>60.448024275655079</v>
      </c>
      <c r="DD519" s="13">
        <v>54.714070270317166</v>
      </c>
      <c r="DE519" s="13">
        <f ca="1"/>
        <v>59.559383369345611</v>
      </c>
      <c r="DF519" s="13">
        <v>59.949695486955683</v>
      </c>
    </row>
    <row r="520" spans="1:110" x14ac:dyDescent="0.25">
      <c r="A520" s="9">
        <v>49.8</v>
      </c>
      <c r="B520" s="10" t="b">
        <v>1</v>
      </c>
      <c r="U520" s="13"/>
      <c r="V520" s="13"/>
      <c r="W520" s="14"/>
      <c r="X520" s="26"/>
      <c r="Y520" s="26"/>
      <c r="Z520" s="26"/>
      <c r="AA520" s="26"/>
      <c r="AB520" s="26"/>
      <c r="AC520" s="26"/>
      <c r="AD520" s="26"/>
      <c r="AE520" s="26"/>
      <c r="AG520" s="13"/>
      <c r="AH520" s="13"/>
      <c r="AI520" s="14"/>
      <c r="AJ520" s="26"/>
      <c r="AK520" s="26"/>
      <c r="AL520" s="26"/>
      <c r="AM520" s="26"/>
      <c r="AN520" s="26"/>
      <c r="AO520" s="26"/>
      <c r="AP520" s="26"/>
      <c r="AQ520" s="26"/>
      <c r="AS520" s="13"/>
      <c r="AT520" s="13"/>
      <c r="AU520" s="14"/>
      <c r="AV520" s="26"/>
      <c r="AW520" s="26"/>
      <c r="AX520" s="26"/>
      <c r="AY520" s="26"/>
      <c r="AZ520" s="26"/>
      <c r="BA520" s="26"/>
      <c r="BB520" s="26"/>
      <c r="BC520" s="26"/>
      <c r="CW520" s="26">
        <v>0.1760587431693989</v>
      </c>
      <c r="CX520" s="13">
        <v>58.9</v>
      </c>
      <c r="CY520" s="13">
        <v>60.363069099738645</v>
      </c>
      <c r="CZ520" s="13">
        <v>59.752202812658766</v>
      </c>
      <c r="DA520" s="13">
        <v>13.405826270444836</v>
      </c>
      <c r="DB520" s="13">
        <f ca="1"/>
        <v>61.17414227122952</v>
      </c>
      <c r="DC520" s="13">
        <f ca="1"/>
        <v>60.459457326396127</v>
      </c>
      <c r="DD520" s="13">
        <v>54.732007885299303</v>
      </c>
      <c r="DE520" s="13">
        <f ca="1"/>
        <v>59.573661326932324</v>
      </c>
      <c r="DF520" s="13">
        <v>59.964452622889439</v>
      </c>
    </row>
    <row r="521" spans="1:110" x14ac:dyDescent="0.25">
      <c r="A521" s="9">
        <v>49.2</v>
      </c>
      <c r="B521" s="10" t="b">
        <v>1</v>
      </c>
      <c r="U521" s="13"/>
      <c r="V521" s="13"/>
      <c r="W521" s="14"/>
      <c r="X521" s="26"/>
      <c r="Y521" s="26"/>
      <c r="Z521" s="26"/>
      <c r="AA521" s="26"/>
      <c r="AB521" s="26"/>
      <c r="AC521" s="26"/>
      <c r="AD521" s="26"/>
      <c r="AE521" s="26"/>
      <c r="AG521" s="13"/>
      <c r="AH521" s="13"/>
      <c r="AI521" s="14"/>
      <c r="AJ521" s="26"/>
      <c r="AK521" s="26"/>
      <c r="AL521" s="26"/>
      <c r="AM521" s="26"/>
      <c r="AN521" s="26"/>
      <c r="AO521" s="26"/>
      <c r="AP521" s="26"/>
      <c r="AQ521" s="26"/>
      <c r="AS521" s="13"/>
      <c r="AT521" s="13"/>
      <c r="AU521" s="14"/>
      <c r="AV521" s="26"/>
      <c r="AW521" s="26"/>
      <c r="AX521" s="26"/>
      <c r="AY521" s="26"/>
      <c r="AZ521" s="26"/>
      <c r="BA521" s="26"/>
      <c r="BB521" s="26"/>
      <c r="BC521" s="26"/>
      <c r="CW521" s="26">
        <v>0.17640027322404372</v>
      </c>
      <c r="CX521" s="13">
        <v>58.9</v>
      </c>
      <c r="CY521" s="13">
        <v>60.37563155009417</v>
      </c>
      <c r="CZ521" s="13">
        <v>59.763794704860409</v>
      </c>
      <c r="DA521" s="13">
        <v>13.434526491292914</v>
      </c>
      <c r="DB521" s="13">
        <f ca="1"/>
        <v>61.188553822188894</v>
      </c>
      <c r="DC521" s="13">
        <f ca="1"/>
        <v>60.470877800056243</v>
      </c>
      <c r="DD521" s="13">
        <v>54.749928110433999</v>
      </c>
      <c r="DE521" s="13">
        <f ca="1"/>
        <v>59.587923473511275</v>
      </c>
      <c r="DF521" s="13">
        <v>59.97919331777797</v>
      </c>
    </row>
    <row r="522" spans="1:110" x14ac:dyDescent="0.25">
      <c r="A522" s="9">
        <v>48.6</v>
      </c>
      <c r="B522" s="10" t="b">
        <v>1</v>
      </c>
      <c r="U522" s="13"/>
      <c r="V522" s="13"/>
      <c r="W522" s="14"/>
      <c r="X522" s="26"/>
      <c r="Y522" s="26"/>
      <c r="Z522" s="26"/>
      <c r="AA522" s="26"/>
      <c r="AB522" s="26"/>
      <c r="AC522" s="26"/>
      <c r="AD522" s="26"/>
      <c r="AE522" s="26"/>
      <c r="AG522" s="13"/>
      <c r="AH522" s="13"/>
      <c r="AI522" s="14"/>
      <c r="AJ522" s="26"/>
      <c r="AK522" s="26"/>
      <c r="AL522" s="26"/>
      <c r="AM522" s="26"/>
      <c r="AN522" s="26"/>
      <c r="AO522" s="26"/>
      <c r="AP522" s="26"/>
      <c r="AQ522" s="26"/>
      <c r="AS522" s="13"/>
      <c r="AT522" s="13"/>
      <c r="AU522" s="14"/>
      <c r="AV522" s="26"/>
      <c r="AW522" s="26"/>
      <c r="AX522" s="26"/>
      <c r="AY522" s="26"/>
      <c r="AZ522" s="26"/>
      <c r="BA522" s="26"/>
      <c r="BB522" s="26"/>
      <c r="BC522" s="26"/>
      <c r="CW522" s="26">
        <v>0.17674180327868852</v>
      </c>
      <c r="CX522" s="13">
        <v>58.9</v>
      </c>
      <c r="CY522" s="13">
        <v>60.38817862247145</v>
      </c>
      <c r="CZ522" s="13">
        <v>59.775374651858435</v>
      </c>
      <c r="DA522" s="13">
        <v>13.463238616007295</v>
      </c>
      <c r="DB522" s="13">
        <f ca="1"/>
        <v>61.202943963182229</v>
      </c>
      <c r="DC522" s="13">
        <f ca="1"/>
        <v>60.482285745586147</v>
      </c>
      <c r="DD522" s="13">
        <v>54.767830996199834</v>
      </c>
      <c r="DE522" s="13">
        <f ca="1"/>
        <v>59.602169864299917</v>
      </c>
      <c r="DF522" s="13">
        <v>59.99391762861741</v>
      </c>
    </row>
    <row r="523" spans="1:110" x14ac:dyDescent="0.25">
      <c r="A523" s="9">
        <v>47.6</v>
      </c>
      <c r="B523" s="10" t="b">
        <v>1</v>
      </c>
      <c r="U523" s="13"/>
      <c r="V523" s="13"/>
      <c r="W523" s="14"/>
      <c r="X523" s="26"/>
      <c r="Y523" s="26"/>
      <c r="Z523" s="26"/>
      <c r="AA523" s="26"/>
      <c r="AB523" s="26"/>
      <c r="AC523" s="26"/>
      <c r="AD523" s="26"/>
      <c r="AE523" s="26"/>
      <c r="AG523" s="13"/>
      <c r="AH523" s="13"/>
      <c r="AI523" s="14"/>
      <c r="AJ523" s="26"/>
      <c r="AK523" s="26"/>
      <c r="AL523" s="26"/>
      <c r="AM523" s="26"/>
      <c r="AN523" s="26"/>
      <c r="AO523" s="26"/>
      <c r="AP523" s="26"/>
      <c r="AQ523" s="26"/>
      <c r="AS523" s="13"/>
      <c r="AT523" s="13"/>
      <c r="AU523" s="14"/>
      <c r="AV523" s="26"/>
      <c r="AW523" s="26"/>
      <c r="AX523" s="26"/>
      <c r="AY523" s="26"/>
      <c r="AZ523" s="26"/>
      <c r="BA523" s="26"/>
      <c r="BB523" s="26"/>
      <c r="BC523" s="26"/>
      <c r="CW523" s="26">
        <v>0.17708333333333334</v>
      </c>
      <c r="CX523" s="13">
        <v>58.9</v>
      </c>
      <c r="CY523" s="13">
        <v>60.400710376197523</v>
      </c>
      <c r="CZ523" s="13">
        <v>59.786942700608314</v>
      </c>
      <c r="DA523" s="13">
        <v>13.491962654466727</v>
      </c>
      <c r="DB523" s="13">
        <f ca="1"/>
        <v>61.217312775443609</v>
      </c>
      <c r="DC523" s="13">
        <f ca="1"/>
        <v>60.493681211674186</v>
      </c>
      <c r="DD523" s="13">
        <v>54.785716592831626</v>
      </c>
      <c r="DE523" s="13">
        <f ca="1"/>
        <v>59.616400554229116</v>
      </c>
      <c r="DF523" s="13">
        <v>60.008625612108531</v>
      </c>
    </row>
    <row r="524" spans="1:110" x14ac:dyDescent="0.25">
      <c r="A524" s="9">
        <v>46.8</v>
      </c>
      <c r="B524" s="10" t="b">
        <v>1</v>
      </c>
      <c r="U524" s="13"/>
      <c r="V524" s="13"/>
      <c r="W524" s="14"/>
      <c r="X524" s="26"/>
      <c r="Y524" s="26"/>
      <c r="Z524" s="26"/>
      <c r="AA524" s="26"/>
      <c r="AB524" s="26"/>
      <c r="AC524" s="26"/>
      <c r="AD524" s="26"/>
      <c r="AE524" s="26"/>
      <c r="AG524" s="13"/>
      <c r="AH524" s="13"/>
      <c r="AI524" s="14"/>
      <c r="AJ524" s="26"/>
      <c r="AK524" s="26"/>
      <c r="AL524" s="26"/>
      <c r="AM524" s="26"/>
      <c r="AN524" s="26"/>
      <c r="AO524" s="26"/>
      <c r="AP524" s="26"/>
      <c r="AQ524" s="26"/>
      <c r="AS524" s="13"/>
      <c r="AT524" s="13"/>
      <c r="AU524" s="14"/>
      <c r="AV524" s="26"/>
      <c r="AW524" s="26"/>
      <c r="AX524" s="26"/>
      <c r="AY524" s="26"/>
      <c r="AZ524" s="26"/>
      <c r="BA524" s="26"/>
      <c r="BB524" s="26"/>
      <c r="BC524" s="26"/>
      <c r="CW524" s="26">
        <v>0.17742486338797814</v>
      </c>
      <c r="CX524" s="13">
        <v>59</v>
      </c>
      <c r="CY524" s="13">
        <v>60.413226870276297</v>
      </c>
      <c r="CZ524" s="13">
        <v>59.798498897816565</v>
      </c>
      <c r="DA524" s="13">
        <v>13.520698616562214</v>
      </c>
      <c r="DB524" s="13">
        <f ca="1"/>
        <v>61.231660339757177</v>
      </c>
      <c r="DC524" s="13">
        <f ca="1"/>
        <v>60.50506424674824</v>
      </c>
      <c r="DD524" s="13">
        <v>54.803584950322119</v>
      </c>
      <c r="DE524" s="13">
        <f ca="1"/>
        <v>59.63061559794523</v>
      </c>
      <c r="DF524" s="13">
        <v>60.023317324658784</v>
      </c>
    </row>
    <row r="525" spans="1:110" x14ac:dyDescent="0.25">
      <c r="A525" s="9">
        <v>46.3</v>
      </c>
      <c r="B525" s="10" t="b">
        <v>1</v>
      </c>
      <c r="U525" s="13"/>
      <c r="V525" s="13"/>
      <c r="W525" s="14"/>
      <c r="X525" s="26"/>
      <c r="Y525" s="26"/>
      <c r="Z525" s="26"/>
      <c r="AA525" s="26"/>
      <c r="AB525" s="26"/>
      <c r="AC525" s="26"/>
      <c r="AD525" s="26"/>
      <c r="AE525" s="26"/>
      <c r="AG525" s="13"/>
      <c r="AH525" s="13"/>
      <c r="AI525" s="14"/>
      <c r="AJ525" s="26"/>
      <c r="AK525" s="26"/>
      <c r="AL525" s="26"/>
      <c r="AM525" s="26"/>
      <c r="AN525" s="26"/>
      <c r="AO525" s="26"/>
      <c r="AP525" s="26"/>
      <c r="AQ525" s="26"/>
      <c r="AS525" s="13"/>
      <c r="AT525" s="13"/>
      <c r="AU525" s="14"/>
      <c r="AV525" s="26"/>
      <c r="AW525" s="26"/>
      <c r="AX525" s="26"/>
      <c r="AY525" s="26"/>
      <c r="AZ525" s="26"/>
      <c r="BA525" s="26"/>
      <c r="BB525" s="26"/>
      <c r="BC525" s="26"/>
      <c r="CW525" s="26">
        <v>0.17776639344262296</v>
      </c>
      <c r="CX525" s="13">
        <v>59</v>
      </c>
      <c r="CY525" s="13">
        <v>60.425728163391113</v>
      </c>
      <c r="CZ525" s="13">
        <v>59.810043289942591</v>
      </c>
      <c r="DA525" s="13">
        <v>13.549446512197131</v>
      </c>
      <c r="DB525" s="13">
        <f ca="1"/>
        <v>61.245986736460601</v>
      </c>
      <c r="DC525" s="13">
        <f ca="1"/>
        <v>60.516434898977707</v>
      </c>
      <c r="DD525" s="13">
        <v>54.821436118423577</v>
      </c>
      <c r="DE525" s="13">
        <f ca="1"/>
        <v>59.644815049812124</v>
      </c>
      <c r="DF525" s="13">
        <v>60.037992822384439</v>
      </c>
    </row>
    <row r="526" spans="1:110" x14ac:dyDescent="0.25">
      <c r="A526" s="9">
        <v>45.9</v>
      </c>
      <c r="B526" s="10" t="b">
        <v>1</v>
      </c>
      <c r="U526" s="13"/>
      <c r="V526" s="13"/>
      <c r="W526" s="14"/>
      <c r="X526" s="26"/>
      <c r="Y526" s="26"/>
      <c r="Z526" s="26"/>
      <c r="AA526" s="26"/>
      <c r="AB526" s="26"/>
      <c r="AC526" s="26"/>
      <c r="AD526" s="26"/>
      <c r="AE526" s="26"/>
      <c r="AG526" s="13"/>
      <c r="AH526" s="13"/>
      <c r="AI526" s="14"/>
      <c r="AJ526" s="26"/>
      <c r="AK526" s="26"/>
      <c r="AL526" s="26"/>
      <c r="AM526" s="26"/>
      <c r="AN526" s="26"/>
      <c r="AO526" s="26"/>
      <c r="AP526" s="26"/>
      <c r="AQ526" s="26"/>
      <c r="AS526" s="13"/>
      <c r="AT526" s="13"/>
      <c r="AU526" s="14"/>
      <c r="AV526" s="26"/>
      <c r="AW526" s="26"/>
      <c r="AX526" s="26"/>
      <c r="AY526" s="26"/>
      <c r="AZ526" s="26"/>
      <c r="BA526" s="26"/>
      <c r="BB526" s="26"/>
      <c r="BC526" s="26"/>
      <c r="CW526" s="26">
        <v>0.17810792349726776</v>
      </c>
      <c r="CX526" s="13">
        <v>59</v>
      </c>
      <c r="CY526" s="13">
        <v>60.438214313907032</v>
      </c>
      <c r="CZ526" s="13">
        <v>59.821575923200655</v>
      </c>
      <c r="DA526" s="13">
        <v>13.578206351287152</v>
      </c>
      <c r="DB526" s="13">
        <f ca="1"/>
        <v>61.260292045448367</v>
      </c>
      <c r="DC526" s="13">
        <f ca="1"/>
        <v>60.527793216275363</v>
      </c>
      <c r="DD526" s="13">
        <v>54.839270146649426</v>
      </c>
      <c r="DE526" s="13">
        <f ca="1"/>
        <v>59.658998963913206</v>
      </c>
      <c r="DF526" s="13">
        <v>60.052652161112661</v>
      </c>
    </row>
    <row r="527" spans="1:110" x14ac:dyDescent="0.25">
      <c r="A527" s="9">
        <v>45.7</v>
      </c>
      <c r="B527" s="10" t="b">
        <v>1</v>
      </c>
      <c r="U527" s="13"/>
      <c r="V527" s="13"/>
      <c r="W527" s="14"/>
      <c r="X527" s="26"/>
      <c r="Y527" s="26"/>
      <c r="Z527" s="26"/>
      <c r="AA527" s="26"/>
      <c r="AB527" s="26"/>
      <c r="AC527" s="26"/>
      <c r="AD527" s="26"/>
      <c r="AE527" s="26"/>
      <c r="AG527" s="13"/>
      <c r="AH527" s="13"/>
      <c r="AI527" s="14"/>
      <c r="AJ527" s="26"/>
      <c r="AK527" s="26"/>
      <c r="AL527" s="26"/>
      <c r="AM527" s="26"/>
      <c r="AN527" s="26"/>
      <c r="AO527" s="26"/>
      <c r="AP527" s="26"/>
      <c r="AQ527" s="26"/>
      <c r="AS527" s="13"/>
      <c r="AT527" s="13"/>
      <c r="AU527" s="14"/>
      <c r="AV527" s="26"/>
      <c r="AW527" s="26"/>
      <c r="AX527" s="26"/>
      <c r="AY527" s="26"/>
      <c r="AZ527" s="26"/>
      <c r="BA527" s="26"/>
      <c r="BB527" s="26"/>
      <c r="BC527" s="26"/>
      <c r="CW527" s="26">
        <v>0.17844945355191258</v>
      </c>
      <c r="CX527" s="13">
        <v>59</v>
      </c>
      <c r="CY527" s="13">
        <v>60.450685379873228</v>
      </c>
      <c r="CZ527" s="13">
        <v>59.833096843561258</v>
      </c>
      <c r="DA527" s="13">
        <v>13.606978143760347</v>
      </c>
      <c r="DB527" s="13">
        <f ca="1"/>
        <v>61.274576346175103</v>
      </c>
      <c r="DC527" s="13">
        <f ca="1"/>
        <v>60.539139246299285</v>
      </c>
      <c r="DD527" s="13">
        <v>54.85708708427584</v>
      </c>
      <c r="DE527" s="13">
        <f ca="1"/>
        <v>59.673167394053436</v>
      </c>
      <c r="DF527" s="13">
        <v>60.067295396383557</v>
      </c>
    </row>
    <row r="528" spans="1:110" x14ac:dyDescent="0.25">
      <c r="A528" s="9">
        <v>45.7</v>
      </c>
      <c r="B528" s="10" t="b">
        <v>1</v>
      </c>
      <c r="U528" s="13"/>
      <c r="V528" s="13"/>
      <c r="W528" s="14"/>
      <c r="X528" s="26"/>
      <c r="Y528" s="26"/>
      <c r="Z528" s="26"/>
      <c r="AA528" s="26"/>
      <c r="AB528" s="26"/>
      <c r="AC528" s="26"/>
      <c r="AD528" s="26"/>
      <c r="AE528" s="26"/>
      <c r="AG528" s="13"/>
      <c r="AH528" s="13"/>
      <c r="AI528" s="14"/>
      <c r="AJ528" s="26"/>
      <c r="AK528" s="26"/>
      <c r="AL528" s="26"/>
      <c r="AM528" s="26"/>
      <c r="AN528" s="26"/>
      <c r="AO528" s="26"/>
      <c r="AP528" s="26"/>
      <c r="AQ528" s="26"/>
      <c r="AS528" s="13"/>
      <c r="AT528" s="13"/>
      <c r="AU528" s="14"/>
      <c r="AV528" s="26"/>
      <c r="AW528" s="26"/>
      <c r="AX528" s="26"/>
      <c r="AY528" s="26"/>
      <c r="AZ528" s="26"/>
      <c r="BA528" s="26"/>
      <c r="BB528" s="26"/>
      <c r="BC528" s="26"/>
      <c r="CW528" s="26">
        <v>0.17879098360655737</v>
      </c>
      <c r="CX528" s="13">
        <v>59</v>
      </c>
      <c r="CY528" s="13">
        <v>60.463141419025334</v>
      </c>
      <c r="CZ528" s="13">
        <v>59.844606096753537</v>
      </c>
      <c r="DA528" s="13">
        <v>13.635761899557163</v>
      </c>
      <c r="DB528" s="13">
        <f ca="1"/>
        <v>61.288839717658846</v>
      </c>
      <c r="DC528" s="13">
        <f ca="1"/>
        <v>60.550473036454775</v>
      </c>
      <c r="DD528" s="13">
        <v>54.874886980343319</v>
      </c>
      <c r="DE528" s="13">
        <f ca="1"/>
        <v>59.687320393761262</v>
      </c>
      <c r="DF528" s="13">
        <v>60.081922583452211</v>
      </c>
    </row>
    <row r="529" spans="1:110" x14ac:dyDescent="0.25">
      <c r="A529" s="9">
        <v>45.6</v>
      </c>
      <c r="B529" s="10" t="b">
        <v>1</v>
      </c>
      <c r="U529" s="13"/>
      <c r="V529" s="13"/>
      <c r="W529" s="14"/>
      <c r="X529" s="26"/>
      <c r="Y529" s="26"/>
      <c r="Z529" s="26"/>
      <c r="AA529" s="26"/>
      <c r="AB529" s="26"/>
      <c r="AC529" s="26"/>
      <c r="AD529" s="26"/>
      <c r="AE529" s="26"/>
      <c r="AG529" s="13"/>
      <c r="AH529" s="13"/>
      <c r="AI529" s="14"/>
      <c r="AJ529" s="26"/>
      <c r="AK529" s="26"/>
      <c r="AL529" s="26"/>
      <c r="AM529" s="26"/>
      <c r="AN529" s="26"/>
      <c r="AO529" s="26"/>
      <c r="AP529" s="26"/>
      <c r="AQ529" s="26"/>
      <c r="AS529" s="13"/>
      <c r="AT529" s="13"/>
      <c r="AU529" s="14"/>
      <c r="AV529" s="26"/>
      <c r="AW529" s="26"/>
      <c r="AX529" s="26"/>
      <c r="AY529" s="26"/>
      <c r="AZ529" s="26"/>
      <c r="BA529" s="26"/>
      <c r="BB529" s="26"/>
      <c r="BC529" s="26"/>
      <c r="CW529" s="26">
        <v>0.1791325136612022</v>
      </c>
      <c r="CX529" s="13">
        <v>59.1</v>
      </c>
      <c r="CY529" s="13">
        <v>60.475582488787794</v>
      </c>
      <c r="CZ529" s="13">
        <v>59.856103728266419</v>
      </c>
      <c r="DA529" s="13">
        <v>13.664557628630453</v>
      </c>
      <c r="DB529" s="13">
        <f ca="1"/>
        <v>61.303082238484308</v>
      </c>
      <c r="DC529" s="13">
        <f ca="1"/>
        <v>60.561794633896106</v>
      </c>
      <c r="DD529" s="13">
        <v>54.892669883658314</v>
      </c>
      <c r="DE529" s="13">
        <f ca="1"/>
        <v>59.701458016290673</v>
      </c>
      <c r="DF529" s="13">
        <v>60.096533777290759</v>
      </c>
    </row>
    <row r="530" spans="1:110" x14ac:dyDescent="0.25">
      <c r="A530" s="9">
        <v>45.6</v>
      </c>
      <c r="B530" s="10" t="b">
        <v>1</v>
      </c>
      <c r="U530" s="13"/>
      <c r="V530" s="13"/>
      <c r="W530" s="14"/>
      <c r="X530" s="26"/>
      <c r="Y530" s="26"/>
      <c r="Z530" s="26"/>
      <c r="AA530" s="26"/>
      <c r="AB530" s="26"/>
      <c r="AC530" s="26"/>
      <c r="AD530" s="26"/>
      <c r="AE530" s="26"/>
      <c r="AG530" s="13"/>
      <c r="AH530" s="13"/>
      <c r="AI530" s="14"/>
      <c r="AJ530" s="26"/>
      <c r="AK530" s="26"/>
      <c r="AL530" s="26"/>
      <c r="AM530" s="26"/>
      <c r="AN530" s="26"/>
      <c r="AO530" s="26"/>
      <c r="AP530" s="26"/>
      <c r="AQ530" s="26"/>
      <c r="AS530" s="13"/>
      <c r="AT530" s="13"/>
      <c r="AU530" s="14"/>
      <c r="AV530" s="26"/>
      <c r="AW530" s="26"/>
      <c r="AX530" s="26"/>
      <c r="AY530" s="26"/>
      <c r="AZ530" s="26"/>
      <c r="BA530" s="26"/>
      <c r="BB530" s="26"/>
      <c r="BC530" s="26"/>
      <c r="CW530" s="26">
        <v>0.17947404371584699</v>
      </c>
      <c r="CX530" s="13">
        <v>59.1</v>
      </c>
      <c r="CY530" s="13">
        <v>60.488008646276114</v>
      </c>
      <c r="CZ530" s="13">
        <v>59.867589783350802</v>
      </c>
      <c r="DA530" s="13">
        <v>13.693365340945476</v>
      </c>
      <c r="DB530" s="13">
        <f ca="1"/>
        <v>61.317303986806103</v>
      </c>
      <c r="DC530" s="13">
        <f ca="1"/>
        <v>60.573104085528499</v>
      </c>
      <c r="DD530" s="13">
        <v>54.910435842794712</v>
      </c>
      <c r="DE530" s="13">
        <f ca="1"/>
        <v>59.715580314623054</v>
      </c>
      <c r="DF530" s="13">
        <v>60.111129032590298</v>
      </c>
    </row>
    <row r="531" spans="1:110" x14ac:dyDescent="0.25">
      <c r="A531" s="9">
        <v>46</v>
      </c>
      <c r="B531" s="10" t="b">
        <v>1</v>
      </c>
      <c r="U531" s="13"/>
      <c r="V531" s="13"/>
      <c r="W531" s="14"/>
      <c r="X531" s="26"/>
      <c r="Y531" s="26"/>
      <c r="Z531" s="26"/>
      <c r="AA531" s="26"/>
      <c r="AB531" s="26"/>
      <c r="AC531" s="26"/>
      <c r="AD531" s="26"/>
      <c r="AE531" s="26"/>
      <c r="AG531" s="13"/>
      <c r="AH531" s="13"/>
      <c r="AI531" s="14"/>
      <c r="AJ531" s="26"/>
      <c r="AK531" s="26"/>
      <c r="AL531" s="26"/>
      <c r="AM531" s="26"/>
      <c r="AN531" s="26"/>
      <c r="AO531" s="26"/>
      <c r="AP531" s="26"/>
      <c r="AQ531" s="26"/>
      <c r="AS531" s="13"/>
      <c r="AT531" s="13"/>
      <c r="AU531" s="14"/>
      <c r="AV531" s="26"/>
      <c r="AW531" s="26"/>
      <c r="AX531" s="26"/>
      <c r="AY531" s="26"/>
      <c r="AZ531" s="26"/>
      <c r="BA531" s="26"/>
      <c r="BB531" s="26"/>
      <c r="BC531" s="26"/>
      <c r="CW531" s="26">
        <v>0.17981557377049182</v>
      </c>
      <c r="CX531" s="13">
        <v>59.1</v>
      </c>
      <c r="CY531" s="13">
        <v>60.500419948299246</v>
      </c>
      <c r="CZ531" s="13">
        <v>59.879064307021331</v>
      </c>
      <c r="DA531" s="13">
        <v>13.72218504647997</v>
      </c>
      <c r="DB531" s="13">
        <f ca="1"/>
        <v>61.331505040351907</v>
      </c>
      <c r="DC531" s="13">
        <f ca="1"/>
        <v>60.584401438009827</v>
      </c>
      <c r="DD531" s="13">
        <v>54.928184906095453</v>
      </c>
      <c r="DE531" s="13">
        <f ca="1"/>
        <v>59.729687341469202</v>
      </c>
      <c r="DF531" s="13">
        <v>60.125708403762971</v>
      </c>
    </row>
    <row r="532" spans="1:110" x14ac:dyDescent="0.25">
      <c r="A532" s="9">
        <v>53.1</v>
      </c>
      <c r="B532" s="10" t="b">
        <v>1</v>
      </c>
      <c r="U532" s="13"/>
      <c r="V532" s="13"/>
      <c r="W532" s="14"/>
      <c r="X532" s="26"/>
      <c r="Y532" s="26"/>
      <c r="Z532" s="26"/>
      <c r="AA532" s="26"/>
      <c r="AB532" s="26"/>
      <c r="AC532" s="26"/>
      <c r="AD532" s="26"/>
      <c r="AE532" s="26"/>
      <c r="AG532" s="13"/>
      <c r="AH532" s="13"/>
      <c r="AI532" s="14"/>
      <c r="AJ532" s="26"/>
      <c r="AK532" s="26"/>
      <c r="AL532" s="26"/>
      <c r="AM532" s="26"/>
      <c r="AN532" s="26"/>
      <c r="AO532" s="26"/>
      <c r="AP532" s="26"/>
      <c r="AQ532" s="26"/>
      <c r="AS532" s="13"/>
      <c r="AT532" s="13"/>
      <c r="AU532" s="14"/>
      <c r="AV532" s="26"/>
      <c r="AW532" s="26"/>
      <c r="AX532" s="26"/>
      <c r="AY532" s="26"/>
      <c r="AZ532" s="26"/>
      <c r="BA532" s="26"/>
      <c r="BB532" s="26"/>
      <c r="BC532" s="26"/>
      <c r="CW532" s="26">
        <v>0.18015710382513661</v>
      </c>
      <c r="CX532" s="13">
        <v>59.1</v>
      </c>
      <c r="CY532" s="13">
        <v>60.512816451361729</v>
      </c>
      <c r="CZ532" s="13">
        <v>59.890527344057695</v>
      </c>
      <c r="DA532" s="13">
        <v>13.751016755224104</v>
      </c>
      <c r="DB532" s="13">
        <f ca="1"/>
        <v>61.345685476425608</v>
      </c>
      <c r="DC532" s="13">
        <f ca="1"/>
        <v>60.595686737752537</v>
      </c>
      <c r="DD532" s="13">
        <v>54.945917121674029</v>
      </c>
      <c r="DE532" s="13">
        <f ca="1"/>
        <v>59.743779149271163</v>
      </c>
      <c r="DF532" s="13">
        <v>60.140271944943876</v>
      </c>
    </row>
    <row r="533" spans="1:110" x14ac:dyDescent="0.25">
      <c r="A533" s="9">
        <v>52.6</v>
      </c>
      <c r="B533" s="10" t="b">
        <v>1</v>
      </c>
      <c r="U533" s="13"/>
      <c r="V533" s="13"/>
      <c r="W533" s="14"/>
      <c r="X533" s="26"/>
      <c r="Y533" s="26"/>
      <c r="Z533" s="26"/>
      <c r="AA533" s="26"/>
      <c r="AB533" s="26"/>
      <c r="AC533" s="26"/>
      <c r="AD533" s="26"/>
      <c r="AE533" s="26"/>
      <c r="AG533" s="13"/>
      <c r="AH533" s="13"/>
      <c r="AI533" s="14"/>
      <c r="AJ533" s="26"/>
      <c r="AK533" s="26"/>
      <c r="AL533" s="26"/>
      <c r="AM533" s="26"/>
      <c r="AN533" s="26"/>
      <c r="AO533" s="26"/>
      <c r="AP533" s="26"/>
      <c r="AQ533" s="26"/>
      <c r="AS533" s="13"/>
      <c r="AT533" s="13"/>
      <c r="AU533" s="14"/>
      <c r="AV533" s="26"/>
      <c r="AW533" s="26"/>
      <c r="AX533" s="26"/>
      <c r="AY533" s="26"/>
      <c r="AZ533" s="26"/>
      <c r="BA533" s="26"/>
      <c r="BB533" s="26"/>
      <c r="BC533" s="26"/>
      <c r="CW533" s="26">
        <v>0.18049863387978143</v>
      </c>
      <c r="CX533" s="13">
        <v>59.1</v>
      </c>
      <c r="CY533" s="13">
        <v>60.525198211666023</v>
      </c>
      <c r="CZ533" s="13">
        <v>59.901978939006767</v>
      </c>
      <c r="DA533" s="13">
        <v>13.779860477180563</v>
      </c>
      <c r="DB533" s="13">
        <f ca="1"/>
        <v>61.359845371910502</v>
      </c>
      <c r="DC533" s="13">
        <f ca="1"/>
        <v>60.606960030925386</v>
      </c>
      <c r="DD533" s="13">
        <v>54.963632537416011</v>
      </c>
      <c r="DE533" s="13">
        <f ca="1"/>
        <v>59.757855790204154</v>
      </c>
      <c r="DF533" s="13">
        <v>60.154819709993049</v>
      </c>
    </row>
    <row r="534" spans="1:110" x14ac:dyDescent="0.25">
      <c r="A534" s="9">
        <v>52.2</v>
      </c>
      <c r="B534" s="10" t="b">
        <v>1</v>
      </c>
      <c r="U534" s="13"/>
      <c r="V534" s="13"/>
      <c r="W534" s="14"/>
      <c r="X534" s="26"/>
      <c r="Y534" s="26"/>
      <c r="Z534" s="26"/>
      <c r="AA534" s="26"/>
      <c r="AB534" s="26"/>
      <c r="AC534" s="26"/>
      <c r="AD534" s="26"/>
      <c r="AE534" s="26"/>
      <c r="AG534" s="13"/>
      <c r="AH534" s="13"/>
      <c r="AI534" s="14"/>
      <c r="AJ534" s="26"/>
      <c r="AK534" s="26"/>
      <c r="AL534" s="26"/>
      <c r="AM534" s="26"/>
      <c r="AN534" s="26"/>
      <c r="AO534" s="26"/>
      <c r="AP534" s="26"/>
      <c r="AQ534" s="26"/>
      <c r="AS534" s="13"/>
      <c r="AT534" s="13"/>
      <c r="AU534" s="14"/>
      <c r="AV534" s="26"/>
      <c r="AW534" s="26"/>
      <c r="AX534" s="26"/>
      <c r="AY534" s="26"/>
      <c r="AZ534" s="26"/>
      <c r="BA534" s="26"/>
      <c r="BB534" s="26"/>
      <c r="BC534" s="26"/>
      <c r="CW534" s="26">
        <v>0.18084016393442623</v>
      </c>
      <c r="CX534" s="13">
        <v>59.1</v>
      </c>
      <c r="CY534" s="13">
        <v>60.537565285114653</v>
      </c>
      <c r="CZ534" s="13">
        <v>59.913419136184238</v>
      </c>
      <c r="DA534" s="13">
        <v>13.808716222364538</v>
      </c>
      <c r="DB534" s="13">
        <f ca="1"/>
        <v>61.373984803272329</v>
      </c>
      <c r="DC534" s="13">
        <f ca="1"/>
        <v>60.618221363455191</v>
      </c>
      <c r="DD534" s="13">
        <v>54.98133120098057</v>
      </c>
      <c r="DE534" s="13">
        <f ca="1"/>
        <v>59.771917316178488</v>
      </c>
      <c r="DF534" s="13">
        <v>60.169351752497363</v>
      </c>
    </row>
    <row r="535" spans="1:110" x14ac:dyDescent="0.25">
      <c r="A535" s="9">
        <v>51.8</v>
      </c>
      <c r="B535" s="10" t="b">
        <v>1</v>
      </c>
      <c r="U535" s="13"/>
      <c r="V535" s="13"/>
      <c r="W535" s="14"/>
      <c r="X535" s="26"/>
      <c r="Y535" s="26"/>
      <c r="Z535" s="26"/>
      <c r="AA535" s="26"/>
      <c r="AB535" s="26"/>
      <c r="AC535" s="26"/>
      <c r="AD535" s="26"/>
      <c r="AE535" s="26"/>
      <c r="AG535" s="13"/>
      <c r="AH535" s="13"/>
      <c r="AI535" s="14"/>
      <c r="AJ535" s="26"/>
      <c r="AK535" s="26"/>
      <c r="AL535" s="26"/>
      <c r="AM535" s="26"/>
      <c r="AN535" s="26"/>
      <c r="AO535" s="26"/>
      <c r="AP535" s="26"/>
      <c r="AQ535" s="26"/>
      <c r="AS535" s="13"/>
      <c r="AT535" s="13"/>
      <c r="AU535" s="14"/>
      <c r="AV535" s="26"/>
      <c r="AW535" s="26"/>
      <c r="AX535" s="26"/>
      <c r="AY535" s="26"/>
      <c r="AZ535" s="26"/>
      <c r="BA535" s="26"/>
      <c r="BB535" s="26"/>
      <c r="BC535" s="26"/>
      <c r="CW535" s="26">
        <v>0.18118169398907105</v>
      </c>
      <c r="CX535" s="13">
        <v>59.2</v>
      </c>
      <c r="CY535" s="13">
        <v>60.549917727312483</v>
      </c>
      <c r="CZ535" s="13">
        <v>59.924847979675889</v>
      </c>
      <c r="DA535" s="13">
        <v>13.837584000803725</v>
      </c>
      <c r="DB535" s="13">
        <f ca="1"/>
        <v>61.388103846562359</v>
      </c>
      <c r="DC535" s="13">
        <f ca="1"/>
        <v>60.629470781028658</v>
      </c>
      <c r="DD535" s="13">
        <v>54.999013159801947</v>
      </c>
      <c r="DE535" s="13">
        <f ca="1"/>
        <v>59.785963778841385</v>
      </c>
      <c r="DF535" s="13">
        <v>60.183868125772477</v>
      </c>
    </row>
    <row r="536" spans="1:110" x14ac:dyDescent="0.25">
      <c r="A536" s="9">
        <v>51.6</v>
      </c>
      <c r="B536" s="10" t="b">
        <v>1</v>
      </c>
      <c r="U536" s="13"/>
      <c r="V536" s="13"/>
      <c r="W536" s="14"/>
      <c r="X536" s="26"/>
      <c r="Y536" s="26"/>
      <c r="Z536" s="26"/>
      <c r="AA536" s="26"/>
      <c r="AB536" s="26"/>
      <c r="AC536" s="26"/>
      <c r="AD536" s="26"/>
      <c r="AE536" s="26"/>
      <c r="AG536" s="13"/>
      <c r="AH536" s="13"/>
      <c r="AI536" s="14"/>
      <c r="AJ536" s="26"/>
      <c r="AK536" s="26"/>
      <c r="AL536" s="26"/>
      <c r="AM536" s="26"/>
      <c r="AN536" s="26"/>
      <c r="AO536" s="26"/>
      <c r="AP536" s="26"/>
      <c r="AQ536" s="26"/>
      <c r="AS536" s="13"/>
      <c r="AT536" s="13"/>
      <c r="AU536" s="14"/>
      <c r="AV536" s="26"/>
      <c r="AW536" s="26"/>
      <c r="AX536" s="26"/>
      <c r="AY536" s="26"/>
      <c r="AZ536" s="26"/>
      <c r="BA536" s="26"/>
      <c r="BB536" s="26"/>
      <c r="BC536" s="26"/>
      <c r="CW536" s="26">
        <v>0.18152322404371585</v>
      </c>
      <c r="CX536" s="13">
        <v>59.2</v>
      </c>
      <c r="CY536" s="13">
        <v>60.562255593568835</v>
      </c>
      <c r="CZ536" s="13">
        <v>59.93626551333994</v>
      </c>
      <c r="DA536" s="13">
        <v>13.866463822538405</v>
      </c>
      <c r="DB536" s="13">
        <f ca="1"/>
        <v>61.402202577420468</v>
      </c>
      <c r="DC536" s="13">
        <f ca="1"/>
        <v>60.640708329094082</v>
      </c>
      <c r="DD536" s="13">
        <v>55.016678461090976</v>
      </c>
      <c r="DE536" s="13">
        <f ca="1"/>
        <v>59.799995229578826</v>
      </c>
      <c r="DF536" s="13">
        <v>60.198368882864742</v>
      </c>
    </row>
    <row r="537" spans="1:110" x14ac:dyDescent="0.25">
      <c r="A537" s="9">
        <v>51.2</v>
      </c>
      <c r="B537" s="10" t="b">
        <v>1</v>
      </c>
      <c r="U537" s="13"/>
      <c r="V537" s="13"/>
      <c r="W537" s="14"/>
      <c r="X537" s="26"/>
      <c r="Y537" s="26"/>
      <c r="Z537" s="26"/>
      <c r="AA537" s="26"/>
      <c r="AB537" s="26"/>
      <c r="AC537" s="26"/>
      <c r="AD537" s="26"/>
      <c r="AE537" s="26"/>
      <c r="AG537" s="13"/>
      <c r="AH537" s="13"/>
      <c r="AI537" s="14"/>
      <c r="AJ537" s="26"/>
      <c r="AK537" s="26"/>
      <c r="AL537" s="26"/>
      <c r="AM537" s="26"/>
      <c r="AN537" s="26"/>
      <c r="AO537" s="26"/>
      <c r="AP537" s="26"/>
      <c r="AQ537" s="26"/>
      <c r="AS537" s="13"/>
      <c r="AT537" s="13"/>
      <c r="AU537" s="14"/>
      <c r="AV537" s="26"/>
      <c r="AW537" s="26"/>
      <c r="AX537" s="26"/>
      <c r="AY537" s="26"/>
      <c r="AZ537" s="26"/>
      <c r="BA537" s="26"/>
      <c r="BB537" s="26"/>
      <c r="BC537" s="26"/>
      <c r="CW537" s="26">
        <v>0.18186475409836064</v>
      </c>
      <c r="CX537" s="13">
        <v>59.2</v>
      </c>
      <c r="CY537" s="13">
        <v>60.574578938899705</v>
      </c>
      <c r="CZ537" s="13">
        <v>59.947671780808029</v>
      </c>
      <c r="DA537" s="13">
        <v>13.895355697621396</v>
      </c>
      <c r="DB537" s="13">
        <f ca="1"/>
        <v>61.41628107107811</v>
      </c>
      <c r="DC537" s="13">
        <f ca="1"/>
        <v>60.651934052863083</v>
      </c>
      <c r="DD537" s="13">
        <v>55.034327151836507</v>
      </c>
      <c r="DE537" s="13">
        <f ca="1"/>
        <v>59.814011719517389</v>
      </c>
      <c r="DF537" s="13">
        <v>60.212854076553029</v>
      </c>
    </row>
    <row r="538" spans="1:110" x14ac:dyDescent="0.25">
      <c r="A538" s="9">
        <v>57</v>
      </c>
      <c r="B538" s="10" t="b">
        <v>1</v>
      </c>
      <c r="U538" s="13"/>
      <c r="V538" s="13"/>
      <c r="W538" s="14"/>
      <c r="X538" s="26"/>
      <c r="Y538" s="26"/>
      <c r="Z538" s="26"/>
      <c r="AA538" s="26"/>
      <c r="AB538" s="26"/>
      <c r="AC538" s="26"/>
      <c r="AD538" s="26"/>
      <c r="AE538" s="26"/>
      <c r="AG538" s="13"/>
      <c r="AH538" s="13"/>
      <c r="AI538" s="14"/>
      <c r="AJ538" s="26"/>
      <c r="AK538" s="26"/>
      <c r="AL538" s="26"/>
      <c r="AM538" s="26"/>
      <c r="AN538" s="26"/>
      <c r="AO538" s="26"/>
      <c r="AP538" s="26"/>
      <c r="AQ538" s="26"/>
      <c r="AS538" s="13"/>
      <c r="AT538" s="13"/>
      <c r="AU538" s="14"/>
      <c r="AV538" s="26"/>
      <c r="AW538" s="26"/>
      <c r="AX538" s="26"/>
      <c r="AY538" s="26"/>
      <c r="AZ538" s="26"/>
      <c r="BA538" s="26"/>
      <c r="BB538" s="26"/>
      <c r="BC538" s="26"/>
      <c r="CW538" s="26">
        <v>0.18220628415300547</v>
      </c>
      <c r="CX538" s="13">
        <v>59.2</v>
      </c>
      <c r="CY538" s="13">
        <v>60.586887818029851</v>
      </c>
      <c r="CZ538" s="13">
        <v>59.959066825487376</v>
      </c>
      <c r="DA538" s="13">
        <v>13.924259636118133</v>
      </c>
      <c r="DB538" s="13">
        <f ca="1"/>
        <v>61.430339402361327</v>
      </c>
      <c r="DC538" s="13">
        <f ca="1"/>
        <v>60.663147997312336</v>
      </c>
      <c r="DD538" s="13">
        <v>55.051959278806898</v>
      </c>
      <c r="DE538" s="13">
        <f ca="1"/>
        <v>59.828013299526077</v>
      </c>
      <c r="DF538" s="13">
        <v>60.227323759350668</v>
      </c>
    </row>
    <row r="539" spans="1:110" x14ac:dyDescent="0.25">
      <c r="A539" s="9">
        <v>49.6</v>
      </c>
      <c r="B539" s="10" t="b">
        <v>1</v>
      </c>
      <c r="U539" s="13"/>
      <c r="V539" s="13"/>
      <c r="W539" s="14"/>
      <c r="X539" s="26"/>
      <c r="Y539" s="26"/>
      <c r="Z539" s="26"/>
      <c r="AA539" s="26"/>
      <c r="AB539" s="26"/>
      <c r="AC539" s="26"/>
      <c r="AD539" s="26"/>
      <c r="AE539" s="26"/>
      <c r="AG539" s="13"/>
      <c r="AH539" s="13"/>
      <c r="AI539" s="14"/>
      <c r="AJ539" s="26"/>
      <c r="AK539" s="26"/>
      <c r="AL539" s="26"/>
      <c r="AM539" s="26"/>
      <c r="AN539" s="26"/>
      <c r="AO539" s="26"/>
      <c r="AP539" s="26"/>
      <c r="AQ539" s="26"/>
      <c r="AS539" s="13"/>
      <c r="AT539" s="13"/>
      <c r="AU539" s="14"/>
      <c r="AV539" s="26"/>
      <c r="AW539" s="26"/>
      <c r="AX539" s="26"/>
      <c r="AY539" s="26"/>
      <c r="AZ539" s="26"/>
      <c r="BA539" s="26"/>
      <c r="BB539" s="26"/>
      <c r="BC539" s="26"/>
      <c r="CW539" s="26">
        <v>0.18254781420765026</v>
      </c>
      <c r="CX539" s="13">
        <v>59.2</v>
      </c>
      <c r="CY539" s="13">
        <v>60.599182285394917</v>
      </c>
      <c r="CZ539" s="13">
        <v>59.970450690561997</v>
      </c>
      <c r="DA539" s="13">
        <v>13.953175648106656</v>
      </c>
      <c r="DB539" s="13">
        <f ca="1"/>
        <v>61.444377645693727</v>
      </c>
      <c r="DC539" s="13">
        <f ca="1"/>
        <v>60.674350207185256</v>
      </c>
      <c r="DD539" s="13">
        <v>55.06957488855145</v>
      </c>
      <c r="DE539" s="13">
        <f ca="1"/>
        <v>59.842000020218094</v>
      </c>
      <c r="DF539" s="13">
        <v>60.241777983507248</v>
      </c>
    </row>
    <row r="540" spans="1:110" x14ac:dyDescent="0.25">
      <c r="A540" s="9">
        <v>49.4</v>
      </c>
      <c r="B540" s="10" t="b">
        <v>1</v>
      </c>
      <c r="U540" s="13"/>
      <c r="V540" s="13"/>
      <c r="W540" s="14"/>
      <c r="X540" s="26"/>
      <c r="Y540" s="26"/>
      <c r="Z540" s="26"/>
      <c r="AA540" s="26"/>
      <c r="AB540" s="26"/>
      <c r="AC540" s="26"/>
      <c r="AD540" s="26"/>
      <c r="AE540" s="26"/>
      <c r="AG540" s="13"/>
      <c r="AH540" s="13"/>
      <c r="AI540" s="14"/>
      <c r="AJ540" s="26"/>
      <c r="AK540" s="26"/>
      <c r="AL540" s="26"/>
      <c r="AM540" s="26"/>
      <c r="AN540" s="26"/>
      <c r="AO540" s="26"/>
      <c r="AP540" s="26"/>
      <c r="AQ540" s="26"/>
      <c r="AS540" s="13"/>
      <c r="AT540" s="13"/>
      <c r="AU540" s="14"/>
      <c r="AV540" s="26"/>
      <c r="AW540" s="26"/>
      <c r="AX540" s="26"/>
      <c r="AY540" s="26"/>
      <c r="AZ540" s="26"/>
      <c r="BA540" s="26"/>
      <c r="BB540" s="26"/>
      <c r="BC540" s="26"/>
      <c r="CW540" s="26">
        <v>0.18288934426229508</v>
      </c>
      <c r="CX540" s="13">
        <v>59.2</v>
      </c>
      <c r="CY540" s="13">
        <v>60.611462395143604</v>
      </c>
      <c r="CZ540" s="13">
        <v>59.98182341899458</v>
      </c>
      <c r="DA540" s="13">
        <v>13.982103743677651</v>
      </c>
      <c r="DB540" s="13">
        <f ca="1"/>
        <v>61.458395875099392</v>
      </c>
      <c r="DC540" s="13">
        <f ca="1"/>
        <v>60.685540726993672</v>
      </c>
      <c r="DD540" s="13">
        <v>55.087174027401851</v>
      </c>
      <c r="DE540" s="13">
        <f ca="1"/>
        <v>59.855971931952638</v>
      </c>
      <c r="DF540" s="13">
        <v>60.256216801010467</v>
      </c>
    </row>
    <row r="541" spans="1:110" x14ac:dyDescent="0.25">
      <c r="A541" s="9">
        <v>48.5</v>
      </c>
      <c r="B541" s="10" t="b">
        <v>1</v>
      </c>
      <c r="U541" s="13"/>
      <c r="V541" s="13"/>
      <c r="W541" s="14"/>
      <c r="X541" s="26"/>
      <c r="Y541" s="26"/>
      <c r="Z541" s="26"/>
      <c r="AA541" s="26"/>
      <c r="AB541" s="26"/>
      <c r="AC541" s="26"/>
      <c r="AD541" s="26"/>
      <c r="AE541" s="26"/>
      <c r="AG541" s="13"/>
      <c r="AH541" s="13"/>
      <c r="AI541" s="14"/>
      <c r="AJ541" s="26"/>
      <c r="AK541" s="26"/>
      <c r="AL541" s="26"/>
      <c r="AM541" s="26"/>
      <c r="AN541" s="26"/>
      <c r="AO541" s="26"/>
      <c r="AP541" s="26"/>
      <c r="AQ541" s="26"/>
      <c r="AS541" s="13"/>
      <c r="AT541" s="13"/>
      <c r="AU541" s="14"/>
      <c r="AV541" s="26"/>
      <c r="AW541" s="26"/>
      <c r="AX541" s="26"/>
      <c r="AY541" s="26"/>
      <c r="AZ541" s="26"/>
      <c r="BA541" s="26"/>
      <c r="BB541" s="26"/>
      <c r="BC541" s="26"/>
      <c r="CW541" s="26">
        <v>0.18323087431693988</v>
      </c>
      <c r="CX541" s="13">
        <v>59.2</v>
      </c>
      <c r="CY541" s="13">
        <v>60.623728201139649</v>
      </c>
      <c r="CZ541" s="13">
        <v>59.993185053527988</v>
      </c>
      <c r="DA541" s="13">
        <v>14.011043932934427</v>
      </c>
      <c r="DB541" s="13">
        <f ca="1"/>
        <v>61.47239416420576</v>
      </c>
      <c r="DC541" s="13">
        <f ca="1"/>
        <v>60.696719601019524</v>
      </c>
      <c r="DD541" s="13">
        <v>55.104756741473572</v>
      </c>
      <c r="DE541" s="13">
        <f ca="1"/>
        <v>59.869929084836656</v>
      </c>
      <c r="DF541" s="13">
        <v>60.270640263587957</v>
      </c>
    </row>
    <row r="542" spans="1:110" x14ac:dyDescent="0.25">
      <c r="A542" s="9">
        <v>48.6</v>
      </c>
      <c r="B542" s="10" t="b">
        <v>1</v>
      </c>
      <c r="U542" s="13"/>
      <c r="V542" s="13"/>
      <c r="W542" s="14"/>
      <c r="X542" s="26"/>
      <c r="Y542" s="26"/>
      <c r="Z542" s="26"/>
      <c r="AA542" s="26"/>
      <c r="AB542" s="26"/>
      <c r="AC542" s="26"/>
      <c r="AD542" s="26"/>
      <c r="AE542" s="26"/>
      <c r="AG542" s="13"/>
      <c r="AH542" s="13"/>
      <c r="AI542" s="14"/>
      <c r="AJ542" s="26"/>
      <c r="AK542" s="26"/>
      <c r="AL542" s="26"/>
      <c r="AM542" s="26"/>
      <c r="AN542" s="26"/>
      <c r="AO542" s="26"/>
      <c r="AP542" s="26"/>
      <c r="AQ542" s="26"/>
      <c r="AS542" s="13"/>
      <c r="AT542" s="13"/>
      <c r="AU542" s="14"/>
      <c r="AV542" s="26"/>
      <c r="AW542" s="26"/>
      <c r="AX542" s="26"/>
      <c r="AY542" s="26"/>
      <c r="AZ542" s="26"/>
      <c r="BA542" s="26"/>
      <c r="BB542" s="26"/>
      <c r="BC542" s="26"/>
      <c r="CW542" s="26">
        <v>0.1835724043715847</v>
      </c>
      <c r="CX542" s="13">
        <v>59.3</v>
      </c>
      <c r="CY542" s="13">
        <v>60.635979756963991</v>
      </c>
      <c r="CZ542" s="13">
        <v>60.004535636686754</v>
      </c>
      <c r="DA542" s="13">
        <v>14.039996225993011</v>
      </c>
      <c r="DB542" s="13">
        <f ca="1"/>
        <v>61.486372586246603</v>
      </c>
      <c r="DC542" s="13">
        <f ca="1"/>
        <v>60.707886873316475</v>
      </c>
      <c r="DD542" s="13">
        <v>55.1223230766673</v>
      </c>
      <c r="DE542" s="13">
        <f ca="1"/>
        <v>59.883871528726615</v>
      </c>
      <c r="DF542" s="13">
        <v>60.285048422709067</v>
      </c>
    </row>
    <row r="543" spans="1:110" x14ac:dyDescent="0.25">
      <c r="A543" s="9">
        <v>48.5</v>
      </c>
      <c r="B543" s="10" t="b">
        <v>1</v>
      </c>
      <c r="U543" s="13"/>
      <c r="V543" s="13"/>
      <c r="W543" s="14"/>
      <c r="X543" s="26"/>
      <c r="Y543" s="26"/>
      <c r="Z543" s="26"/>
      <c r="AA543" s="26"/>
      <c r="AB543" s="26"/>
      <c r="AC543" s="26"/>
      <c r="AD543" s="26"/>
      <c r="AE543" s="26"/>
      <c r="AG543" s="13"/>
      <c r="AH543" s="13"/>
      <c r="AI543" s="14"/>
      <c r="AJ543" s="26"/>
      <c r="AK543" s="26"/>
      <c r="AL543" s="26"/>
      <c r="AM543" s="26"/>
      <c r="AN543" s="26"/>
      <c r="AO543" s="26"/>
      <c r="AP543" s="26"/>
      <c r="AQ543" s="26"/>
      <c r="AS543" s="13"/>
      <c r="AT543" s="13"/>
      <c r="AU543" s="14"/>
      <c r="AV543" s="26"/>
      <c r="AW543" s="26"/>
      <c r="AX543" s="26"/>
      <c r="AY543" s="26"/>
      <c r="AZ543" s="26"/>
      <c r="BA543" s="26"/>
      <c r="BB543" s="26"/>
      <c r="BC543" s="26"/>
      <c r="CW543" s="26">
        <v>0.1839139344262295</v>
      </c>
      <c r="CX543" s="13">
        <v>59.3</v>
      </c>
      <c r="CY543" s="13">
        <v>60.648217115916708</v>
      </c>
      <c r="CZ543" s="13">
        <v>60.015875210778809</v>
      </c>
      <c r="DA543" s="13">
        <v>14.06896063298209</v>
      </c>
      <c r="DB543" s="13">
        <f ca="1"/>
        <v>61.500331214064765</v>
      </c>
      <c r="DC543" s="13">
        <f ca="1"/>
        <v>60.719042587711591</v>
      </c>
      <c r="DD543" s="13">
        <v>55.139873078670348</v>
      </c>
      <c r="DE543" s="13">
        <f ca="1"/>
        <v>59.897799313230237</v>
      </c>
      <c r="DF543" s="13">
        <v>60.299441329586656</v>
      </c>
    </row>
    <row r="544" spans="1:110" x14ac:dyDescent="0.25">
      <c r="A544" s="9">
        <v>48.4</v>
      </c>
      <c r="B544" s="10" t="b">
        <v>1</v>
      </c>
      <c r="U544" s="13"/>
      <c r="V544" s="13"/>
      <c r="W544" s="14"/>
      <c r="X544" s="26"/>
      <c r="Y544" s="26"/>
      <c r="Z544" s="26"/>
      <c r="AA544" s="26"/>
      <c r="AB544" s="26"/>
      <c r="AC544" s="26"/>
      <c r="AD544" s="26"/>
      <c r="AE544" s="26"/>
      <c r="AG544" s="13"/>
      <c r="AH544" s="13"/>
      <c r="AI544" s="14"/>
      <c r="AJ544" s="26"/>
      <c r="AK544" s="26"/>
      <c r="AL544" s="26"/>
      <c r="AM544" s="26"/>
      <c r="AN544" s="26"/>
      <c r="AO544" s="26"/>
      <c r="AP544" s="26"/>
      <c r="AQ544" s="26"/>
      <c r="AS544" s="13"/>
      <c r="AT544" s="13"/>
      <c r="AU544" s="14"/>
      <c r="AV544" s="26"/>
      <c r="AW544" s="26"/>
      <c r="AX544" s="26"/>
      <c r="AY544" s="26"/>
      <c r="AZ544" s="26"/>
      <c r="BA544" s="26"/>
      <c r="BB544" s="26"/>
      <c r="BC544" s="26"/>
      <c r="CW544" s="26">
        <v>0.18425546448087432</v>
      </c>
      <c r="CX544" s="13">
        <v>59.3</v>
      </c>
      <c r="CY544" s="13">
        <v>60.66044033101916</v>
      </c>
      <c r="CZ544" s="13">
        <v>60.02720381789694</v>
      </c>
      <c r="DA544" s="13">
        <v>14.097937164043095</v>
      </c>
      <c r="DB544" s="13">
        <f ca="1"/>
        <v>61.51427012011505</v>
      </c>
      <c r="DC544" s="13">
        <f ca="1"/>
        <v>60.730186787806943</v>
      </c>
      <c r="DD544" s="13">
        <v>55.157406792957985</v>
      </c>
      <c r="DE544" s="13">
        <f ca="1"/>
        <v>59.911712487708165</v>
      </c>
      <c r="DF544" s="13">
        <v>60.313819035178895</v>
      </c>
    </row>
    <row r="545" spans="1:110" x14ac:dyDescent="0.25">
      <c r="A545" s="9">
        <v>48.1</v>
      </c>
      <c r="B545" s="10" t="b">
        <v>1</v>
      </c>
      <c r="U545" s="13"/>
      <c r="V545" s="13"/>
      <c r="W545" s="14"/>
      <c r="X545" s="26"/>
      <c r="Y545" s="26"/>
      <c r="Z545" s="26"/>
      <c r="AA545" s="26"/>
      <c r="AB545" s="26"/>
      <c r="AC545" s="26"/>
      <c r="AD545" s="26"/>
      <c r="AE545" s="26"/>
      <c r="AG545" s="13"/>
      <c r="AH545" s="13"/>
      <c r="AI545" s="14"/>
      <c r="AJ545" s="26"/>
      <c r="AK545" s="26"/>
      <c r="AL545" s="26"/>
      <c r="AM545" s="26"/>
      <c r="AN545" s="26"/>
      <c r="AO545" s="26"/>
      <c r="AP545" s="26"/>
      <c r="AQ545" s="26"/>
      <c r="AS545" s="13"/>
      <c r="AT545" s="13"/>
      <c r="AU545" s="14"/>
      <c r="AV545" s="26"/>
      <c r="AW545" s="26"/>
      <c r="AX545" s="26"/>
      <c r="AY545" s="26"/>
      <c r="AZ545" s="26"/>
      <c r="BA545" s="26"/>
      <c r="BB545" s="26"/>
      <c r="BC545" s="26"/>
      <c r="CW545" s="26">
        <v>0.18459699453551912</v>
      </c>
      <c r="CX545" s="13">
        <v>59.3</v>
      </c>
      <c r="CY545" s="13">
        <v>60.672649455015893</v>
      </c>
      <c r="CZ545" s="13">
        <v>60.038521499920172</v>
      </c>
      <c r="DA545" s="13">
        <v>14.126925829330203</v>
      </c>
      <c r="DB545" s="13">
        <f ca="1"/>
        <v>61.528189376467061</v>
      </c>
      <c r="DC545" s="13">
        <f ca="1"/>
        <v>60.741319516981186</v>
      </c>
      <c r="DD545" s="13">
        <v>55.174924264794882</v>
      </c>
      <c r="DE545" s="13">
        <f ca="1"/>
        <v>59.925611101275763</v>
      </c>
      <c r="DF545" s="13">
        <v>60.328181590190951</v>
      </c>
    </row>
    <row r="546" spans="1:110" x14ac:dyDescent="0.25">
      <c r="A546" s="9">
        <v>48</v>
      </c>
      <c r="B546" s="10" t="b">
        <v>1</v>
      </c>
      <c r="U546" s="13"/>
      <c r="V546" s="13"/>
      <c r="W546" s="14"/>
      <c r="X546" s="26"/>
      <c r="Y546" s="26"/>
      <c r="Z546" s="26"/>
      <c r="AA546" s="26"/>
      <c r="AB546" s="26"/>
      <c r="AC546" s="26"/>
      <c r="AD546" s="26"/>
      <c r="AE546" s="26"/>
      <c r="AG546" s="13"/>
      <c r="AH546" s="13"/>
      <c r="AI546" s="14"/>
      <c r="AJ546" s="26"/>
      <c r="AK546" s="26"/>
      <c r="AL546" s="26"/>
      <c r="AM546" s="26"/>
      <c r="AN546" s="26"/>
      <c r="AO546" s="26"/>
      <c r="AP546" s="26"/>
      <c r="AQ546" s="26"/>
      <c r="AS546" s="13"/>
      <c r="AT546" s="13"/>
      <c r="AU546" s="14"/>
      <c r="AV546" s="26"/>
      <c r="AW546" s="26"/>
      <c r="AX546" s="26"/>
      <c r="AY546" s="26"/>
      <c r="AZ546" s="26"/>
      <c r="BA546" s="26"/>
      <c r="BB546" s="26"/>
      <c r="BC546" s="26"/>
      <c r="CW546" s="26">
        <v>0.18493852459016394</v>
      </c>
      <c r="CX546" s="13">
        <v>59.3</v>
      </c>
      <c r="CY546" s="13">
        <v>60.684844540376687</v>
      </c>
      <c r="CZ546" s="13">
        <v>60.049828298515664</v>
      </c>
      <c r="DA546" s="13">
        <v>14.155926639010318</v>
      </c>
      <c r="DB546" s="13">
        <f ca="1"/>
        <v>61.54208905480786</v>
      </c>
      <c r="DC546" s="13">
        <f ca="1"/>
        <v>60.752440818391236</v>
      </c>
      <c r="DD546" s="13">
        <v>55.192425539236424</v>
      </c>
      <c r="DE546" s="13">
        <f ca="1"/>
        <v>59.939495202804707</v>
      </c>
      <c r="DF546" s="13">
        <v>60.342529045076787</v>
      </c>
    </row>
    <row r="547" spans="1:110" x14ac:dyDescent="0.25">
      <c r="A547" s="9">
        <v>47.6</v>
      </c>
      <c r="B547" s="10" t="b">
        <v>1</v>
      </c>
      <c r="U547" s="13"/>
      <c r="V547" s="13"/>
      <c r="W547" s="14"/>
      <c r="X547" s="26"/>
      <c r="Y547" s="26"/>
      <c r="Z547" s="26"/>
      <c r="AA547" s="26"/>
      <c r="AB547" s="26"/>
      <c r="AC547" s="26"/>
      <c r="AD547" s="26"/>
      <c r="AE547" s="26"/>
      <c r="AG547" s="13"/>
      <c r="AH547" s="13"/>
      <c r="AI547" s="14"/>
      <c r="AJ547" s="26"/>
      <c r="AK547" s="26"/>
      <c r="AL547" s="26"/>
      <c r="AM547" s="26"/>
      <c r="AN547" s="26"/>
      <c r="AO547" s="26"/>
      <c r="AP547" s="26"/>
      <c r="AQ547" s="26"/>
      <c r="AS547" s="13"/>
      <c r="AT547" s="13"/>
      <c r="AU547" s="14"/>
      <c r="AV547" s="26"/>
      <c r="AW547" s="26"/>
      <c r="AX547" s="26"/>
      <c r="AY547" s="26"/>
      <c r="AZ547" s="26"/>
      <c r="BA547" s="26"/>
      <c r="BB547" s="26"/>
      <c r="BC547" s="26"/>
      <c r="CW547" s="26">
        <v>0.18528005464480873</v>
      </c>
      <c r="CX547" s="13">
        <v>59.3</v>
      </c>
      <c r="CY547" s="13">
        <v>60.697025639298516</v>
      </c>
      <c r="CZ547" s="13">
        <v>60.061124255139816</v>
      </c>
      <c r="DA547" s="13">
        <v>14.184939603263173</v>
      </c>
      <c r="DB547" s="13">
        <f ca="1"/>
        <v>61.555969226444866</v>
      </c>
      <c r="DC547" s="13">
        <f ca="1"/>
        <v>60.763550734973748</v>
      </c>
      <c r="DD547" s="13">
        <v>55.209910661130081</v>
      </c>
      <c r="DE547" s="13">
        <f ca="1"/>
        <v>59.953364840924749</v>
      </c>
      <c r="DF547" s="13">
        <v>60.356861450040867</v>
      </c>
    </row>
    <row r="548" spans="1:110" x14ac:dyDescent="0.25">
      <c r="A548" s="9">
        <v>85</v>
      </c>
      <c r="B548" s="10" t="b">
        <v>1</v>
      </c>
      <c r="U548" s="13"/>
      <c r="V548" s="13"/>
      <c r="W548" s="14"/>
      <c r="X548" s="26"/>
      <c r="Y548" s="26"/>
      <c r="Z548" s="26"/>
      <c r="AA548" s="26"/>
      <c r="AB548" s="26"/>
      <c r="AC548" s="26"/>
      <c r="AD548" s="26"/>
      <c r="AE548" s="26"/>
      <c r="AG548" s="13"/>
      <c r="AH548" s="13"/>
      <c r="AI548" s="14"/>
      <c r="AJ548" s="26"/>
      <c r="AK548" s="26"/>
      <c r="AL548" s="26"/>
      <c r="AM548" s="26"/>
      <c r="AN548" s="26"/>
      <c r="AO548" s="26"/>
      <c r="AP548" s="26"/>
      <c r="AQ548" s="26"/>
      <c r="AS548" s="13"/>
      <c r="AT548" s="13"/>
      <c r="AU548" s="14"/>
      <c r="AV548" s="26"/>
      <c r="AW548" s="26"/>
      <c r="AX548" s="26"/>
      <c r="AY548" s="26"/>
      <c r="AZ548" s="26"/>
      <c r="BA548" s="26"/>
      <c r="BB548" s="26"/>
      <c r="BC548" s="26"/>
      <c r="CW548" s="26">
        <v>0.18562158469945356</v>
      </c>
      <c r="CX548" s="13">
        <v>59.3</v>
      </c>
      <c r="CY548" s="13">
        <v>60.709192803707474</v>
      </c>
      <c r="CZ548" s="13">
        <v>60.072409411039992</v>
      </c>
      <c r="DA548" s="13">
        <v>14.21396473228126</v>
      </c>
      <c r="DB548" s="13">
        <f ca="1"/>
        <v>61.569829962308468</v>
      </c>
      <c r="DC548" s="13">
        <f ca="1"/>
        <v>60.774649309446751</v>
      </c>
      <c r="DD548" s="13">
        <v>55.227379675116765</v>
      </c>
      <c r="DE548" s="13">
        <f ca="1"/>
        <v>59.967220064025305</v>
      </c>
      <c r="DF548" s="13">
        <v>60.371178855039901</v>
      </c>
    </row>
    <row r="549" spans="1:110" x14ac:dyDescent="0.25">
      <c r="A549" s="9">
        <v>83</v>
      </c>
      <c r="B549" s="10" t="b">
        <v>1</v>
      </c>
      <c r="U549" s="13"/>
      <c r="V549" s="13"/>
      <c r="W549" s="14"/>
      <c r="X549" s="26"/>
      <c r="Y549" s="26"/>
      <c r="Z549" s="26"/>
      <c r="AA549" s="26"/>
      <c r="AB549" s="26"/>
      <c r="AC549" s="26"/>
      <c r="AD549" s="26"/>
      <c r="AE549" s="26"/>
      <c r="AG549" s="13"/>
      <c r="AH549" s="13"/>
      <c r="AI549" s="14"/>
      <c r="AJ549" s="26"/>
      <c r="AK549" s="26"/>
      <c r="AL549" s="26"/>
      <c r="AM549" s="26"/>
      <c r="AN549" s="26"/>
      <c r="AO549" s="26"/>
      <c r="AP549" s="26"/>
      <c r="AQ549" s="26"/>
      <c r="AS549" s="13"/>
      <c r="AT549" s="13"/>
      <c r="AU549" s="14"/>
      <c r="AV549" s="26"/>
      <c r="AW549" s="26"/>
      <c r="AX549" s="26"/>
      <c r="AY549" s="26"/>
      <c r="AZ549" s="26"/>
      <c r="BA549" s="26"/>
      <c r="BB549" s="26"/>
      <c r="BC549" s="26"/>
      <c r="CW549" s="26">
        <v>0.18596311475409835</v>
      </c>
      <c r="CX549" s="13">
        <v>59.3</v>
      </c>
      <c r="CY549" s="13">
        <v>60.721346085260777</v>
      </c>
      <c r="CZ549" s="13">
        <v>60.08368380725603</v>
      </c>
      <c r="DA549" s="13">
        <v>14.243002036269928</v>
      </c>
      <c r="DB549" s="13">
        <f ca="1"/>
        <v>61.583671332954793</v>
      </c>
      <c r="DC549" s="13">
        <f ca="1"/>
        <v>60.785736584311188</v>
      </c>
      <c r="DD549" s="13">
        <v>55.244832625632121</v>
      </c>
      <c r="DE549" s="13">
        <f ca="1"/>
        <v>59.98106092025715</v>
      </c>
      <c r="DF549" s="13">
        <v>60.385481309784446</v>
      </c>
    </row>
    <row r="550" spans="1:110" x14ac:dyDescent="0.25">
      <c r="A550" s="9">
        <v>81</v>
      </c>
      <c r="B550" s="10" t="b">
        <v>1</v>
      </c>
      <c r="U550" s="13"/>
      <c r="V550" s="13"/>
      <c r="W550" s="14"/>
      <c r="X550" s="26"/>
      <c r="Y550" s="26"/>
      <c r="Z550" s="26"/>
      <c r="AA550" s="26"/>
      <c r="AB550" s="26"/>
      <c r="AC550" s="26"/>
      <c r="AD550" s="26"/>
      <c r="AE550" s="26"/>
      <c r="AG550" s="13"/>
      <c r="AH550" s="13"/>
      <c r="AI550" s="14"/>
      <c r="AJ550" s="26"/>
      <c r="AK550" s="26"/>
      <c r="AL550" s="26"/>
      <c r="AM550" s="26"/>
      <c r="AN550" s="26"/>
      <c r="AO550" s="26"/>
      <c r="AP550" s="26"/>
      <c r="AQ550" s="26"/>
      <c r="AS550" s="13"/>
      <c r="AT550" s="13"/>
      <c r="AU550" s="14"/>
      <c r="AV550" s="26"/>
      <c r="AW550" s="26"/>
      <c r="AX550" s="26"/>
      <c r="AY550" s="26"/>
      <c r="AZ550" s="26"/>
      <c r="BA550" s="26"/>
      <c r="BB550" s="26"/>
      <c r="BC550" s="26"/>
      <c r="CW550" s="26">
        <v>0.18630464480874318</v>
      </c>
      <c r="CX550" s="13">
        <v>59.3</v>
      </c>
      <c r="CY550" s="13">
        <v>60.733485535348635</v>
      </c>
      <c r="CZ550" s="13">
        <v>60.094947484621557</v>
      </c>
      <c r="DA550" s="13">
        <v>14.272051525447379</v>
      </c>
      <c r="DB550" s="13">
        <f ca="1"/>
        <v>61.597493408568361</v>
      </c>
      <c r="DC550" s="13">
        <f ca="1"/>
        <v>60.796812601852444</v>
      </c>
      <c r="DD550" s="13">
        <v>55.262269556907867</v>
      </c>
      <c r="DE550" s="13">
        <f ca="1"/>
        <v>59.994887457534034</v>
      </c>
      <c r="DF550" s="13">
        <v>60.399768863740675</v>
      </c>
    </row>
    <row r="551" spans="1:110" x14ac:dyDescent="0.25">
      <c r="A551" s="9">
        <v>79.900000000000006</v>
      </c>
      <c r="B551" s="10" t="b">
        <v>1</v>
      </c>
      <c r="U551" s="13"/>
      <c r="V551" s="13"/>
      <c r="W551" s="14"/>
      <c r="X551" s="26"/>
      <c r="Y551" s="26"/>
      <c r="Z551" s="26"/>
      <c r="AA551" s="26"/>
      <c r="AB551" s="26"/>
      <c r="AC551" s="26"/>
      <c r="AD551" s="26"/>
      <c r="AE551" s="26"/>
      <c r="AG551" s="13"/>
      <c r="AH551" s="13"/>
      <c r="AI551" s="14"/>
      <c r="AJ551" s="26"/>
      <c r="AK551" s="26"/>
      <c r="AL551" s="26"/>
      <c r="AM551" s="26"/>
      <c r="AN551" s="26"/>
      <c r="AO551" s="26"/>
      <c r="AP551" s="26"/>
      <c r="AQ551" s="26"/>
      <c r="AS551" s="13"/>
      <c r="AT551" s="13"/>
      <c r="AU551" s="14"/>
      <c r="AV551" s="26"/>
      <c r="AW551" s="26"/>
      <c r="AX551" s="26"/>
      <c r="AY551" s="26"/>
      <c r="AZ551" s="26"/>
      <c r="BA551" s="26"/>
      <c r="BB551" s="26"/>
      <c r="BC551" s="26"/>
      <c r="CW551" s="26">
        <v>0.18664617486338797</v>
      </c>
      <c r="CX551" s="13">
        <v>59.3</v>
      </c>
      <c r="CY551" s="13">
        <v>60.745611205096111</v>
      </c>
      <c r="CZ551" s="13">
        <v>60.106200483765498</v>
      </c>
      <c r="DA551" s="13">
        <v>14.301113210044646</v>
      </c>
      <c r="DB551" s="13">
        <f ca="1"/>
        <v>61.611296258964728</v>
      </c>
      <c r="DC551" s="13">
        <f ca="1"/>
        <v>60.807877404141855</v>
      </c>
      <c r="DD551" s="13">
        <v>55.279690512973119</v>
      </c>
      <c r="DE551" s="13">
        <f ca="1"/>
        <v>60.008699723534278</v>
      </c>
      <c r="DF551" s="13">
        <v>60.414041566132028</v>
      </c>
    </row>
    <row r="552" spans="1:110" x14ac:dyDescent="0.25">
      <c r="A552" s="9">
        <v>79.8</v>
      </c>
      <c r="B552" s="10" t="b">
        <v>1</v>
      </c>
      <c r="U552" s="13"/>
      <c r="V552" s="13"/>
      <c r="W552" s="14"/>
      <c r="X552" s="26"/>
      <c r="Y552" s="26"/>
      <c r="Z552" s="26"/>
      <c r="AA552" s="26"/>
      <c r="AB552" s="26"/>
      <c r="AC552" s="26"/>
      <c r="AD552" s="26"/>
      <c r="AE552" s="26"/>
      <c r="AG552" s="13"/>
      <c r="AH552" s="13"/>
      <c r="AI552" s="14"/>
      <c r="AJ552" s="26"/>
      <c r="AK552" s="26"/>
      <c r="AL552" s="26"/>
      <c r="AM552" s="26"/>
      <c r="AN552" s="26"/>
      <c r="AO552" s="26"/>
      <c r="AP552" s="26"/>
      <c r="AQ552" s="26"/>
      <c r="AS552" s="13"/>
      <c r="AT552" s="13"/>
      <c r="AU552" s="14"/>
      <c r="AV552" s="26"/>
      <c r="AW552" s="26"/>
      <c r="AX552" s="26"/>
      <c r="AY552" s="26"/>
      <c r="AZ552" s="26"/>
      <c r="BA552" s="26"/>
      <c r="BB552" s="26"/>
      <c r="BC552" s="26"/>
      <c r="CW552" s="26">
        <v>0.18698770491803279</v>
      </c>
      <c r="CX552" s="13">
        <v>59.4</v>
      </c>
      <c r="CY552" s="13">
        <v>60.757723145365127</v>
      </c>
      <c r="CZ552" s="13">
        <v>60.117442845113608</v>
      </c>
      <c r="DA552" s="13">
        <v>14.330187100305698</v>
      </c>
      <c r="DB552" s="13">
        <f ca="1"/>
        <v>61.625079953593158</v>
      </c>
      <c r="DC552" s="13">
        <f ca="1"/>
        <v>60.818931033038247</v>
      </c>
      <c r="DD552" s="13">
        <v>55.297095537655665</v>
      </c>
      <c r="DE552" s="13">
        <f ca="1"/>
        <v>60.022497765702433</v>
      </c>
      <c r="DF552" s="13">
        <v>60.42829946594081</v>
      </c>
    </row>
    <row r="553" spans="1:110" x14ac:dyDescent="0.25">
      <c r="A553" s="9">
        <v>79.099999999999994</v>
      </c>
      <c r="B553" s="10" t="b">
        <v>1</v>
      </c>
      <c r="U553" s="13"/>
      <c r="V553" s="13"/>
      <c r="W553" s="14"/>
      <c r="X553" s="26"/>
      <c r="Y553" s="26"/>
      <c r="Z553" s="26"/>
      <c r="AA553" s="26"/>
      <c r="AB553" s="26"/>
      <c r="AC553" s="26"/>
      <c r="AD553" s="26"/>
      <c r="AE553" s="26"/>
      <c r="AG553" s="13"/>
      <c r="AH553" s="13"/>
      <c r="AI553" s="14"/>
      <c r="AJ553" s="26"/>
      <c r="AK553" s="26"/>
      <c r="AL553" s="26"/>
      <c r="AM553" s="26"/>
      <c r="AN553" s="26"/>
      <c r="AO553" s="26"/>
      <c r="AP553" s="26"/>
      <c r="AQ553" s="26"/>
      <c r="AS553" s="13"/>
      <c r="AT553" s="13"/>
      <c r="AU553" s="14"/>
      <c r="AV553" s="26"/>
      <c r="AW553" s="26"/>
      <c r="AX553" s="26"/>
      <c r="AY553" s="26"/>
      <c r="AZ553" s="26"/>
      <c r="BA553" s="26"/>
      <c r="BB553" s="26"/>
      <c r="BC553" s="26"/>
      <c r="CW553" s="26">
        <v>0.18732923497267759</v>
      </c>
      <c r="CX553" s="13">
        <v>59.4</v>
      </c>
      <c r="CY553" s="13">
        <v>60.769821406756215</v>
      </c>
      <c r="CZ553" s="13">
        <v>60.128674608889746</v>
      </c>
      <c r="DA553" s="13">
        <v>14.35927320648738</v>
      </c>
      <c r="DB553" s="13">
        <f ca="1"/>
        <v>61.638844561539187</v>
      </c>
      <c r="DC553" s="13">
        <f ca="1"/>
        <v>60.829973530189427</v>
      </c>
      <c r="DD553" s="13">
        <v>55.314484674583241</v>
      </c>
      <c r="DE553" s="13">
        <f ca="1"/>
        <v>60.036281631250816</v>
      </c>
      <c r="DF553" s="13">
        <v>60.4425426119099</v>
      </c>
    </row>
    <row r="554" spans="1:110" x14ac:dyDescent="0.25">
      <c r="A554" s="9">
        <v>79.3</v>
      </c>
      <c r="B554" s="10" t="b">
        <v>1</v>
      </c>
      <c r="U554" s="13"/>
      <c r="V554" s="13"/>
      <c r="W554" s="14"/>
      <c r="X554" s="26"/>
      <c r="Y554" s="26"/>
      <c r="Z554" s="26"/>
      <c r="AA554" s="26"/>
      <c r="AB554" s="26"/>
      <c r="AC554" s="26"/>
      <c r="AD554" s="26"/>
      <c r="AE554" s="26"/>
      <c r="AG554" s="13"/>
      <c r="AH554" s="13"/>
      <c r="AI554" s="14"/>
      <c r="AJ554" s="26"/>
      <c r="AK554" s="26"/>
      <c r="AL554" s="26"/>
      <c r="AM554" s="26"/>
      <c r="AN554" s="26"/>
      <c r="AO554" s="26"/>
      <c r="AP554" s="26"/>
      <c r="AQ554" s="26"/>
      <c r="AS554" s="13"/>
      <c r="AT554" s="13"/>
      <c r="AU554" s="14"/>
      <c r="AV554" s="26"/>
      <c r="AW554" s="26"/>
      <c r="AX554" s="26"/>
      <c r="AY554" s="26"/>
      <c r="AZ554" s="26"/>
      <c r="BA554" s="26"/>
      <c r="BB554" s="26"/>
      <c r="BC554" s="26"/>
      <c r="CW554" s="26">
        <v>0.18767076502732241</v>
      </c>
      <c r="CX554" s="13">
        <v>59.4</v>
      </c>
      <c r="CY554" s="13">
        <v>60.781906039610405</v>
      </c>
      <c r="CZ554" s="13">
        <v>60.139895815117342</v>
      </c>
      <c r="DA554" s="13">
        <v>14.388371538859493</v>
      </c>
      <c r="DB554" s="13">
        <f ca="1"/>
        <v>61.652590151527228</v>
      </c>
      <c r="DC554" s="13">
        <f ca="1"/>
        <v>60.841004937033667</v>
      </c>
      <c r="DD554" s="13">
        <v>55.331857967184831</v>
      </c>
      <c r="DE554" s="13">
        <f ca="1"/>
        <v>60.050051367161117</v>
      </c>
      <c r="DF554" s="13">
        <v>60.456771052544319</v>
      </c>
    </row>
    <row r="555" spans="1:110" x14ac:dyDescent="0.25">
      <c r="A555" s="9">
        <v>79.599999999999994</v>
      </c>
      <c r="B555" s="10" t="b">
        <v>1</v>
      </c>
      <c r="U555" s="13"/>
      <c r="V555" s="13"/>
      <c r="W555" s="14"/>
      <c r="X555" s="26"/>
      <c r="Y555" s="26"/>
      <c r="Z555" s="26"/>
      <c r="AA555" s="26"/>
      <c r="AB555" s="26"/>
      <c r="AC555" s="26"/>
      <c r="AD555" s="26"/>
      <c r="AE555" s="26"/>
      <c r="AG555" s="13"/>
      <c r="AH555" s="13"/>
      <c r="AI555" s="14"/>
      <c r="AJ555" s="26"/>
      <c r="AK555" s="26"/>
      <c r="AL555" s="26"/>
      <c r="AM555" s="26"/>
      <c r="AN555" s="26"/>
      <c r="AO555" s="26"/>
      <c r="AP555" s="26"/>
      <c r="AQ555" s="26"/>
      <c r="AS555" s="13"/>
      <c r="AT555" s="13"/>
      <c r="AU555" s="14"/>
      <c r="AV555" s="26"/>
      <c r="AW555" s="26"/>
      <c r="AX555" s="26"/>
      <c r="AY555" s="26"/>
      <c r="AZ555" s="26"/>
      <c r="BA555" s="26"/>
      <c r="BB555" s="26"/>
      <c r="BC555" s="26"/>
      <c r="CW555" s="26">
        <v>0.18801229508196721</v>
      </c>
      <c r="CX555" s="13">
        <v>59.4</v>
      </c>
      <c r="CY555" s="13">
        <v>60.793977094011133</v>
      </c>
      <c r="CZ555" s="13">
        <v>60.151106503621058</v>
      </c>
      <c r="DA555" s="13">
        <v>14.417482107704791</v>
      </c>
      <c r="DB555" s="13">
        <f ca="1"/>
        <v>61.666316791923144</v>
      </c>
      <c r="DC555" s="13">
        <f ca="1"/>
        <v>60.852025294801159</v>
      </c>
      <c r="DD555" s="13">
        <v>55.349215458691944</v>
      </c>
      <c r="DE555" s="13">
        <f ca="1"/>
        <v>60.063807020185941</v>
      </c>
      <c r="DF555" s="13">
        <v>60.470984836112862</v>
      </c>
    </row>
    <row r="556" spans="1:110" x14ac:dyDescent="0.25">
      <c r="A556" s="9">
        <v>78.900000000000006</v>
      </c>
      <c r="B556" s="10" t="b">
        <v>1</v>
      </c>
      <c r="U556" s="13"/>
      <c r="V556" s="13"/>
      <c r="W556" s="14"/>
      <c r="X556" s="26"/>
      <c r="Y556" s="26"/>
      <c r="Z556" s="26"/>
      <c r="AA556" s="26"/>
      <c r="AB556" s="26"/>
      <c r="AC556" s="26"/>
      <c r="AD556" s="26"/>
      <c r="AE556" s="26"/>
      <c r="AG556" s="13"/>
      <c r="AH556" s="13"/>
      <c r="AI556" s="14"/>
      <c r="AJ556" s="26"/>
      <c r="AK556" s="26"/>
      <c r="AL556" s="26"/>
      <c r="AM556" s="26"/>
      <c r="AN556" s="26"/>
      <c r="AO556" s="26"/>
      <c r="AP556" s="26"/>
      <c r="AQ556" s="26"/>
      <c r="AS556" s="13"/>
      <c r="AT556" s="13"/>
      <c r="AU556" s="14"/>
      <c r="AV556" s="26"/>
      <c r="AW556" s="26"/>
      <c r="AX556" s="26"/>
      <c r="AY556" s="26"/>
      <c r="AZ556" s="26"/>
      <c r="BA556" s="26"/>
      <c r="BB556" s="26"/>
      <c r="BC556" s="26"/>
      <c r="CW556" s="26">
        <v>0.18835382513661203</v>
      </c>
      <c r="CX556" s="13">
        <v>59.4</v>
      </c>
      <c r="CY556" s="13">
        <v>60.806034619785947</v>
      </c>
      <c r="CZ556" s="13">
        <v>60.1623067140277</v>
      </c>
      <c r="DA556" s="13">
        <v>14.446604923319009</v>
      </c>
      <c r="DB556" s="13">
        <f ca="1"/>
        <v>61.680024550736753</v>
      </c>
      <c r="DC556" s="13">
        <f ca="1"/>
        <v>60.863034644515494</v>
      </c>
      <c r="DD556" s="13">
        <v>55.366557192139823</v>
      </c>
      <c r="DE556" s="13">
        <f ca="1"/>
        <v>60.077548636850388</v>
      </c>
      <c r="DF556" s="13">
        <v>60.485184010649718</v>
      </c>
    </row>
    <row r="557" spans="1:110" x14ac:dyDescent="0.25">
      <c r="A557" s="9">
        <v>78.900000000000006</v>
      </c>
      <c r="B557" s="10" t="b">
        <v>1</v>
      </c>
      <c r="U557" s="13"/>
      <c r="V557" s="13"/>
      <c r="W557" s="14"/>
      <c r="X557" s="26"/>
      <c r="Y557" s="26"/>
      <c r="Z557" s="26"/>
      <c r="AA557" s="26"/>
      <c r="AB557" s="26"/>
      <c r="AC557" s="26"/>
      <c r="AD557" s="26"/>
      <c r="AE557" s="26"/>
      <c r="AG557" s="13"/>
      <c r="AH557" s="13"/>
      <c r="AI557" s="14"/>
      <c r="AJ557" s="26"/>
      <c r="AK557" s="26"/>
      <c r="AL557" s="26"/>
      <c r="AM557" s="26"/>
      <c r="AN557" s="26"/>
      <c r="AO557" s="26"/>
      <c r="AP557" s="26"/>
      <c r="AQ557" s="26"/>
      <c r="AS557" s="13"/>
      <c r="AT557" s="13"/>
      <c r="AU557" s="14"/>
      <c r="AV557" s="26"/>
      <c r="AW557" s="26"/>
      <c r="AX557" s="26"/>
      <c r="AY557" s="26"/>
      <c r="AZ557" s="26"/>
      <c r="BA557" s="26"/>
      <c r="BB557" s="26"/>
      <c r="BC557" s="26"/>
      <c r="CW557" s="26">
        <v>0.18869535519125682</v>
      </c>
      <c r="CX557" s="13">
        <v>59.4</v>
      </c>
      <c r="CY557" s="13">
        <v>60.818078666508356</v>
      </c>
      <c r="CZ557" s="13">
        <v>60.17349648576797</v>
      </c>
      <c r="DA557" s="13">
        <v>14.475739996010859</v>
      </c>
      <c r="DB557" s="13">
        <f ca="1"/>
        <v>61.69371349562438</v>
      </c>
      <c r="DC557" s="13">
        <f ca="1"/>
        <v>60.8740330269951</v>
      </c>
      <c r="DD557" s="13">
        <v>55.383883210368737</v>
      </c>
      <c r="DE557" s="13">
        <f ca="1"/>
        <v>60.091276263453558</v>
      </c>
      <c r="DF557" s="13">
        <v>60.499368623955974</v>
      </c>
    </row>
    <row r="558" spans="1:110" x14ac:dyDescent="0.25">
      <c r="A558" s="9">
        <v>78.400000000000006</v>
      </c>
      <c r="B558" s="10" t="b">
        <v>1</v>
      </c>
      <c r="U558" s="13"/>
      <c r="V558" s="13"/>
      <c r="W558" s="14"/>
      <c r="X558" s="26"/>
      <c r="Y558" s="26"/>
      <c r="Z558" s="26"/>
      <c r="AA558" s="26"/>
      <c r="AB558" s="26"/>
      <c r="AC558" s="26"/>
      <c r="AD558" s="26"/>
      <c r="AE558" s="26"/>
      <c r="AG558" s="13"/>
      <c r="AH558" s="13"/>
      <c r="AI558" s="14"/>
      <c r="AJ558" s="26"/>
      <c r="AK558" s="26"/>
      <c r="AL558" s="26"/>
      <c r="AM558" s="26"/>
      <c r="AN558" s="26"/>
      <c r="AO558" s="26"/>
      <c r="AP558" s="26"/>
      <c r="AQ558" s="26"/>
      <c r="AS558" s="13"/>
      <c r="AT558" s="13"/>
      <c r="AU558" s="14"/>
      <c r="AV558" s="26"/>
      <c r="AW558" s="26"/>
      <c r="AX558" s="26"/>
      <c r="AY558" s="26"/>
      <c r="AZ558" s="26"/>
      <c r="BA558" s="26"/>
      <c r="BB558" s="26"/>
      <c r="BC558" s="26"/>
      <c r="CW558" s="26">
        <v>0.18903688524590165</v>
      </c>
      <c r="CX558" s="13">
        <v>59.4</v>
      </c>
      <c r="CY558" s="13">
        <v>60.830109283499645</v>
      </c>
      <c r="CZ558" s="13">
        <v>60.184675858077739</v>
      </c>
      <c r="DA558" s="13">
        <v>14.504887336102108</v>
      </c>
      <c r="DB558" s="13">
        <f ca="1"/>
        <v>61.70738369389133</v>
      </c>
      <c r="DC558" s="13">
        <f ca="1"/>
        <v>60.885020482854685</v>
      </c>
      <c r="DD558" s="13">
        <v>55.401193556025177</v>
      </c>
      <c r="DE558" s="13">
        <f ca="1"/>
        <v>60.104989946070091</v>
      </c>
      <c r="DF558" s="13">
        <v>60.513538723601272</v>
      </c>
    </row>
    <row r="559" spans="1:110" x14ac:dyDescent="0.25">
      <c r="A559" s="9">
        <v>78</v>
      </c>
      <c r="B559" s="10" t="b">
        <v>1</v>
      </c>
      <c r="U559" s="13"/>
      <c r="V559" s="13"/>
      <c r="W559" s="14"/>
      <c r="X559" s="26"/>
      <c r="Y559" s="26"/>
      <c r="Z559" s="26"/>
      <c r="AA559" s="26"/>
      <c r="AB559" s="26"/>
      <c r="AC559" s="26"/>
      <c r="AD559" s="26"/>
      <c r="AE559" s="26"/>
      <c r="AG559" s="13"/>
      <c r="AH559" s="13"/>
      <c r="AI559" s="14"/>
      <c r="AJ559" s="26"/>
      <c r="AK559" s="26"/>
      <c r="AL559" s="26"/>
      <c r="AM559" s="26"/>
      <c r="AN559" s="26"/>
      <c r="AO559" s="26"/>
      <c r="AP559" s="26"/>
      <c r="AQ559" s="26"/>
      <c r="AS559" s="13"/>
      <c r="AT559" s="13"/>
      <c r="AU559" s="14"/>
      <c r="AV559" s="26"/>
      <c r="AW559" s="26"/>
      <c r="AX559" s="26"/>
      <c r="AY559" s="26"/>
      <c r="AZ559" s="26"/>
      <c r="BA559" s="26"/>
      <c r="BB559" s="26"/>
      <c r="BC559" s="26"/>
      <c r="CW559" s="26">
        <v>0.18937841530054644</v>
      </c>
      <c r="CX559" s="13">
        <v>59.5</v>
      </c>
      <c r="CY559" s="13">
        <v>60.842126519830636</v>
      </c>
      <c r="CZ559" s="13">
        <v>60.195844869999313</v>
      </c>
      <c r="DA559" s="13">
        <v>14.534046953927533</v>
      </c>
      <c r="DB559" s="13">
        <f ca="1"/>
        <v>61.721035212494364</v>
      </c>
      <c r="DC559" s="13">
        <f ca="1"/>
        <v>60.895997052506623</v>
      </c>
      <c r="DD559" s="13">
        <v>55.41848827156312</v>
      </c>
      <c r="DE559" s="13">
        <f ca="1"/>
        <v>60.118689730551694</v>
      </c>
      <c r="DF559" s="13">
        <v>60.527694356925323</v>
      </c>
    </row>
    <row r="560" spans="1:110" x14ac:dyDescent="0.25">
      <c r="A560" s="9">
        <v>77.900000000000006</v>
      </c>
      <c r="B560" s="10" t="b">
        <v>1</v>
      </c>
      <c r="U560" s="13"/>
      <c r="V560" s="13"/>
      <c r="W560" s="14"/>
      <c r="X560" s="26"/>
      <c r="Y560" s="26"/>
      <c r="Z560" s="26"/>
      <c r="AA560" s="26"/>
      <c r="AB560" s="26"/>
      <c r="AC560" s="26"/>
      <c r="AD560" s="26"/>
      <c r="AE560" s="26"/>
      <c r="AG560" s="13"/>
      <c r="AH560" s="13"/>
      <c r="AI560" s="14"/>
      <c r="AJ560" s="26"/>
      <c r="AK560" s="26"/>
      <c r="AL560" s="26"/>
      <c r="AM560" s="26"/>
      <c r="AN560" s="26"/>
      <c r="AO560" s="26"/>
      <c r="AP560" s="26"/>
      <c r="AQ560" s="26"/>
      <c r="AS560" s="13"/>
      <c r="AT560" s="13"/>
      <c r="AU560" s="14"/>
      <c r="AV560" s="26"/>
      <c r="AW560" s="26"/>
      <c r="AX560" s="26"/>
      <c r="AY560" s="26"/>
      <c r="AZ560" s="26"/>
      <c r="BA560" s="26"/>
      <c r="BB560" s="26"/>
      <c r="BC560" s="26"/>
      <c r="CW560" s="26">
        <v>0.18971994535519127</v>
      </c>
      <c r="CX560" s="13">
        <v>59.5</v>
      </c>
      <c r="CY560" s="13">
        <v>60.854130424323401</v>
      </c>
      <c r="CZ560" s="13">
        <v>60.207003560382852</v>
      </c>
      <c r="DA560" s="13">
        <v>14.563218859834999</v>
      </c>
      <c r="DB560" s="13">
        <f ca="1"/>
        <v>61.734668118044148</v>
      </c>
      <c r="DC560" s="13">
        <f ca="1"/>
        <v>60.906962776162395</v>
      </c>
      <c r="DD560" s="13">
        <v>55.435767399245194</v>
      </c>
      <c r="DE560" s="13">
        <f ca="1"/>
        <v>60.132375662528574</v>
      </c>
      <c r="DF560" s="13">
        <v>60.541835571039435</v>
      </c>
    </row>
    <row r="561" spans="1:110" x14ac:dyDescent="0.25">
      <c r="A561" s="9">
        <v>77.8</v>
      </c>
      <c r="B561" s="10" t="b">
        <v>1</v>
      </c>
      <c r="U561" s="13"/>
      <c r="V561" s="13"/>
      <c r="W561" s="14"/>
      <c r="X561" s="26"/>
      <c r="Y561" s="26"/>
      <c r="Z561" s="26"/>
      <c r="AA561" s="26"/>
      <c r="AB561" s="26"/>
      <c r="AC561" s="26"/>
      <c r="AD561" s="26"/>
      <c r="AE561" s="26"/>
      <c r="AG561" s="13"/>
      <c r="AH561" s="13"/>
      <c r="AI561" s="14"/>
      <c r="AJ561" s="26"/>
      <c r="AK561" s="26"/>
      <c r="AL561" s="26"/>
      <c r="AM561" s="26"/>
      <c r="AN561" s="26"/>
      <c r="AO561" s="26"/>
      <c r="AP561" s="26"/>
      <c r="AQ561" s="26"/>
      <c r="AS561" s="13"/>
      <c r="AT561" s="13"/>
      <c r="AU561" s="14"/>
      <c r="AV561" s="26"/>
      <c r="AW561" s="26"/>
      <c r="AX561" s="26"/>
      <c r="AY561" s="26"/>
      <c r="AZ561" s="26"/>
      <c r="BA561" s="26"/>
      <c r="BB561" s="26"/>
      <c r="BC561" s="26"/>
      <c r="CW561" s="26">
        <v>0.19006147540983606</v>
      </c>
      <c r="CX561" s="13">
        <v>59.5</v>
      </c>
      <c r="CY561" s="13">
        <v>60.866121045553015</v>
      </c>
      <c r="CZ561" s="13">
        <v>60.218151967887785</v>
      </c>
      <c r="DA561" s="13">
        <v>14.592403064185465</v>
      </c>
      <c r="DB561" s="13">
        <f ca="1"/>
        <v>61.748282476807702</v>
      </c>
      <c r="DC561" s="13">
        <f ca="1"/>
        <v>60.917917693834006</v>
      </c>
      <c r="DD561" s="13">
        <v>55.453030981143925</v>
      </c>
      <c r="DE561" s="13">
        <f ca="1"/>
        <v>60.146047787411021</v>
      </c>
      <c r="DF561" s="13">
        <v>60.555962412828066</v>
      </c>
    </row>
    <row r="562" spans="1:110" x14ac:dyDescent="0.25">
      <c r="A562" s="9">
        <v>77.3</v>
      </c>
      <c r="B562" s="10" t="b">
        <v>1</v>
      </c>
      <c r="U562" s="13"/>
      <c r="V562" s="13"/>
      <c r="W562" s="14"/>
      <c r="X562" s="26"/>
      <c r="Y562" s="26"/>
      <c r="Z562" s="26"/>
      <c r="AA562" s="26"/>
      <c r="AB562" s="26"/>
      <c r="AC562" s="26"/>
      <c r="AD562" s="26"/>
      <c r="AE562" s="26"/>
      <c r="AG562" s="13"/>
      <c r="AH562" s="13"/>
      <c r="AI562" s="14"/>
      <c r="AJ562" s="26"/>
      <c r="AK562" s="26"/>
      <c r="AL562" s="26"/>
      <c r="AM562" s="26"/>
      <c r="AN562" s="26"/>
      <c r="AO562" s="26"/>
      <c r="AP562" s="26"/>
      <c r="AQ562" s="26"/>
      <c r="AS562" s="13"/>
      <c r="AT562" s="13"/>
      <c r="AU562" s="14"/>
      <c r="AV562" s="26"/>
      <c r="AW562" s="26"/>
      <c r="AX562" s="26"/>
      <c r="AY562" s="26"/>
      <c r="AZ562" s="26"/>
      <c r="BA562" s="26"/>
      <c r="BB562" s="26"/>
      <c r="BC562" s="26"/>
      <c r="CW562" s="26">
        <v>0.19040300546448088</v>
      </c>
      <c r="CX562" s="13">
        <v>59.5</v>
      </c>
      <c r="CY562" s="13">
        <v>60.878098431849374</v>
      </c>
      <c r="CZ562" s="13">
        <v>60.229290130983912</v>
      </c>
      <c r="DA562" s="13">
        <v>14.621599577352967</v>
      </c>
      <c r="DB562" s="13">
        <f ca="1"/>
        <v>61.761878354710781</v>
      </c>
      <c r="DC562" s="13">
        <f ca="1"/>
        <v>60.928861845335298</v>
      </c>
      <c r="DD562" s="13">
        <v>55.470279059142939</v>
      </c>
      <c r="DE562" s="13">
        <f ca="1"/>
        <v>60.159706150390804</v>
      </c>
      <c r="DF562" s="13">
        <v>60.570074928950334</v>
      </c>
    </row>
    <row r="563" spans="1:110" x14ac:dyDescent="0.25">
      <c r="A563" s="9">
        <v>77.3</v>
      </c>
      <c r="B563" s="10" t="b">
        <v>1</v>
      </c>
      <c r="U563" s="13"/>
      <c r="V563" s="13"/>
      <c r="W563" s="14"/>
      <c r="X563" s="26"/>
      <c r="Y563" s="26"/>
      <c r="Z563" s="26"/>
      <c r="AA563" s="26"/>
      <c r="AB563" s="26"/>
      <c r="AC563" s="26"/>
      <c r="AD563" s="26"/>
      <c r="AE563" s="26"/>
      <c r="AG563" s="13"/>
      <c r="AH563" s="13"/>
      <c r="AI563" s="14"/>
      <c r="AJ563" s="26"/>
      <c r="AK563" s="26"/>
      <c r="AL563" s="26"/>
      <c r="AM563" s="26"/>
      <c r="AN563" s="26"/>
      <c r="AO563" s="26"/>
      <c r="AP563" s="26"/>
      <c r="AQ563" s="26"/>
      <c r="AS563" s="13"/>
      <c r="AT563" s="13"/>
      <c r="AU563" s="14"/>
      <c r="AV563" s="26"/>
      <c r="AW563" s="26"/>
      <c r="AX563" s="26"/>
      <c r="AY563" s="26"/>
      <c r="AZ563" s="26"/>
      <c r="BA563" s="26"/>
      <c r="BB563" s="26"/>
      <c r="BC563" s="26"/>
      <c r="CW563" s="26">
        <v>0.19074453551912568</v>
      </c>
      <c r="CX563" s="13">
        <v>59.5</v>
      </c>
      <c r="CY563" s="13">
        <v>60.890062631298747</v>
      </c>
      <c r="CZ563" s="13">
        <v>60.240418087952939</v>
      </c>
      <c r="DA563" s="13">
        <v>14.650808409724712</v>
      </c>
      <c r="DB563" s="13">
        <f ca="1"/>
        <v>61.775455817340251</v>
      </c>
      <c r="DC563" s="13">
        <f ca="1"/>
        <v>60.93979527028339</v>
      </c>
      <c r="DD563" s="13">
        <v>55.487511674938091</v>
      </c>
      <c r="DE563" s="13">
        <f ca="1"/>
        <v>60.173350796442648</v>
      </c>
      <c r="DF563" s="13">
        <v>60.58417316584152</v>
      </c>
    </row>
    <row r="564" spans="1:110" x14ac:dyDescent="0.25">
      <c r="A564" s="9">
        <v>76.099999999999994</v>
      </c>
      <c r="B564" s="10" t="b">
        <v>1</v>
      </c>
      <c r="U564" s="13"/>
      <c r="V564" s="13"/>
      <c r="W564" s="14"/>
      <c r="X564" s="26"/>
      <c r="Y564" s="26"/>
      <c r="Z564" s="26"/>
      <c r="AA564" s="26"/>
      <c r="AB564" s="26"/>
      <c r="AC564" s="26"/>
      <c r="AD564" s="26"/>
      <c r="AE564" s="26"/>
      <c r="AG564" s="13"/>
      <c r="AH564" s="13"/>
      <c r="AI564" s="14"/>
      <c r="AJ564" s="26"/>
      <c r="AK564" s="26"/>
      <c r="AL564" s="26"/>
      <c r="AM564" s="26"/>
      <c r="AN564" s="26"/>
      <c r="AO564" s="26"/>
      <c r="AP564" s="26"/>
      <c r="AQ564" s="26"/>
      <c r="AS564" s="13"/>
      <c r="AT564" s="13"/>
      <c r="AU564" s="14"/>
      <c r="AV564" s="26"/>
      <c r="AW564" s="26"/>
      <c r="AX564" s="26"/>
      <c r="AY564" s="26"/>
      <c r="AZ564" s="26"/>
      <c r="BA564" s="26"/>
      <c r="BB564" s="26"/>
      <c r="BC564" s="26"/>
      <c r="CW564" s="26">
        <v>0.1910860655737705</v>
      </c>
      <c r="CX564" s="13">
        <v>59.6</v>
      </c>
      <c r="CY564" s="13">
        <v>60.902013691745637</v>
      </c>
      <c r="CZ564" s="13">
        <v>60.251535876889612</v>
      </c>
      <c r="DA564" s="13">
        <v>14.680029571701024</v>
      </c>
      <c r="DB564" s="13">
        <f ca="1"/>
        <v>61.789014929946504</v>
      </c>
      <c r="DC564" s="13">
        <f ca="1"/>
        <v>60.950718008099997</v>
      </c>
      <c r="DD564" s="13">
        <v>55.504728870038711</v>
      </c>
      <c r="DE564" s="13">
        <f ca="1"/>
        <v>60.186981770325716</v>
      </c>
      <c r="DF564" s="13">
        <v>60.59825716971455</v>
      </c>
    </row>
    <row r="565" spans="1:110" x14ac:dyDescent="0.25">
      <c r="A565" s="9">
        <v>75.8</v>
      </c>
      <c r="B565" s="10" t="b">
        <v>1</v>
      </c>
      <c r="U565" s="13"/>
      <c r="V565" s="13"/>
      <c r="W565" s="14"/>
      <c r="X565" s="26"/>
      <c r="Y565" s="26"/>
      <c r="Z565" s="26"/>
      <c r="AA565" s="26"/>
      <c r="AB565" s="26"/>
      <c r="AC565" s="26"/>
      <c r="AD565" s="26"/>
      <c r="AE565" s="26"/>
      <c r="AG565" s="13"/>
      <c r="AH565" s="13"/>
      <c r="AI565" s="14"/>
      <c r="AJ565" s="26"/>
      <c r="AK565" s="26"/>
      <c r="AL565" s="26"/>
      <c r="AM565" s="26"/>
      <c r="AN565" s="26"/>
      <c r="AO565" s="26"/>
      <c r="AP565" s="26"/>
      <c r="AQ565" s="26"/>
      <c r="AS565" s="13"/>
      <c r="AT565" s="13"/>
      <c r="AU565" s="14"/>
      <c r="AV565" s="26"/>
      <c r="AW565" s="26"/>
      <c r="AX565" s="26"/>
      <c r="AY565" s="26"/>
      <c r="AZ565" s="26"/>
      <c r="BA565" s="26"/>
      <c r="BB565" s="26"/>
      <c r="BC565" s="26"/>
      <c r="CW565" s="26">
        <v>0.1914275956284153</v>
      </c>
      <c r="CX565" s="13">
        <v>59.6</v>
      </c>
      <c r="CY565" s="13">
        <v>60.913951660794297</v>
      </c>
      <c r="CZ565" s="13">
        <v>60.262643535703127</v>
      </c>
      <c r="DA565" s="13">
        <v>14.709263073695428</v>
      </c>
      <c r="DB565" s="13">
        <f ca="1"/>
        <v>61.802555757445745</v>
      </c>
      <c r="DC565" s="13">
        <f ca="1"/>
        <v>60.961630098012805</v>
      </c>
      <c r="DD565" s="13">
        <v>55.521930685768709</v>
      </c>
      <c r="DE565" s="13">
        <f ca="1"/>
        <v>60.200599116584982</v>
      </c>
      <c r="DF565" s="13">
        <v>60.612326986561477</v>
      </c>
    </row>
    <row r="566" spans="1:110" x14ac:dyDescent="0.25">
      <c r="A566" s="9">
        <v>75.599999999999994</v>
      </c>
      <c r="B566" s="10" t="b">
        <v>1</v>
      </c>
      <c r="U566" s="13"/>
      <c r="V566" s="13"/>
      <c r="W566" s="14"/>
      <c r="X566" s="26"/>
      <c r="Y566" s="26"/>
      <c r="Z566" s="26"/>
      <c r="AA566" s="26"/>
      <c r="AB566" s="26"/>
      <c r="AC566" s="26"/>
      <c r="AD566" s="26"/>
      <c r="AE566" s="26"/>
      <c r="AG566" s="13"/>
      <c r="AH566" s="13"/>
      <c r="AI566" s="14"/>
      <c r="AJ566" s="26"/>
      <c r="AK566" s="26"/>
      <c r="AL566" s="26"/>
      <c r="AM566" s="26"/>
      <c r="AN566" s="26"/>
      <c r="AO566" s="26"/>
      <c r="AP566" s="26"/>
      <c r="AQ566" s="26"/>
      <c r="AS566" s="13"/>
      <c r="AT566" s="13"/>
      <c r="AU566" s="14"/>
      <c r="AV566" s="26"/>
      <c r="AW566" s="26"/>
      <c r="AX566" s="26"/>
      <c r="AY566" s="26"/>
      <c r="AZ566" s="26"/>
      <c r="BA566" s="26"/>
      <c r="BB566" s="26"/>
      <c r="BC566" s="26"/>
      <c r="CW566" s="26">
        <v>0.19176912568306012</v>
      </c>
      <c r="CX566" s="13">
        <v>59.6</v>
      </c>
      <c r="CY566" s="13">
        <v>60.925876585810535</v>
      </c>
      <c r="CZ566" s="13">
        <v>60.273741102118358</v>
      </c>
      <c r="DA566" s="13">
        <v>14.738508926134651</v>
      </c>
      <c r="DB566" s="13">
        <f ca="1"/>
        <v>61.816078364422388</v>
      </c>
      <c r="DC566" s="13">
        <f ca="1"/>
        <v>60.972531579056778</v>
      </c>
      <c r="DD566" s="13">
        <v>55.539117163267768</v>
      </c>
      <c r="DE566" s="13">
        <f ca="1"/>
        <v>60.214202879552715</v>
      </c>
      <c r="DF566" s="13">
        <v>60.626382662154938</v>
      </c>
    </row>
    <row r="567" spans="1:110" x14ac:dyDescent="0.25">
      <c r="A567" s="9">
        <v>75.400000000000006</v>
      </c>
      <c r="B567" s="10" t="b">
        <v>1</v>
      </c>
      <c r="U567" s="13"/>
      <c r="V567" s="13"/>
      <c r="W567" s="14"/>
      <c r="X567" s="26"/>
      <c r="Y567" s="26"/>
      <c r="Z567" s="26"/>
      <c r="AA567" s="26"/>
      <c r="AB567" s="26"/>
      <c r="AC567" s="26"/>
      <c r="AD567" s="26"/>
      <c r="AE567" s="26"/>
      <c r="AG567" s="13"/>
      <c r="AH567" s="13"/>
      <c r="AI567" s="14"/>
      <c r="AJ567" s="26"/>
      <c r="AK567" s="26"/>
      <c r="AL567" s="26"/>
      <c r="AM567" s="26"/>
      <c r="AN567" s="26"/>
      <c r="AO567" s="26"/>
      <c r="AP567" s="26"/>
      <c r="AQ567" s="26"/>
      <c r="AS567" s="13"/>
      <c r="AT567" s="13"/>
      <c r="AU567" s="14"/>
      <c r="AV567" s="26"/>
      <c r="AW567" s="26"/>
      <c r="AX567" s="26"/>
      <c r="AY567" s="26"/>
      <c r="AZ567" s="26"/>
      <c r="BA567" s="26"/>
      <c r="BB567" s="26"/>
      <c r="BC567" s="26"/>
      <c r="CW567" s="26">
        <v>0.19211065573770492</v>
      </c>
      <c r="CX567" s="13">
        <v>59.6</v>
      </c>
      <c r="CY567" s="13">
        <v>60.93778851392328</v>
      </c>
      <c r="CZ567" s="13">
        <v>60.28482861367705</v>
      </c>
      <c r="DA567" s="13">
        <v>14.767767139458611</v>
      </c>
      <c r="DB567" s="13">
        <f ca="1"/>
        <v>61.829582815131268</v>
      </c>
      <c r="DC567" s="13">
        <f ca="1"/>
        <v>60.983422490075519</v>
      </c>
      <c r="DD567" s="13">
        <v>55.556288343492497</v>
      </c>
      <c r="DE567" s="13">
        <f ca="1"/>
        <v>60.227793103349867</v>
      </c>
      <c r="DF567" s="13">
        <v>60.640424242049654</v>
      </c>
    </row>
    <row r="568" spans="1:110" x14ac:dyDescent="0.25">
      <c r="A568" s="9">
        <v>75.2</v>
      </c>
      <c r="B568" s="10" t="b">
        <v>1</v>
      </c>
      <c r="U568" s="13"/>
      <c r="V568" s="13"/>
      <c r="W568" s="14"/>
      <c r="X568" s="26"/>
      <c r="Y568" s="26"/>
      <c r="Z568" s="26"/>
      <c r="AA568" s="26"/>
      <c r="AB568" s="26"/>
      <c r="AC568" s="26"/>
      <c r="AD568" s="26"/>
      <c r="AE568" s="26"/>
      <c r="AG568" s="13"/>
      <c r="AH568" s="13"/>
      <c r="AI568" s="14"/>
      <c r="AJ568" s="26"/>
      <c r="AK568" s="26"/>
      <c r="AL568" s="26"/>
      <c r="AM568" s="26"/>
      <c r="AN568" s="26"/>
      <c r="AO568" s="26"/>
      <c r="AP568" s="26"/>
      <c r="AQ568" s="26"/>
      <c r="AS568" s="13"/>
      <c r="AT568" s="13"/>
      <c r="AU568" s="14"/>
      <c r="AV568" s="26"/>
      <c r="AW568" s="26"/>
      <c r="AX568" s="26"/>
      <c r="AY568" s="26"/>
      <c r="AZ568" s="26"/>
      <c r="BA568" s="26"/>
      <c r="BB568" s="26"/>
      <c r="BC568" s="26"/>
      <c r="CW568" s="26">
        <v>0.19245218579234974</v>
      </c>
      <c r="CX568" s="13">
        <v>59.6</v>
      </c>
      <c r="CY568" s="13">
        <v>60.949687492026257</v>
      </c>
      <c r="CZ568" s="13">
        <v>60.29590610773915</v>
      </c>
      <c r="DA568" s="13">
        <v>14.797037724120507</v>
      </c>
      <c r="DB568" s="13">
        <f ca="1"/>
        <v>61.843069173499991</v>
      </c>
      <c r="DC568" s="13">
        <f ca="1"/>
        <v>60.99430286972256</v>
      </c>
      <c r="DD568" s="13">
        <v>55.573444267217539</v>
      </c>
      <c r="DE568" s="13">
        <f ca="1"/>
        <v>60.241369831887454</v>
      </c>
      <c r="DF568" s="13">
        <v>60.654451771583794</v>
      </c>
    </row>
    <row r="569" spans="1:110" x14ac:dyDescent="0.25">
      <c r="A569" s="9">
        <v>75</v>
      </c>
      <c r="B569" s="10" t="b">
        <v>1</v>
      </c>
      <c r="U569" s="13"/>
      <c r="V569" s="13"/>
      <c r="W569" s="14"/>
      <c r="X569" s="26"/>
      <c r="Y569" s="26"/>
      <c r="Z569" s="26"/>
      <c r="AA569" s="26"/>
      <c r="AB569" s="26"/>
      <c r="AC569" s="26"/>
      <c r="AD569" s="26"/>
      <c r="AE569" s="26"/>
      <c r="AG569" s="13"/>
      <c r="AH569" s="13"/>
      <c r="AI569" s="14"/>
      <c r="AJ569" s="26"/>
      <c r="AK569" s="26"/>
      <c r="AL569" s="26"/>
      <c r="AM569" s="26"/>
      <c r="AN569" s="26"/>
      <c r="AO569" s="26"/>
      <c r="AP569" s="26"/>
      <c r="AQ569" s="26"/>
      <c r="AS569" s="13"/>
      <c r="AT569" s="13"/>
      <c r="AU569" s="14"/>
      <c r="AV569" s="26"/>
      <c r="AW569" s="26"/>
      <c r="AX569" s="26"/>
      <c r="AY569" s="26"/>
      <c r="AZ569" s="26"/>
      <c r="BA569" s="26"/>
      <c r="BB569" s="26"/>
      <c r="BC569" s="26"/>
      <c r="CW569" s="26">
        <v>0.19279371584699453</v>
      </c>
      <c r="CX569" s="13">
        <v>59.7</v>
      </c>
      <c r="CY569" s="13">
        <v>60.96157356677962</v>
      </c>
      <c r="CZ569" s="13">
        <v>60.306973621484097</v>
      </c>
      <c r="DA569" s="13">
        <v>14.826320690586765</v>
      </c>
      <c r="DB569" s="13">
        <f ca="1"/>
        <v>61.856537503131186</v>
      </c>
      <c r="DC569" s="13">
        <f ca="1"/>
        <v>61.005172756462642</v>
      </c>
      <c r="DD569" s="13">
        <v>55.59058497503672</v>
      </c>
      <c r="DE569" s="13">
        <f ca="1"/>
        <v>60.254933108867974</v>
      </c>
      <c r="DF569" s="13">
        <v>60.668465295880452</v>
      </c>
    </row>
    <row r="570" spans="1:110" x14ac:dyDescent="0.25">
      <c r="A570" s="9">
        <v>74.900000000000006</v>
      </c>
      <c r="B570" s="10" t="b">
        <v>1</v>
      </c>
      <c r="U570" s="13"/>
      <c r="V570" s="13"/>
      <c r="W570" s="14"/>
      <c r="X570" s="26"/>
      <c r="Y570" s="26"/>
      <c r="Z570" s="26"/>
      <c r="AA570" s="26"/>
      <c r="AB570" s="26"/>
      <c r="AC570" s="26"/>
      <c r="AD570" s="26"/>
      <c r="AE570" s="26"/>
      <c r="AG570" s="13"/>
      <c r="AH570" s="13"/>
      <c r="AI570" s="14"/>
      <c r="AJ570" s="26"/>
      <c r="AK570" s="26"/>
      <c r="AL570" s="26"/>
      <c r="AM570" s="26"/>
      <c r="AN570" s="26"/>
      <c r="AO570" s="26"/>
      <c r="AP570" s="26"/>
      <c r="AQ570" s="26"/>
      <c r="AS570" s="13"/>
      <c r="AT570" s="13"/>
      <c r="AU570" s="14"/>
      <c r="AV570" s="26"/>
      <c r="AW570" s="26"/>
      <c r="AX570" s="26"/>
      <c r="AY570" s="26"/>
      <c r="AZ570" s="26"/>
      <c r="BA570" s="26"/>
      <c r="BB570" s="26"/>
      <c r="BC570" s="26"/>
      <c r="CW570" s="26">
        <v>0.19313524590163936</v>
      </c>
      <c r="CX570" s="13">
        <v>59.7</v>
      </c>
      <c r="CY570" s="13">
        <v>60.973446784611525</v>
      </c>
      <c r="CZ570" s="13">
        <v>60.318031191911942</v>
      </c>
      <c r="DA570" s="13">
        <v>14.855616049337129</v>
      </c>
      <c r="DB570" s="13">
        <f ca="1"/>
        <v>61.869987867304737</v>
      </c>
      <c r="DC570" s="13">
        <f ca="1"/>
        <v>61.016032188573085</v>
      </c>
      <c r="DD570" s="13">
        <v>55.607710507364189</v>
      </c>
      <c r="DE570" s="13">
        <f ca="1"/>
        <v>60.268482977786761</v>
      </c>
      <c r="DF570" s="13">
        <v>60.682464859849063</v>
      </c>
    </row>
    <row r="571" spans="1:110" x14ac:dyDescent="0.25">
      <c r="A571" s="9">
        <v>74.5</v>
      </c>
      <c r="B571" s="10" t="b">
        <v>1</v>
      </c>
      <c r="U571" s="13"/>
      <c r="V571" s="13"/>
      <c r="W571" s="14"/>
      <c r="X571" s="26"/>
      <c r="Y571" s="26"/>
      <c r="Z571" s="26"/>
      <c r="AA571" s="26"/>
      <c r="AB571" s="26"/>
      <c r="AC571" s="26"/>
      <c r="AD571" s="26"/>
      <c r="AE571" s="26"/>
      <c r="AG571" s="13"/>
      <c r="AH571" s="13"/>
      <c r="AI571" s="14"/>
      <c r="AJ571" s="26"/>
      <c r="AK571" s="26"/>
      <c r="AL571" s="26"/>
      <c r="AM571" s="26"/>
      <c r="AN571" s="26"/>
      <c r="AO571" s="26"/>
      <c r="AP571" s="26"/>
      <c r="AQ571" s="26"/>
      <c r="AS571" s="13"/>
      <c r="AT571" s="13"/>
      <c r="AU571" s="14"/>
      <c r="AV571" s="26"/>
      <c r="AW571" s="26"/>
      <c r="AX571" s="26"/>
      <c r="AY571" s="26"/>
      <c r="AZ571" s="26"/>
      <c r="BA571" s="26"/>
      <c r="BB571" s="26"/>
      <c r="BC571" s="26"/>
      <c r="CW571" s="26">
        <v>0.19347677595628415</v>
      </c>
      <c r="CX571" s="13">
        <v>59.7</v>
      </c>
      <c r="CY571" s="13">
        <v>60.985307191719727</v>
      </c>
      <c r="CZ571" s="13">
        <v>60.329078855844628</v>
      </c>
      <c r="DA571" s="13">
        <v>14.884923810864642</v>
      </c>
      <c r="DB571" s="13">
        <f ca="1"/>
        <v>61.883420328980016</v>
      </c>
      <c r="DC571" s="13">
        <f ca="1"/>
        <v>61.026881204144971</v>
      </c>
      <c r="DD571" s="13">
        <v>55.624820904435481</v>
      </c>
      <c r="DE571" s="13">
        <f ca="1"/>
        <v>60.282019481933382</v>
      </c>
      <c r="DF571" s="13">
        <v>60.696450508186814</v>
      </c>
    </row>
    <row r="572" spans="1:110" x14ac:dyDescent="0.25">
      <c r="A572" s="9">
        <v>74.400000000000006</v>
      </c>
      <c r="B572" s="10" t="b">
        <v>1</v>
      </c>
      <c r="U572" s="13"/>
      <c r="V572" s="13"/>
      <c r="W572" s="14"/>
      <c r="X572" s="26"/>
      <c r="Y572" s="26"/>
      <c r="Z572" s="26"/>
      <c r="AA572" s="26"/>
      <c r="AB572" s="26"/>
      <c r="AC572" s="26"/>
      <c r="AD572" s="26"/>
      <c r="AE572" s="26"/>
      <c r="AG572" s="13"/>
      <c r="AH572" s="13"/>
      <c r="AI572" s="14"/>
      <c r="AJ572" s="26"/>
      <c r="AK572" s="26"/>
      <c r="AL572" s="26"/>
      <c r="AM572" s="26"/>
      <c r="AN572" s="26"/>
      <c r="AO572" s="26"/>
      <c r="AP572" s="26"/>
      <c r="AQ572" s="26"/>
      <c r="AS572" s="13"/>
      <c r="AT572" s="13"/>
      <c r="AU572" s="14"/>
      <c r="AV572" s="26"/>
      <c r="AW572" s="26"/>
      <c r="AX572" s="26"/>
      <c r="AY572" s="26"/>
      <c r="AZ572" s="26"/>
      <c r="BA572" s="26"/>
      <c r="BB572" s="26"/>
      <c r="BC572" s="26"/>
      <c r="CW572" s="26">
        <v>0.19381830601092895</v>
      </c>
      <c r="CX572" s="13">
        <v>59.7</v>
      </c>
      <c r="CY572" s="13">
        <v>60.9971548340732</v>
      </c>
      <c r="CZ572" s="13">
        <v>60.340116649927218</v>
      </c>
      <c r="DA572" s="13">
        <v>14.914243985675689</v>
      </c>
      <c r="DB572" s="13">
        <f ca="1"/>
        <v>61.896834950798116</v>
      </c>
      <c r="DC572" s="13">
        <f ca="1"/>
        <v>61.037719841084474</v>
      </c>
      <c r="DD572" s="13">
        <v>55.64191620630865</v>
      </c>
      <c r="DE572" s="13">
        <f ca="1"/>
        <v>60.295542664392933</v>
      </c>
      <c r="DF572" s="13">
        <v>60.710422285379977</v>
      </c>
    </row>
    <row r="573" spans="1:110" x14ac:dyDescent="0.25">
      <c r="A573" s="9">
        <v>74.2</v>
      </c>
      <c r="B573" s="10" t="b">
        <v>1</v>
      </c>
      <c r="U573" s="13"/>
      <c r="V573" s="13"/>
      <c r="W573" s="14"/>
      <c r="X573" s="26"/>
      <c r="Y573" s="26"/>
      <c r="Z573" s="26"/>
      <c r="AA573" s="26"/>
      <c r="AB573" s="26"/>
      <c r="AC573" s="26"/>
      <c r="AD573" s="26"/>
      <c r="AE573" s="26"/>
      <c r="AG573" s="13"/>
      <c r="AH573" s="13"/>
      <c r="AI573" s="14"/>
      <c r="AJ573" s="26"/>
      <c r="AK573" s="26"/>
      <c r="AL573" s="26"/>
      <c r="AM573" s="26"/>
      <c r="AN573" s="26"/>
      <c r="AO573" s="26"/>
      <c r="AP573" s="26"/>
      <c r="AQ573" s="26"/>
      <c r="AS573" s="13"/>
      <c r="AT573" s="13"/>
      <c r="AU573" s="14"/>
      <c r="AV573" s="26"/>
      <c r="AW573" s="26"/>
      <c r="AX573" s="26"/>
      <c r="AY573" s="26"/>
      <c r="AZ573" s="26"/>
      <c r="BA573" s="26"/>
      <c r="BB573" s="26"/>
      <c r="BC573" s="26"/>
      <c r="CW573" s="26">
        <v>0.19415983606557377</v>
      </c>
      <c r="CX573" s="13">
        <v>59.7</v>
      </c>
      <c r="CY573" s="13">
        <v>61.008989757413673</v>
      </c>
      <c r="CZ573" s="13">
        <v>60.351144610629028</v>
      </c>
      <c r="DA573" s="13">
        <v>14.943576584289982</v>
      </c>
      <c r="DB573" s="13">
        <f ca="1"/>
        <v>61.910231795083959</v>
      </c>
      <c r="DC573" s="13">
        <f ca="1"/>
        <v>61.048548137114125</v>
      </c>
      <c r="DD573" s="13">
        <v>55.658996452865381</v>
      </c>
      <c r="DE573" s="13">
        <f ca="1"/>
        <v>60.309052568047456</v>
      </c>
      <c r="DF573" s="13">
        <v>60.724380235705397</v>
      </c>
    </row>
    <row r="574" spans="1:110" x14ac:dyDescent="0.25">
      <c r="A574" s="9">
        <v>73.900000000000006</v>
      </c>
      <c r="B574" s="10" t="b">
        <v>1</v>
      </c>
      <c r="U574" s="13"/>
      <c r="V574" s="13"/>
      <c r="W574" s="14"/>
      <c r="X574" s="26"/>
      <c r="Y574" s="26"/>
      <c r="Z574" s="26"/>
      <c r="AA574" s="26"/>
      <c r="AB574" s="26"/>
      <c r="AC574" s="26"/>
      <c r="AD574" s="26"/>
      <c r="AE574" s="26"/>
      <c r="AG574" s="13"/>
      <c r="AH574" s="13"/>
      <c r="AI574" s="14"/>
      <c r="AJ574" s="26"/>
      <c r="AK574" s="26"/>
      <c r="AL574" s="26"/>
      <c r="AM574" s="26"/>
      <c r="AN574" s="26"/>
      <c r="AO574" s="26"/>
      <c r="AP574" s="26"/>
      <c r="AQ574" s="26"/>
      <c r="AS574" s="13"/>
      <c r="AT574" s="13"/>
      <c r="AU574" s="14"/>
      <c r="AV574" s="26"/>
      <c r="AW574" s="26"/>
      <c r="AX574" s="26"/>
      <c r="AY574" s="26"/>
      <c r="AZ574" s="26"/>
      <c r="BA574" s="26"/>
      <c r="BB574" s="26"/>
      <c r="BC574" s="26"/>
      <c r="CW574" s="26">
        <v>0.19450136612021857</v>
      </c>
      <c r="CX574" s="13">
        <v>59.7</v>
      </c>
      <c r="CY574" s="13">
        <v>61.020812007257213</v>
      </c>
      <c r="CZ574" s="13">
        <v>60.362162774244965</v>
      </c>
      <c r="DA574" s="13">
        <v>14.972921617240656</v>
      </c>
      <c r="DB574" s="13">
        <f ca="1"/>
        <v>61.923610923848557</v>
      </c>
      <c r="DC574" s="13">
        <f ca="1"/>
        <v>61.059366129773984</v>
      </c>
      <c r="DD574" s="13">
        <v>55.676061683812037</v>
      </c>
      <c r="DE574" s="13">
        <f ca="1"/>
        <v>60.322549235577199</v>
      </c>
      <c r="DF574" s="13">
        <v>60.738324403231758</v>
      </c>
    </row>
    <row r="575" spans="1:110" x14ac:dyDescent="0.25">
      <c r="A575" s="9">
        <v>73.5</v>
      </c>
      <c r="B575" s="10" t="b">
        <v>1</v>
      </c>
      <c r="U575" s="13"/>
      <c r="V575" s="13"/>
      <c r="W575" s="14"/>
      <c r="X575" s="26"/>
      <c r="Y575" s="26"/>
      <c r="Z575" s="26"/>
      <c r="AA575" s="26"/>
      <c r="AB575" s="26"/>
      <c r="AC575" s="26"/>
      <c r="AD575" s="26"/>
      <c r="AE575" s="26"/>
      <c r="AG575" s="13"/>
      <c r="AH575" s="13"/>
      <c r="AI575" s="14"/>
      <c r="AJ575" s="26"/>
      <c r="AK575" s="26"/>
      <c r="AL575" s="26"/>
      <c r="AM575" s="26"/>
      <c r="AN575" s="26"/>
      <c r="AO575" s="26"/>
      <c r="AP575" s="26"/>
      <c r="AQ575" s="26"/>
      <c r="AS575" s="13"/>
      <c r="AT575" s="13"/>
      <c r="AU575" s="14"/>
      <c r="AV575" s="26"/>
      <c r="AW575" s="26"/>
      <c r="AX575" s="26"/>
      <c r="AY575" s="26"/>
      <c r="AZ575" s="26"/>
      <c r="BA575" s="26"/>
      <c r="BB575" s="26"/>
      <c r="BC575" s="26"/>
      <c r="CW575" s="26">
        <v>0.19484289617486339</v>
      </c>
      <c r="CX575" s="13">
        <v>59.7</v>
      </c>
      <c r="CY575" s="13">
        <v>61.032621628895704</v>
      </c>
      <c r="CZ575" s="13">
        <v>60.373171176896534</v>
      </c>
      <c r="DA575" s="13">
        <v>15.002279095074201</v>
      </c>
      <c r="DB575" s="13">
        <f ca="1"/>
        <v>61.936972398791106</v>
      </c>
      <c r="DC575" s="13">
        <f ca="1"/>
        <v>61.07017385642299</v>
      </c>
      <c r="DD575" s="13">
        <v>55.693111938680751</v>
      </c>
      <c r="DE575" s="13">
        <f ca="1"/>
        <v>60.336032709461975</v>
      </c>
      <c r="DF575" s="13">
        <v>60.752254831821006</v>
      </c>
    </row>
    <row r="576" spans="1:110" x14ac:dyDescent="0.25">
      <c r="A576" s="9">
        <v>73.099999999999994</v>
      </c>
      <c r="B576" s="10" t="b">
        <v>1</v>
      </c>
      <c r="U576" s="13"/>
      <c r="V576" s="13"/>
      <c r="W576" s="14"/>
      <c r="X576" s="26"/>
      <c r="Y576" s="26"/>
      <c r="Z576" s="26"/>
      <c r="AA576" s="26"/>
      <c r="AB576" s="26"/>
      <c r="AC576" s="26"/>
      <c r="AD576" s="26"/>
      <c r="AE576" s="26"/>
      <c r="AG576" s="13"/>
      <c r="AH576" s="13"/>
      <c r="AI576" s="14"/>
      <c r="AJ576" s="26"/>
      <c r="AK576" s="26"/>
      <c r="AL576" s="26"/>
      <c r="AM576" s="26"/>
      <c r="AN576" s="26"/>
      <c r="AO576" s="26"/>
      <c r="AP576" s="26"/>
      <c r="AQ576" s="26"/>
      <c r="AS576" s="13"/>
      <c r="AT576" s="13"/>
      <c r="AU576" s="14"/>
      <c r="AV576" s="26"/>
      <c r="AW576" s="26"/>
      <c r="AX576" s="26"/>
      <c r="AY576" s="26"/>
      <c r="AZ576" s="26"/>
      <c r="BA576" s="26"/>
      <c r="BB576" s="26"/>
      <c r="BC576" s="26"/>
      <c r="CW576" s="26">
        <v>0.19518442622950818</v>
      </c>
      <c r="CX576" s="13">
        <v>59.7</v>
      </c>
      <c r="CY576" s="13">
        <v>61.044418667398467</v>
      </c>
      <c r="CZ576" s="13">
        <v>60.384169854533042</v>
      </c>
      <c r="DA576" s="13">
        <v>15.031649028350557</v>
      </c>
      <c r="DB576" s="13">
        <f ca="1"/>
        <v>61.95031628130112</v>
      </c>
      <c r="DC576" s="13">
        <f ca="1"/>
        <v>61.080971354240106</v>
      </c>
      <c r="DD576" s="13">
        <v>55.71014725683051</v>
      </c>
      <c r="DE576" s="13">
        <f ca="1"/>
        <v>60.349503031982479</v>
      </c>
      <c r="DF576" s="13">
        <v>60.766171565129667</v>
      </c>
    </row>
    <row r="577" spans="1:110" x14ac:dyDescent="0.25">
      <c r="A577" s="9">
        <v>72.7</v>
      </c>
      <c r="B577" s="10" t="b">
        <v>1</v>
      </c>
      <c r="U577" s="13"/>
      <c r="V577" s="13"/>
      <c r="W577" s="14"/>
      <c r="X577" s="26"/>
      <c r="Y577" s="26"/>
      <c r="Z577" s="26"/>
      <c r="AA577" s="26"/>
      <c r="AB577" s="26"/>
      <c r="AC577" s="26"/>
      <c r="AD577" s="26"/>
      <c r="AE577" s="26"/>
      <c r="AG577" s="13"/>
      <c r="AH577" s="13"/>
      <c r="AI577" s="14"/>
      <c r="AJ577" s="26"/>
      <c r="AK577" s="26"/>
      <c r="AL577" s="26"/>
      <c r="AM577" s="26"/>
      <c r="AN577" s="26"/>
      <c r="AO577" s="26"/>
      <c r="AP577" s="26"/>
      <c r="AQ577" s="26"/>
      <c r="AS577" s="13"/>
      <c r="AT577" s="13"/>
      <c r="AU577" s="14"/>
      <c r="AV577" s="26"/>
      <c r="AW577" s="26"/>
      <c r="AX577" s="26"/>
      <c r="AY577" s="26"/>
      <c r="AZ577" s="26"/>
      <c r="BA577" s="26"/>
      <c r="BB577" s="26"/>
      <c r="BC577" s="26"/>
      <c r="CW577" s="26">
        <v>0.19552595628415301</v>
      </c>
      <c r="CX577" s="13">
        <v>59.7</v>
      </c>
      <c r="CY577" s="13">
        <v>61.056203167613688</v>
      </c>
      <c r="CZ577" s="13">
        <v>60.395158842932958</v>
      </c>
      <c r="DA577" s="13">
        <v>15.061031427643121</v>
      </c>
      <c r="DB577" s="13">
        <f ca="1"/>
        <v>61.963642632460598</v>
      </c>
      <c r="DC577" s="13">
        <f ca="1"/>
        <v>61.091758660225544</v>
      </c>
      <c r="DD577" s="13">
        <v>55.727167677448207</v>
      </c>
      <c r="DE577" s="13">
        <f ca="1"/>
        <v>60.362960245221558</v>
      </c>
      <c r="DF577" s="13">
        <v>60.780074646610231</v>
      </c>
    </row>
    <row r="578" spans="1:110" x14ac:dyDescent="0.25">
      <c r="A578" s="9">
        <v>72.2</v>
      </c>
      <c r="B578" s="10" t="b">
        <v>1</v>
      </c>
      <c r="U578" s="13"/>
      <c r="V578" s="13"/>
      <c r="W578" s="14"/>
      <c r="X578" s="26"/>
      <c r="Y578" s="26"/>
      <c r="Z578" s="26"/>
      <c r="AA578" s="26"/>
      <c r="AB578" s="26"/>
      <c r="AC578" s="26"/>
      <c r="AD578" s="26"/>
      <c r="AE578" s="26"/>
      <c r="AG578" s="13"/>
      <c r="AH578" s="13"/>
      <c r="AI578" s="14"/>
      <c r="AJ578" s="26"/>
      <c r="AK578" s="26"/>
      <c r="AL578" s="26"/>
      <c r="AM578" s="26"/>
      <c r="AN578" s="26"/>
      <c r="AO578" s="26"/>
      <c r="AP578" s="26"/>
      <c r="AQ578" s="26"/>
      <c r="AS578" s="13"/>
      <c r="AT578" s="13"/>
      <c r="AU578" s="14"/>
      <c r="AV578" s="26"/>
      <c r="AW578" s="26"/>
      <c r="AX578" s="26"/>
      <c r="AY578" s="26"/>
      <c r="AZ578" s="26"/>
      <c r="BA578" s="26"/>
      <c r="BB578" s="26"/>
      <c r="BC578" s="26"/>
      <c r="CW578" s="26">
        <v>0.1958674863387978</v>
      </c>
      <c r="CX578" s="13">
        <v>59.7</v>
      </c>
      <c r="CY578" s="13">
        <v>61.06797517416998</v>
      </c>
      <c r="CZ578" s="13">
        <v>60.406138177704683</v>
      </c>
      <c r="DA578" s="13">
        <v>15.09042630353872</v>
      </c>
      <c r="DB578" s="13">
        <f ca="1"/>
        <v>61.976951513046025</v>
      </c>
      <c r="DC578" s="13">
        <f ca="1"/>
        <v>61.102535811202003</v>
      </c>
      <c r="DD578" s="13">
        <v>55.744173239549653</v>
      </c>
      <c r="DE578" s="13">
        <f ca="1"/>
        <v>60.37640439106552</v>
      </c>
      <c r="DF578" s="13">
        <v>60.793964119512381</v>
      </c>
    </row>
    <row r="579" spans="1:110" x14ac:dyDescent="0.25">
      <c r="A579" s="9">
        <v>71.7</v>
      </c>
      <c r="B579" s="10" t="b">
        <v>1</v>
      </c>
      <c r="U579" s="13"/>
      <c r="V579" s="13"/>
      <c r="W579" s="14"/>
      <c r="X579" s="26"/>
      <c r="Y579" s="26"/>
      <c r="Z579" s="26"/>
      <c r="AA579" s="26"/>
      <c r="AB579" s="26"/>
      <c r="AC579" s="26"/>
      <c r="AD579" s="26"/>
      <c r="AE579" s="26"/>
      <c r="AG579" s="13"/>
      <c r="AH579" s="13"/>
      <c r="AI579" s="14"/>
      <c r="AJ579" s="26"/>
      <c r="AK579" s="26"/>
      <c r="AL579" s="26"/>
      <c r="AM579" s="26"/>
      <c r="AN579" s="26"/>
      <c r="AO579" s="26"/>
      <c r="AP579" s="26"/>
      <c r="AQ579" s="26"/>
      <c r="AS579" s="13"/>
      <c r="AT579" s="13"/>
      <c r="AU579" s="14"/>
      <c r="AV579" s="26"/>
      <c r="AW579" s="26"/>
      <c r="AX579" s="26"/>
      <c r="AY579" s="26"/>
      <c r="AZ579" s="26"/>
      <c r="BA579" s="26"/>
      <c r="BB579" s="26"/>
      <c r="BC579" s="26"/>
      <c r="CW579" s="26">
        <v>0.19620901639344263</v>
      </c>
      <c r="CX579" s="13">
        <v>59.7</v>
      </c>
      <c r="CY579" s="13">
        <v>61.079734731477842</v>
      </c>
      <c r="CZ579" s="13">
        <v>60.417107894288172</v>
      </c>
      <c r="DA579" s="13">
        <v>15.119833666637721</v>
      </c>
      <c r="DB579" s="13">
        <f ca="1"/>
        <v>61.990242983530536</v>
      </c>
      <c r="DC579" s="13">
        <f ca="1"/>
        <v>61.113302843815859</v>
      </c>
      <c r="DD579" s="13">
        <v>55.761163981980701</v>
      </c>
      <c r="DE579" s="13">
        <f ca="1"/>
        <v>60.389835511205405</v>
      </c>
      <c r="DF579" s="13">
        <v>60.807840026884421</v>
      </c>
    </row>
    <row r="580" spans="1:110" x14ac:dyDescent="0.25">
      <c r="A580" s="9">
        <v>74.8</v>
      </c>
      <c r="B580" s="10" t="b">
        <v>1</v>
      </c>
      <c r="U580" s="13"/>
      <c r="V580" s="13"/>
      <c r="W580" s="14"/>
      <c r="X580" s="26"/>
      <c r="Y580" s="26"/>
      <c r="Z580" s="26"/>
      <c r="AA580" s="26"/>
      <c r="AB580" s="26"/>
      <c r="AC580" s="26"/>
      <c r="AD580" s="26"/>
      <c r="AE580" s="26"/>
      <c r="AG580" s="13"/>
      <c r="AH580" s="13"/>
      <c r="AI580" s="14"/>
      <c r="AJ580" s="26"/>
      <c r="AK580" s="26"/>
      <c r="AL580" s="26"/>
      <c r="AM580" s="26"/>
      <c r="AN580" s="26"/>
      <c r="AO580" s="26"/>
      <c r="AP580" s="26"/>
      <c r="AQ580" s="26"/>
      <c r="AS580" s="13"/>
      <c r="AT580" s="13"/>
      <c r="AU580" s="14"/>
      <c r="AV580" s="26"/>
      <c r="AW580" s="26"/>
      <c r="AX580" s="26"/>
      <c r="AY580" s="26"/>
      <c r="AZ580" s="26"/>
      <c r="BA580" s="26"/>
      <c r="BB580" s="26"/>
      <c r="BC580" s="26"/>
      <c r="CW580" s="26">
        <v>0.19655054644808742</v>
      </c>
      <c r="CX580" s="13">
        <v>59.8</v>
      </c>
      <c r="CY580" s="13">
        <v>61.091481883731163</v>
      </c>
      <c r="CZ580" s="13">
        <v>60.428068027955618</v>
      </c>
      <c r="DA580" s="13">
        <v>15.149253527553958</v>
      </c>
      <c r="DB580" s="13">
        <f ca="1"/>
        <v>62.003517104085915</v>
      </c>
      <c r="DC580" s="13">
        <f ca="1"/>
        <v>61.124059794538297</v>
      </c>
      <c r="DD580" s="13">
        <v>55.778139943418203</v>
      </c>
      <c r="DE580" s="13">
        <f ca="1"/>
        <v>60.403253647138229</v>
      </c>
      <c r="DF580" s="13">
        <v>60.821702411574499</v>
      </c>
    </row>
    <row r="581" spans="1:110" x14ac:dyDescent="0.25">
      <c r="A581" s="9">
        <v>74.599999999999994</v>
      </c>
      <c r="B581" s="10" t="b">
        <v>1</v>
      </c>
      <c r="U581" s="13"/>
      <c r="V581" s="13"/>
      <c r="W581" s="14"/>
      <c r="X581" s="26"/>
      <c r="Y581" s="26"/>
      <c r="Z581" s="26"/>
      <c r="AA581" s="26"/>
      <c r="AB581" s="26"/>
      <c r="AC581" s="26"/>
      <c r="AD581" s="26"/>
      <c r="AE581" s="26"/>
      <c r="AG581" s="13"/>
      <c r="AH581" s="13"/>
      <c r="AI581" s="14"/>
      <c r="AJ581" s="26"/>
      <c r="AK581" s="26"/>
      <c r="AL581" s="26"/>
      <c r="AM581" s="26"/>
      <c r="AN581" s="26"/>
      <c r="AO581" s="26"/>
      <c r="AP581" s="26"/>
      <c r="AQ581" s="26"/>
      <c r="AS581" s="13"/>
      <c r="AT581" s="13"/>
      <c r="AU581" s="14"/>
      <c r="AV581" s="26"/>
      <c r="AW581" s="26"/>
      <c r="AX581" s="26"/>
      <c r="AY581" s="26"/>
      <c r="AZ581" s="26"/>
      <c r="BA581" s="26"/>
      <c r="BB581" s="26"/>
      <c r="BC581" s="26"/>
      <c r="CW581" s="26">
        <v>0.19689207650273224</v>
      </c>
      <c r="CX581" s="13">
        <v>59.8</v>
      </c>
      <c r="CY581" s="13">
        <v>61.103216674908616</v>
      </c>
      <c r="CZ581" s="13">
        <v>60.439018613812891</v>
      </c>
      <c r="DA581" s="13">
        <v>15.178685896914839</v>
      </c>
      <c r="DB581" s="13">
        <f ca="1"/>
        <v>62.016773934584698</v>
      </c>
      <c r="DC581" s="13">
        <f ca="1"/>
        <v>61.134806699666576</v>
      </c>
      <c r="DD581" s="13">
        <v>55.795101162371083</v>
      </c>
      <c r="DE581" s="13">
        <f ca="1"/>
        <v>60.416658840168296</v>
      </c>
      <c r="DF581" s="13">
        <v>60.83555131623195</v>
      </c>
    </row>
    <row r="582" spans="1:110" x14ac:dyDescent="0.25">
      <c r="A582" s="9">
        <v>74.400000000000006</v>
      </c>
      <c r="B582" s="10" t="b">
        <v>1</v>
      </c>
      <c r="U582" s="13"/>
      <c r="V582" s="13"/>
      <c r="W582" s="14"/>
      <c r="X582" s="26"/>
      <c r="Y582" s="26"/>
      <c r="Z582" s="26"/>
      <c r="AA582" s="26"/>
      <c r="AB582" s="26"/>
      <c r="AC582" s="26"/>
      <c r="AD582" s="26"/>
      <c r="AE582" s="26"/>
      <c r="AG582" s="13"/>
      <c r="AH582" s="13"/>
      <c r="AI582" s="14"/>
      <c r="AJ582" s="26"/>
      <c r="AK582" s="26"/>
      <c r="AL582" s="26"/>
      <c r="AM582" s="26"/>
      <c r="AN582" s="26"/>
      <c r="AO582" s="26"/>
      <c r="AP582" s="26"/>
      <c r="AQ582" s="26"/>
      <c r="AS582" s="13"/>
      <c r="AT582" s="13"/>
      <c r="AU582" s="14"/>
      <c r="AV582" s="26"/>
      <c r="AW582" s="26"/>
      <c r="AX582" s="26"/>
      <c r="AY582" s="26"/>
      <c r="AZ582" s="26"/>
      <c r="BA582" s="26"/>
      <c r="BB582" s="26"/>
      <c r="BC582" s="26"/>
      <c r="CW582" s="26">
        <v>0.19723360655737704</v>
      </c>
      <c r="CX582" s="13">
        <v>59.8</v>
      </c>
      <c r="CY582" s="13">
        <v>61.114939148775235</v>
      </c>
      <c r="CZ582" s="13">
        <v>60.449959686800426</v>
      </c>
      <c r="DA582" s="13">
        <v>15.208130785361323</v>
      </c>
      <c r="DB582" s="13">
        <f ca="1"/>
        <v>62.030013534602134</v>
      </c>
      <c r="DC582" s="13">
        <f ca="1"/>
        <v>61.14554359532513</v>
      </c>
      <c r="DD582" s="13">
        <v>55.812047677181333</v>
      </c>
      <c r="DE582" s="13">
        <f ca="1"/>
        <v>60.430051131408391</v>
      </c>
      <c r="DF582" s="13">
        <v>60.849386783308532</v>
      </c>
    </row>
    <row r="583" spans="1:110" x14ac:dyDescent="0.25">
      <c r="A583" s="9">
        <v>74.3</v>
      </c>
      <c r="B583" s="10" t="b">
        <v>1</v>
      </c>
      <c r="U583" s="13"/>
      <c r="V583" s="13"/>
      <c r="W583" s="14"/>
      <c r="X583" s="26"/>
      <c r="Y583" s="26"/>
      <c r="Z583" s="26"/>
      <c r="AA583" s="26"/>
      <c r="AB583" s="26"/>
      <c r="AC583" s="26"/>
      <c r="AD583" s="26"/>
      <c r="AE583" s="26"/>
      <c r="AG583" s="13"/>
      <c r="AH583" s="13"/>
      <c r="AI583" s="14"/>
      <c r="AJ583" s="26"/>
      <c r="AK583" s="26"/>
      <c r="AL583" s="26"/>
      <c r="AM583" s="26"/>
      <c r="AN583" s="26"/>
      <c r="AO583" s="26"/>
      <c r="AP583" s="26"/>
      <c r="AQ583" s="26"/>
      <c r="AS583" s="13"/>
      <c r="AT583" s="13"/>
      <c r="AU583" s="14"/>
      <c r="AV583" s="26"/>
      <c r="AW583" s="26"/>
      <c r="AX583" s="26"/>
      <c r="AY583" s="26"/>
      <c r="AZ583" s="26"/>
      <c r="BA583" s="26"/>
      <c r="BB583" s="26"/>
      <c r="BC583" s="26"/>
      <c r="CW583" s="26">
        <v>0.19757513661202186</v>
      </c>
      <c r="CX583" s="13">
        <v>59.8</v>
      </c>
      <c r="CY583" s="13">
        <v>61.126649348883724</v>
      </c>
      <c r="CZ583" s="13">
        <v>60.460891281694479</v>
      </c>
      <c r="DA583" s="13">
        <v>15.237588203547958</v>
      </c>
      <c r="DB583" s="13">
        <f ca="1"/>
        <v>62.043235963418233</v>
      </c>
      <c r="DC583" s="13">
        <f ca="1"/>
        <v>61.15627051746673</v>
      </c>
      <c r="DD583" s="13">
        <v>55.828979526025051</v>
      </c>
      <c r="DE583" s="13">
        <f ca="1"/>
        <v>60.443430561781021</v>
      </c>
      <c r="DF583" s="13">
        <v>60.86320885505976</v>
      </c>
    </row>
    <row r="584" spans="1:110" x14ac:dyDescent="0.25">
      <c r="A584" s="9">
        <v>74.2</v>
      </c>
      <c r="B584" s="10" t="b">
        <v>1</v>
      </c>
      <c r="U584" s="13"/>
      <c r="V584" s="13"/>
      <c r="W584" s="14"/>
      <c r="X584" s="26"/>
      <c r="Y584" s="26"/>
      <c r="Z584" s="26"/>
      <c r="AA584" s="26"/>
      <c r="AB584" s="26"/>
      <c r="AC584" s="26"/>
      <c r="AD584" s="26"/>
      <c r="AE584" s="26"/>
      <c r="AG584" s="13"/>
      <c r="AH584" s="13"/>
      <c r="AI584" s="14"/>
      <c r="AJ584" s="26"/>
      <c r="AK584" s="26"/>
      <c r="AL584" s="26"/>
      <c r="AM584" s="26"/>
      <c r="AN584" s="26"/>
      <c r="AO584" s="26"/>
      <c r="AP584" s="26"/>
      <c r="AQ584" s="26"/>
      <c r="AS584" s="13"/>
      <c r="AT584" s="13"/>
      <c r="AU584" s="14"/>
      <c r="AV584" s="26"/>
      <c r="AW584" s="26"/>
      <c r="AX584" s="26"/>
      <c r="AY584" s="26"/>
      <c r="AZ584" s="26"/>
      <c r="BA584" s="26"/>
      <c r="BB584" s="26"/>
      <c r="BC584" s="26"/>
      <c r="CW584" s="26">
        <v>0.19791666666666666</v>
      </c>
      <c r="CX584" s="13">
        <v>59.8</v>
      </c>
      <c r="CY584" s="13">
        <v>61.138347318575967</v>
      </c>
      <c r="CZ584" s="13">
        <v>60.471813433108174</v>
      </c>
      <c r="DA584" s="13">
        <v>15.267058162142876</v>
      </c>
      <c r="DB584" s="13">
        <f ca="1"/>
        <v>62.056441280019733</v>
      </c>
      <c r="DC584" s="13">
        <f ca="1"/>
        <v>61.166987501873663</v>
      </c>
      <c r="DD584" s="13">
        <v>55.845896746913411</v>
      </c>
      <c r="DE584" s="13">
        <f ca="1"/>
        <v>60.456797172019698</v>
      </c>
      <c r="DF584" s="13">
        <v>60.877017573546098</v>
      </c>
    </row>
    <row r="585" spans="1:110" x14ac:dyDescent="0.25">
      <c r="A585" s="9">
        <v>73.599999999999994</v>
      </c>
      <c r="B585" s="10" t="b">
        <v>1</v>
      </c>
      <c r="U585" s="13"/>
      <c r="V585" s="13"/>
      <c r="W585" s="14"/>
      <c r="X585" s="26"/>
      <c r="Y585" s="26"/>
      <c r="Z585" s="26"/>
      <c r="AA585" s="26"/>
      <c r="AB585" s="26"/>
      <c r="AC585" s="26"/>
      <c r="AD585" s="26"/>
      <c r="AE585" s="26"/>
      <c r="AG585" s="13"/>
      <c r="AH585" s="13"/>
      <c r="AI585" s="14"/>
      <c r="AJ585" s="26"/>
      <c r="AK585" s="26"/>
      <c r="AL585" s="26"/>
      <c r="AM585" s="26"/>
      <c r="AN585" s="26"/>
      <c r="AO585" s="26"/>
      <c r="AP585" s="26"/>
      <c r="AQ585" s="26"/>
      <c r="AS585" s="13"/>
      <c r="AT585" s="13"/>
      <c r="AU585" s="14"/>
      <c r="AV585" s="26"/>
      <c r="AW585" s="26"/>
      <c r="AX585" s="26"/>
      <c r="AY585" s="26"/>
      <c r="AZ585" s="26"/>
      <c r="BA585" s="26"/>
      <c r="BB585" s="26"/>
      <c r="BC585" s="26"/>
      <c r="CW585" s="26">
        <v>0.19825819672131148</v>
      </c>
      <c r="CX585" s="13">
        <v>59.8</v>
      </c>
      <c r="CY585" s="13">
        <v>61.150033100984423</v>
      </c>
      <c r="CZ585" s="13">
        <v>60.482726175492694</v>
      </c>
      <c r="DA585" s="13">
        <v>15.296540671827872</v>
      </c>
      <c r="DB585" s="13">
        <f ca="1"/>
        <v>62.06962954310211</v>
      </c>
      <c r="DC585" s="13">
        <f ca="1"/>
        <v>61.177694584158836</v>
      </c>
      <c r="DD585" s="13">
        <v>55.862799377693676</v>
      </c>
      <c r="DE585" s="13">
        <f ca="1"/>
        <v>60.470151002670065</v>
      </c>
      <c r="DF585" s="13">
        <v>60.890812980634266</v>
      </c>
    </row>
    <row r="586" spans="1:110" x14ac:dyDescent="0.25">
      <c r="A586" s="9">
        <v>73.599999999999994</v>
      </c>
      <c r="B586" s="10" t="b">
        <v>1</v>
      </c>
      <c r="U586" s="13"/>
      <c r="V586" s="13"/>
      <c r="W586" s="14"/>
      <c r="X586" s="26"/>
      <c r="Y586" s="26"/>
      <c r="Z586" s="26"/>
      <c r="AA586" s="26"/>
      <c r="AB586" s="26"/>
      <c r="AC586" s="26"/>
      <c r="AD586" s="26"/>
      <c r="AE586" s="26"/>
      <c r="AG586" s="13"/>
      <c r="AH586" s="13"/>
      <c r="AI586" s="14"/>
      <c r="AJ586" s="26"/>
      <c r="AK586" s="26"/>
      <c r="AL586" s="26"/>
      <c r="AM586" s="26"/>
      <c r="AN586" s="26"/>
      <c r="AO586" s="26"/>
      <c r="AP586" s="26"/>
      <c r="AQ586" s="26"/>
      <c r="AS586" s="13"/>
      <c r="AT586" s="13"/>
      <c r="AU586" s="14"/>
      <c r="AV586" s="26"/>
      <c r="AW586" s="26"/>
      <c r="AX586" s="26"/>
      <c r="AY586" s="26"/>
      <c r="AZ586" s="26"/>
      <c r="BA586" s="26"/>
      <c r="BB586" s="26"/>
      <c r="BC586" s="26"/>
      <c r="CW586" s="26">
        <v>0.19859972677595628</v>
      </c>
      <c r="CX586" s="13">
        <v>59.8</v>
      </c>
      <c r="CY586" s="13">
        <v>61.161706739033505</v>
      </c>
      <c r="CZ586" s="13">
        <v>60.493629543138013</v>
      </c>
      <c r="DA586" s="13">
        <v>15.326035743298364</v>
      </c>
      <c r="DB586" s="13">
        <f ca="1"/>
        <v>62.082800811071486</v>
      </c>
      <c r="DC586" s="13">
        <f ca="1"/>
        <v>61.188391799766919</v>
      </c>
      <c r="DD586" s="13">
        <v>55.879687456050206</v>
      </c>
      <c r="DE586" s="13">
        <f ca="1"/>
        <v>60.48349209409119</v>
      </c>
      <c r="DF586" s="13">
        <v>60.904595117998461</v>
      </c>
    </row>
    <row r="587" spans="1:110" x14ac:dyDescent="0.25">
      <c r="A587" s="9">
        <v>73.5</v>
      </c>
      <c r="B587" s="10" t="b">
        <v>1</v>
      </c>
      <c r="U587" s="13"/>
      <c r="V587" s="13"/>
      <c r="W587" s="14"/>
      <c r="X587" s="26"/>
      <c r="Y587" s="26"/>
      <c r="Z587" s="26"/>
      <c r="AA587" s="26"/>
      <c r="AB587" s="26"/>
      <c r="AC587" s="26"/>
      <c r="AD587" s="26"/>
      <c r="AE587" s="26"/>
      <c r="AG587" s="13"/>
      <c r="AH587" s="13"/>
      <c r="AI587" s="14"/>
      <c r="AJ587" s="26"/>
      <c r="AK587" s="26"/>
      <c r="AL587" s="26"/>
      <c r="AM587" s="26"/>
      <c r="AN587" s="26"/>
      <c r="AO587" s="26"/>
      <c r="AP587" s="26"/>
      <c r="AQ587" s="26"/>
      <c r="AS587" s="13"/>
      <c r="AT587" s="13"/>
      <c r="AU587" s="14"/>
      <c r="AV587" s="26"/>
      <c r="AW587" s="26"/>
      <c r="AX587" s="26"/>
      <c r="AY587" s="26"/>
      <c r="AZ587" s="26"/>
      <c r="BA587" s="26"/>
      <c r="BB587" s="26"/>
      <c r="BC587" s="26"/>
      <c r="CW587" s="26">
        <v>0.1989412568306011</v>
      </c>
      <c r="CX587" s="13">
        <v>59.9</v>
      </c>
      <c r="CY587" s="13">
        <v>61.173368275441021</v>
      </c>
      <c r="CZ587" s="13">
        <v>60.504523570174491</v>
      </c>
      <c r="DA587" s="13">
        <v>15.355543387263467</v>
      </c>
      <c r="DB587" s="13">
        <f ca="1"/>
        <v>62.095955142046591</v>
      </c>
      <c r="DC587" s="13">
        <f ca="1"/>
        <v>61.199079183975492</v>
      </c>
      <c r="DD587" s="13">
        <v>55.896561019505384</v>
      </c>
      <c r="DE587" s="13">
        <f ca="1"/>
        <v>60.496820486456699</v>
      </c>
      <c r="DF587" s="13">
        <v>60.918364027121569</v>
      </c>
    </row>
    <row r="588" spans="1:110" x14ac:dyDescent="0.25">
      <c r="A588" s="9">
        <v>73.5</v>
      </c>
      <c r="B588" s="10" t="b">
        <v>1</v>
      </c>
      <c r="U588" s="13"/>
      <c r="V588" s="13"/>
      <c r="W588" s="14"/>
      <c r="X588" s="26"/>
      <c r="Y588" s="26"/>
      <c r="Z588" s="26"/>
      <c r="AA588" s="26"/>
      <c r="AB588" s="26"/>
      <c r="AC588" s="26"/>
      <c r="AD588" s="26"/>
      <c r="AE588" s="26"/>
      <c r="AG588" s="13"/>
      <c r="AH588" s="13"/>
      <c r="AI588" s="14"/>
      <c r="AJ588" s="26"/>
      <c r="AK588" s="26"/>
      <c r="AL588" s="26"/>
      <c r="AM588" s="26"/>
      <c r="AN588" s="26"/>
      <c r="AO588" s="26"/>
      <c r="AP588" s="26"/>
      <c r="AQ588" s="26"/>
      <c r="AS588" s="13"/>
      <c r="AT588" s="13"/>
      <c r="AU588" s="14"/>
      <c r="AV588" s="26"/>
      <c r="AW588" s="26"/>
      <c r="AX588" s="26"/>
      <c r="AY588" s="26"/>
      <c r="AZ588" s="26"/>
      <c r="BA588" s="26"/>
      <c r="BB588" s="26"/>
      <c r="BC588" s="26"/>
      <c r="CW588" s="26">
        <v>0.19928278688524589</v>
      </c>
      <c r="CX588" s="13">
        <v>59.9</v>
      </c>
      <c r="CY588" s="13">
        <v>61.185017752719482</v>
      </c>
      <c r="CZ588" s="13">
        <v>60.515408290573355</v>
      </c>
      <c r="DA588" s="13">
        <v>15.385063614446006</v>
      </c>
      <c r="DB588" s="13">
        <f ca="1"/>
        <v>62.109092593860737</v>
      </c>
      <c r="DC588" s="13">
        <f ca="1"/>
        <v>61.209756771896082</v>
      </c>
      <c r="DD588" s="13">
        <v>55.913420105420641</v>
      </c>
      <c r="DE588" s="13">
        <f ca="1"/>
        <v>60.510136219755964</v>
      </c>
      <c r="DF588" s="13">
        <v>60.932119749296454</v>
      </c>
    </row>
    <row r="589" spans="1:110" x14ac:dyDescent="0.25">
      <c r="A589" s="9">
        <v>73.099999999999994</v>
      </c>
      <c r="B589" s="10" t="b">
        <v>1</v>
      </c>
      <c r="U589" s="13"/>
      <c r="V589" s="13"/>
      <c r="W589" s="14"/>
      <c r="X589" s="26"/>
      <c r="Y589" s="26"/>
      <c r="Z589" s="26"/>
      <c r="AA589" s="26"/>
      <c r="AB589" s="26"/>
      <c r="AC589" s="26"/>
      <c r="AD589" s="26"/>
      <c r="AE589" s="26"/>
      <c r="AG589" s="13"/>
      <c r="AH589" s="13"/>
      <c r="AI589" s="14"/>
      <c r="AJ589" s="26"/>
      <c r="AK589" s="26"/>
      <c r="AL589" s="26"/>
      <c r="AM589" s="26"/>
      <c r="AN589" s="26"/>
      <c r="AO589" s="26"/>
      <c r="AP589" s="26"/>
      <c r="AQ589" s="26"/>
      <c r="AS589" s="13"/>
      <c r="AT589" s="13"/>
      <c r="AU589" s="14"/>
      <c r="AV589" s="26"/>
      <c r="AW589" s="26"/>
      <c r="AX589" s="26"/>
      <c r="AY589" s="26"/>
      <c r="AZ589" s="26"/>
      <c r="BA589" s="26"/>
      <c r="BB589" s="26"/>
      <c r="BC589" s="26"/>
      <c r="CW589" s="26">
        <v>0.19962431693989072</v>
      </c>
      <c r="CX589" s="13">
        <v>59.9</v>
      </c>
      <c r="CY589" s="13">
        <v>61.196655213177579</v>
      </c>
      <c r="CZ589" s="13">
        <v>60.526283738148344</v>
      </c>
      <c r="DA589" s="13">
        <v>15.414596435582492</v>
      </c>
      <c r="DB589" s="13">
        <f ca="1"/>
        <v>62.122213224063621</v>
      </c>
      <c r="DC589" s="13">
        <f ca="1"/>
        <v>61.220424598475311</v>
      </c>
      <c r="DD589" s="13">
        <v>55.930264750997395</v>
      </c>
      <c r="DE589" s="13">
        <f ca="1"/>
        <v>60.523439333795338</v>
      </c>
      <c r="DF589" s="13">
        <v>60.945862325627076</v>
      </c>
    </row>
    <row r="590" spans="1:110" x14ac:dyDescent="0.25">
      <c r="A590" s="9">
        <v>73.099999999999994</v>
      </c>
      <c r="B590" s="10" t="b">
        <v>1</v>
      </c>
      <c r="U590" s="13"/>
      <c r="V590" s="13"/>
      <c r="W590" s="14"/>
      <c r="X590" s="26"/>
      <c r="Y590" s="26"/>
      <c r="Z590" s="26"/>
      <c r="AA590" s="26"/>
      <c r="AB590" s="26"/>
      <c r="AC590" s="26"/>
      <c r="AD590" s="26"/>
      <c r="AE590" s="26"/>
      <c r="AG590" s="13"/>
      <c r="AH590" s="13"/>
      <c r="AI590" s="14"/>
      <c r="AJ590" s="26"/>
      <c r="AK590" s="26"/>
      <c r="AL590" s="26"/>
      <c r="AM590" s="26"/>
      <c r="AN590" s="26"/>
      <c r="AO590" s="26"/>
      <c r="AP590" s="26"/>
      <c r="AQ590" s="26"/>
      <c r="AS590" s="13"/>
      <c r="AT590" s="13"/>
      <c r="AU590" s="14"/>
      <c r="AV590" s="26"/>
      <c r="AW590" s="26"/>
      <c r="AX590" s="26"/>
      <c r="AY590" s="26"/>
      <c r="AZ590" s="26"/>
      <c r="BA590" s="26"/>
      <c r="BB590" s="26"/>
      <c r="BC590" s="26"/>
      <c r="CW590" s="26">
        <v>0.19996584699453551</v>
      </c>
      <c r="CX590" s="13">
        <v>59.9</v>
      </c>
      <c r="CY590" s="13">
        <v>61.208280698921421</v>
      </c>
      <c r="CZ590" s="13">
        <v>60.537149946556163</v>
      </c>
      <c r="DA590" s="13">
        <v>15.444141861423228</v>
      </c>
      <c r="DB590" s="13">
        <f ca="1"/>
        <v>62.135317089923319</v>
      </c>
      <c r="DC590" s="13">
        <f ca="1"/>
        <v>61.23108269849601</v>
      </c>
      <c r="DD590" s="13">
        <v>55.947094993278029</v>
      </c>
      <c r="DE590" s="13">
        <f ca="1"/>
        <v>60.536729868199288</v>
      </c>
      <c r="DF590" s="13">
        <v>60.959591797029745</v>
      </c>
    </row>
    <row r="591" spans="1:110" x14ac:dyDescent="0.25">
      <c r="A591" s="9">
        <v>72.8</v>
      </c>
      <c r="B591" s="10" t="b">
        <v>1</v>
      </c>
      <c r="U591" s="13"/>
      <c r="V591" s="13"/>
      <c r="W591" s="14"/>
      <c r="X591" s="26"/>
      <c r="Y591" s="26"/>
      <c r="Z591" s="26"/>
      <c r="AA591" s="26"/>
      <c r="AB591" s="26"/>
      <c r="AC591" s="26"/>
      <c r="AD591" s="26"/>
      <c r="AE591" s="26"/>
      <c r="AG591" s="13"/>
      <c r="AH591" s="13"/>
      <c r="AI591" s="14"/>
      <c r="AJ591" s="26"/>
      <c r="AK591" s="26"/>
      <c r="AL591" s="26"/>
      <c r="AM591" s="26"/>
      <c r="AN591" s="26"/>
      <c r="AO591" s="26"/>
      <c r="AP591" s="26"/>
      <c r="AQ591" s="26"/>
      <c r="AS591" s="13"/>
      <c r="AT591" s="13"/>
      <c r="AU591" s="14"/>
      <c r="AV591" s="26"/>
      <c r="AW591" s="26"/>
      <c r="AX591" s="26"/>
      <c r="AY591" s="26"/>
      <c r="AZ591" s="26"/>
      <c r="BA591" s="26"/>
      <c r="BB591" s="26"/>
      <c r="BC591" s="26"/>
      <c r="CW591" s="26">
        <v>0.20030737704918034</v>
      </c>
      <c r="CX591" s="13">
        <v>59.9</v>
      </c>
      <c r="CY591" s="13">
        <v>61.219894251855955</v>
      </c>
      <c r="CZ591" s="13">
        <v>60.54800694929807</v>
      </c>
      <c r="DA591" s="13">
        <v>15.473699902732244</v>
      </c>
      <c r="DB591" s="13">
        <f ca="1"/>
        <v>62.148404248428101</v>
      </c>
      <c r="DC591" s="13">
        <f ca="1"/>
        <v>61.241731106578243</v>
      </c>
      <c r="DD591" s="13">
        <v>55.963910869146815</v>
      </c>
      <c r="DE591" s="13">
        <f ca="1"/>
        <v>60.550007862411533</v>
      </c>
      <c r="DF591" s="13">
        <v>60.973308204234343</v>
      </c>
    </row>
    <row r="592" spans="1:110" x14ac:dyDescent="0.25">
      <c r="A592" s="9">
        <v>72.400000000000006</v>
      </c>
      <c r="B592" s="10" t="b">
        <v>1</v>
      </c>
      <c r="U592" s="13"/>
      <c r="V592" s="13"/>
      <c r="W592" s="14"/>
      <c r="X592" s="26"/>
      <c r="Y592" s="26"/>
      <c r="Z592" s="26"/>
      <c r="AA592" s="26"/>
      <c r="AB592" s="26"/>
      <c r="AC592" s="26"/>
      <c r="AD592" s="26"/>
      <c r="AE592" s="26"/>
      <c r="AG592" s="13"/>
      <c r="AH592" s="13"/>
      <c r="AI592" s="14"/>
      <c r="AJ592" s="26"/>
      <c r="AK592" s="26"/>
      <c r="AL592" s="26"/>
      <c r="AM592" s="26"/>
      <c r="AN592" s="26"/>
      <c r="AO592" s="26"/>
      <c r="AP592" s="26"/>
      <c r="AQ592" s="26"/>
      <c r="AS592" s="13"/>
      <c r="AT592" s="13"/>
      <c r="AU592" s="14"/>
      <c r="AV592" s="26"/>
      <c r="AW592" s="26"/>
      <c r="AX592" s="26"/>
      <c r="AY592" s="26"/>
      <c r="AZ592" s="26"/>
      <c r="BA592" s="26"/>
      <c r="BB592" s="26"/>
      <c r="BC592" s="26"/>
      <c r="CW592" s="26">
        <v>0.20064890710382513</v>
      </c>
      <c r="CX592" s="13">
        <v>59.9</v>
      </c>
      <c r="CY592" s="13">
        <v>61.231495913686295</v>
      </c>
      <c r="CZ592" s="13">
        <v>60.55885477972037</v>
      </c>
      <c r="DA592" s="13">
        <v>15.5032705702874</v>
      </c>
      <c r="DB592" s="13">
        <f ca="1"/>
        <v>62.161474756288314</v>
      </c>
      <c r="DC592" s="13">
        <f ca="1"/>
        <v>61.252369857180419</v>
      </c>
      <c r="DD592" s="13">
        <v>55.980712415330878</v>
      </c>
      <c r="DE592" s="13">
        <f ca="1"/>
        <v>60.56327335569619</v>
      </c>
      <c r="DF592" s="13">
        <v>60.987011587785446</v>
      </c>
    </row>
    <row r="593" spans="1:110" x14ac:dyDescent="0.25">
      <c r="A593" s="9">
        <v>71.8</v>
      </c>
      <c r="B593" s="10" t="b">
        <v>1</v>
      </c>
      <c r="U593" s="13"/>
      <c r="V593" s="13"/>
      <c r="W593" s="14"/>
      <c r="X593" s="26"/>
      <c r="Y593" s="26"/>
      <c r="Z593" s="26"/>
      <c r="AA593" s="26"/>
      <c r="AB593" s="26"/>
      <c r="AC593" s="26"/>
      <c r="AD593" s="26"/>
      <c r="AE593" s="26"/>
      <c r="AG593" s="13"/>
      <c r="AH593" s="13"/>
      <c r="AI593" s="14"/>
      <c r="AJ593" s="26"/>
      <c r="AK593" s="26"/>
      <c r="AL593" s="26"/>
      <c r="AM593" s="26"/>
      <c r="AN593" s="26"/>
      <c r="AO593" s="26"/>
      <c r="AP593" s="26"/>
      <c r="AQ593" s="26"/>
      <c r="AS593" s="13"/>
      <c r="AT593" s="13"/>
      <c r="AU593" s="14"/>
      <c r="AV593" s="26"/>
      <c r="AW593" s="26"/>
      <c r="AX593" s="26"/>
      <c r="AY593" s="26"/>
      <c r="AZ593" s="26"/>
      <c r="BA593" s="26"/>
      <c r="BB593" s="26"/>
      <c r="BC593" s="26"/>
      <c r="CW593" s="26">
        <v>0.20099043715846995</v>
      </c>
      <c r="CX593" s="13">
        <v>59.9</v>
      </c>
      <c r="CY593" s="13">
        <v>61.24308572591903</v>
      </c>
      <c r="CZ593" s="13">
        <v>60.569693471015889</v>
      </c>
      <c r="DA593" s="13">
        <v>15.532853874880365</v>
      </c>
      <c r="DB593" s="13">
        <f ca="1"/>
        <v>62.17452866993824</v>
      </c>
      <c r="DC593" s="13">
        <f ca="1"/>
        <v>61.26299898460033</v>
      </c>
      <c r="DD593" s="13">
        <v>55.997499668401105</v>
      </c>
      <c r="DE593" s="13">
        <f ca="1"/>
        <v>60.576526387138983</v>
      </c>
      <c r="DF593" s="13">
        <v>61.000701988043538</v>
      </c>
    </row>
    <row r="594" spans="1:110" x14ac:dyDescent="0.25">
      <c r="A594" s="9">
        <v>71.5</v>
      </c>
      <c r="B594" s="10" t="b">
        <v>1</v>
      </c>
      <c r="U594" s="13"/>
      <c r="V594" s="13"/>
      <c r="W594" s="14"/>
      <c r="X594" s="26"/>
      <c r="Y594" s="26"/>
      <c r="Z594" s="26"/>
      <c r="AA594" s="26"/>
      <c r="AB594" s="26"/>
      <c r="AC594" s="26"/>
      <c r="AD594" s="26"/>
      <c r="AE594" s="26"/>
      <c r="AG594" s="13"/>
      <c r="AH594" s="13"/>
      <c r="AI594" s="14"/>
      <c r="AJ594" s="26"/>
      <c r="AK594" s="26"/>
      <c r="AL594" s="26"/>
      <c r="AM594" s="26"/>
      <c r="AN594" s="26"/>
      <c r="AO594" s="26"/>
      <c r="AP594" s="26"/>
      <c r="AQ594" s="26"/>
      <c r="AS594" s="13"/>
      <c r="AT594" s="13"/>
      <c r="AU594" s="14"/>
      <c r="AV594" s="26"/>
      <c r="AW594" s="26"/>
      <c r="AX594" s="26"/>
      <c r="AY594" s="26"/>
      <c r="AZ594" s="26"/>
      <c r="BA594" s="26"/>
      <c r="BB594" s="26"/>
      <c r="BC594" s="26"/>
      <c r="CW594" s="26">
        <v>0.20133196721311475</v>
      </c>
      <c r="CX594" s="13">
        <v>60</v>
      </c>
      <c r="CY594" s="13">
        <v>61.254663729863509</v>
      </c>
      <c r="CZ594" s="13">
        <v>60.580523056224699</v>
      </c>
      <c r="DA594" s="13">
        <v>15.562449827316629</v>
      </c>
      <c r="DB594" s="13">
        <f ca="1"/>
        <v>62.187566045537885</v>
      </c>
      <c r="DC594" s="13">
        <f ca="1"/>
        <v>61.27361852297625</v>
      </c>
      <c r="DD594" s="13">
        <v>56.014272664773102</v>
      </c>
      <c r="DE594" s="13">
        <f ca="1"/>
        <v>60.58976699564829</v>
      </c>
      <c r="DF594" s="13">
        <v>61.014379445186137</v>
      </c>
    </row>
    <row r="595" spans="1:110" x14ac:dyDescent="0.25">
      <c r="A595" s="9">
        <v>71.400000000000006</v>
      </c>
      <c r="B595" s="10" t="b">
        <v>1</v>
      </c>
      <c r="U595" s="13"/>
      <c r="V595" s="13"/>
      <c r="W595" s="14"/>
      <c r="X595" s="26"/>
      <c r="Y595" s="26"/>
      <c r="Z595" s="26"/>
      <c r="AA595" s="26"/>
      <c r="AB595" s="26"/>
      <c r="AC595" s="26"/>
      <c r="AD595" s="26"/>
      <c r="AE595" s="26"/>
      <c r="AG595" s="13"/>
      <c r="AH595" s="13"/>
      <c r="AI595" s="14"/>
      <c r="AJ595" s="26"/>
      <c r="AK595" s="26"/>
      <c r="AL595" s="26"/>
      <c r="AM595" s="26"/>
      <c r="AN595" s="26"/>
      <c r="AO595" s="26"/>
      <c r="AP595" s="26"/>
      <c r="AQ595" s="26"/>
      <c r="AS595" s="13"/>
      <c r="AT595" s="13"/>
      <c r="AU595" s="14"/>
      <c r="AV595" s="26"/>
      <c r="AW595" s="26"/>
      <c r="AX595" s="26"/>
      <c r="AY595" s="26"/>
      <c r="AZ595" s="26"/>
      <c r="BA595" s="26"/>
      <c r="BB595" s="26"/>
      <c r="BC595" s="26"/>
      <c r="CW595" s="26">
        <v>0.20167349726775957</v>
      </c>
      <c r="CX595" s="13">
        <v>60</v>
      </c>
      <c r="CY595" s="13">
        <v>61.266229966633219</v>
      </c>
      <c r="CZ595" s="13">
        <v>60.591343568235253</v>
      </c>
      <c r="DA595" s="13">
        <v>15.592058438415577</v>
      </c>
      <c r="DB595" s="13">
        <f ca="1"/>
        <v>62.200586938974865</v>
      </c>
      <c r="DC595" s="13">
        <f ca="1"/>
        <v>61.284228506287945</v>
      </c>
      <c r="DD595" s="13">
        <v>56.031031440708134</v>
      </c>
      <c r="DE595" s="13">
        <f ca="1"/>
        <v>60.602995219956306</v>
      </c>
      <c r="DF595" s="13">
        <v>61.02804399920899</v>
      </c>
    </row>
    <row r="596" spans="1:110" x14ac:dyDescent="0.25">
      <c r="A596" s="9">
        <v>63.5</v>
      </c>
      <c r="B596" s="10" t="b">
        <v>1</v>
      </c>
      <c r="U596" s="13"/>
      <c r="V596" s="13"/>
      <c r="W596" s="14"/>
      <c r="X596" s="26"/>
      <c r="Y596" s="26"/>
      <c r="Z596" s="26"/>
      <c r="AA596" s="26"/>
      <c r="AB596" s="26"/>
      <c r="AC596" s="26"/>
      <c r="AD596" s="26"/>
      <c r="AE596" s="26"/>
      <c r="AG596" s="13"/>
      <c r="AH596" s="13"/>
      <c r="AI596" s="14"/>
      <c r="AJ596" s="26"/>
      <c r="AK596" s="26"/>
      <c r="AL596" s="26"/>
      <c r="AM596" s="26"/>
      <c r="AN596" s="26"/>
      <c r="AO596" s="26"/>
      <c r="AP596" s="26"/>
      <c r="AQ596" s="26"/>
      <c r="AS596" s="13"/>
      <c r="AT596" s="13"/>
      <c r="AU596" s="14"/>
      <c r="AV596" s="26"/>
      <c r="AW596" s="26"/>
      <c r="AX596" s="26"/>
      <c r="AY596" s="26"/>
      <c r="AZ596" s="26"/>
      <c r="BA596" s="26"/>
      <c r="BB596" s="26"/>
      <c r="BC596" s="26"/>
      <c r="CW596" s="26">
        <v>0.20201502732240437</v>
      </c>
      <c r="CX596" s="13">
        <v>60</v>
      </c>
      <c r="CY596" s="13">
        <v>61.27778447714703</v>
      </c>
      <c r="CZ596" s="13">
        <v>60.602155039785309</v>
      </c>
      <c r="DA596" s="13">
        <v>15.621679719010453</v>
      </c>
      <c r="DB596" s="13">
        <f ca="1"/>
        <v>62.213591405866097</v>
      </c>
      <c r="DC596" s="13">
        <f ca="1"/>
        <v>61.294828968357685</v>
      </c>
      <c r="DD596" s="13">
        <v>56.047776032313962</v>
      </c>
      <c r="DE596" s="13">
        <f ca="1"/>
        <v>60.616211098620155</v>
      </c>
      <c r="DF596" s="13">
        <v>61.041695689927224</v>
      </c>
    </row>
    <row r="597" spans="1:110" x14ac:dyDescent="0.25">
      <c r="A597" s="9">
        <v>63.2</v>
      </c>
      <c r="B597" s="10" t="b">
        <v>1</v>
      </c>
      <c r="U597" s="13"/>
      <c r="V597" s="13"/>
      <c r="W597" s="14"/>
      <c r="X597" s="26"/>
      <c r="Y597" s="26"/>
      <c r="Z597" s="26"/>
      <c r="AA597" s="26"/>
      <c r="AB597" s="26"/>
      <c r="AC597" s="26"/>
      <c r="AD597" s="26"/>
      <c r="AE597" s="26"/>
      <c r="AG597" s="13"/>
      <c r="AH597" s="13"/>
      <c r="AI597" s="14"/>
      <c r="AJ597" s="26"/>
      <c r="AK597" s="26"/>
      <c r="AL597" s="26"/>
      <c r="AM597" s="26"/>
      <c r="AN597" s="26"/>
      <c r="AO597" s="26"/>
      <c r="AP597" s="26"/>
      <c r="AQ597" s="26"/>
      <c r="AS597" s="13"/>
      <c r="AT597" s="13"/>
      <c r="AU597" s="14"/>
      <c r="AV597" s="26"/>
      <c r="AW597" s="26"/>
      <c r="AX597" s="26"/>
      <c r="AY597" s="26"/>
      <c r="AZ597" s="26"/>
      <c r="BA597" s="26"/>
      <c r="BB597" s="26"/>
      <c r="BC597" s="26"/>
      <c r="CW597" s="26">
        <v>0.20235655737704919</v>
      </c>
      <c r="CX597" s="13">
        <v>60</v>
      </c>
      <c r="CY597" s="13">
        <v>61.289327302130417</v>
      </c>
      <c r="CZ597" s="13">
        <v>60.612957503462944</v>
      </c>
      <c r="DA597" s="13">
        <v>15.651313679948437</v>
      </c>
      <c r="DB597" s="13">
        <f ca="1"/>
        <v>62.226579501559698</v>
      </c>
      <c r="DC597" s="13">
        <f ca="1"/>
        <v>61.305419942851358</v>
      </c>
      <c r="DD597" s="13">
        <v>56.064506475545841</v>
      </c>
      <c r="DE597" s="13">
        <f ca="1"/>
        <v>60.629414670022996</v>
      </c>
      <c r="DF597" s="13">
        <v>61.055334556976433</v>
      </c>
    </row>
    <row r="598" spans="1:110" x14ac:dyDescent="0.25">
      <c r="A598" s="9">
        <v>62.9</v>
      </c>
      <c r="B598" s="10" t="b">
        <v>1</v>
      </c>
      <c r="U598" s="13"/>
      <c r="V598" s="13"/>
      <c r="W598" s="14"/>
      <c r="X598" s="26"/>
      <c r="Y598" s="26"/>
      <c r="Z598" s="26"/>
      <c r="AA598" s="26"/>
      <c r="AB598" s="26"/>
      <c r="AC598" s="26"/>
      <c r="AD598" s="26"/>
      <c r="AE598" s="26"/>
      <c r="AG598" s="13"/>
      <c r="AH598" s="13"/>
      <c r="AI598" s="14"/>
      <c r="AJ598" s="26"/>
      <c r="AK598" s="26"/>
      <c r="AL598" s="26"/>
      <c r="AM598" s="26"/>
      <c r="AN598" s="26"/>
      <c r="AO598" s="26"/>
      <c r="AP598" s="26"/>
      <c r="AQ598" s="26"/>
      <c r="AS598" s="13"/>
      <c r="AT598" s="13"/>
      <c r="AU598" s="14"/>
      <c r="AV598" s="26"/>
      <c r="AW598" s="26"/>
      <c r="AX598" s="26"/>
      <c r="AY598" s="26"/>
      <c r="AZ598" s="26"/>
      <c r="BA598" s="26"/>
      <c r="BB598" s="26"/>
      <c r="BC598" s="26"/>
      <c r="CW598" s="26">
        <v>0.20269808743169399</v>
      </c>
      <c r="CX598" s="13">
        <v>60</v>
      </c>
      <c r="CY598" s="13">
        <v>61.300858482116872</v>
      </c>
      <c r="CZ598" s="13">
        <v>60.623750991707453</v>
      </c>
      <c r="DA598" s="13">
        <v>15.680960332090633</v>
      </c>
      <c r="DB598" s="13">
        <f ca="1"/>
        <v>62.239551281136698</v>
      </c>
      <c r="DC598" s="13">
        <f ca="1"/>
        <v>61.316001463279399</v>
      </c>
      <c r="DD598" s="13">
        <v>56.08122280620735</v>
      </c>
      <c r="DE598" s="13">
        <f ca="1"/>
        <v>60.642605972375094</v>
      </c>
      <c r="DF598" s="13">
        <v>61.068960639813824</v>
      </c>
    </row>
    <row r="599" spans="1:110" x14ac:dyDescent="0.25">
      <c r="A599" s="9">
        <v>62.5</v>
      </c>
      <c r="B599" s="10" t="b">
        <v>1</v>
      </c>
      <c r="U599" s="13"/>
      <c r="V599" s="13"/>
      <c r="W599" s="14"/>
      <c r="X599" s="26"/>
      <c r="Y599" s="26"/>
      <c r="Z599" s="26"/>
      <c r="AA599" s="26"/>
      <c r="AB599" s="26"/>
      <c r="AC599" s="26"/>
      <c r="AD599" s="26"/>
      <c r="AE599" s="26"/>
      <c r="AG599" s="13"/>
      <c r="AH599" s="13"/>
      <c r="AI599" s="14"/>
      <c r="AJ599" s="26"/>
      <c r="AK599" s="26"/>
      <c r="AL599" s="26"/>
      <c r="AM599" s="26"/>
      <c r="AN599" s="26"/>
      <c r="AO599" s="26"/>
      <c r="AP599" s="26"/>
      <c r="AQ599" s="26"/>
      <c r="AS599" s="13"/>
      <c r="AT599" s="13"/>
      <c r="AU599" s="14"/>
      <c r="AV599" s="26"/>
      <c r="AW599" s="26"/>
      <c r="AX599" s="26"/>
      <c r="AY599" s="26"/>
      <c r="AZ599" s="26"/>
      <c r="BA599" s="26"/>
      <c r="BB599" s="26"/>
      <c r="BC599" s="26"/>
      <c r="CW599" s="26">
        <v>0.20303961748633881</v>
      </c>
      <c r="CX599" s="13">
        <v>61</v>
      </c>
      <c r="CY599" s="13">
        <v>61.312378057449038</v>
      </c>
      <c r="CZ599" s="13">
        <v>60.634535536810482</v>
      </c>
      <c r="DA599" s="13">
        <v>15.710619686312127</v>
      </c>
      <c r="DB599" s="13">
        <f ca="1"/>
        <v>62.252506799412807</v>
      </c>
      <c r="DC599" s="13">
        <f ca="1"/>
        <v>61.326573562997886</v>
      </c>
      <c r="DD599" s="13">
        <v>56.097925059951351</v>
      </c>
      <c r="DE599" s="13">
        <f ca="1"/>
        <v>60.655785043714928</v>
      </c>
      <c r="DF599" s="13">
        <v>61.082573977719399</v>
      </c>
    </row>
    <row r="600" spans="1:110" x14ac:dyDescent="0.25">
      <c r="A600" s="9">
        <v>62.2</v>
      </c>
      <c r="B600" s="10" t="b">
        <v>1</v>
      </c>
      <c r="U600" s="13"/>
      <c r="V600" s="13"/>
      <c r="W600" s="14"/>
      <c r="X600" s="26"/>
      <c r="Y600" s="26"/>
      <c r="Z600" s="26"/>
      <c r="AA600" s="26"/>
      <c r="AB600" s="26"/>
      <c r="AC600" s="26"/>
      <c r="AD600" s="26"/>
      <c r="AE600" s="26"/>
      <c r="AG600" s="13"/>
      <c r="AH600" s="13"/>
      <c r="AI600" s="14"/>
      <c r="AJ600" s="26"/>
      <c r="AK600" s="26"/>
      <c r="AL600" s="26"/>
      <c r="AM600" s="26"/>
      <c r="AN600" s="26"/>
      <c r="AO600" s="26"/>
      <c r="AP600" s="26"/>
      <c r="AQ600" s="26"/>
      <c r="AS600" s="13"/>
      <c r="AT600" s="13"/>
      <c r="AU600" s="14"/>
      <c r="AV600" s="26"/>
      <c r="AW600" s="26"/>
      <c r="AX600" s="26"/>
      <c r="AY600" s="26"/>
      <c r="AZ600" s="26"/>
      <c r="BA600" s="26"/>
      <c r="BB600" s="26"/>
      <c r="BC600" s="26"/>
      <c r="CW600" s="26">
        <v>0.2033811475409836</v>
      </c>
      <c r="CX600" s="13">
        <v>61</v>
      </c>
      <c r="CY600" s="13">
        <v>61.323886068280032</v>
      </c>
      <c r="CZ600" s="13">
        <v>60.645311170916891</v>
      </c>
      <c r="DA600" s="13">
        <v>15.740291753501946</v>
      </c>
      <c r="DB600" s="13">
        <f ca="1"/>
        <v>62.26544611094014</v>
      </c>
      <c r="DC600" s="13">
        <f ca="1"/>
        <v>61.337136275209467</v>
      </c>
      <c r="DD600" s="13">
        <v>56.114613272280792</v>
      </c>
      <c r="DE600" s="13">
        <f ca="1"/>
        <v>60.668951921910264</v>
      </c>
      <c r="DF600" s="13">
        <v>61.096174609796947</v>
      </c>
    </row>
    <row r="601" spans="1:110" x14ac:dyDescent="0.25">
      <c r="A601" s="9">
        <v>61.8</v>
      </c>
      <c r="B601" s="10" t="b">
        <v>1</v>
      </c>
      <c r="U601" s="13"/>
      <c r="V601" s="13"/>
      <c r="W601" s="14"/>
      <c r="X601" s="26"/>
      <c r="Y601" s="26"/>
      <c r="Z601" s="26"/>
      <c r="AA601" s="26"/>
      <c r="AB601" s="26"/>
      <c r="AC601" s="26"/>
      <c r="AD601" s="26"/>
      <c r="AE601" s="26"/>
      <c r="AG601" s="13"/>
      <c r="AH601" s="13"/>
      <c r="AI601" s="14"/>
      <c r="AJ601" s="26"/>
      <c r="AK601" s="26"/>
      <c r="AL601" s="26"/>
      <c r="AM601" s="26"/>
      <c r="AN601" s="26"/>
      <c r="AO601" s="26"/>
      <c r="AP601" s="26"/>
      <c r="AQ601" s="26"/>
      <c r="AS601" s="13"/>
      <c r="AT601" s="13"/>
      <c r="AU601" s="14"/>
      <c r="AV601" s="26"/>
      <c r="AW601" s="26"/>
      <c r="AX601" s="26"/>
      <c r="AY601" s="26"/>
      <c r="AZ601" s="26"/>
      <c r="BA601" s="26"/>
      <c r="BB601" s="26"/>
      <c r="BC601" s="26"/>
      <c r="CW601" s="26">
        <v>0.20372267759562843</v>
      </c>
      <c r="CX601" s="13">
        <v>61</v>
      </c>
      <c r="CY601" s="13">
        <v>61.335382554574615</v>
      </c>
      <c r="CZ601" s="13">
        <v>60.656077926025596</v>
      </c>
      <c r="DA601" s="13">
        <v>15.769976544563173</v>
      </c>
      <c r="DB601" s="13">
        <f ca="1"/>
        <v>62.278369270008959</v>
      </c>
      <c r="DC601" s="13">
        <f ca="1"/>
        <v>61.347689632964418</v>
      </c>
      <c r="DD601" s="13">
        <v>56.131287478549694</v>
      </c>
      <c r="DE601" s="13">
        <f ca="1"/>
        <v>60.682106644659214</v>
      </c>
      <c r="DF601" s="13">
        <v>61.10976257497525</v>
      </c>
    </row>
    <row r="602" spans="1:110" x14ac:dyDescent="0.25">
      <c r="A602" s="9">
        <v>61.3</v>
      </c>
      <c r="B602" s="10" t="b">
        <v>1</v>
      </c>
      <c r="U602" s="13"/>
      <c r="V602" s="13"/>
      <c r="W602" s="14"/>
      <c r="X602" s="26"/>
      <c r="Y602" s="26"/>
      <c r="Z602" s="26"/>
      <c r="AA602" s="26"/>
      <c r="AB602" s="26"/>
      <c r="AC602" s="26"/>
      <c r="AD602" s="26"/>
      <c r="AE602" s="26"/>
      <c r="AG602" s="13"/>
      <c r="AH602" s="13"/>
      <c r="AI602" s="14"/>
      <c r="AJ602" s="26"/>
      <c r="AK602" s="26"/>
      <c r="AL602" s="26"/>
      <c r="AM602" s="26"/>
      <c r="AN602" s="26"/>
      <c r="AO602" s="26"/>
      <c r="AP602" s="26"/>
      <c r="AQ602" s="26"/>
      <c r="AS602" s="13"/>
      <c r="AT602" s="13"/>
      <c r="AU602" s="14"/>
      <c r="AV602" s="26"/>
      <c r="AW602" s="26"/>
      <c r="AX602" s="26"/>
      <c r="AY602" s="26"/>
      <c r="AZ602" s="26"/>
      <c r="BA602" s="26"/>
      <c r="BB602" s="26"/>
      <c r="BC602" s="26"/>
      <c r="CW602" s="26">
        <v>0.20406420765027322</v>
      </c>
      <c r="CX602" s="13">
        <v>61</v>
      </c>
      <c r="CY602" s="13">
        <v>61.346867556110496</v>
      </c>
      <c r="CZ602" s="13">
        <v>60.666835833990717</v>
      </c>
      <c r="DA602" s="13">
        <v>15.79967407041288</v>
      </c>
      <c r="DB602" s="13">
        <f ca="1"/>
        <v>62.291276330649389</v>
      </c>
      <c r="DC602" s="13">
        <f ca="1"/>
        <v>61.358233669161599</v>
      </c>
      <c r="DD602" s="13">
        <v>56.147947713963909</v>
      </c>
      <c r="DE602" s="13">
        <f ca="1"/>
        <v>60.695249249491312</v>
      </c>
      <c r="DF602" s="13">
        <v>61.12333791200912</v>
      </c>
    </row>
    <row r="603" spans="1:110" x14ac:dyDescent="0.25">
      <c r="A603" s="9">
        <v>61</v>
      </c>
      <c r="B603" s="10" t="b">
        <v>1</v>
      </c>
      <c r="U603" s="13"/>
      <c r="V603" s="13"/>
      <c r="W603" s="14"/>
      <c r="X603" s="26"/>
      <c r="Y603" s="26"/>
      <c r="Z603" s="26"/>
      <c r="AA603" s="26"/>
      <c r="AB603" s="26"/>
      <c r="AC603" s="26"/>
      <c r="AD603" s="26"/>
      <c r="AE603" s="26"/>
      <c r="AG603" s="13"/>
      <c r="AH603" s="13"/>
      <c r="AI603" s="14"/>
      <c r="AJ603" s="26"/>
      <c r="AK603" s="26"/>
      <c r="AL603" s="26"/>
      <c r="AM603" s="26"/>
      <c r="AN603" s="26"/>
      <c r="AO603" s="26"/>
      <c r="AP603" s="26"/>
      <c r="AQ603" s="26"/>
      <c r="AS603" s="13"/>
      <c r="AT603" s="13"/>
      <c r="AU603" s="14"/>
      <c r="AV603" s="26"/>
      <c r="AW603" s="26"/>
      <c r="AX603" s="26"/>
      <c r="AY603" s="26"/>
      <c r="AZ603" s="26"/>
      <c r="BA603" s="26"/>
      <c r="BB603" s="26"/>
      <c r="BC603" s="26"/>
      <c r="CW603" s="26">
        <v>0.20440573770491804</v>
      </c>
      <c r="CX603" s="13">
        <v>61</v>
      </c>
      <c r="CY603" s="13">
        <v>61.358341112479508</v>
      </c>
      <c r="CZ603" s="13">
        <v>60.677584926522378</v>
      </c>
      <c r="DA603" s="13">
        <v>15.829384341982228</v>
      </c>
      <c r="DB603" s="13">
        <f ca="1"/>
        <v>62.304167346633129</v>
      </c>
      <c r="DC603" s="13">
        <f ca="1"/>
        <v>61.368768416549422</v>
      </c>
      <c r="DD603" s="13">
        <v>56.164594013582104</v>
      </c>
      <c r="DE603" s="13">
        <f ca="1"/>
        <v>60.70837977376857</v>
      </c>
      <c r="DF603" s="13">
        <v>61.136900659480503</v>
      </c>
    </row>
    <row r="604" spans="1:110" x14ac:dyDescent="0.25">
      <c r="A604" s="9">
        <v>66</v>
      </c>
      <c r="B604" s="10" t="b">
        <v>1</v>
      </c>
      <c r="U604" s="13"/>
      <c r="V604" s="13"/>
      <c r="W604" s="14"/>
      <c r="X604" s="26"/>
      <c r="Y604" s="26"/>
      <c r="Z604" s="26"/>
      <c r="AA604" s="26"/>
      <c r="AB604" s="26"/>
      <c r="AC604" s="26"/>
      <c r="AD604" s="26"/>
      <c r="AE604" s="26"/>
      <c r="AG604" s="13"/>
      <c r="AH604" s="13"/>
      <c r="AI604" s="14"/>
      <c r="AJ604" s="26"/>
      <c r="AK604" s="26"/>
      <c r="AL604" s="26"/>
      <c r="AM604" s="26"/>
      <c r="AN604" s="26"/>
      <c r="AO604" s="26"/>
      <c r="AP604" s="26"/>
      <c r="AQ604" s="26"/>
      <c r="AS604" s="13"/>
      <c r="AT604" s="13"/>
      <c r="AU604" s="14"/>
      <c r="AV604" s="26"/>
      <c r="AW604" s="26"/>
      <c r="AX604" s="26"/>
      <c r="AY604" s="26"/>
      <c r="AZ604" s="26"/>
      <c r="BA604" s="26"/>
      <c r="BB604" s="26"/>
      <c r="BC604" s="26"/>
      <c r="CW604" s="26">
        <v>0.20474726775956284</v>
      </c>
      <c r="CX604" s="13">
        <v>61</v>
      </c>
      <c r="CY604" s="13">
        <v>61.369803263088833</v>
      </c>
      <c r="CZ604" s="13">
        <v>60.688325235187754</v>
      </c>
      <c r="DA604" s="13">
        <v>15.859107370216455</v>
      </c>
      <c r="DB604" s="13">
        <f ca="1"/>
        <v>62.317042371475097</v>
      </c>
      <c r="DC604" s="13">
        <f ca="1"/>
        <v>61.379293907726883</v>
      </c>
      <c r="DD604" s="13">
        <v>56.181226412316505</v>
      </c>
      <c r="DE604" s="13">
        <f ca="1"/>
        <v>60.72149825468648</v>
      </c>
      <c r="DF604" s="13">
        <v>61.150450855799534</v>
      </c>
    </row>
    <row r="605" spans="1:110" x14ac:dyDescent="0.25">
      <c r="A605" s="9">
        <v>63</v>
      </c>
      <c r="B605" s="10" t="b">
        <v>1</v>
      </c>
      <c r="U605" s="13"/>
      <c r="V605" s="13"/>
      <c r="W605" s="14"/>
      <c r="X605" s="26"/>
      <c r="Y605" s="26"/>
      <c r="Z605" s="26"/>
      <c r="AA605" s="26"/>
      <c r="AB605" s="26"/>
      <c r="AC605" s="26"/>
      <c r="AD605" s="26"/>
      <c r="AE605" s="26"/>
      <c r="AG605" s="13"/>
      <c r="AH605" s="13"/>
      <c r="AI605" s="14"/>
      <c r="AJ605" s="26"/>
      <c r="AK605" s="26"/>
      <c r="AL605" s="26"/>
      <c r="AM605" s="26"/>
      <c r="AN605" s="26"/>
      <c r="AO605" s="26"/>
      <c r="AP605" s="26"/>
      <c r="AQ605" s="26"/>
      <c r="AS605" s="13"/>
      <c r="AT605" s="13"/>
      <c r="AU605" s="14"/>
      <c r="AV605" s="26"/>
      <c r="AW605" s="26"/>
      <c r="AX605" s="26"/>
      <c r="AY605" s="26"/>
      <c r="AZ605" s="26"/>
      <c r="BA605" s="26"/>
      <c r="BB605" s="26"/>
      <c r="BC605" s="26"/>
      <c r="CW605" s="26">
        <v>0.20508879781420766</v>
      </c>
      <c r="CX605" s="13">
        <v>61</v>
      </c>
      <c r="CY605" s="13">
        <v>61.381254047162194</v>
      </c>
      <c r="CZ605" s="13">
        <v>60.699056791411834</v>
      </c>
      <c r="DA605" s="13">
        <v>15.888843166074878</v>
      </c>
      <c r="DB605" s="13">
        <f ca="1"/>
        <v>62.329901458435131</v>
      </c>
      <c r="DC605" s="13">
        <f ca="1"/>
        <v>61.389810175144468</v>
      </c>
      <c r="DD605" s="13">
        <v>56.197844944933856</v>
      </c>
      <c r="DE605" s="13">
        <f ca="1"/>
        <v>60.734604729275148</v>
      </c>
      <c r="DF605" s="13">
        <v>61.163988539205647</v>
      </c>
    </row>
    <row r="606" spans="1:110" x14ac:dyDescent="0.25">
      <c r="A606" s="9">
        <v>60</v>
      </c>
      <c r="B606" s="10" t="b">
        <v>1</v>
      </c>
      <c r="U606" s="13"/>
      <c r="V606" s="13"/>
      <c r="W606" s="14"/>
      <c r="X606" s="26"/>
      <c r="Y606" s="26"/>
      <c r="Z606" s="26"/>
      <c r="AA606" s="26"/>
      <c r="AB606" s="26"/>
      <c r="AC606" s="26"/>
      <c r="AD606" s="26"/>
      <c r="AE606" s="26"/>
      <c r="AG606" s="13"/>
      <c r="AH606" s="13"/>
      <c r="AI606" s="14"/>
      <c r="AJ606" s="26"/>
      <c r="AK606" s="26"/>
      <c r="AL606" s="26"/>
      <c r="AM606" s="26"/>
      <c r="AN606" s="26"/>
      <c r="AO606" s="26"/>
      <c r="AP606" s="26"/>
      <c r="AQ606" s="26"/>
      <c r="AS606" s="13"/>
      <c r="AT606" s="13"/>
      <c r="AU606" s="14"/>
      <c r="AV606" s="26"/>
      <c r="AW606" s="26"/>
      <c r="AX606" s="26"/>
      <c r="AY606" s="26"/>
      <c r="AZ606" s="26"/>
      <c r="BA606" s="26"/>
      <c r="BB606" s="26"/>
      <c r="BC606" s="26"/>
      <c r="CW606" s="26">
        <v>0.20543032786885246</v>
      </c>
      <c r="CX606" s="13">
        <v>61.1</v>
      </c>
      <c r="CY606" s="13">
        <v>61.392693503741036</v>
      </c>
      <c r="CZ606" s="13">
        <v>60.709779626478465</v>
      </c>
      <c r="DA606" s="13">
        <v>15.918591740530976</v>
      </c>
      <c r="DB606" s="13">
        <f ca="1"/>
        <v>62.342744660519649</v>
      </c>
      <c r="DC606" s="13">
        <f ca="1"/>
        <v>61.400317251105115</v>
      </c>
      <c r="DD606" s="13">
        <v>56.214449646056195</v>
      </c>
      <c r="DE606" s="13">
        <f ca="1"/>
        <v>60.747699234400166</v>
      </c>
      <c r="DF606" s="13">
        <v>61.177513747768565</v>
      </c>
    </row>
    <row r="607" spans="1:110" x14ac:dyDescent="0.25">
      <c r="A607" s="9">
        <v>59.8</v>
      </c>
      <c r="B607" s="10" t="b">
        <v>1</v>
      </c>
      <c r="U607" s="13"/>
      <c r="V607" s="13"/>
      <c r="W607" s="14"/>
      <c r="X607" s="26"/>
      <c r="Y607" s="26"/>
      <c r="Z607" s="26"/>
      <c r="AA607" s="26"/>
      <c r="AB607" s="26"/>
      <c r="AC607" s="26"/>
      <c r="AD607" s="26"/>
      <c r="AE607" s="26"/>
      <c r="AG607" s="13"/>
      <c r="AH607" s="13"/>
      <c r="AI607" s="14"/>
      <c r="AJ607" s="26"/>
      <c r="AK607" s="26"/>
      <c r="AL607" s="26"/>
      <c r="AM607" s="26"/>
      <c r="AN607" s="26"/>
      <c r="AO607" s="26"/>
      <c r="AP607" s="26"/>
      <c r="AQ607" s="26"/>
      <c r="AS607" s="13"/>
      <c r="AT607" s="13"/>
      <c r="AU607" s="14"/>
      <c r="AV607" s="26"/>
      <c r="AW607" s="26"/>
      <c r="AX607" s="26"/>
      <c r="AY607" s="26"/>
      <c r="AZ607" s="26"/>
      <c r="BA607" s="26"/>
      <c r="BB607" s="26"/>
      <c r="BC607" s="26"/>
      <c r="CW607" s="26">
        <v>0.20577185792349728</v>
      </c>
      <c r="CX607" s="13">
        <v>61.1</v>
      </c>
      <c r="CY607" s="13">
        <v>61.404121671685743</v>
      </c>
      <c r="CZ607" s="13">
        <v>60.720493771531174</v>
      </c>
      <c r="DA607" s="13">
        <v>15.948353104572352</v>
      </c>
      <c r="DB607" s="13">
        <f ca="1"/>
        <v>62.35557203048328</v>
      </c>
      <c r="DC607" s="13">
        <f ca="1"/>
        <v>61.410815167765207</v>
      </c>
      <c r="DD607" s="13">
        <v>56.23104055016173</v>
      </c>
      <c r="DE607" s="13">
        <f ca="1"/>
        <v>60.760781806763788</v>
      </c>
      <c r="DF607" s="13">
        <v>61.191026519389425</v>
      </c>
    </row>
    <row r="608" spans="1:110" x14ac:dyDescent="0.25">
      <c r="A608" s="9">
        <v>59.6</v>
      </c>
      <c r="B608" s="10" t="b">
        <v>1</v>
      </c>
      <c r="U608" s="13"/>
      <c r="V608" s="13"/>
      <c r="W608" s="14"/>
      <c r="X608" s="26"/>
      <c r="Y608" s="26"/>
      <c r="Z608" s="26"/>
      <c r="AA608" s="26"/>
      <c r="AB608" s="26"/>
      <c r="AC608" s="26"/>
      <c r="AD608" s="26"/>
      <c r="AE608" s="26"/>
      <c r="AG608" s="13"/>
      <c r="AH608" s="13"/>
      <c r="AI608" s="14"/>
      <c r="AJ608" s="26"/>
      <c r="AK608" s="26"/>
      <c r="AL608" s="26"/>
      <c r="AM608" s="26"/>
      <c r="AN608" s="26"/>
      <c r="AO608" s="26"/>
      <c r="AP608" s="26"/>
      <c r="AQ608" s="26"/>
      <c r="AS608" s="13"/>
      <c r="AT608" s="13"/>
      <c r="AU608" s="14"/>
      <c r="AV608" s="26"/>
      <c r="AW608" s="26"/>
      <c r="AX608" s="26"/>
      <c r="AY608" s="26"/>
      <c r="AZ608" s="26"/>
      <c r="BA608" s="26"/>
      <c r="BB608" s="26"/>
      <c r="BC608" s="26"/>
      <c r="CW608" s="26">
        <v>0.20611338797814208</v>
      </c>
      <c r="CX608" s="13">
        <v>61.1</v>
      </c>
      <c r="CY608" s="13">
        <v>61.415538589676743</v>
      </c>
      <c r="CZ608" s="13">
        <v>60.731199257574211</v>
      </c>
      <c r="DA608" s="13">
        <v>15.978127269200805</v>
      </c>
      <c r="DB608" s="13">
        <f ca="1"/>
        <v>62.368383620830514</v>
      </c>
      <c r="DC608" s="13">
        <f ca="1"/>
        <v>61.421303957135471</v>
      </c>
      <c r="DD608" s="13">
        <v>56.24761769158566</v>
      </c>
      <c r="DE608" s="13">
        <f ca="1"/>
        <v>60.773852482905859</v>
      </c>
      <c r="DF608" s="13">
        <v>61.204526891801756</v>
      </c>
    </row>
    <row r="609" spans="1:110" x14ac:dyDescent="0.25">
      <c r="A609" s="9">
        <v>59.5</v>
      </c>
      <c r="B609" s="10" t="b">
        <v>1</v>
      </c>
      <c r="U609" s="13"/>
      <c r="V609" s="13"/>
      <c r="W609" s="14"/>
      <c r="X609" s="26"/>
      <c r="Y609" s="26"/>
      <c r="Z609" s="26"/>
      <c r="AA609" s="26"/>
      <c r="AB609" s="26"/>
      <c r="AC609" s="26"/>
      <c r="AD609" s="26"/>
      <c r="AE609" s="26"/>
      <c r="AG609" s="13"/>
      <c r="AH609" s="13"/>
      <c r="AI609" s="14"/>
      <c r="AJ609" s="26"/>
      <c r="AK609" s="26"/>
      <c r="AL609" s="26"/>
      <c r="AM609" s="26"/>
      <c r="AN609" s="26"/>
      <c r="AO609" s="26"/>
      <c r="AP609" s="26"/>
      <c r="AQ609" s="26"/>
      <c r="AS609" s="13"/>
      <c r="AT609" s="13"/>
      <c r="AU609" s="14"/>
      <c r="AV609" s="26"/>
      <c r="AW609" s="26"/>
      <c r="AX609" s="26"/>
      <c r="AY609" s="26"/>
      <c r="AZ609" s="26"/>
      <c r="BA609" s="26"/>
      <c r="BB609" s="26"/>
      <c r="BC609" s="26"/>
      <c r="CW609" s="26">
        <v>0.20645491803278687</v>
      </c>
      <c r="CX609" s="13">
        <v>61.1</v>
      </c>
      <c r="CY609" s="13">
        <v>61.426944296215737</v>
      </c>
      <c r="CZ609" s="13">
        <v>60.741896115473153</v>
      </c>
      <c r="DA609" s="13">
        <v>16.007914245432335</v>
      </c>
      <c r="DB609" s="13">
        <f ca="1"/>
        <v>62.381179483817284</v>
      </c>
      <c r="DC609" s="13">
        <f ca="1"/>
        <v>61.431783651081929</v>
      </c>
      <c r="DD609" s="13">
        <v>56.264181104521015</v>
      </c>
      <c r="DE609" s="13">
        <f ca="1"/>
        <v>60.786911299204803</v>
      </c>
      <c r="DF609" s="13">
        <v>61.218014902572563</v>
      </c>
    </row>
    <row r="610" spans="1:110" x14ac:dyDescent="0.25">
      <c r="A610" s="9">
        <v>59.5</v>
      </c>
      <c r="B610" s="10" t="b">
        <v>1</v>
      </c>
      <c r="U610" s="13"/>
      <c r="V610" s="13"/>
      <c r="W610" s="14"/>
      <c r="X610" s="26"/>
      <c r="Y610" s="26"/>
      <c r="Z610" s="26"/>
      <c r="AA610" s="26"/>
      <c r="AB610" s="26"/>
      <c r="AC610" s="26"/>
      <c r="AD610" s="26"/>
      <c r="AE610" s="26"/>
      <c r="AG610" s="13"/>
      <c r="AH610" s="13"/>
      <c r="AI610" s="14"/>
      <c r="AJ610" s="26"/>
      <c r="AK610" s="26"/>
      <c r="AL610" s="26"/>
      <c r="AM610" s="26"/>
      <c r="AN610" s="26"/>
      <c r="AO610" s="26"/>
      <c r="AP610" s="26"/>
      <c r="AQ610" s="26"/>
      <c r="AS610" s="13"/>
      <c r="AT610" s="13"/>
      <c r="AU610" s="14"/>
      <c r="AV610" s="26"/>
      <c r="AW610" s="26"/>
      <c r="AX610" s="26"/>
      <c r="AY610" s="26"/>
      <c r="AZ610" s="26"/>
      <c r="BA610" s="26"/>
      <c r="BB610" s="26"/>
      <c r="BC610" s="26"/>
      <c r="CW610" s="26">
        <v>0.20679644808743169</v>
      </c>
      <c r="CX610" s="13">
        <v>61.1</v>
      </c>
      <c r="CY610" s="13">
        <v>61.438338829626844</v>
      </c>
      <c r="CZ610" s="13">
        <v>60.752584375956147</v>
      </c>
      <c r="DA610" s="13">
        <v>16.037714044297172</v>
      </c>
      <c r="DB610" s="13">
        <f ca="1"/>
        <v>62.393959671452599</v>
      </c>
      <c r="DC610" s="13">
        <f ca="1"/>
        <v>61.442254281326804</v>
      </c>
      <c r="DD610" s="13">
        <v>56.280730823019482</v>
      </c>
      <c r="DE610" s="13">
        <f ca="1"/>
        <v>60.799958291878703</v>
      </c>
      <c r="DF610" s="13">
        <v>61.231490589103316</v>
      </c>
    </row>
    <row r="611" spans="1:110" x14ac:dyDescent="0.25">
      <c r="A611" s="9">
        <v>59.5</v>
      </c>
      <c r="B611" s="10" t="b">
        <v>1</v>
      </c>
      <c r="U611" s="13"/>
      <c r="V611" s="13"/>
      <c r="W611" s="14"/>
      <c r="X611" s="26"/>
      <c r="Y611" s="26"/>
      <c r="Z611" s="26"/>
      <c r="AA611" s="26"/>
      <c r="AB611" s="26"/>
      <c r="AC611" s="26"/>
      <c r="AD611" s="26"/>
      <c r="AE611" s="26"/>
      <c r="AG611" s="13"/>
      <c r="AH611" s="13"/>
      <c r="AI611" s="14"/>
      <c r="AJ611" s="26"/>
      <c r="AK611" s="26"/>
      <c r="AL611" s="26"/>
      <c r="AM611" s="26"/>
      <c r="AN611" s="26"/>
      <c r="AO611" s="26"/>
      <c r="AP611" s="26"/>
      <c r="AQ611" s="26"/>
      <c r="AS611" s="13"/>
      <c r="AT611" s="13"/>
      <c r="AU611" s="14"/>
      <c r="AV611" s="26"/>
      <c r="AW611" s="26"/>
      <c r="AX611" s="26"/>
      <c r="AY611" s="26"/>
      <c r="AZ611" s="26"/>
      <c r="BA611" s="26"/>
      <c r="BB611" s="26"/>
      <c r="BC611" s="26"/>
      <c r="CW611" s="26">
        <v>0.20713797814207649</v>
      </c>
      <c r="CX611" s="13">
        <v>61.1</v>
      </c>
      <c r="CY611" s="13">
        <v>61.449722228057652</v>
      </c>
      <c r="CZ611" s="13">
        <v>60.763264069614529</v>
      </c>
      <c r="DA611" s="13">
        <v>16.067526676839773</v>
      </c>
      <c r="DB611" s="13">
        <f ca="1"/>
        <v>62.406724235500157</v>
      </c>
      <c r="DC611" s="13">
        <f ca="1"/>
        <v>61.452715879449499</v>
      </c>
      <c r="DD611" s="13">
        <v>56.297266880992176</v>
      </c>
      <c r="DE611" s="13">
        <f ca="1"/>
        <v>60.812993496986195</v>
      </c>
      <c r="DF611" s="13">
        <v>61.244953988630996</v>
      </c>
    </row>
    <row r="612" spans="1:110" x14ac:dyDescent="0.25">
      <c r="A612" s="9">
        <v>64.7</v>
      </c>
      <c r="B612" s="10" t="b">
        <v>1</v>
      </c>
      <c r="U612" s="13"/>
      <c r="V612" s="13"/>
      <c r="W612" s="14"/>
      <c r="X612" s="26"/>
      <c r="Y612" s="26"/>
      <c r="Z612" s="26"/>
      <c r="AA612" s="26"/>
      <c r="AB612" s="26"/>
      <c r="AC612" s="26"/>
      <c r="AD612" s="26"/>
      <c r="AE612" s="26"/>
      <c r="AG612" s="13"/>
      <c r="AH612" s="13"/>
      <c r="AI612" s="14"/>
      <c r="AJ612" s="26"/>
      <c r="AK612" s="26"/>
      <c r="AL612" s="26"/>
      <c r="AM612" s="26"/>
      <c r="AN612" s="26"/>
      <c r="AO612" s="26"/>
      <c r="AP612" s="26"/>
      <c r="AQ612" s="26"/>
      <c r="AS612" s="13"/>
      <c r="AT612" s="13"/>
      <c r="AU612" s="14"/>
      <c r="AV612" s="26"/>
      <c r="AW612" s="26"/>
      <c r="AX612" s="26"/>
      <c r="AY612" s="26"/>
      <c r="AZ612" s="26"/>
      <c r="BA612" s="26"/>
      <c r="BB612" s="26"/>
      <c r="BC612" s="26"/>
      <c r="CW612" s="26">
        <v>0.20747950819672131</v>
      </c>
      <c r="CX612" s="13">
        <v>61.1</v>
      </c>
      <c r="CY612" s="13">
        <v>61.461094529480491</v>
      </c>
      <c r="CZ612" s="13">
        <v>60.773935226903852</v>
      </c>
      <c r="DA612" s="13">
        <v>16.097352154118898</v>
      </c>
      <c r="DB612" s="13">
        <f ca="1"/>
        <v>62.419473227479855</v>
      </c>
      <c r="DC612" s="13">
        <f ca="1"/>
        <v>61.463168476887418</v>
      </c>
      <c r="DD612" s="13">
        <v>56.313789312210531</v>
      </c>
      <c r="DE612" s="13">
        <f ca="1"/>
        <v>60.826016950427508</v>
      </c>
      <c r="DF612" s="13">
        <v>61.25840513822908</v>
      </c>
    </row>
    <row r="613" spans="1:110" x14ac:dyDescent="0.25">
      <c r="A613" s="9">
        <v>64.2</v>
      </c>
      <c r="B613" s="10" t="b">
        <v>1</v>
      </c>
      <c r="U613" s="13"/>
      <c r="V613" s="13"/>
      <c r="W613" s="14"/>
      <c r="X613" s="26"/>
      <c r="Y613" s="26"/>
      <c r="Z613" s="26"/>
      <c r="AA613" s="26"/>
      <c r="AB613" s="26"/>
      <c r="AC613" s="26"/>
      <c r="AD613" s="26"/>
      <c r="AE613" s="26"/>
      <c r="AG613" s="13"/>
      <c r="AH613" s="13"/>
      <c r="AI613" s="14"/>
      <c r="AJ613" s="26"/>
      <c r="AK613" s="26"/>
      <c r="AL613" s="26"/>
      <c r="AM613" s="26"/>
      <c r="AN613" s="26"/>
      <c r="AO613" s="26"/>
      <c r="AP613" s="26"/>
      <c r="AQ613" s="26"/>
      <c r="AS613" s="13"/>
      <c r="AT613" s="13"/>
      <c r="AU613" s="14"/>
      <c r="AV613" s="26"/>
      <c r="AW613" s="26"/>
      <c r="AX613" s="26"/>
      <c r="AY613" s="26"/>
      <c r="AZ613" s="26"/>
      <c r="BA613" s="26"/>
      <c r="BB613" s="26"/>
      <c r="BC613" s="26"/>
      <c r="CW613" s="26">
        <v>0.20782103825136611</v>
      </c>
      <c r="CX613" s="13">
        <v>61.2</v>
      </c>
      <c r="CY613" s="13">
        <v>61.472455771693475</v>
      </c>
      <c r="CZ613" s="13">
        <v>60.784597878144616</v>
      </c>
      <c r="DA613" s="13">
        <v>16.127190487207589</v>
      </c>
      <c r="DB613" s="13">
        <f ca="1"/>
        <v>62.432206698669425</v>
      </c>
      <c r="DC613" s="13">
        <f ca="1"/>
        <v>61.473612104936969</v>
      </c>
      <c r="DD613" s="13">
        <v>56.33029815030703</v>
      </c>
      <c r="DE613" s="13">
        <f ca="1"/>
        <v>60.839028687945415</v>
      </c>
      <c r="DF613" s="13">
        <v>61.271844074808534</v>
      </c>
    </row>
    <row r="614" spans="1:110" x14ac:dyDescent="0.25">
      <c r="A614" s="9">
        <v>63.9</v>
      </c>
      <c r="B614" s="10" t="b">
        <v>1</v>
      </c>
      <c r="U614" s="13"/>
      <c r="V614" s="13"/>
      <c r="W614" s="14"/>
      <c r="X614" s="26"/>
      <c r="Y614" s="26"/>
      <c r="Z614" s="26"/>
      <c r="AA614" s="26"/>
      <c r="AB614" s="26"/>
      <c r="AC614" s="26"/>
      <c r="AD614" s="26"/>
      <c r="AE614" s="26"/>
      <c r="AG614" s="13"/>
      <c r="AH614" s="13"/>
      <c r="AI614" s="14"/>
      <c r="AJ614" s="26"/>
      <c r="AK614" s="26"/>
      <c r="AL614" s="26"/>
      <c r="AM614" s="26"/>
      <c r="AN614" s="26"/>
      <c r="AO614" s="26"/>
      <c r="AP614" s="26"/>
      <c r="AQ614" s="26"/>
      <c r="AS614" s="13"/>
      <c r="AT614" s="13"/>
      <c r="AU614" s="14"/>
      <c r="AV614" s="26"/>
      <c r="AW614" s="26"/>
      <c r="AX614" s="26"/>
      <c r="AY614" s="26"/>
      <c r="AZ614" s="26"/>
      <c r="BA614" s="26"/>
      <c r="BB614" s="26"/>
      <c r="BC614" s="26"/>
      <c r="CW614" s="26">
        <v>0.20816256830601093</v>
      </c>
      <c r="CX614" s="13">
        <v>61.2</v>
      </c>
      <c r="CY614" s="13">
        <v>61.483805992321599</v>
      </c>
      <c r="CZ614" s="13">
        <v>60.795252053523242</v>
      </c>
      <c r="DA614" s="13">
        <v>16.157041687193225</v>
      </c>
      <c r="DB614" s="13">
        <f ca="1"/>
        <v>62.44492470010595</v>
      </c>
      <c r="DC614" s="13">
        <f ca="1"/>
        <v>61.48404679475437</v>
      </c>
      <c r="DD614" s="13">
        <v>56.346793428776053</v>
      </c>
      <c r="DE614" s="13">
        <f ca="1"/>
        <v>60.852028745126212</v>
      </c>
      <c r="DF614" s="13">
        <v>61.28527083511888</v>
      </c>
    </row>
    <row r="615" spans="1:110" x14ac:dyDescent="0.25">
      <c r="A615" s="9">
        <v>63.7</v>
      </c>
      <c r="B615" s="10" t="b">
        <v>1</v>
      </c>
      <c r="U615" s="13"/>
      <c r="V615" s="13"/>
      <c r="W615" s="14"/>
      <c r="X615" s="26"/>
      <c r="Y615" s="26"/>
      <c r="Z615" s="26"/>
      <c r="AA615" s="26"/>
      <c r="AB615" s="26"/>
      <c r="AC615" s="26"/>
      <c r="AD615" s="26"/>
      <c r="AE615" s="26"/>
      <c r="AG615" s="13"/>
      <c r="AH615" s="13"/>
      <c r="AI615" s="14"/>
      <c r="AJ615" s="26"/>
      <c r="AK615" s="26"/>
      <c r="AL615" s="26"/>
      <c r="AM615" s="26"/>
      <c r="AN615" s="26"/>
      <c r="AO615" s="26"/>
      <c r="AP615" s="26"/>
      <c r="AQ615" s="26"/>
      <c r="AS615" s="13"/>
      <c r="AT615" s="13"/>
      <c r="AU615" s="14"/>
      <c r="AV615" s="26"/>
      <c r="AW615" s="26"/>
      <c r="AX615" s="26"/>
      <c r="AY615" s="26"/>
      <c r="AZ615" s="26"/>
      <c r="BA615" s="26"/>
      <c r="BB615" s="26"/>
      <c r="BC615" s="26"/>
      <c r="CW615" s="26">
        <v>0.20850409836065573</v>
      </c>
      <c r="CX615" s="13">
        <v>61.2</v>
      </c>
      <c r="CY615" s="13">
        <v>61.495145228817904</v>
      </c>
      <c r="CZ615" s="13">
        <v>60.805897783092838</v>
      </c>
      <c r="DA615" s="13">
        <v>16.186905765177535</v>
      </c>
      <c r="DB615" s="13">
        <f ca="1"/>
        <v>62.457627282587431</v>
      </c>
      <c r="DC615" s="13">
        <f ca="1"/>
        <v>61.494472577356603</v>
      </c>
      <c r="DD615" s="13">
        <v>56.363275180974654</v>
      </c>
      <c r="DE615" s="13">
        <f ca="1"/>
        <v>60.865017157400644</v>
      </c>
      <c r="DF615" s="13">
        <v>61.298685455749094</v>
      </c>
    </row>
    <row r="616" spans="1:110" x14ac:dyDescent="0.25">
      <c r="A616" s="9">
        <v>62.9</v>
      </c>
      <c r="B616" s="10" t="b">
        <v>1</v>
      </c>
      <c r="U616" s="13"/>
      <c r="V616" s="13"/>
      <c r="W616" s="14"/>
      <c r="X616" s="26"/>
      <c r="Y616" s="26"/>
      <c r="Z616" s="26"/>
      <c r="AA616" s="26"/>
      <c r="AB616" s="26"/>
      <c r="AC616" s="26"/>
      <c r="AD616" s="26"/>
      <c r="AE616" s="26"/>
      <c r="AG616" s="13"/>
      <c r="AH616" s="13"/>
      <c r="AI616" s="14"/>
      <c r="AJ616" s="26"/>
      <c r="AK616" s="26"/>
      <c r="AL616" s="26"/>
      <c r="AM616" s="26"/>
      <c r="AN616" s="26"/>
      <c r="AO616" s="26"/>
      <c r="AP616" s="26"/>
      <c r="AQ616" s="26"/>
      <c r="AS616" s="13"/>
      <c r="AT616" s="13"/>
      <c r="AU616" s="14"/>
      <c r="AV616" s="26"/>
      <c r="AW616" s="26"/>
      <c r="AX616" s="26"/>
      <c r="AY616" s="26"/>
      <c r="AZ616" s="26"/>
      <c r="BA616" s="26"/>
      <c r="BB616" s="26"/>
      <c r="BC616" s="26"/>
      <c r="CW616" s="26">
        <v>0.20884562841530055</v>
      </c>
      <c r="CX616" s="13">
        <v>61.3</v>
      </c>
      <c r="CY616" s="13">
        <v>61.506473518464546</v>
      </c>
      <c r="CZ616" s="13">
        <v>60.816535096774103</v>
      </c>
      <c r="DA616" s="13">
        <v>16.216782732276599</v>
      </c>
      <c r="DB616" s="13">
        <f ca="1"/>
        <v>62.47031449667427</v>
      </c>
      <c r="DC616" s="13">
        <f ca="1"/>
        <v>61.504889483622293</v>
      </c>
      <c r="DD616" s="13">
        <v>56.379743440123313</v>
      </c>
      <c r="DE616" s="13">
        <f ca="1"/>
        <v>60.877993960044904</v>
      </c>
      <c r="DF616" s="13">
        <v>61.312087973128598</v>
      </c>
    </row>
    <row r="617" spans="1:110" x14ac:dyDescent="0.25">
      <c r="A617" s="9">
        <v>62</v>
      </c>
      <c r="B617" s="10" t="b">
        <v>1</v>
      </c>
      <c r="U617" s="13"/>
      <c r="V617" s="13"/>
      <c r="W617" s="14"/>
      <c r="X617" s="26"/>
      <c r="Y617" s="26"/>
      <c r="Z617" s="26"/>
      <c r="AA617" s="26"/>
      <c r="AB617" s="26"/>
      <c r="AC617" s="26"/>
      <c r="AD617" s="26"/>
      <c r="AE617" s="26"/>
      <c r="AG617" s="13"/>
      <c r="AH617" s="13"/>
      <c r="AI617" s="14"/>
      <c r="AJ617" s="26"/>
      <c r="AK617" s="26"/>
      <c r="AL617" s="26"/>
      <c r="AM617" s="26"/>
      <c r="AN617" s="26"/>
      <c r="AO617" s="26"/>
      <c r="AP617" s="26"/>
      <c r="AQ617" s="26"/>
      <c r="AS617" s="13"/>
      <c r="AT617" s="13"/>
      <c r="AU617" s="14"/>
      <c r="AV617" s="26"/>
      <c r="AW617" s="26"/>
      <c r="AX617" s="26"/>
      <c r="AY617" s="26"/>
      <c r="AZ617" s="26"/>
      <c r="BA617" s="26"/>
      <c r="BB617" s="26"/>
      <c r="BC617" s="26"/>
      <c r="CW617" s="26">
        <v>0.20918715846994534</v>
      </c>
      <c r="CX617" s="13">
        <v>61.3</v>
      </c>
      <c r="CY617" s="13">
        <v>61.517790898373882</v>
      </c>
      <c r="CZ617" s="13">
        <v>60.827164024356158</v>
      </c>
      <c r="DA617" s="13">
        <v>16.24667259962094</v>
      </c>
      <c r="DB617" s="13">
        <f ca="1"/>
        <v>62.482986392690847</v>
      </c>
      <c r="DC617" s="13">
        <f ca="1"/>
        <v>61.51529754429253</v>
      </c>
      <c r="DD617" s="13">
        <v>56.396198239306798</v>
      </c>
      <c r="DE617" s="13">
        <f ca="1"/>
        <v>60.890959188181526</v>
      </c>
      <c r="DF617" s="13">
        <v>61.325478423528324</v>
      </c>
    </row>
    <row r="618" spans="1:110" x14ac:dyDescent="0.25">
      <c r="A618" s="9">
        <v>68</v>
      </c>
      <c r="B618" s="10" t="b">
        <v>1</v>
      </c>
      <c r="U618" s="13"/>
      <c r="V618" s="13"/>
      <c r="W618" s="14"/>
      <c r="X618" s="26"/>
      <c r="Y618" s="26"/>
      <c r="Z618" s="26"/>
      <c r="AA618" s="26"/>
      <c r="AB618" s="26"/>
      <c r="AC618" s="26"/>
      <c r="AD618" s="26"/>
      <c r="AE618" s="26"/>
      <c r="AG618" s="13"/>
      <c r="AH618" s="13"/>
      <c r="AI618" s="14"/>
      <c r="AJ618" s="26"/>
      <c r="AK618" s="26"/>
      <c r="AL618" s="26"/>
      <c r="AM618" s="26"/>
      <c r="AN618" s="26"/>
      <c r="AO618" s="26"/>
      <c r="AP618" s="26"/>
      <c r="AQ618" s="26"/>
      <c r="AS618" s="13"/>
      <c r="AT618" s="13"/>
      <c r="AU618" s="14"/>
      <c r="AV618" s="26"/>
      <c r="AW618" s="26"/>
      <c r="AX618" s="26"/>
      <c r="AY618" s="26"/>
      <c r="AZ618" s="26"/>
      <c r="BA618" s="26"/>
      <c r="BB618" s="26"/>
      <c r="BC618" s="26"/>
      <c r="CW618" s="26">
        <v>0.20952868852459017</v>
      </c>
      <c r="CX618" s="13">
        <v>61.3</v>
      </c>
      <c r="CY618" s="13">
        <v>61.529097405489544</v>
      </c>
      <c r="CZ618" s="13">
        <v>60.837784595497304</v>
      </c>
      <c r="DA618" s="13">
        <v>16.276575378355453</v>
      </c>
      <c r="DB618" s="13">
        <f ca="1"/>
        <v>62.49564302072698</v>
      </c>
      <c r="DC618" s="13">
        <f ca="1"/>
        <v>61.525696789971811</v>
      </c>
      <c r="DD618" s="13">
        <v>56.412639611474852</v>
      </c>
      <c r="DE618" s="13">
        <f ca="1"/>
        <v>60.903912876780382</v>
      </c>
      <c r="DF618" s="13">
        <v>61.338856843061549</v>
      </c>
    </row>
    <row r="619" spans="1:110" x14ac:dyDescent="0.25">
      <c r="A619" s="9">
        <v>59.4</v>
      </c>
      <c r="B619" s="10" t="b">
        <v>1</v>
      </c>
      <c r="U619" s="13"/>
      <c r="V619" s="13"/>
      <c r="W619" s="14"/>
      <c r="X619" s="26"/>
      <c r="Y619" s="26"/>
      <c r="Z619" s="26"/>
      <c r="AA619" s="26"/>
      <c r="AB619" s="26"/>
      <c r="AC619" s="26"/>
      <c r="AD619" s="26"/>
      <c r="AE619" s="26"/>
      <c r="AG619" s="13"/>
      <c r="AH619" s="13"/>
      <c r="AI619" s="14"/>
      <c r="AJ619" s="26"/>
      <c r="AK619" s="26"/>
      <c r="AL619" s="26"/>
      <c r="AM619" s="26"/>
      <c r="AN619" s="26"/>
      <c r="AO619" s="26"/>
      <c r="AP619" s="26"/>
      <c r="AQ619" s="26"/>
      <c r="AS619" s="13"/>
      <c r="AT619" s="13"/>
      <c r="AU619" s="14"/>
      <c r="AV619" s="26"/>
      <c r="AW619" s="26"/>
      <c r="AX619" s="26"/>
      <c r="AY619" s="26"/>
      <c r="AZ619" s="26"/>
      <c r="BA619" s="26"/>
      <c r="BB619" s="26"/>
      <c r="BC619" s="26"/>
      <c r="CW619" s="26">
        <v>0.20987021857923496</v>
      </c>
      <c r="CX619" s="13">
        <v>61.4</v>
      </c>
      <c r="CY619" s="13">
        <v>61.540393076587549</v>
      </c>
      <c r="CZ619" s="13">
        <v>60.848396839725929</v>
      </c>
      <c r="DA619" s="13">
        <v>16.306491079639514</v>
      </c>
      <c r="DB619" s="13">
        <f ca="1"/>
        <v>62.508284430639421</v>
      </c>
      <c r="DC619" s="13">
        <f ca="1"/>
        <v>61.536087251128848</v>
      </c>
      <c r="DD619" s="13">
        <v>56.429067589443022</v>
      </c>
      <c r="DE619" s="13">
        <f ca="1"/>
        <v>60.916855060659529</v>
      </c>
      <c r="DF619" s="13">
        <v>61.352223267684934</v>
      </c>
    </row>
    <row r="620" spans="1:110" x14ac:dyDescent="0.25">
      <c r="A620" s="9">
        <v>58.2</v>
      </c>
      <c r="B620" s="10" t="b">
        <v>1</v>
      </c>
      <c r="U620" s="13"/>
      <c r="V620" s="13"/>
      <c r="W620" s="14"/>
      <c r="X620" s="26"/>
      <c r="Y620" s="26"/>
      <c r="Z620" s="26"/>
      <c r="AA620" s="26"/>
      <c r="AB620" s="26"/>
      <c r="AC620" s="26"/>
      <c r="AD620" s="26"/>
      <c r="AE620" s="26"/>
      <c r="AG620" s="13"/>
      <c r="AH620" s="13"/>
      <c r="AI620" s="14"/>
      <c r="AJ620" s="26"/>
      <c r="AK620" s="26"/>
      <c r="AL620" s="26"/>
      <c r="AM620" s="26"/>
      <c r="AN620" s="26"/>
      <c r="AO620" s="26"/>
      <c r="AP620" s="26"/>
      <c r="AQ620" s="26"/>
      <c r="AS620" s="13"/>
      <c r="AT620" s="13"/>
      <c r="AU620" s="14"/>
      <c r="AV620" s="26"/>
      <c r="AW620" s="26"/>
      <c r="AX620" s="26"/>
      <c r="AY620" s="26"/>
      <c r="AZ620" s="26"/>
      <c r="BA620" s="26"/>
      <c r="BB620" s="26"/>
      <c r="BC620" s="26"/>
      <c r="CW620" s="26">
        <v>0.21021174863387979</v>
      </c>
      <c r="CX620" s="13">
        <v>61.4</v>
      </c>
      <c r="CY620" s="13">
        <v>61.551677948277316</v>
      </c>
      <c r="CZ620" s="13">
        <v>60.859000786441371</v>
      </c>
      <c r="DA620" s="13">
        <v>16.336419714646986</v>
      </c>
      <c r="DB620" s="13">
        <f ca="1"/>
        <v>62.520910672053382</v>
      </c>
      <c r="DC620" s="13">
        <f ca="1"/>
        <v>61.546468958097471</v>
      </c>
      <c r="DD620" s="13">
        <v>56.445482205893413</v>
      </c>
      <c r="DE620" s="13">
        <f ca="1"/>
        <v>60.929785774486206</v>
      </c>
      <c r="DF620" s="13">
        <v>61.36557773319943</v>
      </c>
    </row>
    <row r="621" spans="1:110" x14ac:dyDescent="0.25">
      <c r="A621" s="9">
        <v>56.9</v>
      </c>
      <c r="B621" s="10" t="b">
        <v>1</v>
      </c>
      <c r="U621" s="13"/>
      <c r="V621" s="13"/>
      <c r="W621" s="14"/>
      <c r="X621" s="26"/>
      <c r="Y621" s="26"/>
      <c r="Z621" s="26"/>
      <c r="AA621" s="26"/>
      <c r="AB621" s="26"/>
      <c r="AC621" s="26"/>
      <c r="AD621" s="26"/>
      <c r="AE621" s="26"/>
      <c r="AG621" s="13"/>
      <c r="AH621" s="13"/>
      <c r="AI621" s="14"/>
      <c r="AJ621" s="26"/>
      <c r="AK621" s="26"/>
      <c r="AL621" s="26"/>
      <c r="AM621" s="26"/>
      <c r="AN621" s="26"/>
      <c r="AO621" s="26"/>
      <c r="AP621" s="26"/>
      <c r="AQ621" s="26"/>
      <c r="AS621" s="13"/>
      <c r="AT621" s="13"/>
      <c r="AU621" s="14"/>
      <c r="AV621" s="26"/>
      <c r="AW621" s="26"/>
      <c r="AX621" s="26"/>
      <c r="AY621" s="26"/>
      <c r="AZ621" s="26"/>
      <c r="BA621" s="26"/>
      <c r="BB621" s="26"/>
      <c r="BC621" s="26"/>
      <c r="CW621" s="26">
        <v>0.21055327868852458</v>
      </c>
      <c r="CX621" s="13">
        <v>61.4</v>
      </c>
      <c r="CY621" s="13">
        <v>61.56295205700274</v>
      </c>
      <c r="CZ621" s="13">
        <v>60.869596464914522</v>
      </c>
      <c r="DA621" s="13">
        <v>16.366361294566186</v>
      </c>
      <c r="DB621" s="13">
        <f ca="1"/>
        <v>62.533521794363921</v>
      </c>
      <c r="DC621" s="13">
        <f ca="1"/>
        <v>61.556841941077423</v>
      </c>
      <c r="DD621" s="13">
        <v>56.461883493375403</v>
      </c>
      <c r="DE621" s="13">
        <f ca="1"/>
        <v>60.942705052777711</v>
      </c>
      <c r="DF621" s="13">
        <v>61.378920275251275</v>
      </c>
    </row>
    <row r="622" spans="1:110" x14ac:dyDescent="0.25">
      <c r="A622" s="9">
        <v>55.3</v>
      </c>
      <c r="B622" s="10" t="b">
        <v>1</v>
      </c>
      <c r="U622" s="13"/>
      <c r="V622" s="13"/>
      <c r="W622" s="14"/>
      <c r="X622" s="26"/>
      <c r="Y622" s="26"/>
      <c r="Z622" s="26"/>
      <c r="AA622" s="26"/>
      <c r="AB622" s="26"/>
      <c r="AC622" s="26"/>
      <c r="AD622" s="26"/>
      <c r="AE622" s="26"/>
      <c r="AG622" s="13"/>
      <c r="AH622" s="13"/>
      <c r="AI622" s="14"/>
      <c r="AJ622" s="26"/>
      <c r="AK622" s="26"/>
      <c r="AL622" s="26"/>
      <c r="AM622" s="26"/>
      <c r="AN622" s="26"/>
      <c r="AO622" s="26"/>
      <c r="AP622" s="26"/>
      <c r="AQ622" s="26"/>
      <c r="AS622" s="13"/>
      <c r="AT622" s="13"/>
      <c r="AU622" s="14"/>
      <c r="AV622" s="26"/>
      <c r="AW622" s="26"/>
      <c r="AX622" s="26"/>
      <c r="AY622" s="26"/>
      <c r="AZ622" s="26"/>
      <c r="BA622" s="26"/>
      <c r="BB622" s="26"/>
      <c r="BC622" s="26"/>
      <c r="CW622" s="26">
        <v>0.2108948087431694</v>
      </c>
      <c r="CX622" s="13">
        <v>61.4</v>
      </c>
      <c r="CY622" s="13">
        <v>61.574215439043265</v>
      </c>
      <c r="CZ622" s="13">
        <v>60.880183904288906</v>
      </c>
      <c r="DA622" s="13">
        <v>16.396315830599999</v>
      </c>
      <c r="DB622" s="13">
        <f ca="1"/>
        <v>62.546117846737509</v>
      </c>
      <c r="DC622" s="13">
        <f ca="1"/>
        <v>61.567206230135227</v>
      </c>
      <c r="DD622" s="13">
        <v>56.478271484306475</v>
      </c>
      <c r="DE622" s="13">
        <f ca="1"/>
        <v>60.95561292990233</v>
      </c>
      <c r="DF622" s="13">
        <v>61.392250929332874</v>
      </c>
    </row>
    <row r="623" spans="1:110" x14ac:dyDescent="0.25">
      <c r="A623" s="9">
        <v>54.1</v>
      </c>
      <c r="B623" s="10" t="b">
        <v>1</v>
      </c>
      <c r="U623" s="13"/>
      <c r="V623" s="13"/>
      <c r="W623" s="14"/>
      <c r="X623" s="26"/>
      <c r="Y623" s="26"/>
      <c r="Z623" s="26"/>
      <c r="AA623" s="26"/>
      <c r="AB623" s="26"/>
      <c r="AC623" s="26"/>
      <c r="AD623" s="26"/>
      <c r="AE623" s="26"/>
      <c r="AG623" s="13"/>
      <c r="AH623" s="13"/>
      <c r="AI623" s="14"/>
      <c r="AJ623" s="26"/>
      <c r="AK623" s="26"/>
      <c r="AL623" s="26"/>
      <c r="AM623" s="26"/>
      <c r="AN623" s="26"/>
      <c r="AO623" s="26"/>
      <c r="AP623" s="26"/>
      <c r="AQ623" s="26"/>
      <c r="AS623" s="13"/>
      <c r="AT623" s="13"/>
      <c r="AU623" s="14"/>
      <c r="AV623" s="26"/>
      <c r="AW623" s="26"/>
      <c r="AX623" s="26"/>
      <c r="AY623" s="26"/>
      <c r="AZ623" s="26"/>
      <c r="BA623" s="26"/>
      <c r="BB623" s="26"/>
      <c r="BC623" s="26"/>
      <c r="CW623" s="26">
        <v>0.2112363387978142</v>
      </c>
      <c r="CX623" s="13">
        <v>61.4</v>
      </c>
      <c r="CY623" s="13">
        <v>61.58546813051484</v>
      </c>
      <c r="CZ623" s="13">
        <v>60.890763133581338</v>
      </c>
      <c r="DA623" s="13">
        <v>16.426283333965827</v>
      </c>
      <c r="DB623" s="13">
        <f ca="1"/>
        <v>62.558698878113361</v>
      </c>
      <c r="DC623" s="13">
        <f ca="1"/>
        <v>61.577561855205069</v>
      </c>
      <c r="DD623" s="13">
        <v>56.494646210972881</v>
      </c>
      <c r="DE623" s="13">
        <f ca="1"/>
        <v>60.968509440080176</v>
      </c>
      <c r="DF623" s="13">
        <v>61.405569730783739</v>
      </c>
    </row>
    <row r="624" spans="1:110" x14ac:dyDescent="0.25">
      <c r="A624" s="9">
        <v>53.2</v>
      </c>
      <c r="B624" s="10" t="b">
        <v>1</v>
      </c>
      <c r="U624" s="13"/>
      <c r="V624" s="13"/>
      <c r="W624" s="14"/>
      <c r="X624" s="26"/>
      <c r="Y624" s="26"/>
      <c r="Z624" s="26"/>
      <c r="AA624" s="26"/>
      <c r="AB624" s="26"/>
      <c r="AC624" s="26"/>
      <c r="AD624" s="26"/>
      <c r="AE624" s="26"/>
      <c r="AG624" s="13"/>
      <c r="AH624" s="13"/>
      <c r="AI624" s="14"/>
      <c r="AJ624" s="26"/>
      <c r="AK624" s="26"/>
      <c r="AL624" s="26"/>
      <c r="AM624" s="26"/>
      <c r="AN624" s="26"/>
      <c r="AO624" s="26"/>
      <c r="AP624" s="26"/>
      <c r="AQ624" s="26"/>
      <c r="AS624" s="13"/>
      <c r="AT624" s="13"/>
      <c r="AU624" s="14"/>
      <c r="AV624" s="26"/>
      <c r="AW624" s="26"/>
      <c r="AX624" s="26"/>
      <c r="AY624" s="26"/>
      <c r="AZ624" s="26"/>
      <c r="BA624" s="26"/>
      <c r="BB624" s="26"/>
      <c r="BC624" s="26"/>
      <c r="CW624" s="26">
        <v>0.21157786885245902</v>
      </c>
      <c r="CX624" s="13">
        <v>61.4</v>
      </c>
      <c r="CY624" s="13">
        <v>61.596710167371079</v>
      </c>
      <c r="CZ624" s="13">
        <v>60.90133418168255</v>
      </c>
      <c r="DA624" s="13">
        <v>16.456263815895664</v>
      </c>
      <c r="DB624" s="13">
        <f ca="1"/>
        <v>62.571264937204944</v>
      </c>
      <c r="DC624" s="13">
        <f ca="1"/>
        <v>61.587908846089533</v>
      </c>
      <c r="DD624" s="13">
        <v>56.511007705530446</v>
      </c>
      <c r="DE624" s="13">
        <f ca="1"/>
        <v>60.981394617384197</v>
      </c>
      <c r="DF624" s="13">
        <v>61.418876714791431</v>
      </c>
    </row>
    <row r="625" spans="1:110" x14ac:dyDescent="0.25">
      <c r="A625" s="9">
        <v>52.6</v>
      </c>
      <c r="B625" s="10" t="b">
        <v>1</v>
      </c>
      <c r="U625" s="13"/>
      <c r="V625" s="13"/>
      <c r="W625" s="14"/>
      <c r="X625" s="26"/>
      <c r="Y625" s="26"/>
      <c r="Z625" s="26"/>
      <c r="AA625" s="26"/>
      <c r="AB625" s="26"/>
      <c r="AC625" s="26"/>
      <c r="AD625" s="26"/>
      <c r="AE625" s="26"/>
      <c r="AG625" s="13"/>
      <c r="AH625" s="13"/>
      <c r="AI625" s="14"/>
      <c r="AJ625" s="26"/>
      <c r="AK625" s="26"/>
      <c r="AL625" s="26"/>
      <c r="AM625" s="26"/>
      <c r="AN625" s="26"/>
      <c r="AO625" s="26"/>
      <c r="AP625" s="26"/>
      <c r="AQ625" s="26"/>
      <c r="AS625" s="13"/>
      <c r="AT625" s="13"/>
      <c r="AU625" s="14"/>
      <c r="AV625" s="26"/>
      <c r="AW625" s="26"/>
      <c r="AX625" s="26"/>
      <c r="AY625" s="26"/>
      <c r="AZ625" s="26"/>
      <c r="BA625" s="26"/>
      <c r="BB625" s="26"/>
      <c r="BC625" s="26"/>
      <c r="CW625" s="26">
        <v>0.21191939890710382</v>
      </c>
      <c r="CX625" s="13">
        <v>61.4</v>
      </c>
      <c r="CY625" s="13">
        <v>61.607941585404141</v>
      </c>
      <c r="CZ625" s="13">
        <v>60.911897077358333</v>
      </c>
      <c r="DA625" s="13">
        <v>16.486257287636104</v>
      </c>
      <c r="DB625" s="13">
        <f ca="1"/>
        <v>62.583816072501385</v>
      </c>
      <c r="DC625" s="13">
        <f ca="1"/>
        <v>61.598247232460508</v>
      </c>
      <c r="DD625" s="13">
        <v>56.527356000005284</v>
      </c>
      <c r="DE625" s="13">
        <f ca="1"/>
        <v>60.99426849574094</v>
      </c>
      <c r="DF625" s="13">
        <v>61.43217191639247</v>
      </c>
    </row>
    <row r="626" spans="1:110" x14ac:dyDescent="0.25">
      <c r="A626" s="9">
        <v>52.7</v>
      </c>
      <c r="B626" s="10" t="b">
        <v>1</v>
      </c>
      <c r="U626" s="13"/>
      <c r="V626" s="13"/>
      <c r="W626" s="14"/>
      <c r="X626" s="26"/>
      <c r="Y626" s="26"/>
      <c r="Z626" s="26"/>
      <c r="AA626" s="26"/>
      <c r="AB626" s="26"/>
      <c r="AC626" s="26"/>
      <c r="AD626" s="26"/>
      <c r="AE626" s="26"/>
      <c r="AG626" s="13"/>
      <c r="AH626" s="13"/>
      <c r="AI626" s="14"/>
      <c r="AJ626" s="26"/>
      <c r="AK626" s="26"/>
      <c r="AL626" s="26"/>
      <c r="AM626" s="26"/>
      <c r="AN626" s="26"/>
      <c r="AO626" s="26"/>
      <c r="AP626" s="26"/>
      <c r="AQ626" s="26"/>
      <c r="AS626" s="13"/>
      <c r="AT626" s="13"/>
      <c r="AU626" s="14"/>
      <c r="AV626" s="26"/>
      <c r="AW626" s="26"/>
      <c r="AX626" s="26"/>
      <c r="AY626" s="26"/>
      <c r="AZ626" s="26"/>
      <c r="BA626" s="26"/>
      <c r="BB626" s="26"/>
      <c r="BC626" s="26"/>
      <c r="CW626" s="26">
        <v>0.21226092896174864</v>
      </c>
      <c r="CX626" s="13">
        <v>61.4</v>
      </c>
      <c r="CY626" s="13">
        <v>61.619162420245864</v>
      </c>
      <c r="CZ626" s="13">
        <v>60.92245184925013</v>
      </c>
      <c r="DA626" s="13">
        <v>16.516263760448371</v>
      </c>
      <c r="DB626" s="13">
        <f ca="1"/>
        <v>62.596352332268893</v>
      </c>
      <c r="DC626" s="13">
        <f ca="1"/>
        <v>61.608577043859974</v>
      </c>
      <c r="DD626" s="13">
        <v>56.543691126294512</v>
      </c>
      <c r="DE626" s="13">
        <f ca="1"/>
        <v>61.007131108931546</v>
      </c>
      <c r="DF626" s="13">
        <v>61.445455370473198</v>
      </c>
    </row>
    <row r="627" spans="1:110" x14ac:dyDescent="0.25">
      <c r="A627" s="9">
        <v>52.9</v>
      </c>
      <c r="B627" s="10" t="b">
        <v>1</v>
      </c>
      <c r="U627" s="13"/>
      <c r="V627" s="13"/>
      <c r="W627" s="14"/>
      <c r="X627" s="26"/>
      <c r="Y627" s="26"/>
      <c r="Z627" s="26"/>
      <c r="AA627" s="26"/>
      <c r="AB627" s="26"/>
      <c r="AC627" s="26"/>
      <c r="AD627" s="26"/>
      <c r="AE627" s="26"/>
      <c r="AG627" s="13"/>
      <c r="AH627" s="13"/>
      <c r="AI627" s="14"/>
      <c r="AJ627" s="26"/>
      <c r="AK627" s="26"/>
      <c r="AL627" s="26"/>
      <c r="AM627" s="26"/>
      <c r="AN627" s="26"/>
      <c r="AO627" s="26"/>
      <c r="AP627" s="26"/>
      <c r="AQ627" s="26"/>
      <c r="AS627" s="13"/>
      <c r="AT627" s="13"/>
      <c r="AU627" s="14"/>
      <c r="AV627" s="26"/>
      <c r="AW627" s="26"/>
      <c r="AX627" s="26"/>
      <c r="AY627" s="26"/>
      <c r="AZ627" s="26"/>
      <c r="BA627" s="26"/>
      <c r="BB627" s="26"/>
      <c r="BC627" s="26"/>
      <c r="CW627" s="26">
        <v>0.21260245901639344</v>
      </c>
      <c r="CX627" s="13">
        <v>61.5</v>
      </c>
      <c r="CY627" s="13">
        <v>61.630372707368679</v>
      </c>
      <c r="CZ627" s="13">
        <v>60.932998525875647</v>
      </c>
      <c r="DA627" s="13">
        <v>16.546283245608308</v>
      </c>
      <c r="DB627" s="13">
        <f ca="1"/>
        <v>62.608873764552101</v>
      </c>
      <c r="DC627" s="13">
        <f ca="1"/>
        <v>61.618898309700789</v>
      </c>
      <c r="DD627" s="13">
        <v>56.560013116166999</v>
      </c>
      <c r="DE627" s="13">
        <f ca="1"/>
        <v>61.019982490592511</v>
      </c>
      <c r="DF627" s="13">
        <v>61.458727111770756</v>
      </c>
    </row>
    <row r="628" spans="1:110" x14ac:dyDescent="0.25">
      <c r="A628" s="9" t="str">
        <v/>
      </c>
      <c r="B628" s="10" t="b">
        <v>0</v>
      </c>
      <c r="U628" s="13"/>
      <c r="V628" s="13"/>
      <c r="W628" s="14"/>
      <c r="X628" s="26"/>
      <c r="Y628" s="26"/>
      <c r="Z628" s="26"/>
      <c r="AA628" s="26"/>
      <c r="AB628" s="26"/>
      <c r="AC628" s="26"/>
      <c r="AD628" s="26"/>
      <c r="AE628" s="26"/>
      <c r="AG628" s="13"/>
      <c r="AH628" s="13"/>
      <c r="AI628" s="14"/>
      <c r="AJ628" s="26"/>
      <c r="AK628" s="26"/>
      <c r="AL628" s="26"/>
      <c r="AM628" s="26"/>
      <c r="AN628" s="26"/>
      <c r="AO628" s="26"/>
      <c r="AP628" s="26"/>
      <c r="AQ628" s="26"/>
      <c r="AS628" s="13"/>
      <c r="AT628" s="13"/>
      <c r="AU628" s="14"/>
      <c r="AV628" s="26"/>
      <c r="AW628" s="26"/>
      <c r="AX628" s="26"/>
      <c r="AY628" s="26"/>
      <c r="AZ628" s="26"/>
      <c r="BA628" s="26"/>
      <c r="BB628" s="26"/>
      <c r="BC628" s="26"/>
      <c r="CW628" s="26">
        <v>0.21294398907103826</v>
      </c>
      <c r="CX628" s="13">
        <v>61.5</v>
      </c>
      <c r="CY628" s="13">
        <v>61.641572482086687</v>
      </c>
      <c r="CZ628" s="13">
        <v>60.943537135630052</v>
      </c>
      <c r="DA628" s="13">
        <v>16.576315754406473</v>
      </c>
      <c r="DB628" s="13">
        <f ca="1"/>
        <v>62.621380417175544</v>
      </c>
      <c r="DC628" s="13">
        <f ca="1"/>
        <v>61.629211059267533</v>
      </c>
      <c r="DD628" s="13">
        <v>56.576322001264082</v>
      </c>
      <c r="DE628" s="13">
        <f ca="1"/>
        <v>61.032822674216632</v>
      </c>
      <c r="DF628" s="13">
        <v>61.471987174873902</v>
      </c>
    </row>
    <row r="629" spans="1:110" x14ac:dyDescent="0.25">
      <c r="A629" s="9">
        <v>79.599999999999994</v>
      </c>
      <c r="B629" s="10" t="b">
        <v>1</v>
      </c>
      <c r="U629" s="13"/>
      <c r="V629" s="13"/>
      <c r="W629" s="14"/>
      <c r="X629" s="26"/>
      <c r="Y629" s="26"/>
      <c r="Z629" s="26"/>
      <c r="AA629" s="26"/>
      <c r="AB629" s="26"/>
      <c r="AC629" s="26"/>
      <c r="AD629" s="26"/>
      <c r="AE629" s="26"/>
      <c r="AG629" s="13"/>
      <c r="AH629" s="13"/>
      <c r="AI629" s="14"/>
      <c r="AJ629" s="26"/>
      <c r="AK629" s="26"/>
      <c r="AL629" s="26"/>
      <c r="AM629" s="26"/>
      <c r="AN629" s="26"/>
      <c r="AO629" s="26"/>
      <c r="AP629" s="26"/>
      <c r="AQ629" s="26"/>
      <c r="AS629" s="13"/>
      <c r="AT629" s="13"/>
      <c r="AU629" s="14"/>
      <c r="AV629" s="26"/>
      <c r="AW629" s="26"/>
      <c r="AX629" s="26"/>
      <c r="AY629" s="26"/>
      <c r="AZ629" s="26"/>
      <c r="BA629" s="26"/>
      <c r="BB629" s="26"/>
      <c r="BC629" s="26"/>
      <c r="CW629" s="26">
        <v>0.21328551912568305</v>
      </c>
      <c r="CX629" s="13">
        <v>61.5</v>
      </c>
      <c r="CY629" s="13">
        <v>61.652761779556577</v>
      </c>
      <c r="CZ629" s="13">
        <v>60.95406770678624</v>
      </c>
      <c r="DA629" s="13">
        <v>16.606361298148098</v>
      </c>
      <c r="DB629" s="13">
        <f ca="1"/>
        <v>62.633872337744968</v>
      </c>
      <c r="DC629" s="13">
        <f ca="1"/>
        <v>61.639515321717276</v>
      </c>
      <c r="DD629" s="13">
        <v>56.592617813100276</v>
      </c>
      <c r="DE629" s="13">
        <f ca="1"/>
        <v>61.045651693153843</v>
      </c>
      <c r="DF629" s="13">
        <v>61.485235594223937</v>
      </c>
    </row>
    <row r="630" spans="1:110" x14ac:dyDescent="0.25">
      <c r="A630" s="9">
        <v>79.5</v>
      </c>
      <c r="B630" s="10" t="b">
        <v>1</v>
      </c>
      <c r="U630" s="13"/>
      <c r="V630" s="13"/>
      <c r="W630" s="14"/>
      <c r="X630" s="26"/>
      <c r="Y630" s="26"/>
      <c r="Z630" s="26"/>
      <c r="AA630" s="26"/>
      <c r="AB630" s="26"/>
      <c r="AC630" s="26"/>
      <c r="AD630" s="26"/>
      <c r="AE630" s="26"/>
      <c r="AG630" s="13"/>
      <c r="AH630" s="13"/>
      <c r="AI630" s="14"/>
      <c r="AJ630" s="26"/>
      <c r="AK630" s="26"/>
      <c r="AL630" s="26"/>
      <c r="AM630" s="26"/>
      <c r="AN630" s="26"/>
      <c r="AO630" s="26"/>
      <c r="AP630" s="26"/>
      <c r="AQ630" s="26"/>
      <c r="AS630" s="13"/>
      <c r="AT630" s="13"/>
      <c r="AU630" s="14"/>
      <c r="AV630" s="26"/>
      <c r="AW630" s="26"/>
      <c r="AX630" s="26"/>
      <c r="AY630" s="26"/>
      <c r="AZ630" s="26"/>
      <c r="BA630" s="26"/>
      <c r="BB630" s="26"/>
      <c r="BC630" s="26"/>
      <c r="CW630" s="26">
        <v>0.21362704918032788</v>
      </c>
      <c r="CX630" s="13">
        <v>61.5</v>
      </c>
      <c r="CY630" s="13">
        <v>61.663940634778669</v>
      </c>
      <c r="CZ630" s="13">
        <v>60.964590267495915</v>
      </c>
      <c r="DA630" s="13">
        <v>16.636419888153149</v>
      </c>
      <c r="DB630" s="13">
        <f ca="1"/>
        <v>62.646349573648742</v>
      </c>
      <c r="DC630" s="13">
        <f ca="1"/>
        <v>61.649811126080401</v>
      </c>
      <c r="DD630" s="13">
        <v>56.608900583063985</v>
      </c>
      <c r="DE630" s="13">
        <f ca="1"/>
        <v>61.058469580612076</v>
      </c>
      <c r="DF630" s="13">
        <v>61.498472404115589</v>
      </c>
    </row>
    <row r="631" spans="1:110" x14ac:dyDescent="0.25">
      <c r="A631" s="9">
        <v>79.400000000000006</v>
      </c>
      <c r="B631" s="10" t="b">
        <v>1</v>
      </c>
      <c r="U631" s="13"/>
      <c r="V631" s="13"/>
      <c r="W631" s="14"/>
      <c r="X631" s="26"/>
      <c r="Y631" s="26"/>
      <c r="Z631" s="26"/>
      <c r="AA631" s="26"/>
      <c r="AB631" s="26"/>
      <c r="AC631" s="26"/>
      <c r="AD631" s="26"/>
      <c r="AE631" s="26"/>
      <c r="AG631" s="13"/>
      <c r="AH631" s="13"/>
      <c r="AI631" s="14"/>
      <c r="AJ631" s="26"/>
      <c r="AK631" s="26"/>
      <c r="AL631" s="26"/>
      <c r="AM631" s="26"/>
      <c r="AN631" s="26"/>
      <c r="AO631" s="26"/>
      <c r="AP631" s="26"/>
      <c r="AQ631" s="26"/>
      <c r="AS631" s="13"/>
      <c r="AT631" s="13"/>
      <c r="AU631" s="14"/>
      <c r="AV631" s="26"/>
      <c r="AW631" s="26"/>
      <c r="AX631" s="26"/>
      <c r="AY631" s="26"/>
      <c r="AZ631" s="26"/>
      <c r="BA631" s="26"/>
      <c r="BB631" s="26"/>
      <c r="BC631" s="26"/>
      <c r="CW631" s="26">
        <v>0.21396857923497267</v>
      </c>
      <c r="CX631" s="13">
        <v>61.6</v>
      </c>
      <c r="CY631" s="13">
        <v>61.675109082597849</v>
      </c>
      <c r="CZ631" s="13">
        <v>60.97510484579032</v>
      </c>
      <c r="DA631" s="13">
        <v>16.666491535756371</v>
      </c>
      <c r="DB631" s="13">
        <f ca="1"/>
        <v>62.658812172059186</v>
      </c>
      <c r="DC631" s="13">
        <f ca="1"/>
        <v>61.660098501261331</v>
      </c>
      <c r="DD631" s="13">
        <v>56.625170342418215</v>
      </c>
      <c r="DE631" s="13">
        <f ca="1"/>
        <v>61.071276369658094</v>
      </c>
      <c r="DF631" s="13">
        <v>61.511697638697861</v>
      </c>
    </row>
    <row r="632" spans="1:110" x14ac:dyDescent="0.25">
      <c r="A632" s="9">
        <v>79.2</v>
      </c>
      <c r="B632" s="10" t="b">
        <v>1</v>
      </c>
      <c r="U632" s="13"/>
      <c r="V632" s="13"/>
      <c r="W632" s="14"/>
      <c r="X632" s="26"/>
      <c r="Y632" s="26"/>
      <c r="Z632" s="26"/>
      <c r="AA632" s="26"/>
      <c r="AB632" s="26"/>
      <c r="AC632" s="26"/>
      <c r="AD632" s="26"/>
      <c r="AE632" s="26"/>
      <c r="AG632" s="13"/>
      <c r="AH632" s="13"/>
      <c r="AI632" s="14"/>
      <c r="AJ632" s="26"/>
      <c r="AK632" s="26"/>
      <c r="AL632" s="26"/>
      <c r="AM632" s="26"/>
      <c r="AN632" s="26"/>
      <c r="AO632" s="26"/>
      <c r="AP632" s="26"/>
      <c r="AQ632" s="26"/>
      <c r="AS632" s="13"/>
      <c r="AT632" s="13"/>
      <c r="AU632" s="14"/>
      <c r="AV632" s="26"/>
      <c r="AW632" s="26"/>
      <c r="AX632" s="26"/>
      <c r="AY632" s="26"/>
      <c r="AZ632" s="26"/>
      <c r="BA632" s="26"/>
      <c r="BB632" s="26"/>
      <c r="BC632" s="26"/>
      <c r="CW632" s="26">
        <v>0.2143101092896175</v>
      </c>
      <c r="CX632" s="13">
        <v>61.6</v>
      </c>
      <c r="CY632" s="13">
        <v>61.686267157704549</v>
      </c>
      <c r="CZ632" s="13">
        <v>60.985611469580874</v>
      </c>
      <c r="DA632" s="13">
        <v>16.696576252307231</v>
      </c>
      <c r="DB632" s="13">
        <f ca="1"/>
        <v>62.671260179933924</v>
      </c>
      <c r="DC632" s="13">
        <f ca="1"/>
        <v>61.670377476039384</v>
      </c>
      <c r="DD632" s="13">
        <v>56.641427122301266</v>
      </c>
      <c r="DE632" s="13">
        <f ca="1"/>
        <v>61.084072093218339</v>
      </c>
      <c r="DF632" s="13">
        <v>61.52491133197492</v>
      </c>
    </row>
    <row r="633" spans="1:110" x14ac:dyDescent="0.25">
      <c r="A633" s="9">
        <v>79</v>
      </c>
      <c r="B633" s="10" t="b">
        <v>1</v>
      </c>
      <c r="U633" s="13"/>
      <c r="V633" s="13"/>
      <c r="W633" s="14"/>
      <c r="X633" s="26"/>
      <c r="Y633" s="26"/>
      <c r="Z633" s="26"/>
      <c r="AA633" s="26"/>
      <c r="AB633" s="26"/>
      <c r="AC633" s="26"/>
      <c r="AD633" s="26"/>
      <c r="AE633" s="26"/>
      <c r="AG633" s="13"/>
      <c r="AH633" s="13"/>
      <c r="AI633" s="14"/>
      <c r="AJ633" s="26"/>
      <c r="AK633" s="26"/>
      <c r="AL633" s="26"/>
      <c r="AM633" s="26"/>
      <c r="AN633" s="26"/>
      <c r="AO633" s="26"/>
      <c r="AP633" s="26"/>
      <c r="AQ633" s="26"/>
      <c r="AS633" s="13"/>
      <c r="AT633" s="13"/>
      <c r="AU633" s="14"/>
      <c r="AV633" s="26"/>
      <c r="AW633" s="26"/>
      <c r="AX633" s="26"/>
      <c r="AY633" s="26"/>
      <c r="AZ633" s="26"/>
      <c r="BA633" s="26"/>
      <c r="BB633" s="26"/>
      <c r="BC633" s="26"/>
      <c r="CW633" s="26">
        <v>0.21465163934426229</v>
      </c>
      <c r="CX633" s="13">
        <v>61.6</v>
      </c>
      <c r="CY633" s="13">
        <v>61.697414894635727</v>
      </c>
      <c r="CZ633" s="13">
        <v>60.996110166659868</v>
      </c>
      <c r="DA633" s="13">
        <v>16.726674049170061</v>
      </c>
      <c r="DB633" s="13">
        <f ca="1"/>
        <v>62.683693644017254</v>
      </c>
      <c r="DC633" s="13">
        <f ca="1"/>
        <v>61.680648079069513</v>
      </c>
      <c r="DD633" s="13">
        <v>56.657670953727425</v>
      </c>
      <c r="DE633" s="13">
        <f ca="1"/>
        <v>61.09685678407979</v>
      </c>
      <c r="DF633" s="13">
        <v>61.538113517806941</v>
      </c>
    </row>
    <row r="634" spans="1:110" x14ac:dyDescent="0.25">
      <c r="A634" s="9">
        <v>78.099999999999994</v>
      </c>
      <c r="B634" s="10" t="b">
        <v>1</v>
      </c>
      <c r="U634" s="13"/>
      <c r="V634" s="13"/>
      <c r="W634" s="14"/>
      <c r="X634" s="26"/>
      <c r="Y634" s="26"/>
      <c r="Z634" s="26"/>
      <c r="AA634" s="26"/>
      <c r="AB634" s="26"/>
      <c r="AC634" s="26"/>
      <c r="AD634" s="26"/>
      <c r="AE634" s="26"/>
      <c r="AG634" s="13"/>
      <c r="AH634" s="13"/>
      <c r="AI634" s="14"/>
      <c r="AJ634" s="26"/>
      <c r="AK634" s="26"/>
      <c r="AL634" s="26"/>
      <c r="AM634" s="26"/>
      <c r="AN634" s="26"/>
      <c r="AO634" s="26"/>
      <c r="AP634" s="26"/>
      <c r="AQ634" s="26"/>
      <c r="AS634" s="13"/>
      <c r="AT634" s="13"/>
      <c r="AU634" s="14"/>
      <c r="AV634" s="26"/>
      <c r="AW634" s="26"/>
      <c r="AX634" s="26"/>
      <c r="AY634" s="26"/>
      <c r="AZ634" s="26"/>
      <c r="BA634" s="26"/>
      <c r="BB634" s="26"/>
      <c r="BC634" s="26"/>
      <c r="CW634" s="26">
        <v>0.21499316939890711</v>
      </c>
      <c r="CX634" s="13">
        <v>61.6</v>
      </c>
      <c r="CY634" s="13">
        <v>61.708552327775777</v>
      </c>
      <c r="CZ634" s="13">
        <v>61.006600964701335</v>
      </c>
      <c r="DA634" s="13">
        <v>16.756784937723964</v>
      </c>
      <c r="DB634" s="13">
        <f ca="1"/>
        <v>62.696112610841404</v>
      </c>
      <c r="DC634" s="13">
        <f ca="1"/>
        <v>61.690910338883036</v>
      </c>
      <c r="DD634" s="13">
        <v>56.673901867587674</v>
      </c>
      <c r="DE634" s="13">
        <f ca="1"/>
        <v>61.109630474890722</v>
      </c>
      <c r="DF634" s="13">
        <v>61.551304229910976</v>
      </c>
    </row>
    <row r="635" spans="1:110" x14ac:dyDescent="0.25">
      <c r="A635" s="9">
        <v>79.2</v>
      </c>
      <c r="B635" s="10" t="b">
        <v>1</v>
      </c>
      <c r="U635" s="13"/>
      <c r="V635" s="13"/>
      <c r="W635" s="14"/>
      <c r="X635" s="26"/>
      <c r="Y635" s="26"/>
      <c r="Z635" s="26"/>
      <c r="AA635" s="26"/>
      <c r="AB635" s="26"/>
      <c r="AC635" s="26"/>
      <c r="AD635" s="26"/>
      <c r="AE635" s="26"/>
      <c r="AG635" s="13"/>
      <c r="AH635" s="13"/>
      <c r="AI635" s="14"/>
      <c r="AJ635" s="26"/>
      <c r="AK635" s="26"/>
      <c r="AL635" s="26"/>
      <c r="AM635" s="26"/>
      <c r="AN635" s="26"/>
      <c r="AO635" s="26"/>
      <c r="AP635" s="26"/>
      <c r="AQ635" s="26"/>
      <c r="AS635" s="13"/>
      <c r="AT635" s="13"/>
      <c r="AU635" s="14"/>
      <c r="AV635" s="26"/>
      <c r="AW635" s="26"/>
      <c r="AX635" s="26"/>
      <c r="AY635" s="26"/>
      <c r="AZ635" s="26"/>
      <c r="BA635" s="26"/>
      <c r="BB635" s="26"/>
      <c r="BC635" s="26"/>
      <c r="CW635" s="26">
        <v>0.21533469945355191</v>
      </c>
      <c r="CX635" s="13">
        <v>61.7</v>
      </c>
      <c r="CY635" s="13">
        <v>61.719679491357525</v>
      </c>
      <c r="CZ635" s="13">
        <v>61.017083891261869</v>
      </c>
      <c r="DA635" s="13">
        <v>16.786908929362948</v>
      </c>
      <c r="DB635" s="13">
        <f ca="1"/>
        <v>62.708517126727926</v>
      </c>
      <c r="DC635" s="13">
        <f ca="1"/>
        <v>61.70116428388846</v>
      </c>
      <c r="DD635" s="13">
        <v>56.690119894650365</v>
      </c>
      <c r="DE635" s="13">
        <f ca="1"/>
        <v>61.122393198161646</v>
      </c>
      <c r="DF635" s="13">
        <v>61.56448350186178</v>
      </c>
    </row>
    <row r="636" spans="1:110" x14ac:dyDescent="0.25">
      <c r="A636" s="9">
        <v>78.900000000000006</v>
      </c>
      <c r="B636" s="10" t="b">
        <v>1</v>
      </c>
      <c r="U636" s="13"/>
      <c r="V636" s="13"/>
      <c r="W636" s="14"/>
      <c r="X636" s="26"/>
      <c r="Y636" s="26"/>
      <c r="Z636" s="26"/>
      <c r="AA636" s="26"/>
      <c r="AB636" s="26"/>
      <c r="AC636" s="26"/>
      <c r="AD636" s="26"/>
      <c r="AE636" s="26"/>
      <c r="AG636" s="13"/>
      <c r="AH636" s="13"/>
      <c r="AI636" s="14"/>
      <c r="AJ636" s="26"/>
      <c r="AK636" s="26"/>
      <c r="AL636" s="26"/>
      <c r="AM636" s="26"/>
      <c r="AN636" s="26"/>
      <c r="AO636" s="26"/>
      <c r="AP636" s="26"/>
      <c r="AQ636" s="26"/>
      <c r="AS636" s="13"/>
      <c r="AT636" s="13"/>
      <c r="AU636" s="14"/>
      <c r="AV636" s="26"/>
      <c r="AW636" s="26"/>
      <c r="AX636" s="26"/>
      <c r="AY636" s="26"/>
      <c r="AZ636" s="26"/>
      <c r="BA636" s="26"/>
      <c r="BB636" s="26"/>
      <c r="BC636" s="26"/>
      <c r="CW636" s="26">
        <v>0.21567622950819673</v>
      </c>
      <c r="CX636" s="13">
        <v>61.7</v>
      </c>
      <c r="CY636" s="13">
        <v>61.730796419463111</v>
      </c>
      <c r="CZ636" s="13">
        <v>61.027558973781012</v>
      </c>
      <c r="DA636" s="13">
        <v>16.817046035495881</v>
      </c>
      <c r="DB636" s="13">
        <f ca="1"/>
        <v>62.720907237788957</v>
      </c>
      <c r="DC636" s="13">
        <f ca="1"/>
        <v>61.711409942372214</v>
      </c>
      <c r="DD636" s="13">
        <v>56.70632506556187</v>
      </c>
      <c r="DE636" s="13">
        <f ca="1"/>
        <v>61.135144986265985</v>
      </c>
      <c r="DF636" s="13">
        <v>61.57765136709267</v>
      </c>
    </row>
    <row r="637" spans="1:110" x14ac:dyDescent="0.25">
      <c r="A637" s="9">
        <v>78.900000000000006</v>
      </c>
      <c r="B637" s="10" t="b">
        <v>1</v>
      </c>
      <c r="U637" s="13"/>
      <c r="V637" s="13"/>
      <c r="W637" s="14"/>
      <c r="X637" s="26"/>
      <c r="Y637" s="26"/>
      <c r="Z637" s="26"/>
      <c r="AA637" s="26"/>
      <c r="AB637" s="26"/>
      <c r="AC637" s="26"/>
      <c r="AD637" s="26"/>
      <c r="AE637" s="26"/>
      <c r="AG637" s="13"/>
      <c r="AH637" s="13"/>
      <c r="AI637" s="14"/>
      <c r="AJ637" s="26"/>
      <c r="AK637" s="26"/>
      <c r="AL637" s="26"/>
      <c r="AM637" s="26"/>
      <c r="AN637" s="26"/>
      <c r="AO637" s="26"/>
      <c r="AP637" s="26"/>
      <c r="AQ637" s="26"/>
      <c r="AS637" s="13"/>
      <c r="AT637" s="13"/>
      <c r="AU637" s="14"/>
      <c r="AV637" s="26"/>
      <c r="AW637" s="26"/>
      <c r="AX637" s="26"/>
      <c r="AY637" s="26"/>
      <c r="AZ637" s="26"/>
      <c r="BA637" s="26"/>
      <c r="BB637" s="26"/>
      <c r="BC637" s="26"/>
      <c r="CW637" s="26">
        <v>0.21601775956284153</v>
      </c>
      <c r="CX637" s="13">
        <v>61.7</v>
      </c>
      <c r="CY637" s="13">
        <v>61.741903146024967</v>
      </c>
      <c r="CZ637" s="13">
        <v>61.038026239582209</v>
      </c>
      <c r="DA637" s="13">
        <v>16.847196267546529</v>
      </c>
      <c r="DB637" s="13">
        <f ca="1"/>
        <v>62.733282989928497</v>
      </c>
      <c r="DC637" s="13">
        <f ca="1"/>
        <v>61.721647342499374</v>
      </c>
      <c r="DD637" s="13">
        <v>56.722517410847317</v>
      </c>
      <c r="DE637" s="13">
        <f ca="1"/>
        <v>61.147885871441005</v>
      </c>
      <c r="DF637" s="13">
        <v>61.590807858896383</v>
      </c>
    </row>
    <row r="638" spans="1:110" x14ac:dyDescent="0.25">
      <c r="A638" s="9">
        <v>78</v>
      </c>
      <c r="B638" s="10" t="b">
        <v>1</v>
      </c>
      <c r="U638" s="13"/>
      <c r="V638" s="13"/>
      <c r="W638" s="14"/>
      <c r="X638" s="26"/>
      <c r="Y638" s="26"/>
      <c r="Z638" s="26"/>
      <c r="AA638" s="26"/>
      <c r="AB638" s="26"/>
      <c r="AC638" s="26"/>
      <c r="AD638" s="26"/>
      <c r="AE638" s="26"/>
      <c r="AG638" s="13"/>
      <c r="AH638" s="13"/>
      <c r="AI638" s="14"/>
      <c r="AJ638" s="26"/>
      <c r="AK638" s="26"/>
      <c r="AL638" s="26"/>
      <c r="AM638" s="26"/>
      <c r="AN638" s="26"/>
      <c r="AO638" s="26"/>
      <c r="AP638" s="26"/>
      <c r="AQ638" s="26"/>
      <c r="AS638" s="13"/>
      <c r="AT638" s="13"/>
      <c r="AU638" s="14"/>
      <c r="AV638" s="26"/>
      <c r="AW638" s="26"/>
      <c r="AX638" s="26"/>
      <c r="AY638" s="26"/>
      <c r="AZ638" s="26"/>
      <c r="BA638" s="26"/>
      <c r="BB638" s="26"/>
      <c r="BC638" s="26"/>
      <c r="CW638" s="26">
        <v>0.21635928961748635</v>
      </c>
      <c r="CX638" s="13">
        <v>61.7</v>
      </c>
      <c r="CY638" s="13">
        <v>61.752999704826742</v>
      </c>
      <c r="CZ638" s="13">
        <v>61.048485715873632</v>
      </c>
      <c r="DA638" s="13">
        <v>16.877359636953614</v>
      </c>
      <c r="DB638" s="13">
        <f ca="1"/>
        <v>62.745644428843761</v>
      </c>
      <c r="DC638" s="13">
        <f ca="1"/>
        <v>61.731876512314429</v>
      </c>
      <c r="DD638" s="13">
        <v>56.738696960911213</v>
      </c>
      <c r="DE638" s="13">
        <f ca="1"/>
        <v>61.160615885788559</v>
      </c>
      <c r="DF638" s="13">
        <v>61.603953010425812</v>
      </c>
    </row>
    <row r="639" spans="1:110" x14ac:dyDescent="0.25">
      <c r="A639" s="9">
        <v>78.599999999999994</v>
      </c>
      <c r="B639" s="10" t="b">
        <v>1</v>
      </c>
      <c r="U639" s="13"/>
      <c r="V639" s="13"/>
      <c r="W639" s="14"/>
      <c r="X639" s="26"/>
      <c r="Y639" s="26"/>
      <c r="Z639" s="26"/>
      <c r="AA639" s="26"/>
      <c r="AB639" s="26"/>
      <c r="AC639" s="26"/>
      <c r="AD639" s="26"/>
      <c r="AE639" s="26"/>
      <c r="AG639" s="13"/>
      <c r="AH639" s="13"/>
      <c r="AI639" s="14"/>
      <c r="AJ639" s="26"/>
      <c r="AK639" s="26"/>
      <c r="AL639" s="26"/>
      <c r="AM639" s="26"/>
      <c r="AN639" s="26"/>
      <c r="AO639" s="26"/>
      <c r="AP639" s="26"/>
      <c r="AQ639" s="26"/>
      <c r="AS639" s="13"/>
      <c r="AT639" s="13"/>
      <c r="AU639" s="14"/>
      <c r="AV639" s="26"/>
      <c r="AW639" s="26"/>
      <c r="AX639" s="26"/>
      <c r="AY639" s="26"/>
      <c r="AZ639" s="26"/>
      <c r="BA639" s="26"/>
      <c r="BB639" s="26"/>
      <c r="BC639" s="26"/>
      <c r="CW639" s="26">
        <v>0.21670081967213115</v>
      </c>
      <c r="CX639" s="13">
        <v>61.8</v>
      </c>
      <c r="CY639" s="13">
        <v>61.764086129504172</v>
      </c>
      <c r="CZ639" s="13">
        <v>61.058937429748497</v>
      </c>
      <c r="DA639" s="13">
        <v>16.907536155170785</v>
      </c>
      <c r="DB639" s="13">
        <f ca="1"/>
        <v>62.757991600026386</v>
      </c>
      <c r="DC639" s="13">
        <f ca="1"/>
        <v>61.742097479742036</v>
      </c>
      <c r="DD639" s="13">
        <v>56.754863746038133</v>
      </c>
      <c r="DE639" s="13">
        <f ca="1"/>
        <v>61.173335061275871</v>
      </c>
      <c r="DF639" s="13">
        <v>61.617086854694961</v>
      </c>
    </row>
    <row r="640" spans="1:110" x14ac:dyDescent="0.25">
      <c r="A640" s="9">
        <v>77.7</v>
      </c>
      <c r="B640" s="10" t="b">
        <v>1</v>
      </c>
      <c r="U640" s="13"/>
      <c r="V640" s="13"/>
      <c r="W640" s="14"/>
      <c r="X640" s="26"/>
      <c r="Y640" s="26"/>
      <c r="Z640" s="26"/>
      <c r="AA640" s="26"/>
      <c r="AB640" s="26"/>
      <c r="AC640" s="26"/>
      <c r="AD640" s="26"/>
      <c r="AE640" s="26"/>
      <c r="AG640" s="13"/>
      <c r="AH640" s="13"/>
      <c r="AI640" s="14"/>
      <c r="AJ640" s="26"/>
      <c r="AK640" s="26"/>
      <c r="AL640" s="26"/>
      <c r="AM640" s="26"/>
      <c r="AN640" s="26"/>
      <c r="AO640" s="26"/>
      <c r="AP640" s="26"/>
      <c r="AQ640" s="26"/>
      <c r="AS640" s="13"/>
      <c r="AT640" s="13"/>
      <c r="AU640" s="14"/>
      <c r="AV640" s="26"/>
      <c r="AW640" s="26"/>
      <c r="AX640" s="26"/>
      <c r="AY640" s="26"/>
      <c r="AZ640" s="26"/>
      <c r="BA640" s="26"/>
      <c r="BB640" s="26"/>
      <c r="BC640" s="26"/>
      <c r="CW640" s="26">
        <v>0.21704234972677597</v>
      </c>
      <c r="CX640" s="13">
        <v>61.8</v>
      </c>
      <c r="CY640" s="13">
        <v>61.775162453546002</v>
      </c>
      <c r="CZ640" s="13">
        <v>61.069381408186139</v>
      </c>
      <c r="DA640" s="13">
        <v>16.937725833666708</v>
      </c>
      <c r="DB640" s="13">
        <f ca="1"/>
        <v>62.770324548763718</v>
      </c>
      <c r="DC640" s="13">
        <f ca="1"/>
        <v>61.752310272587721</v>
      </c>
      <c r="DD640" s="13">
        <v>56.771017796393366</v>
      </c>
      <c r="DE640" s="13">
        <f ca="1"/>
        <v>61.186043429736394</v>
      </c>
      <c r="DF640" s="13">
        <v>61.630209424579647</v>
      </c>
    </row>
    <row r="641" spans="1:110" x14ac:dyDescent="0.25">
      <c r="A641" s="9">
        <v>78</v>
      </c>
      <c r="B641" s="10" t="b">
        <v>1</v>
      </c>
      <c r="U641" s="13"/>
      <c r="V641" s="13"/>
      <c r="W641" s="14"/>
      <c r="X641" s="26"/>
      <c r="Y641" s="26"/>
      <c r="Z641" s="26"/>
      <c r="AA641" s="26"/>
      <c r="AB641" s="26"/>
      <c r="AC641" s="26"/>
      <c r="AD641" s="26"/>
      <c r="AE641" s="26"/>
      <c r="AG641" s="13"/>
      <c r="AH641" s="13"/>
      <c r="AI641" s="14"/>
      <c r="AJ641" s="26"/>
      <c r="AK641" s="26"/>
      <c r="AL641" s="26"/>
      <c r="AM641" s="26"/>
      <c r="AN641" s="26"/>
      <c r="AO641" s="26"/>
      <c r="AP641" s="26"/>
      <c r="AQ641" s="26"/>
      <c r="AS641" s="13"/>
      <c r="AT641" s="13"/>
      <c r="AU641" s="14"/>
      <c r="AV641" s="26"/>
      <c r="AW641" s="26"/>
      <c r="AX641" s="26"/>
      <c r="AY641" s="26"/>
      <c r="AZ641" s="26"/>
      <c r="BA641" s="26"/>
      <c r="BB641" s="26"/>
      <c r="BC641" s="26"/>
      <c r="CW641" s="26">
        <v>0.21738387978142076</v>
      </c>
      <c r="CX641" s="13">
        <v>61.8</v>
      </c>
      <c r="CY641" s="13">
        <v>61.786228710294957</v>
      </c>
      <c r="CZ641" s="13">
        <v>61.079817678052613</v>
      </c>
      <c r="DA641" s="13">
        <v>16.967928683925042</v>
      </c>
      <c r="DB641" s="13">
        <f ca="1"/>
        <v>62.782643320140103</v>
      </c>
      <c r="DC641" s="13">
        <f ca="1"/>
        <v>61.762514918538635</v>
      </c>
      <c r="DD641" s="13">
        <v>56.78715914202359</v>
      </c>
      <c r="DE641" s="13">
        <f ca="1"/>
        <v>61.198741022870514</v>
      </c>
      <c r="DF641" s="13">
        <v>61.643320752818369</v>
      </c>
    </row>
    <row r="642" spans="1:110" x14ac:dyDescent="0.25">
      <c r="A642" s="9">
        <v>78.3</v>
      </c>
      <c r="B642" s="10" t="b">
        <v>1</v>
      </c>
      <c r="U642" s="13"/>
      <c r="V642" s="13"/>
      <c r="W642" s="14"/>
      <c r="X642" s="26"/>
      <c r="Y642" s="26"/>
      <c r="Z642" s="26"/>
      <c r="AA642" s="26"/>
      <c r="AB642" s="26"/>
      <c r="AC642" s="26"/>
      <c r="AD642" s="26"/>
      <c r="AE642" s="26"/>
      <c r="AG642" s="13"/>
      <c r="AH642" s="13"/>
      <c r="AI642" s="14"/>
      <c r="AJ642" s="26"/>
      <c r="AK642" s="26"/>
      <c r="AL642" s="26"/>
      <c r="AM642" s="26"/>
      <c r="AN642" s="26"/>
      <c r="AO642" s="26"/>
      <c r="AP642" s="26"/>
      <c r="AQ642" s="26"/>
      <c r="AS642" s="13"/>
      <c r="AT642" s="13"/>
      <c r="AU642" s="14"/>
      <c r="AV642" s="26"/>
      <c r="AW642" s="26"/>
      <c r="AX642" s="26"/>
      <c r="AY642" s="26"/>
      <c r="AZ642" s="26"/>
      <c r="BA642" s="26"/>
      <c r="BB642" s="26"/>
      <c r="BC642" s="26"/>
      <c r="CW642" s="26">
        <v>0.21772540983606559</v>
      </c>
      <c r="CX642" s="13">
        <v>61.8</v>
      </c>
      <c r="CY642" s="13">
        <v>61.797284932948543</v>
      </c>
      <c r="CZ642" s="13">
        <v>61.090246266101246</v>
      </c>
      <c r="DA642" s="13">
        <v>16.998144717444504</v>
      </c>
      <c r="DB642" s="13">
        <f ca="1"/>
        <v>62.79494795903809</v>
      </c>
      <c r="DC642" s="13">
        <f ca="1"/>
        <v>61.772711445164262</v>
      </c>
      <c r="DD642" s="13">
        <v>56.803287812857505</v>
      </c>
      <c r="DE642" s="13">
        <f ca="1"/>
        <v>61.211427872246418</v>
      </c>
      <c r="DF642" s="13">
        <v>61.656420872013101</v>
      </c>
    </row>
    <row r="643" spans="1:110" x14ac:dyDescent="0.25">
      <c r="A643" s="9">
        <v>77.5</v>
      </c>
      <c r="B643" s="10" t="b">
        <v>1</v>
      </c>
      <c r="U643" s="13"/>
      <c r="V643" s="13"/>
      <c r="W643" s="14"/>
      <c r="X643" s="26"/>
      <c r="Y643" s="26"/>
      <c r="Z643" s="26"/>
      <c r="AA643" s="26"/>
      <c r="AB643" s="26"/>
      <c r="AC643" s="26"/>
      <c r="AD643" s="26"/>
      <c r="AE643" s="26"/>
      <c r="AG643" s="13"/>
      <c r="AH643" s="13"/>
      <c r="AI643" s="14"/>
      <c r="AJ643" s="26"/>
      <c r="AK643" s="26"/>
      <c r="AL643" s="26"/>
      <c r="AM643" s="26"/>
      <c r="AN643" s="26"/>
      <c r="AO643" s="26"/>
      <c r="AP643" s="26"/>
      <c r="AQ643" s="26"/>
      <c r="AS643" s="13"/>
      <c r="AT643" s="13"/>
      <c r="AU643" s="14"/>
      <c r="AV643" s="26"/>
      <c r="AW643" s="26"/>
      <c r="AX643" s="26"/>
      <c r="AY643" s="26"/>
      <c r="AZ643" s="26"/>
      <c r="BA643" s="26"/>
      <c r="BB643" s="26"/>
      <c r="BC643" s="26"/>
      <c r="CW643" s="26">
        <v>0.21806693989071038</v>
      </c>
      <c r="CX643" s="13">
        <v>61.8</v>
      </c>
      <c r="CY643" s="13">
        <v>61.80833115455998</v>
      </c>
      <c r="CZ643" s="13">
        <v>61.100667198973362</v>
      </c>
      <c r="DA643" s="13">
        <v>17.028373945738839</v>
      </c>
      <c r="DB643" s="13">
        <f ca="1"/>
        <v>62.807238510139676</v>
      </c>
      <c r="DC643" s="13">
        <f ca="1"/>
        <v>61.78289987991711</v>
      </c>
      <c r="DD643" s="13">
        <v>56.819403838706492</v>
      </c>
      <c r="DE643" s="13">
        <f ca="1"/>
        <v>61.224104009300774</v>
      </c>
      <c r="DF643" s="13">
        <v>61.669509814630096</v>
      </c>
    </row>
    <row r="644" spans="1:110" x14ac:dyDescent="0.25">
      <c r="A644" s="9">
        <v>77.599999999999994</v>
      </c>
      <c r="B644" s="10" t="b">
        <v>1</v>
      </c>
      <c r="U644" s="13"/>
      <c r="V644" s="13"/>
      <c r="W644" s="14"/>
      <c r="X644" s="26"/>
      <c r="Y644" s="26"/>
      <c r="Z644" s="26"/>
      <c r="AA644" s="26"/>
      <c r="AB644" s="26"/>
      <c r="AC644" s="26"/>
      <c r="AD644" s="26"/>
      <c r="AE644" s="26"/>
      <c r="AG644" s="13"/>
      <c r="AH644" s="13"/>
      <c r="AI644" s="14"/>
      <c r="AJ644" s="26"/>
      <c r="AK644" s="26"/>
      <c r="AL644" s="26"/>
      <c r="AM644" s="26"/>
      <c r="AN644" s="26"/>
      <c r="AO644" s="26"/>
      <c r="AP644" s="26"/>
      <c r="AQ644" s="26"/>
      <c r="AS644" s="13"/>
      <c r="AT644" s="13"/>
      <c r="AU644" s="14"/>
      <c r="AV644" s="26"/>
      <c r="AW644" s="26"/>
      <c r="AX644" s="26"/>
      <c r="AY644" s="26"/>
      <c r="AZ644" s="26"/>
      <c r="BA644" s="26"/>
      <c r="BB644" s="26"/>
      <c r="BC644" s="26"/>
      <c r="CW644" s="26">
        <v>0.2184084699453552</v>
      </c>
      <c r="CX644" s="13">
        <v>61.8</v>
      </c>
      <c r="CY644" s="13">
        <v>61.819367408039113</v>
      </c>
      <c r="CZ644" s="13">
        <v>61.111080503199275</v>
      </c>
      <c r="DA644" s="13">
        <v>17.058616380336922</v>
      </c>
      <c r="DB644" s="13">
        <f ca="1"/>
        <v>62.819515017927543</v>
      </c>
      <c r="DC644" s="13">
        <f ca="1"/>
        <v>61.793080250133471</v>
      </c>
      <c r="DD644" s="13">
        <v>56.835507249265262</v>
      </c>
      <c r="DE644" s="13">
        <f ca="1"/>
        <v>61.236769465339592</v>
      </c>
      <c r="DF644" s="13">
        <v>61.682587613000649</v>
      </c>
    </row>
    <row r="645" spans="1:110" x14ac:dyDescent="0.25">
      <c r="A645" s="9">
        <v>78</v>
      </c>
      <c r="B645" s="10" t="b">
        <v>1</v>
      </c>
      <c r="U645" s="13"/>
      <c r="V645" s="13"/>
      <c r="W645" s="14"/>
      <c r="X645" s="26"/>
      <c r="Y645" s="26"/>
      <c r="Z645" s="26"/>
      <c r="AA645" s="26"/>
      <c r="AB645" s="26"/>
      <c r="AC645" s="26"/>
      <c r="AD645" s="26"/>
      <c r="AE645" s="26"/>
      <c r="AG645" s="13"/>
      <c r="AH645" s="13"/>
      <c r="AI645" s="14"/>
      <c r="AJ645" s="26"/>
      <c r="AK645" s="26"/>
      <c r="AL645" s="26"/>
      <c r="AM645" s="26"/>
      <c r="AN645" s="26"/>
      <c r="AO645" s="26"/>
      <c r="AP645" s="26"/>
      <c r="AQ645" s="26"/>
      <c r="AS645" s="13"/>
      <c r="AT645" s="13"/>
      <c r="AU645" s="14"/>
      <c r="AV645" s="26"/>
      <c r="AW645" s="26"/>
      <c r="AX645" s="26"/>
      <c r="AY645" s="26"/>
      <c r="AZ645" s="26"/>
      <c r="BA645" s="26"/>
      <c r="BB645" s="26"/>
      <c r="BC645" s="26"/>
      <c r="CW645" s="26">
        <v>0.21875</v>
      </c>
      <c r="CX645" s="13">
        <v>61.8</v>
      </c>
      <c r="CY645" s="13">
        <v>61.830393726153211</v>
      </c>
      <c r="CZ645" s="13">
        <v>61.121486205198408</v>
      </c>
      <c r="DA645" s="13">
        <v>17.088872032782703</v>
      </c>
      <c r="DB645" s="13">
        <f ca="1"/>
        <v>62.831777526686288</v>
      </c>
      <c r="DC645" s="13">
        <f ca="1"/>
        <v>61.803252583034123</v>
      </c>
      <c r="DD645" s="13">
        <v>56.851598074112474</v>
      </c>
      <c r="DE645" s="13">
        <f ca="1"/>
        <v>61.249424271538928</v>
      </c>
      <c r="DF645" s="13">
        <v>61.69565429932193</v>
      </c>
    </row>
    <row r="646" spans="1:110" x14ac:dyDescent="0.25">
      <c r="A646" s="9">
        <v>77.8</v>
      </c>
      <c r="B646" s="10" t="b">
        <v>1</v>
      </c>
      <c r="U646" s="13"/>
      <c r="V646" s="13"/>
      <c r="W646" s="14"/>
      <c r="X646" s="26"/>
      <c r="Y646" s="26"/>
      <c r="Z646" s="26"/>
      <c r="AA646" s="26"/>
      <c r="AB646" s="26"/>
      <c r="AC646" s="26"/>
      <c r="AD646" s="26"/>
      <c r="AE646" s="26"/>
      <c r="AG646" s="13"/>
      <c r="AH646" s="13"/>
      <c r="AI646" s="14"/>
      <c r="AJ646" s="26"/>
      <c r="AK646" s="26"/>
      <c r="AL646" s="26"/>
      <c r="AM646" s="26"/>
      <c r="AN646" s="26"/>
      <c r="AO646" s="26"/>
      <c r="AP646" s="26"/>
      <c r="AQ646" s="26"/>
      <c r="AS646" s="13"/>
      <c r="AT646" s="13"/>
      <c r="AU646" s="14"/>
      <c r="AV646" s="26"/>
      <c r="AW646" s="26"/>
      <c r="AX646" s="26"/>
      <c r="AY646" s="26"/>
      <c r="AZ646" s="26"/>
      <c r="BA646" s="26"/>
      <c r="BB646" s="26"/>
      <c r="BC646" s="26"/>
      <c r="CW646" s="26">
        <v>0.2190915300546448</v>
      </c>
      <c r="CX646" s="13">
        <v>61.8</v>
      </c>
      <c r="CY646" s="13">
        <v>61.841410141527923</v>
      </c>
      <c r="CZ646" s="13">
        <v>61.131884331280432</v>
      </c>
      <c r="DA646" s="13">
        <v>17.119140914635313</v>
      </c>
      <c r="DB646" s="13">
        <f ca="1"/>
        <v>62.844026080503582</v>
      </c>
      <c r="DC646" s="13">
        <f ca="1"/>
        <v>61.813416905724957</v>
      </c>
      <c r="DD646" s="13">
        <v>56.867676342711377</v>
      </c>
      <c r="DE646" s="13">
        <f ca="1"/>
        <v>61.262068458945635</v>
      </c>
      <c r="DF646" s="13">
        <v>61.708709905657713</v>
      </c>
    </row>
    <row r="647" spans="1:110" x14ac:dyDescent="0.25">
      <c r="A647" s="9">
        <v>77.7</v>
      </c>
      <c r="B647" s="10" t="b">
        <v>1</v>
      </c>
      <c r="U647" s="13"/>
      <c r="V647" s="13"/>
      <c r="W647" s="14"/>
      <c r="X647" s="26"/>
      <c r="Y647" s="26"/>
      <c r="Z647" s="26"/>
      <c r="AA647" s="26"/>
      <c r="AB647" s="26"/>
      <c r="AC647" s="26"/>
      <c r="AD647" s="26"/>
      <c r="AE647" s="26"/>
      <c r="AG647" s="13"/>
      <c r="AH647" s="13"/>
      <c r="AI647" s="14"/>
      <c r="AJ647" s="26"/>
      <c r="AK647" s="26"/>
      <c r="AL647" s="26"/>
      <c r="AM647" s="26"/>
      <c r="AN647" s="26"/>
      <c r="AO647" s="26"/>
      <c r="AP647" s="26"/>
      <c r="AQ647" s="26"/>
      <c r="AS647" s="13"/>
      <c r="AT647" s="13"/>
      <c r="AU647" s="14"/>
      <c r="AV647" s="26"/>
      <c r="AW647" s="26"/>
      <c r="AX647" s="26"/>
      <c r="AY647" s="26"/>
      <c r="AZ647" s="26"/>
      <c r="BA647" s="26"/>
      <c r="BB647" s="26"/>
      <c r="BC647" s="26"/>
      <c r="CW647" s="26">
        <v>0.21943306010928962</v>
      </c>
      <c r="CX647" s="13">
        <v>61.8</v>
      </c>
      <c r="CY647" s="13">
        <v>61.852416686648063</v>
      </c>
      <c r="CZ647" s="13">
        <v>61.142274907645707</v>
      </c>
      <c r="DA647" s="13">
        <v>17.149423037469038</v>
      </c>
      <c r="DB647" s="13">
        <f ca="1"/>
        <v>62.85626072327144</v>
      </c>
      <c r="DC647" s="13">
        <f ca="1"/>
        <v>61.823573245197792</v>
      </c>
      <c r="DD647" s="13">
        <v>56.883742084410471</v>
      </c>
      <c r="DE647" s="13">
        <f ca="1"/>
        <v>61.274702058478198</v>
      </c>
      <c r="DF647" s="13">
        <v>61.721754463939206</v>
      </c>
    </row>
    <row r="648" spans="1:110" x14ac:dyDescent="0.25">
      <c r="A648" s="9">
        <v>77.099999999999994</v>
      </c>
      <c r="B648" s="10" t="b">
        <v>1</v>
      </c>
      <c r="U648" s="13"/>
      <c r="V648" s="13"/>
      <c r="W648" s="14"/>
      <c r="X648" s="26"/>
      <c r="Y648" s="26"/>
      <c r="Z648" s="26"/>
      <c r="AA648" s="26"/>
      <c r="AB648" s="26"/>
      <c r="AC648" s="26"/>
      <c r="AD648" s="26"/>
      <c r="AE648" s="26"/>
      <c r="AG648" s="13"/>
      <c r="AH648" s="13"/>
      <c r="AI648" s="14"/>
      <c r="AJ648" s="26"/>
      <c r="AK648" s="26"/>
      <c r="AL648" s="26"/>
      <c r="AM648" s="26"/>
      <c r="AN648" s="26"/>
      <c r="AO648" s="26"/>
      <c r="AP648" s="26"/>
      <c r="AQ648" s="26"/>
      <c r="AS648" s="13"/>
      <c r="AT648" s="13"/>
      <c r="AU648" s="14"/>
      <c r="AV648" s="26"/>
      <c r="AW648" s="26"/>
      <c r="AX648" s="26"/>
      <c r="AY648" s="26"/>
      <c r="AZ648" s="26"/>
      <c r="BA648" s="26"/>
      <c r="BB648" s="26"/>
      <c r="BC648" s="26"/>
      <c r="CW648" s="26">
        <v>0.21977459016393441</v>
      </c>
      <c r="CX648" s="13">
        <v>61.9</v>
      </c>
      <c r="CY648" s="13">
        <v>61.863413393858515</v>
      </c>
      <c r="CZ648" s="13">
        <v>61.152657960386023</v>
      </c>
      <c r="DA648" s="13">
        <v>17.179718412873346</v>
      </c>
      <c r="DB648" s="13">
        <f ca="1"/>
        <v>62.868481498687352</v>
      </c>
      <c r="DC648" s="13">
        <f ca="1"/>
        <v>61.833721628330942</v>
      </c>
      <c r="DD648" s="13">
        <v>56.899795328444057</v>
      </c>
      <c r="DE648" s="13">
        <f ca="1"/>
        <v>61.287325100927347</v>
      </c>
      <c r="DF648" s="13">
        <v>61.734788005965768</v>
      </c>
    </row>
    <row r="649" spans="1:110" x14ac:dyDescent="0.25">
      <c r="A649" s="9">
        <v>77</v>
      </c>
      <c r="B649" s="10" t="b">
        <v>1</v>
      </c>
      <c r="U649" s="13"/>
      <c r="V649" s="13"/>
      <c r="W649" s="14"/>
      <c r="X649" s="26"/>
      <c r="Y649" s="26"/>
      <c r="Z649" s="26"/>
      <c r="AA649" s="26"/>
      <c r="AB649" s="26"/>
      <c r="AC649" s="26"/>
      <c r="AD649" s="26"/>
      <c r="AE649" s="26"/>
      <c r="AG649" s="13"/>
      <c r="AH649" s="13"/>
      <c r="AI649" s="14"/>
      <c r="AJ649" s="26"/>
      <c r="AK649" s="26"/>
      <c r="AL649" s="26"/>
      <c r="AM649" s="26"/>
      <c r="AN649" s="26"/>
      <c r="AO649" s="26"/>
      <c r="AP649" s="26"/>
      <c r="AQ649" s="26"/>
      <c r="AS649" s="13"/>
      <c r="AT649" s="13"/>
      <c r="AU649" s="14"/>
      <c r="AV649" s="26"/>
      <c r="AW649" s="26"/>
      <c r="AX649" s="26"/>
      <c r="AY649" s="26"/>
      <c r="AZ649" s="26"/>
      <c r="BA649" s="26"/>
      <c r="BB649" s="26"/>
      <c r="BC649" s="26"/>
      <c r="CW649" s="26">
        <v>0.22011612021857924</v>
      </c>
      <c r="CX649" s="13">
        <v>61.9</v>
      </c>
      <c r="CY649" s="13">
        <v>61.874400295365085</v>
      </c>
      <c r="CZ649" s="13">
        <v>61.163033515485274</v>
      </c>
      <c r="DA649" s="13">
        <v>17.210027052452961</v>
      </c>
      <c r="DB649" s="13">
        <f ca="1"/>
        <v>62.880688450255505</v>
      </c>
      <c r="DC649" s="13">
        <f ca="1"/>
        <v>61.843862081890009</v>
      </c>
      <c r="DD649" s="13">
        <v>56.915836103932946</v>
      </c>
      <c r="DE649" s="13">
        <f ca="1"/>
        <v>61.299937616956953</v>
      </c>
      <c r="DF649" s="13">
        <v>61.747810563405707</v>
      </c>
    </row>
    <row r="650" spans="1:110" x14ac:dyDescent="0.25">
      <c r="A650" s="9">
        <v>76.599999999999994</v>
      </c>
      <c r="B650" s="10" t="b">
        <v>1</v>
      </c>
      <c r="U650" s="13"/>
      <c r="V650" s="13"/>
      <c r="W650" s="14"/>
      <c r="X650" s="26"/>
      <c r="Y650" s="26"/>
      <c r="Z650" s="26"/>
      <c r="AA650" s="26"/>
      <c r="AB650" s="26"/>
      <c r="AC650" s="26"/>
      <c r="AD650" s="26"/>
      <c r="AE650" s="26"/>
      <c r="AG650" s="13"/>
      <c r="AH650" s="13"/>
      <c r="AI650" s="14"/>
      <c r="AJ650" s="26"/>
      <c r="AK650" s="26"/>
      <c r="AL650" s="26"/>
      <c r="AM650" s="26"/>
      <c r="AN650" s="26"/>
      <c r="AO650" s="26"/>
      <c r="AP650" s="26"/>
      <c r="AQ650" s="26"/>
      <c r="AS650" s="13"/>
      <c r="AT650" s="13"/>
      <c r="AU650" s="14"/>
      <c r="AV650" s="26"/>
      <c r="AW650" s="26"/>
      <c r="AX650" s="26"/>
      <c r="AY650" s="26"/>
      <c r="AZ650" s="26"/>
      <c r="BA650" s="26"/>
      <c r="BB650" s="26"/>
      <c r="BC650" s="26"/>
      <c r="CW650" s="26">
        <v>0.22045765027322403</v>
      </c>
      <c r="CX650" s="13">
        <v>61.9</v>
      </c>
      <c r="CY650" s="13">
        <v>61.885377423235305</v>
      </c>
      <c r="CZ650" s="13">
        <v>61.173401598819964</v>
      </c>
      <c r="DA650" s="13">
        <v>17.24034896782781</v>
      </c>
      <c r="DB650" s="13">
        <f ca="1"/>
        <v>62.89288162128792</v>
      </c>
      <c r="DC650" s="13">
        <f ca="1"/>
        <v>61.853994632528469</v>
      </c>
      <c r="DD650" s="13">
        <v>56.931864439885025</v>
      </c>
      <c r="DE650" s="13">
        <f ca="1"/>
        <v>61.312539637104614</v>
      </c>
      <c r="DF650" s="13">
        <v>61.760822167797016</v>
      </c>
    </row>
    <row r="651" spans="1:110" x14ac:dyDescent="0.25">
      <c r="A651" s="9">
        <v>76.3</v>
      </c>
      <c r="B651" s="10" t="b">
        <v>1</v>
      </c>
      <c r="U651" s="13"/>
      <c r="V651" s="13"/>
      <c r="W651" s="14"/>
      <c r="X651" s="26"/>
      <c r="Y651" s="26"/>
      <c r="Z651" s="26"/>
      <c r="AA651" s="26"/>
      <c r="AB651" s="26"/>
      <c r="AC651" s="26"/>
      <c r="AD651" s="26"/>
      <c r="AE651" s="26"/>
      <c r="AG651" s="13"/>
      <c r="AH651" s="13"/>
      <c r="AI651" s="14"/>
      <c r="AJ651" s="26"/>
      <c r="AK651" s="26"/>
      <c r="AL651" s="26"/>
      <c r="AM651" s="26"/>
      <c r="AN651" s="26"/>
      <c r="AO651" s="26"/>
      <c r="AP651" s="26"/>
      <c r="AQ651" s="26"/>
      <c r="AS651" s="13"/>
      <c r="AT651" s="13"/>
      <c r="AU651" s="14"/>
      <c r="AV651" s="26"/>
      <c r="AW651" s="26"/>
      <c r="AX651" s="26"/>
      <c r="AY651" s="26"/>
      <c r="AZ651" s="26"/>
      <c r="BA651" s="26"/>
      <c r="BB651" s="26"/>
      <c r="BC651" s="26"/>
      <c r="CW651" s="26">
        <v>0.22079918032786885</v>
      </c>
      <c r="CX651" s="13">
        <v>62</v>
      </c>
      <c r="CY651" s="13">
        <v>61.896344809399281</v>
      </c>
      <c r="CZ651" s="13">
        <v>61.183762236159971</v>
      </c>
      <c r="DA651" s="13">
        <v>17.270684170633135</v>
      </c>
      <c r="DB651" s="13">
        <f ca="1"/>
        <v>62.905061054905644</v>
      </c>
      <c r="DC651" s="13">
        <f ca="1"/>
        <v>61.864119306788432</v>
      </c>
      <c r="DD651" s="13">
        <v>56.947880365195857</v>
      </c>
      <c r="DE651" s="13">
        <f ca="1"/>
        <v>61.325131191782496</v>
      </c>
      <c r="DF651" s="13">
        <v>61.773822850548186</v>
      </c>
    </row>
    <row r="652" spans="1:110" x14ac:dyDescent="0.25">
      <c r="A652" s="9">
        <v>76</v>
      </c>
      <c r="B652" s="10" t="b">
        <v>1</v>
      </c>
      <c r="U652" s="13"/>
      <c r="V652" s="13"/>
      <c r="W652" s="14"/>
      <c r="X652" s="26"/>
      <c r="Y652" s="26"/>
      <c r="Z652" s="26"/>
      <c r="AA652" s="26"/>
      <c r="AB652" s="26"/>
      <c r="AC652" s="26"/>
      <c r="AD652" s="26"/>
      <c r="AE652" s="26"/>
      <c r="AG652" s="13"/>
      <c r="AH652" s="13"/>
      <c r="AI652" s="14"/>
      <c r="AJ652" s="26"/>
      <c r="AK652" s="26"/>
      <c r="AL652" s="26"/>
      <c r="AM652" s="26"/>
      <c r="AN652" s="26"/>
      <c r="AO652" s="26"/>
      <c r="AP652" s="26"/>
      <c r="AQ652" s="26"/>
      <c r="AS652" s="13"/>
      <c r="AT652" s="13"/>
      <c r="AU652" s="14"/>
      <c r="AV652" s="26"/>
      <c r="AW652" s="26"/>
      <c r="AX652" s="26"/>
      <c r="AY652" s="26"/>
      <c r="AZ652" s="26"/>
      <c r="BA652" s="26"/>
      <c r="BB652" s="26"/>
      <c r="BC652" s="26"/>
      <c r="CW652" s="26">
        <v>0.22114071038251365</v>
      </c>
      <c r="CX652" s="13">
        <v>62</v>
      </c>
      <c r="CY652" s="13">
        <v>61.907302485650561</v>
      </c>
      <c r="CZ652" s="13">
        <v>61.194115453169232</v>
      </c>
      <c r="DA652" s="13">
        <v>17.301032672519469</v>
      </c>
      <c r="DB652" s="13">
        <f ca="1"/>
        <v>62.917226794039898</v>
      </c>
      <c r="DC652" s="13">
        <f ca="1"/>
        <v>61.874236131101213</v>
      </c>
      <c r="DD652" s="13">
        <v>56.963883908649336</v>
      </c>
      <c r="DE652" s="13">
        <f ca="1"/>
        <v>61.337712311278025</v>
      </c>
      <c r="DF652" s="13">
        <v>61.786812642938841</v>
      </c>
    </row>
    <row r="653" spans="1:110" x14ac:dyDescent="0.25">
      <c r="A653" s="9">
        <v>75.8</v>
      </c>
      <c r="B653" s="10" t="b">
        <v>1</v>
      </c>
      <c r="U653" s="13"/>
      <c r="V653" s="13"/>
      <c r="W653" s="14"/>
      <c r="X653" s="26"/>
      <c r="Y653" s="26"/>
      <c r="Z653" s="26"/>
      <c r="AA653" s="26"/>
      <c r="AB653" s="26"/>
      <c r="AC653" s="26"/>
      <c r="AD653" s="26"/>
      <c r="AE653" s="26"/>
      <c r="AG653" s="13"/>
      <c r="AH653" s="13"/>
      <c r="AI653" s="14"/>
      <c r="AJ653" s="26"/>
      <c r="AK653" s="26"/>
      <c r="AL653" s="26"/>
      <c r="AM653" s="26"/>
      <c r="AN653" s="26"/>
      <c r="AO653" s="26"/>
      <c r="AP653" s="26"/>
      <c r="AQ653" s="26"/>
      <c r="AS653" s="13"/>
      <c r="AT653" s="13"/>
      <c r="AU653" s="14"/>
      <c r="AV653" s="26"/>
      <c r="AW653" s="26"/>
      <c r="AX653" s="26"/>
      <c r="AY653" s="26"/>
      <c r="AZ653" s="26"/>
      <c r="BA653" s="26"/>
      <c r="BB653" s="26"/>
      <c r="BC653" s="26"/>
      <c r="CW653" s="26">
        <v>0.22148224043715847</v>
      </c>
      <c r="CX653" s="13">
        <v>62</v>
      </c>
      <c r="CY653" s="13">
        <v>61.918250483646915</v>
      </c>
      <c r="CZ653" s="13">
        <v>61.204461275406302</v>
      </c>
      <c r="DA653" s="13">
        <v>17.331394485152678</v>
      </c>
      <c r="DB653" s="13">
        <f ca="1"/>
        <v>62.929378881433209</v>
      </c>
      <c r="DC653" s="13">
        <f ca="1"/>
        <v>61.884345131788137</v>
      </c>
      <c r="DD653" s="13">
        <v>56.979875098918242</v>
      </c>
      <c r="DE653" s="13">
        <f ca="1"/>
        <v>61.350283025754564</v>
      </c>
      <c r="DF653" s="13">
        <v>61.799791576120569</v>
      </c>
    </row>
    <row r="654" spans="1:110" x14ac:dyDescent="0.25">
      <c r="A654" s="9">
        <v>75.900000000000006</v>
      </c>
      <c r="B654" s="10" t="b">
        <v>1</v>
      </c>
      <c r="U654" s="13"/>
      <c r="V654" s="13"/>
      <c r="W654" s="14"/>
      <c r="X654" s="26"/>
      <c r="Y654" s="26"/>
      <c r="Z654" s="26"/>
      <c r="AA654" s="26"/>
      <c r="AB654" s="26"/>
      <c r="AC654" s="26"/>
      <c r="AD654" s="26"/>
      <c r="AE654" s="26"/>
      <c r="AG654" s="13"/>
      <c r="AH654" s="13"/>
      <c r="AI654" s="14"/>
      <c r="AJ654" s="26"/>
      <c r="AK654" s="26"/>
      <c r="AL654" s="26"/>
      <c r="AM654" s="26"/>
      <c r="AN654" s="26"/>
      <c r="AO654" s="26"/>
      <c r="AP654" s="26"/>
      <c r="AQ654" s="26"/>
      <c r="AS654" s="13"/>
      <c r="AT654" s="13"/>
      <c r="AU654" s="14"/>
      <c r="AV654" s="26"/>
      <c r="AW654" s="26"/>
      <c r="AX654" s="26"/>
      <c r="AY654" s="26"/>
      <c r="AZ654" s="26"/>
      <c r="BA654" s="26"/>
      <c r="BB654" s="26"/>
      <c r="BC654" s="26"/>
      <c r="CW654" s="26">
        <v>0.22182377049180327</v>
      </c>
      <c r="CX654" s="13">
        <v>62</v>
      </c>
      <c r="CY654" s="13">
        <v>61.929188834911173</v>
      </c>
      <c r="CZ654" s="13">
        <v>61.214799728324934</v>
      </c>
      <c r="DA654" s="13">
        <v>17.361769620213963</v>
      </c>
      <c r="DB654" s="13">
        <f ca="1"/>
        <v>62.94151735964055</v>
      </c>
      <c r="DC654" s="13">
        <f ca="1"/>
        <v>61.894446335061026</v>
      </c>
      <c r="DD654" s="13">
        <v>56.99585396456488</v>
      </c>
      <c r="DE654" s="13">
        <f ca="1"/>
        <v>61.362843365252189</v>
      </c>
      <c r="DF654" s="13">
        <v>61.812759681117662</v>
      </c>
    </row>
    <row r="655" spans="1:110" x14ac:dyDescent="0.25">
      <c r="A655" s="9">
        <v>75.2</v>
      </c>
      <c r="B655" s="10" t="b">
        <v>1</v>
      </c>
      <c r="U655" s="13"/>
      <c r="V655" s="13"/>
      <c r="W655" s="14"/>
      <c r="X655" s="26"/>
      <c r="Y655" s="26"/>
      <c r="Z655" s="26"/>
      <c r="AA655" s="26"/>
      <c r="AB655" s="26"/>
      <c r="AC655" s="26"/>
      <c r="AD655" s="26"/>
      <c r="AE655" s="26"/>
      <c r="AG655" s="13"/>
      <c r="AH655" s="13"/>
      <c r="AI655" s="14"/>
      <c r="AJ655" s="26"/>
      <c r="AK655" s="26"/>
      <c r="AL655" s="26"/>
      <c r="AM655" s="26"/>
      <c r="AN655" s="26"/>
      <c r="AO655" s="26"/>
      <c r="AP655" s="26"/>
      <c r="AQ655" s="26"/>
      <c r="AS655" s="13"/>
      <c r="AT655" s="13"/>
      <c r="AU655" s="14"/>
      <c r="AV655" s="26"/>
      <c r="AW655" s="26"/>
      <c r="AX655" s="26"/>
      <c r="AY655" s="26"/>
      <c r="AZ655" s="26"/>
      <c r="BA655" s="26"/>
      <c r="BB655" s="26"/>
      <c r="BC655" s="26"/>
      <c r="CW655" s="26">
        <v>0.22216530054644809</v>
      </c>
      <c r="CX655" s="13">
        <v>62</v>
      </c>
      <c r="CY655" s="13">
        <v>61.940117570832022</v>
      </c>
      <c r="CZ655" s="13">
        <v>61.225130837274826</v>
      </c>
      <c r="DA655" s="13">
        <v>17.392158089399945</v>
      </c>
      <c r="DB655" s="13">
        <f ca="1"/>
        <v>62.953642271030503</v>
      </c>
      <c r="DC655" s="13">
        <f ca="1"/>
        <v>61.90453976702301</v>
      </c>
      <c r="DD655" s="13">
        <v>57.011820534041647</v>
      </c>
      <c r="DE655" s="13">
        <f ca="1"/>
        <v>61.375393359688374</v>
      </c>
      <c r="DF655" s="13">
        <v>61.825716988827764</v>
      </c>
    </row>
    <row r="656" spans="1:110" x14ac:dyDescent="0.25">
      <c r="A656" s="9">
        <v>75.400000000000006</v>
      </c>
      <c r="B656" s="10" t="b">
        <v>1</v>
      </c>
      <c r="U656" s="13"/>
      <c r="V656" s="13"/>
      <c r="W656" s="14"/>
      <c r="X656" s="26"/>
      <c r="Y656" s="26"/>
      <c r="Z656" s="26"/>
      <c r="AA656" s="26"/>
      <c r="AB656" s="26"/>
      <c r="AC656" s="26"/>
      <c r="AD656" s="26"/>
      <c r="AE656" s="26"/>
      <c r="AG656" s="13"/>
      <c r="AH656" s="13"/>
      <c r="AI656" s="14"/>
      <c r="AJ656" s="26"/>
      <c r="AK656" s="26"/>
      <c r="AL656" s="26"/>
      <c r="AM656" s="26"/>
      <c r="AN656" s="26"/>
      <c r="AO656" s="26"/>
      <c r="AP656" s="26"/>
      <c r="AQ656" s="26"/>
      <c r="AS656" s="13"/>
      <c r="AT656" s="13"/>
      <c r="AU656" s="14"/>
      <c r="AV656" s="26"/>
      <c r="AW656" s="26"/>
      <c r="AX656" s="26"/>
      <c r="AY656" s="26"/>
      <c r="AZ656" s="26"/>
      <c r="BA656" s="26"/>
      <c r="BB656" s="26"/>
      <c r="BC656" s="26"/>
      <c r="CW656" s="26">
        <v>0.22250683060109289</v>
      </c>
      <c r="CX656" s="13">
        <v>62</v>
      </c>
      <c r="CY656" s="13">
        <v>61.951036722664838</v>
      </c>
      <c r="CZ656" s="13">
        <v>61.235454627502179</v>
      </c>
      <c r="DA656" s="13">
        <v>17.422559904422616</v>
      </c>
      <c r="DB656" s="13">
        <f ca="1"/>
        <v>62.96575365778633</v>
      </c>
      <c r="DC656" s="13">
        <f ca="1"/>
        <v>61.914625453669082</v>
      </c>
      <c r="DD656" s="13">
        <v>57.027774835691638</v>
      </c>
      <c r="DE656" s="13">
        <f ca="1"/>
        <v>61.387933038858684</v>
      </c>
      <c r="DF656" s="13">
        <v>61.838663530022686</v>
      </c>
    </row>
    <row r="657" spans="1:110" x14ac:dyDescent="0.25">
      <c r="A657" s="9">
        <v>74.7</v>
      </c>
      <c r="B657" s="10" t="b">
        <v>1</v>
      </c>
      <c r="U657" s="13"/>
      <c r="V657" s="13"/>
      <c r="W657" s="14"/>
      <c r="X657" s="26"/>
      <c r="Y657" s="26"/>
      <c r="Z657" s="26"/>
      <c r="AA657" s="26"/>
      <c r="AB657" s="26"/>
      <c r="AC657" s="26"/>
      <c r="AD657" s="26"/>
      <c r="AE657" s="26"/>
      <c r="AG657" s="13"/>
      <c r="AH657" s="13"/>
      <c r="AI657" s="14"/>
      <c r="AJ657" s="26"/>
      <c r="AK657" s="26"/>
      <c r="AL657" s="26"/>
      <c r="AM657" s="26"/>
      <c r="AN657" s="26"/>
      <c r="AO657" s="26"/>
      <c r="AP657" s="26"/>
      <c r="AQ657" s="26"/>
      <c r="AS657" s="13"/>
      <c r="AT657" s="13"/>
      <c r="AU657" s="14"/>
      <c r="AV657" s="26"/>
      <c r="AW657" s="26"/>
      <c r="AX657" s="26"/>
      <c r="AY657" s="26"/>
      <c r="AZ657" s="26"/>
      <c r="BA657" s="26"/>
      <c r="BB657" s="26"/>
      <c r="BC657" s="26"/>
      <c r="CW657" s="26">
        <v>0.22284836065573771</v>
      </c>
      <c r="CX657" s="13">
        <v>62</v>
      </c>
      <c r="CY657" s="13">
        <v>61.961946321532459</v>
      </c>
      <c r="CZ657" s="13">
        <v>61.245771124150281</v>
      </c>
      <c r="DA657" s="13">
        <v>17.452975077009434</v>
      </c>
      <c r="DB657" s="13">
        <f ca="1"/>
        <v>62.977851561907109</v>
      </c>
      <c r="DC657" s="13">
        <f ca="1"/>
        <v>61.924703420886786</v>
      </c>
      <c r="DD657" s="13">
        <v>57.043716897749228</v>
      </c>
      <c r="DE657" s="13">
        <f ca="1"/>
        <v>61.400462432437507</v>
      </c>
      <c r="DF657" s="13">
        <v>61.851599335349093</v>
      </c>
    </row>
    <row r="658" spans="1:110" x14ac:dyDescent="0.25">
      <c r="A658" s="9">
        <v>74.8</v>
      </c>
      <c r="B658" s="10" t="b">
        <v>1</v>
      </c>
      <c r="U658" s="13"/>
      <c r="V658" s="13"/>
      <c r="W658" s="14"/>
      <c r="X658" s="26"/>
      <c r="Y658" s="26"/>
      <c r="Z658" s="26"/>
      <c r="AA658" s="26"/>
      <c r="AB658" s="26"/>
      <c r="AC658" s="26"/>
      <c r="AD658" s="26"/>
      <c r="AE658" s="26"/>
      <c r="AG658" s="13"/>
      <c r="AH658" s="13"/>
      <c r="AI658" s="14"/>
      <c r="AJ658" s="26"/>
      <c r="AK658" s="26"/>
      <c r="AL658" s="26"/>
      <c r="AM658" s="26"/>
      <c r="AN658" s="26"/>
      <c r="AO658" s="26"/>
      <c r="AP658" s="26"/>
      <c r="AQ658" s="26"/>
      <c r="AS658" s="13"/>
      <c r="AT658" s="13"/>
      <c r="AU658" s="14"/>
      <c r="AV658" s="26"/>
      <c r="AW658" s="26"/>
      <c r="AX658" s="26"/>
      <c r="AY658" s="26"/>
      <c r="AZ658" s="26"/>
      <c r="BA658" s="26"/>
      <c r="BB658" s="26"/>
      <c r="BC658" s="26"/>
      <c r="CW658" s="26">
        <v>0.2231898907103825</v>
      </c>
      <c r="CX658" s="13">
        <v>62</v>
      </c>
      <c r="CY658" s="13">
        <v>61.972846398426</v>
      </c>
      <c r="CZ658" s="13">
        <v>61.256080352260327</v>
      </c>
      <c r="DA658" s="13">
        <v>17.483403618903328</v>
      </c>
      <c r="DB658" s="13">
        <f ca="1"/>
        <v>62.989936025208863</v>
      </c>
      <c r="DC658" s="13">
        <f ca="1"/>
        <v>61.934773694456823</v>
      </c>
      <c r="DD658" s="13">
        <v>57.059646748340654</v>
      </c>
      <c r="DE658" s="13">
        <f ca="1"/>
        <v>61.412981569978697</v>
      </c>
      <c r="DF658" s="13">
        <v>61.864524435329201</v>
      </c>
    </row>
    <row r="659" spans="1:110" x14ac:dyDescent="0.25">
      <c r="A659" s="9">
        <v>74.900000000000006</v>
      </c>
      <c r="B659" s="10" t="b">
        <v>1</v>
      </c>
      <c r="U659" s="13"/>
      <c r="V659" s="13"/>
      <c r="W659" s="14"/>
      <c r="X659" s="26"/>
      <c r="Y659" s="26"/>
      <c r="Z659" s="26"/>
      <c r="AA659" s="26"/>
      <c r="AB659" s="26"/>
      <c r="AC659" s="26"/>
      <c r="AD659" s="26"/>
      <c r="AE659" s="26"/>
      <c r="AG659" s="13"/>
      <c r="AH659" s="13"/>
      <c r="AI659" s="14"/>
      <c r="AJ659" s="26"/>
      <c r="AK659" s="26"/>
      <c r="AL659" s="26"/>
      <c r="AM659" s="26"/>
      <c r="AN659" s="26"/>
      <c r="AO659" s="26"/>
      <c r="AP659" s="26"/>
      <c r="AQ659" s="26"/>
      <c r="AS659" s="13"/>
      <c r="AT659" s="13"/>
      <c r="AU659" s="14"/>
      <c r="AV659" s="26"/>
      <c r="AW659" s="26"/>
      <c r="AX659" s="26"/>
      <c r="AY659" s="26"/>
      <c r="AZ659" s="26"/>
      <c r="BA659" s="26"/>
      <c r="BB659" s="26"/>
      <c r="BC659" s="26"/>
      <c r="CW659" s="26">
        <v>0.22353142076502733</v>
      </c>
      <c r="CX659" s="13">
        <v>62</v>
      </c>
      <c r="CY659" s="13">
        <v>61.983736984205606</v>
      </c>
      <c r="CZ659" s="13">
        <v>61.266382336771585</v>
      </c>
      <c r="DA659" s="13">
        <v>17.513845541862676</v>
      </c>
      <c r="DB659" s="13">
        <f ca="1"/>
        <v>63.002007089325581</v>
      </c>
      <c r="DC659" s="13">
        <f ca="1"/>
        <v>61.944836300053701</v>
      </c>
      <c r="DD659" s="13">
        <v>57.075564415484607</v>
      </c>
      <c r="DE659" s="13">
        <f ca="1"/>
        <v>61.425490480916309</v>
      </c>
      <c r="DF659" s="13">
        <v>61.877438860361522</v>
      </c>
    </row>
    <row r="660" spans="1:110" x14ac:dyDescent="0.25">
      <c r="A660" s="9">
        <v>74.7</v>
      </c>
      <c r="B660" s="10" t="b">
        <v>1</v>
      </c>
      <c r="U660" s="13"/>
      <c r="V660" s="13"/>
      <c r="W660" s="14"/>
      <c r="X660" s="26"/>
      <c r="Y660" s="26"/>
      <c r="Z660" s="26"/>
      <c r="AA660" s="26"/>
      <c r="AB660" s="26"/>
      <c r="AC660" s="26"/>
      <c r="AD660" s="26"/>
      <c r="AE660" s="26"/>
      <c r="AG660" s="13"/>
      <c r="AH660" s="13"/>
      <c r="AI660" s="14"/>
      <c r="AJ660" s="26"/>
      <c r="AK660" s="26"/>
      <c r="AL660" s="26"/>
      <c r="AM660" s="26"/>
      <c r="AN660" s="26"/>
      <c r="AO660" s="26"/>
      <c r="AP660" s="26"/>
      <c r="AQ660" s="26"/>
      <c r="AS660" s="13"/>
      <c r="AT660" s="13"/>
      <c r="AU660" s="14"/>
      <c r="AV660" s="26"/>
      <c r="AW660" s="26"/>
      <c r="AX660" s="26"/>
      <c r="AY660" s="26"/>
      <c r="AZ660" s="26"/>
      <c r="BA660" s="26"/>
      <c r="BB660" s="26"/>
      <c r="BC660" s="26"/>
      <c r="CW660" s="26">
        <v>0.22387295081967212</v>
      </c>
      <c r="CX660" s="13">
        <v>62</v>
      </c>
      <c r="CY660" s="13">
        <v>61.994618109601291</v>
      </c>
      <c r="CZ660" s="13">
        <v>61.27667710252252</v>
      </c>
      <c r="DA660" s="13">
        <v>17.544300857661426</v>
      </c>
      <c r="DB660" s="13">
        <f ca="1"/>
        <v>63.014064795710389</v>
      </c>
      <c r="DC660" s="13">
        <f ca="1"/>
        <v>61.954891263246417</v>
      </c>
      <c r="DD660" s="13">
        <v>57.09146992709276</v>
      </c>
      <c r="DE660" s="13">
        <f ca="1"/>
        <v>61.437989194565276</v>
      </c>
      <c r="DF660" s="13">
        <v>61.890342640721528</v>
      </c>
    </row>
    <row r="661" spans="1:110" x14ac:dyDescent="0.25">
      <c r="A661" s="9">
        <v>79.099999999999994</v>
      </c>
      <c r="B661" s="10" t="b">
        <v>1</v>
      </c>
      <c r="U661" s="13"/>
      <c r="V661" s="13"/>
      <c r="W661" s="14"/>
      <c r="X661" s="26"/>
      <c r="Y661" s="26"/>
      <c r="Z661" s="26"/>
      <c r="AA661" s="26"/>
      <c r="AB661" s="26"/>
      <c r="AC661" s="26"/>
      <c r="AD661" s="26"/>
      <c r="AE661" s="26"/>
      <c r="AG661" s="13"/>
      <c r="AH661" s="13"/>
      <c r="AI661" s="14"/>
      <c r="AJ661" s="26"/>
      <c r="AK661" s="26"/>
      <c r="AL661" s="26"/>
      <c r="AM661" s="26"/>
      <c r="AN661" s="26"/>
      <c r="AO661" s="26"/>
      <c r="AP661" s="26"/>
      <c r="AQ661" s="26"/>
      <c r="AS661" s="13"/>
      <c r="AT661" s="13"/>
      <c r="AU661" s="14"/>
      <c r="AV661" s="26"/>
      <c r="AW661" s="26"/>
      <c r="AX661" s="26"/>
      <c r="AY661" s="26"/>
      <c r="AZ661" s="26"/>
      <c r="BA661" s="26"/>
      <c r="BB661" s="26"/>
      <c r="BC661" s="26"/>
      <c r="CW661" s="26">
        <v>0.22421448087431695</v>
      </c>
      <c r="CX661" s="13">
        <v>62</v>
      </c>
      <c r="CY661" s="13">
        <v>62.005489805213656</v>
      </c>
      <c r="CZ661" s="13">
        <v>61.286964674251038</v>
      </c>
      <c r="DA661" s="13">
        <v>17.574769578089036</v>
      </c>
      <c r="DB661" s="13">
        <f ca="1"/>
        <v>63.026109185636578</v>
      </c>
      <c r="DC661" s="13">
        <f ca="1"/>
        <v>61.964938609498994</v>
      </c>
      <c r="DD661" s="13">
        <v>57.107363310970428</v>
      </c>
      <c r="DE661" s="13">
        <f ca="1"/>
        <v>61.450477740122061</v>
      </c>
      <c r="DF661" s="13">
        <v>61.903235806562392</v>
      </c>
    </row>
    <row r="662" spans="1:110" x14ac:dyDescent="0.25">
      <c r="A662" s="9">
        <v>79</v>
      </c>
      <c r="B662" s="10" t="b">
        <v>1</v>
      </c>
      <c r="U662" s="13"/>
      <c r="V662" s="13"/>
      <c r="W662" s="14"/>
      <c r="X662" s="26"/>
      <c r="Y662" s="26"/>
      <c r="Z662" s="26"/>
      <c r="AA662" s="26"/>
      <c r="AB662" s="26"/>
      <c r="AC662" s="26"/>
      <c r="AD662" s="26"/>
      <c r="AE662" s="26"/>
      <c r="AG662" s="13"/>
      <c r="AH662" s="13"/>
      <c r="AI662" s="14"/>
      <c r="AJ662" s="26"/>
      <c r="AK662" s="26"/>
      <c r="AL662" s="26"/>
      <c r="AM662" s="26"/>
      <c r="AN662" s="26"/>
      <c r="AO662" s="26"/>
      <c r="AP662" s="26"/>
      <c r="AQ662" s="26"/>
      <c r="AS662" s="13"/>
      <c r="AT662" s="13"/>
      <c r="AU662" s="14"/>
      <c r="AV662" s="26"/>
      <c r="AW662" s="26"/>
      <c r="AX662" s="26"/>
      <c r="AY662" s="26"/>
      <c r="AZ662" s="26"/>
      <c r="BA662" s="26"/>
      <c r="BB662" s="26"/>
      <c r="BC662" s="26"/>
      <c r="CW662" s="26">
        <v>0.22455601092896174</v>
      </c>
      <c r="CX662" s="13">
        <v>62</v>
      </c>
      <c r="CY662" s="13">
        <v>62.016352101514691</v>
      </c>
      <c r="CZ662" s="13">
        <v>61.297245076595232</v>
      </c>
      <c r="DA662" s="13">
        <v>17.605251714950555</v>
      </c>
      <c r="DB662" s="13">
        <f ca="1"/>
        <v>63.038140300198705</v>
      </c>
      <c r="DC662" s="13">
        <f ca="1"/>
        <v>61.974978364171172</v>
      </c>
      <c r="DD662" s="13">
        <v>57.123244594817038</v>
      </c>
      <c r="DE662" s="13">
        <f ca="1"/>
        <v>61.462956146665363</v>
      </c>
      <c r="DF662" s="13">
        <v>61.916118387915674</v>
      </c>
    </row>
    <row r="663" spans="1:110" x14ac:dyDescent="0.25">
      <c r="A663" s="9">
        <v>78.7</v>
      </c>
      <c r="B663" s="10" t="b">
        <v>1</v>
      </c>
      <c r="U663" s="13"/>
      <c r="V663" s="13"/>
      <c r="W663" s="14"/>
      <c r="X663" s="26"/>
      <c r="Y663" s="26"/>
      <c r="Z663" s="26"/>
      <c r="AA663" s="26"/>
      <c r="AB663" s="26"/>
      <c r="AC663" s="26"/>
      <c r="AD663" s="26"/>
      <c r="AE663" s="26"/>
      <c r="AG663" s="13"/>
      <c r="AH663" s="13"/>
      <c r="AI663" s="14"/>
      <c r="AJ663" s="26"/>
      <c r="AK663" s="26"/>
      <c r="AL663" s="26"/>
      <c r="AM663" s="26"/>
      <c r="AN663" s="26"/>
      <c r="AO663" s="26"/>
      <c r="AP663" s="26"/>
      <c r="AQ663" s="26"/>
      <c r="AS663" s="13"/>
      <c r="AT663" s="13"/>
      <c r="AU663" s="14"/>
      <c r="AV663" s="26"/>
      <c r="AW663" s="26"/>
      <c r="AX663" s="26"/>
      <c r="AY663" s="26"/>
      <c r="AZ663" s="26"/>
      <c r="BA663" s="26"/>
      <c r="BB663" s="26"/>
      <c r="BC663" s="26"/>
      <c r="CW663" s="26">
        <v>0.22489754098360656</v>
      </c>
      <c r="CX663" s="13">
        <v>62.1</v>
      </c>
      <c r="CY663" s="13">
        <v>62.02720502884852</v>
      </c>
      <c r="CZ663" s="13">
        <v>61.307518334093885</v>
      </c>
      <c r="DA663" s="13">
        <v>17.635747280066642</v>
      </c>
      <c r="DB663" s="13">
        <f ca="1"/>
        <v>63.05015818031363</v>
      </c>
      <c r="DC663" s="13">
        <f ca="1"/>
        <v>61.985010552518979</v>
      </c>
      <c r="DD663" s="13">
        <v>57.13911380622676</v>
      </c>
      <c r="DE663" s="13">
        <f ca="1"/>
        <v>61.475424443156783</v>
      </c>
      <c r="DF663" s="13">
        <v>61.928990414691981</v>
      </c>
    </row>
    <row r="664" spans="1:110" x14ac:dyDescent="0.25">
      <c r="A664" s="9">
        <v>78.7</v>
      </c>
      <c r="B664" s="10" t="b">
        <v>1</v>
      </c>
      <c r="U664" s="13"/>
      <c r="V664" s="13"/>
      <c r="W664" s="14"/>
      <c r="X664" s="26"/>
      <c r="Y664" s="26"/>
      <c r="Z664" s="26"/>
      <c r="AA664" s="26"/>
      <c r="AB664" s="26"/>
      <c r="AC664" s="26"/>
      <c r="AD664" s="26"/>
      <c r="AE664" s="26"/>
      <c r="AG664" s="13"/>
      <c r="AH664" s="13"/>
      <c r="AI664" s="14"/>
      <c r="AJ664" s="26"/>
      <c r="AK664" s="26"/>
      <c r="AL664" s="26"/>
      <c r="AM664" s="26"/>
      <c r="AN664" s="26"/>
      <c r="AO664" s="26"/>
      <c r="AP664" s="26"/>
      <c r="AQ664" s="26"/>
      <c r="AS664" s="13"/>
      <c r="AT664" s="13"/>
      <c r="AU664" s="14"/>
      <c r="AV664" s="26"/>
      <c r="AW664" s="26"/>
      <c r="AX664" s="26"/>
      <c r="AY664" s="26"/>
      <c r="AZ664" s="26"/>
      <c r="BA664" s="26"/>
      <c r="BB664" s="26"/>
      <c r="BC664" s="26"/>
      <c r="CW664" s="26">
        <v>0.22523907103825136</v>
      </c>
      <c r="CX664" s="13">
        <v>62.1</v>
      </c>
      <c r="CY664" s="13">
        <v>62.03804861743221</v>
      </c>
      <c r="CZ664" s="13">
        <v>61.317784471187188</v>
      </c>
      <c r="DA664" s="13">
        <v>17.666256285273555</v>
      </c>
      <c r="DB664" s="13">
        <f ca="1"/>
        <v>63.062162866721565</v>
      </c>
      <c r="DC664" s="13">
        <f ca="1"/>
        <v>61.995035199695387</v>
      </c>
      <c r="DD664" s="13">
        <v>57.154970972689028</v>
      </c>
      <c r="DE664" s="13">
        <f ca="1"/>
        <v>61.48788265844145</v>
      </c>
      <c r="DF664" s="13">
        <v>61.941851916681685</v>
      </c>
    </row>
    <row r="665" spans="1:110" x14ac:dyDescent="0.25">
      <c r="A665" s="9">
        <v>78.8</v>
      </c>
      <c r="B665" s="10" t="b">
        <v>1</v>
      </c>
      <c r="U665" s="13"/>
      <c r="V665" s="13"/>
      <c r="W665" s="14"/>
      <c r="X665" s="26"/>
      <c r="Y665" s="26"/>
      <c r="Z665" s="26"/>
      <c r="AA665" s="26"/>
      <c r="AB665" s="26"/>
      <c r="AC665" s="26"/>
      <c r="AD665" s="26"/>
      <c r="AE665" s="26"/>
      <c r="AG665" s="13"/>
      <c r="AH665" s="13"/>
      <c r="AI665" s="14"/>
      <c r="AJ665" s="26"/>
      <c r="AK665" s="26"/>
      <c r="AL665" s="26"/>
      <c r="AM665" s="26"/>
      <c r="AN665" s="26"/>
      <c r="AO665" s="26"/>
      <c r="AP665" s="26"/>
      <c r="AQ665" s="26"/>
      <c r="AS665" s="13"/>
      <c r="AT665" s="13"/>
      <c r="AU665" s="14"/>
      <c r="AV665" s="26"/>
      <c r="AW665" s="26"/>
      <c r="AX665" s="26"/>
      <c r="AY665" s="26"/>
      <c r="AZ665" s="26"/>
      <c r="BA665" s="26"/>
      <c r="BB665" s="26"/>
      <c r="BC665" s="26"/>
      <c r="CW665" s="26">
        <v>0.22558060109289618</v>
      </c>
      <c r="CX665" s="13">
        <v>62.1</v>
      </c>
      <c r="CY665" s="13">
        <v>62.048882897356442</v>
      </c>
      <c r="CZ665" s="13">
        <v>61.32804351221715</v>
      </c>
      <c r="DA665" s="13">
        <v>17.696778742423241</v>
      </c>
      <c r="DB665" s="13">
        <f ca="1"/>
        <v>63.074154399987172</v>
      </c>
      <c r="DC665" s="13">
        <f ca="1"/>
        <v>62.005052330750885</v>
      </c>
      <c r="DD665" s="13">
        <v>57.170816121589112</v>
      </c>
      <c r="DE665" s="13">
        <f ca="1"/>
        <v>61.500330821248745</v>
      </c>
      <c r="DF665" s="13">
        <v>61.954702923555587</v>
      </c>
    </row>
    <row r="666" spans="1:110" x14ac:dyDescent="0.25">
      <c r="A666" s="9">
        <v>78</v>
      </c>
      <c r="B666" s="10" t="b">
        <v>1</v>
      </c>
      <c r="U666" s="13"/>
      <c r="V666" s="13"/>
      <c r="W666" s="14"/>
      <c r="X666" s="26"/>
      <c r="Y666" s="26"/>
      <c r="Z666" s="26"/>
      <c r="AA666" s="26"/>
      <c r="AB666" s="26"/>
      <c r="AC666" s="26"/>
      <c r="AD666" s="26"/>
      <c r="AE666" s="26"/>
      <c r="AG666" s="13"/>
      <c r="AH666" s="13"/>
      <c r="AI666" s="14"/>
      <c r="AJ666" s="26"/>
      <c r="AK666" s="26"/>
      <c r="AL666" s="26"/>
      <c r="AM666" s="26"/>
      <c r="AN666" s="26"/>
      <c r="AO666" s="26"/>
      <c r="AP666" s="26"/>
      <c r="AQ666" s="26"/>
      <c r="AS666" s="13"/>
      <c r="AT666" s="13"/>
      <c r="AU666" s="14"/>
      <c r="AV666" s="26"/>
      <c r="AW666" s="26"/>
      <c r="AX666" s="26"/>
      <c r="AY666" s="26"/>
      <c r="AZ666" s="26"/>
      <c r="BA666" s="26"/>
      <c r="BB666" s="26"/>
      <c r="BC666" s="26"/>
      <c r="CW666" s="26">
        <v>0.22592213114754098</v>
      </c>
      <c r="CX666" s="13">
        <v>62.1</v>
      </c>
      <c r="CY666" s="13">
        <v>62.059707898586332</v>
      </c>
      <c r="CZ666" s="13">
        <v>61.338295481428347</v>
      </c>
      <c r="DA666" s="13">
        <v>17.727314663383304</v>
      </c>
      <c r="DB666" s="13">
        <f ca="1"/>
        <v>63.086132820500545</v>
      </c>
      <c r="DC666" s="13">
        <f ca="1"/>
        <v>62.0150619706341</v>
      </c>
      <c r="DD666" s="13">
        <v>57.186649280208684</v>
      </c>
      <c r="DE666" s="13">
        <f ca="1"/>
        <v>61.512768960192901</v>
      </c>
      <c r="DF666" s="13">
        <v>61.967543464865592</v>
      </c>
    </row>
    <row r="667" spans="1:110" x14ac:dyDescent="0.25">
      <c r="A667" s="9">
        <v>78.099999999999994</v>
      </c>
      <c r="B667" s="10" t="b">
        <v>1</v>
      </c>
      <c r="U667" s="13"/>
      <c r="V667" s="13"/>
      <c r="W667" s="14"/>
      <c r="X667" s="26"/>
      <c r="Y667" s="26"/>
      <c r="Z667" s="26"/>
      <c r="AA667" s="26"/>
      <c r="AB667" s="26"/>
      <c r="AC667" s="26"/>
      <c r="AD667" s="26"/>
      <c r="AE667" s="26"/>
      <c r="AG667" s="13"/>
      <c r="AH667" s="13"/>
      <c r="AI667" s="14"/>
      <c r="AJ667" s="26"/>
      <c r="AK667" s="26"/>
      <c r="AL667" s="26"/>
      <c r="AM667" s="26"/>
      <c r="AN667" s="26"/>
      <c r="AO667" s="26"/>
      <c r="AP667" s="26"/>
      <c r="AQ667" s="26"/>
      <c r="AS667" s="13"/>
      <c r="AT667" s="13"/>
      <c r="AU667" s="14"/>
      <c r="AV667" s="26"/>
      <c r="AW667" s="26"/>
      <c r="AX667" s="26"/>
      <c r="AY667" s="26"/>
      <c r="AZ667" s="26"/>
      <c r="BA667" s="26"/>
      <c r="BB667" s="26"/>
      <c r="BC667" s="26"/>
      <c r="CW667" s="26">
        <v>0.2262636612021858</v>
      </c>
      <c r="CX667" s="13">
        <v>62.1</v>
      </c>
      <c r="CY667" s="13">
        <v>62.07052365096213</v>
      </c>
      <c r="CZ667" s="13">
        <v>61.348540402968347</v>
      </c>
      <c r="DA667" s="13">
        <v>17.757864060037079</v>
      </c>
      <c r="DB667" s="13">
        <f ca="1"/>
        <v>63.098098168478288</v>
      </c>
      <c r="DC667" s="13">
        <f ca="1"/>
        <v>62.025064144192392</v>
      </c>
      <c r="DD667" s="13">
        <v>57.202470475726315</v>
      </c>
      <c r="DE667" s="13">
        <f ca="1"/>
        <v>61.525197103773699</v>
      </c>
      <c r="DF667" s="13">
        <v>61.980373570045408</v>
      </c>
    </row>
    <row r="668" spans="1:110" x14ac:dyDescent="0.25">
      <c r="A668" s="9">
        <v>77.900000000000006</v>
      </c>
      <c r="B668" s="10" t="b">
        <v>1</v>
      </c>
      <c r="U668" s="13"/>
      <c r="V668" s="13"/>
      <c r="W668" s="14"/>
      <c r="X668" s="26"/>
      <c r="Y668" s="26"/>
      <c r="Z668" s="26"/>
      <c r="AA668" s="26"/>
      <c r="AB668" s="26"/>
      <c r="AC668" s="26"/>
      <c r="AD668" s="26"/>
      <c r="AE668" s="26"/>
      <c r="AG668" s="13"/>
      <c r="AH668" s="13"/>
      <c r="AI668" s="14"/>
      <c r="AJ668" s="26"/>
      <c r="AK668" s="26"/>
      <c r="AL668" s="26"/>
      <c r="AM668" s="26"/>
      <c r="AN668" s="26"/>
      <c r="AO668" s="26"/>
      <c r="AP668" s="26"/>
      <c r="AQ668" s="26"/>
      <c r="AS668" s="13"/>
      <c r="AT668" s="13"/>
      <c r="AU668" s="14"/>
      <c r="AV668" s="26"/>
      <c r="AW668" s="26"/>
      <c r="AX668" s="26"/>
      <c r="AY668" s="26"/>
      <c r="AZ668" s="26"/>
      <c r="BA668" s="26"/>
      <c r="BB668" s="26"/>
      <c r="BC668" s="26"/>
      <c r="CW668" s="26">
        <v>0.2266051912568306</v>
      </c>
      <c r="CX668" s="13">
        <v>62.1</v>
      </c>
      <c r="CY668" s="13">
        <v>62.081330184200006</v>
      </c>
      <c r="CZ668" s="13">
        <v>61.358778300888389</v>
      </c>
      <c r="DA668" s="13">
        <v>17.788426944283628</v>
      </c>
      <c r="DB668" s="13">
        <f ca="1"/>
        <v>63.110050483964478</v>
      </c>
      <c r="DC668" s="13">
        <f ca="1"/>
        <v>62.035058876172442</v>
      </c>
      <c r="DD668" s="13">
        <v>57.218279735218104</v>
      </c>
      <c r="DE668" s="13">
        <f ca="1"/>
        <v>61.537615280377061</v>
      </c>
      <c r="DF668" s="13">
        <v>61.993193268411162</v>
      </c>
    </row>
    <row r="669" spans="1:110" x14ac:dyDescent="0.25">
      <c r="A669" s="9">
        <v>78.099999999999994</v>
      </c>
      <c r="B669" s="10" t="b">
        <v>1</v>
      </c>
      <c r="U669" s="13"/>
      <c r="V669" s="13"/>
      <c r="W669" s="14"/>
      <c r="X669" s="26"/>
      <c r="Y669" s="26"/>
      <c r="Z669" s="26"/>
      <c r="AA669" s="26"/>
      <c r="AB669" s="26"/>
      <c r="AC669" s="26"/>
      <c r="AD669" s="26"/>
      <c r="AE669" s="26"/>
      <c r="AG669" s="13"/>
      <c r="AH669" s="13"/>
      <c r="AI669" s="14"/>
      <c r="AJ669" s="26"/>
      <c r="AK669" s="26"/>
      <c r="AL669" s="26"/>
      <c r="AM669" s="26"/>
      <c r="AN669" s="26"/>
      <c r="AO669" s="26"/>
      <c r="AP669" s="26"/>
      <c r="AQ669" s="26"/>
      <c r="AS669" s="13"/>
      <c r="AT669" s="13"/>
      <c r="AU669" s="14"/>
      <c r="AV669" s="26"/>
      <c r="AW669" s="26"/>
      <c r="AX669" s="26"/>
      <c r="AY669" s="26"/>
      <c r="AZ669" s="26"/>
      <c r="BA669" s="26"/>
      <c r="BB669" s="26"/>
      <c r="BC669" s="26"/>
      <c r="CW669" s="26">
        <v>0.22694672131147542</v>
      </c>
      <c r="CX669" s="13">
        <v>62.1</v>
      </c>
      <c r="CY669" s="13">
        <v>62.092127527892686</v>
      </c>
      <c r="CZ669" s="13">
        <v>61.369009199143896</v>
      </c>
      <c r="DA669" s="13">
        <v>17.819003328037809</v>
      </c>
      <c r="DB669" s="13">
        <f ca="1"/>
        <v>63.121989806831785</v>
      </c>
      <c r="DC669" s="13">
        <f ca="1"/>
        <v>62.045046191220884</v>
      </c>
      <c r="DD669" s="13">
        <v>57.234077085658114</v>
      </c>
      <c r="DE669" s="13">
        <f ca="1"/>
        <v>61.550023518275736</v>
      </c>
      <c r="DF669" s="13">
        <v>62.006002589162108</v>
      </c>
    </row>
    <row r="670" spans="1:110" x14ac:dyDescent="0.25">
      <c r="A670" s="9">
        <v>78</v>
      </c>
      <c r="B670" s="10" t="b">
        <v>1</v>
      </c>
      <c r="U670" s="13"/>
      <c r="V670" s="13"/>
      <c r="W670" s="14"/>
      <c r="X670" s="26"/>
      <c r="Y670" s="26"/>
      <c r="Z670" s="26"/>
      <c r="AA670" s="26"/>
      <c r="AB670" s="26"/>
      <c r="AC670" s="26"/>
      <c r="AD670" s="26"/>
      <c r="AE670" s="26"/>
      <c r="AG670" s="13"/>
      <c r="AH670" s="13"/>
      <c r="AI670" s="14"/>
      <c r="AJ670" s="26"/>
      <c r="AK670" s="26"/>
      <c r="AL670" s="26"/>
      <c r="AM670" s="26"/>
      <c r="AN670" s="26"/>
      <c r="AO670" s="26"/>
      <c r="AP670" s="26"/>
      <c r="AQ670" s="26"/>
      <c r="AS670" s="13"/>
      <c r="AT670" s="13"/>
      <c r="AU670" s="14"/>
      <c r="AV670" s="26"/>
      <c r="AW670" s="26"/>
      <c r="AX670" s="26"/>
      <c r="AY670" s="26"/>
      <c r="AZ670" s="26"/>
      <c r="BA670" s="26"/>
      <c r="BB670" s="26"/>
      <c r="BC670" s="26"/>
      <c r="CW670" s="26">
        <v>0.22728825136612021</v>
      </c>
      <c r="CX670" s="13">
        <v>62.2</v>
      </c>
      <c r="CY670" s="13">
        <v>62.102915711510299</v>
      </c>
      <c r="CZ670" s="13">
        <v>61.379233121595092</v>
      </c>
      <c r="DA670" s="13">
        <v>17.849593223230219</v>
      </c>
      <c r="DB670" s="13">
        <f ca="1"/>
        <v>63.133916176782343</v>
      </c>
      <c r="DC670" s="13">
        <f ca="1"/>
        <v>62.055026113884807</v>
      </c>
      <c r="DD670" s="13">
        <v>57.249862553919002</v>
      </c>
      <c r="DE670" s="13">
        <f ca="1"/>
        <v>61.562421845629942</v>
      </c>
      <c r="DF670" s="13">
        <v>62.018801561381252</v>
      </c>
    </row>
    <row r="671" spans="1:110" x14ac:dyDescent="0.25">
      <c r="A671" s="9">
        <v>77.2</v>
      </c>
      <c r="B671" s="10" t="b">
        <v>1</v>
      </c>
      <c r="U671" s="13"/>
      <c r="V671" s="13"/>
      <c r="W671" s="14"/>
      <c r="X671" s="26"/>
      <c r="Y671" s="26"/>
      <c r="Z671" s="26"/>
      <c r="AA671" s="26"/>
      <c r="AB671" s="26"/>
      <c r="AC671" s="26"/>
      <c r="AD671" s="26"/>
      <c r="AE671" s="26"/>
      <c r="AG671" s="13"/>
      <c r="AH671" s="13"/>
      <c r="AI671" s="14"/>
      <c r="AJ671" s="26"/>
      <c r="AK671" s="26"/>
      <c r="AL671" s="26"/>
      <c r="AM671" s="26"/>
      <c r="AN671" s="26"/>
      <c r="AO671" s="26"/>
      <c r="AP671" s="26"/>
      <c r="AQ671" s="26"/>
      <c r="AS671" s="13"/>
      <c r="AT671" s="13"/>
      <c r="AU671" s="14"/>
      <c r="AV671" s="26"/>
      <c r="AW671" s="26"/>
      <c r="AX671" s="26"/>
      <c r="AY671" s="26"/>
      <c r="AZ671" s="26"/>
      <c r="BA671" s="26"/>
      <c r="BB671" s="26"/>
      <c r="BC671" s="26"/>
      <c r="CW671" s="26">
        <v>0.22762978142076504</v>
      </c>
      <c r="CX671" s="13">
        <v>62.2</v>
      </c>
      <c r="CY671" s="13">
        <v>62.113694764401004</v>
      </c>
      <c r="CZ671" s="13">
        <v>61.389450092007372</v>
      </c>
      <c r="DA671" s="13">
        <v>17.880196641807341</v>
      </c>
      <c r="DB671" s="13">
        <f ca="1"/>
        <v>63.145829633348889</v>
      </c>
      <c r="DC671" s="13">
        <f ca="1"/>
        <v>62.064998668612425</v>
      </c>
      <c r="DD671" s="13">
        <v>57.265636166772502</v>
      </c>
      <c r="DE671" s="13">
        <f ca="1"/>
        <v>61.574810290487946</v>
      </c>
      <c r="DF671" s="13">
        <v>62.031590214036015</v>
      </c>
    </row>
    <row r="672" spans="1:110" x14ac:dyDescent="0.25">
      <c r="A672" s="9">
        <v>77.3</v>
      </c>
      <c r="B672" s="10" t="b">
        <v>1</v>
      </c>
      <c r="U672" s="13"/>
      <c r="V672" s="13"/>
      <c r="W672" s="14"/>
      <c r="X672" s="26"/>
      <c r="Y672" s="26"/>
      <c r="Z672" s="26"/>
      <c r="AA672" s="26"/>
      <c r="AB672" s="26"/>
      <c r="AC672" s="26"/>
      <c r="AD672" s="26"/>
      <c r="AE672" s="26"/>
      <c r="AG672" s="13"/>
      <c r="AH672" s="13"/>
      <c r="AI672" s="14"/>
      <c r="AJ672" s="26"/>
      <c r="AK672" s="26"/>
      <c r="AL672" s="26"/>
      <c r="AM672" s="26"/>
      <c r="AN672" s="26"/>
      <c r="AO672" s="26"/>
      <c r="AP672" s="26"/>
      <c r="AQ672" s="26"/>
      <c r="AS672" s="13"/>
      <c r="AT672" s="13"/>
      <c r="AU672" s="14"/>
      <c r="AV672" s="26"/>
      <c r="AW672" s="26"/>
      <c r="AX672" s="26"/>
      <c r="AY672" s="26"/>
      <c r="AZ672" s="26"/>
      <c r="BA672" s="26"/>
      <c r="BB672" s="26"/>
      <c r="BC672" s="26"/>
      <c r="CW672" s="26">
        <v>0.22797131147540983</v>
      </c>
      <c r="CX672" s="13">
        <v>62.2</v>
      </c>
      <c r="CY672" s="13">
        <v>62.12446471579176</v>
      </c>
      <c r="CZ672" s="13">
        <v>61.399660134052162</v>
      </c>
      <c r="DA672" s="13">
        <v>17.910813595731458</v>
      </c>
      <c r="DB672" s="13">
        <f ca="1"/>
        <v>63.157730215895654</v>
      </c>
      <c r="DC672" s="13">
        <f ca="1"/>
        <v>62.074963879753604</v>
      </c>
      <c r="DD672" s="13">
        <v>57.281397950889954</v>
      </c>
      <c r="DE672" s="13">
        <f ca="1"/>
        <v>61.587188880786741</v>
      </c>
      <c r="DF672" s="13">
        <v>62.044368575978872</v>
      </c>
    </row>
    <row r="673" spans="1:110" x14ac:dyDescent="0.25">
      <c r="A673" s="9">
        <v>77.400000000000006</v>
      </c>
      <c r="B673" s="10" t="b">
        <v>1</v>
      </c>
      <c r="U673" s="13"/>
      <c r="V673" s="13"/>
      <c r="W673" s="14"/>
      <c r="X673" s="26"/>
      <c r="Y673" s="26"/>
      <c r="Z673" s="26"/>
      <c r="AA673" s="26"/>
      <c r="AB673" s="26"/>
      <c r="AC673" s="26"/>
      <c r="AD673" s="26"/>
      <c r="AE673" s="26"/>
      <c r="AG673" s="13"/>
      <c r="AH673" s="13"/>
      <c r="AI673" s="14"/>
      <c r="AJ673" s="26"/>
      <c r="AK673" s="26"/>
      <c r="AL673" s="26"/>
      <c r="AM673" s="26"/>
      <c r="AN673" s="26"/>
      <c r="AO673" s="26"/>
      <c r="AP673" s="26"/>
      <c r="AQ673" s="26"/>
      <c r="AS673" s="13"/>
      <c r="AT673" s="13"/>
      <c r="AU673" s="14"/>
      <c r="AV673" s="26"/>
      <c r="AW673" s="26"/>
      <c r="AX673" s="26"/>
      <c r="AY673" s="26"/>
      <c r="AZ673" s="26"/>
      <c r="BA673" s="26"/>
      <c r="BB673" s="26"/>
      <c r="BC673" s="26"/>
      <c r="CW673" s="26">
        <v>0.22831284153005466</v>
      </c>
      <c r="CX673" s="13">
        <v>62.2</v>
      </c>
      <c r="CY673" s="13">
        <v>62.135225594789006</v>
      </c>
      <c r="CZ673" s="13">
        <v>61.409863271307294</v>
      </c>
      <c r="DA673" s="13">
        <v>17.94144409698076</v>
      </c>
      <c r="DB673" s="13">
        <f ca="1"/>
        <v>63.16961796361943</v>
      </c>
      <c r="DC673" s="13">
        <f ca="1"/>
        <v>62.084921771560452</v>
      </c>
      <c r="DD673" s="13">
        <v>57.297147932842876</v>
      </c>
      <c r="DE673" s="13">
        <f ca="1"/>
        <v>61.599557644352672</v>
      </c>
      <c r="DF673" s="13">
        <v>62.057136675948044</v>
      </c>
    </row>
    <row r="674" spans="1:110" x14ac:dyDescent="0.25">
      <c r="A674" s="9">
        <v>77.7</v>
      </c>
      <c r="B674" s="10" t="b">
        <v>1</v>
      </c>
      <c r="U674" s="13"/>
      <c r="V674" s="13"/>
      <c r="W674" s="14"/>
      <c r="X674" s="26"/>
      <c r="Y674" s="26"/>
      <c r="Z674" s="26"/>
      <c r="AA674" s="26"/>
      <c r="AB674" s="26"/>
      <c r="AC674" s="26"/>
      <c r="AD674" s="26"/>
      <c r="AE674" s="26"/>
      <c r="AG674" s="13"/>
      <c r="AH674" s="13"/>
      <c r="AI674" s="14"/>
      <c r="AJ674" s="26"/>
      <c r="AK674" s="26"/>
      <c r="AL674" s="26"/>
      <c r="AM674" s="26"/>
      <c r="AN674" s="26"/>
      <c r="AO674" s="26"/>
      <c r="AP674" s="26"/>
      <c r="AQ674" s="26"/>
      <c r="AS674" s="13"/>
      <c r="AT674" s="13"/>
      <c r="AU674" s="14"/>
      <c r="AV674" s="26"/>
      <c r="AW674" s="26"/>
      <c r="AX674" s="26"/>
      <c r="AY674" s="26"/>
      <c r="AZ674" s="26"/>
      <c r="BA674" s="26"/>
      <c r="BB674" s="26"/>
      <c r="BC674" s="26"/>
      <c r="CW674" s="26">
        <v>0.22865437158469945</v>
      </c>
      <c r="CX674" s="13">
        <v>62.2</v>
      </c>
      <c r="CY674" s="13">
        <v>62.145977430379382</v>
      </c>
      <c r="CZ674" s="13">
        <v>61.420059527257379</v>
      </c>
      <c r="DA674" s="13">
        <v>17.972088157549351</v>
      </c>
      <c r="DB674" s="13">
        <f ca="1"/>
        <v>63.181492915550486</v>
      </c>
      <c r="DC674" s="13">
        <f ca="1"/>
        <v>62.094872368187879</v>
      </c>
      <c r="DD674" s="13">
        <v>57.312886139103405</v>
      </c>
      <c r="DE674" s="13">
        <f ca="1"/>
        <v>61.611916608902</v>
      </c>
      <c r="DF674" s="13">
        <v>62.069894542568036</v>
      </c>
    </row>
    <row r="675" spans="1:110" x14ac:dyDescent="0.25">
      <c r="A675" s="9">
        <v>76.7</v>
      </c>
      <c r="B675" s="10" t="b">
        <v>1</v>
      </c>
      <c r="U675" s="13"/>
      <c r="V675" s="13"/>
      <c r="W675" s="14"/>
      <c r="X675" s="26"/>
      <c r="Y675" s="26"/>
      <c r="Z675" s="26"/>
      <c r="AA675" s="26"/>
      <c r="AB675" s="26"/>
      <c r="AC675" s="26"/>
      <c r="AD675" s="26"/>
      <c r="AE675" s="26"/>
      <c r="AG675" s="13"/>
      <c r="AH675" s="13"/>
      <c r="AI675" s="14"/>
      <c r="AJ675" s="26"/>
      <c r="AK675" s="26"/>
      <c r="AL675" s="26"/>
      <c r="AM675" s="26"/>
      <c r="AN675" s="26"/>
      <c r="AO675" s="26"/>
      <c r="AP675" s="26"/>
      <c r="AQ675" s="26"/>
      <c r="AS675" s="13"/>
      <c r="AT675" s="13"/>
      <c r="AU675" s="14"/>
      <c r="AV675" s="26"/>
      <c r="AW675" s="26"/>
      <c r="AX675" s="26"/>
      <c r="AY675" s="26"/>
      <c r="AZ675" s="26"/>
      <c r="BA675" s="26"/>
      <c r="BB675" s="26"/>
      <c r="BC675" s="26"/>
      <c r="CW675" s="26">
        <v>0.22899590163934427</v>
      </c>
      <c r="CX675" s="13">
        <v>62.2</v>
      </c>
      <c r="CY675" s="13">
        <v>62.156720251430421</v>
      </c>
      <c r="CZ675" s="13">
        <v>61.430248925294805</v>
      </c>
      <c r="DA675" s="13">
        <v>18.002745789447236</v>
      </c>
      <c r="DB675" s="13">
        <f ca="1"/>
        <v>63.193355110553561</v>
      </c>
      <c r="DC675" s="13">
        <f ca="1"/>
        <v>62.104815693694206</v>
      </c>
      <c r="DD675" s="13">
        <v>57.328612596044913</v>
      </c>
      <c r="DE675" s="13">
        <f ca="1"/>
        <v>61.624265802041592</v>
      </c>
      <c r="DF675" s="13">
        <v>62.082642204350378</v>
      </c>
    </row>
    <row r="676" spans="1:110" x14ac:dyDescent="0.25">
      <c r="A676" s="9">
        <v>76.900000000000006</v>
      </c>
      <c r="B676" s="10" t="b">
        <v>1</v>
      </c>
      <c r="U676" s="13"/>
      <c r="V676" s="13"/>
      <c r="W676" s="14"/>
      <c r="X676" s="26"/>
      <c r="Y676" s="26"/>
      <c r="Z676" s="26"/>
      <c r="AA676" s="26"/>
      <c r="AB676" s="26"/>
      <c r="AC676" s="26"/>
      <c r="AD676" s="26"/>
      <c r="AE676" s="26"/>
      <c r="AG676" s="13"/>
      <c r="AH676" s="13"/>
      <c r="AI676" s="14"/>
      <c r="AJ676" s="26"/>
      <c r="AK676" s="26"/>
      <c r="AL676" s="26"/>
      <c r="AM676" s="26"/>
      <c r="AN676" s="26"/>
      <c r="AO676" s="26"/>
      <c r="AP676" s="26"/>
      <c r="AQ676" s="26"/>
      <c r="AS676" s="13"/>
      <c r="AT676" s="13"/>
      <c r="AU676" s="14"/>
      <c r="AV676" s="26"/>
      <c r="AW676" s="26"/>
      <c r="AX676" s="26"/>
      <c r="AY676" s="26"/>
      <c r="AZ676" s="26"/>
      <c r="BA676" s="26"/>
      <c r="BB676" s="26"/>
      <c r="BC676" s="26"/>
      <c r="CW676" s="26">
        <v>0.22933743169398907</v>
      </c>
      <c r="CX676" s="13">
        <v>62.3</v>
      </c>
      <c r="CY676" s="13">
        <v>62.167454086691251</v>
      </c>
      <c r="CZ676" s="13">
        <v>61.440431488719753</v>
      </c>
      <c r="DA676" s="13">
        <v>18.033417004700429</v>
      </c>
      <c r="DB676" s="13">
        <f ca="1"/>
        <v>63.205204587328858</v>
      </c>
      <c r="DC676" s="13">
        <f ca="1"/>
        <v>62.114751772041643</v>
      </c>
      <c r="DD676" s="13">
        <v>57.344327329942431</v>
      </c>
      <c r="DE676" s="13">
        <f ca="1"/>
        <v>61.636605251269465</v>
      </c>
      <c r="DF676" s="13">
        <v>62.095379689694184</v>
      </c>
    </row>
    <row r="677" spans="1:110" x14ac:dyDescent="0.25">
      <c r="A677" s="9">
        <v>85</v>
      </c>
      <c r="B677" s="10" t="b">
        <v>1</v>
      </c>
      <c r="U677" s="13"/>
      <c r="V677" s="13"/>
      <c r="W677" s="14"/>
      <c r="X677" s="26"/>
      <c r="Y677" s="26"/>
      <c r="Z677" s="26"/>
      <c r="AA677" s="26"/>
      <c r="AB677" s="26"/>
      <c r="AC677" s="26"/>
      <c r="AD677" s="26"/>
      <c r="AE677" s="26"/>
      <c r="AG677" s="13"/>
      <c r="AH677" s="13"/>
      <c r="AI677" s="14"/>
      <c r="AJ677" s="26"/>
      <c r="AK677" s="26"/>
      <c r="AL677" s="26"/>
      <c r="AM677" s="26"/>
      <c r="AN677" s="26"/>
      <c r="AO677" s="26"/>
      <c r="AP677" s="26"/>
      <c r="AQ677" s="26"/>
      <c r="AS677" s="13"/>
      <c r="AT677" s="13"/>
      <c r="AU677" s="14"/>
      <c r="AV677" s="26"/>
      <c r="AW677" s="26"/>
      <c r="AX677" s="26"/>
      <c r="AY677" s="26"/>
      <c r="AZ677" s="26"/>
      <c r="BA677" s="26"/>
      <c r="BB677" s="26"/>
      <c r="BC677" s="26"/>
      <c r="CW677" s="26">
        <v>0.22967896174863389</v>
      </c>
      <c r="CX677" s="13">
        <v>62.3</v>
      </c>
      <c r="CY677" s="13">
        <v>62.178178964793275</v>
      </c>
      <c r="CZ677" s="13">
        <v>61.450607240741114</v>
      </c>
      <c r="DA677" s="13">
        <v>18.064101815350888</v>
      </c>
      <c r="DB677" s="13">
        <f ca="1"/>
        <v>63.217041384412965</v>
      </c>
      <c r="DC677" s="13">
        <f ca="1"/>
        <v>62.124680627096922</v>
      </c>
      <c r="DD677" s="13">
        <v>57.360030366973248</v>
      </c>
      <c r="DE677" s="13">
        <f ca="1"/>
        <v>61.648934983975451</v>
      </c>
      <c r="DF677" s="13">
        <v>62.108107026886799</v>
      </c>
    </row>
    <row r="678" spans="1:110" x14ac:dyDescent="0.25">
      <c r="A678" s="9">
        <v>83</v>
      </c>
      <c r="B678" s="10" t="b">
        <v>1</v>
      </c>
      <c r="U678" s="13"/>
      <c r="V678" s="13"/>
      <c r="W678" s="14"/>
      <c r="X678" s="26"/>
      <c r="Y678" s="26"/>
      <c r="Z678" s="26"/>
      <c r="AA678" s="26"/>
      <c r="AB678" s="26"/>
      <c r="AC678" s="26"/>
      <c r="AD678" s="26"/>
      <c r="AE678" s="26"/>
      <c r="AG678" s="13"/>
      <c r="AH678" s="13"/>
      <c r="AI678" s="14"/>
      <c r="AJ678" s="26"/>
      <c r="AK678" s="26"/>
      <c r="AL678" s="26"/>
      <c r="AM678" s="26"/>
      <c r="AN678" s="26"/>
      <c r="AO678" s="26"/>
      <c r="AP678" s="26"/>
      <c r="AQ678" s="26"/>
      <c r="AS678" s="13"/>
      <c r="AT678" s="13"/>
      <c r="AU678" s="14"/>
      <c r="AV678" s="26"/>
      <c r="AW678" s="26"/>
      <c r="AX678" s="26"/>
      <c r="AY678" s="26"/>
      <c r="AZ678" s="26"/>
      <c r="BA678" s="26"/>
      <c r="BB678" s="26"/>
      <c r="BC678" s="26"/>
      <c r="CW678" s="26">
        <v>0.23002049180327869</v>
      </c>
      <c r="CX678" s="13">
        <v>62.3</v>
      </c>
      <c r="CY678" s="13">
        <v>62.188894914250866</v>
      </c>
      <c r="CZ678" s="13">
        <v>61.460776204476829</v>
      </c>
      <c r="DA678" s="13">
        <v>18.094800233456624</v>
      </c>
      <c r="DB678" s="13">
        <f ca="1"/>
        <v>63.228865540179832</v>
      </c>
      <c r="DC678" s="13">
        <f ca="1"/>
        <v>62.134602282631811</v>
      </c>
      <c r="DD678" s="13">
        <v>57.375721733217333</v>
      </c>
      <c r="DE678" s="13">
        <f ca="1"/>
        <v>61.66125502744174</v>
      </c>
      <c r="DF678" s="13">
        <v>62.120824244104433</v>
      </c>
    </row>
    <row r="679" spans="1:110" x14ac:dyDescent="0.25">
      <c r="A679" s="9">
        <v>81</v>
      </c>
      <c r="B679" s="10" t="b">
        <v>1</v>
      </c>
      <c r="U679" s="13"/>
      <c r="V679" s="13"/>
      <c r="W679" s="14"/>
      <c r="X679" s="26"/>
      <c r="Y679" s="26"/>
      <c r="Z679" s="26"/>
      <c r="AA679" s="26"/>
      <c r="AB679" s="26"/>
      <c r="AC679" s="26"/>
      <c r="AD679" s="26"/>
      <c r="AE679" s="26"/>
      <c r="AG679" s="13"/>
      <c r="AH679" s="13"/>
      <c r="AI679" s="14"/>
      <c r="AJ679" s="26"/>
      <c r="AK679" s="26"/>
      <c r="AL679" s="26"/>
      <c r="AM679" s="26"/>
      <c r="AN679" s="26"/>
      <c r="AO679" s="26"/>
      <c r="AP679" s="26"/>
      <c r="AQ679" s="26"/>
      <c r="AS679" s="13"/>
      <c r="AT679" s="13"/>
      <c r="AU679" s="14"/>
      <c r="AV679" s="26"/>
      <c r="AW679" s="26"/>
      <c r="AX679" s="26"/>
      <c r="AY679" s="26"/>
      <c r="AZ679" s="26"/>
      <c r="BA679" s="26"/>
      <c r="BB679" s="26"/>
      <c r="BC679" s="26"/>
      <c r="CW679" s="26">
        <v>0.23036202185792351</v>
      </c>
      <c r="CX679" s="13">
        <v>62.3</v>
      </c>
      <c r="CY679" s="13">
        <v>62.199601963462065</v>
      </c>
      <c r="CZ679" s="13">
        <v>61.470938402954594</v>
      </c>
      <c r="DA679" s="13">
        <v>18.125512271091701</v>
      </c>
      <c r="DB679" s="13">
        <f ca="1"/>
        <v>63.240677092841707</v>
      </c>
      <c r="DC679" s="13">
        <f ca="1"/>
        <v>62.14451676232369</v>
      </c>
      <c r="DD679" s="13">
        <v>57.39140145465791</v>
      </c>
      <c r="DE679" s="13">
        <f ca="1"/>
        <v>61.673565408843544</v>
      </c>
      <c r="DF679" s="13">
        <v>62.133531369412744</v>
      </c>
    </row>
    <row r="680" spans="1:110" x14ac:dyDescent="0.25">
      <c r="A680" s="9">
        <v>80</v>
      </c>
      <c r="B680" s="10" t="b">
        <v>1</v>
      </c>
      <c r="U680" s="13"/>
      <c r="V680" s="13"/>
      <c r="W680" s="14"/>
      <c r="X680" s="26"/>
      <c r="Y680" s="26"/>
      <c r="Z680" s="26"/>
      <c r="AA680" s="26"/>
      <c r="AB680" s="26"/>
      <c r="AC680" s="26"/>
      <c r="AD680" s="26"/>
      <c r="AE680" s="26"/>
      <c r="AG680" s="13"/>
      <c r="AH680" s="13"/>
      <c r="AI680" s="14"/>
      <c r="AJ680" s="26"/>
      <c r="AK680" s="26"/>
      <c r="AL680" s="26"/>
      <c r="AM680" s="26"/>
      <c r="AN680" s="26"/>
      <c r="AO680" s="26"/>
      <c r="AP680" s="26"/>
      <c r="AQ680" s="26"/>
      <c r="AS680" s="13"/>
      <c r="AT680" s="13"/>
      <c r="AU680" s="14"/>
      <c r="AV680" s="26"/>
      <c r="AW680" s="26"/>
      <c r="AX680" s="26"/>
      <c r="AY680" s="26"/>
      <c r="AZ680" s="26"/>
      <c r="BA680" s="26"/>
      <c r="BB680" s="26"/>
      <c r="BC680" s="26"/>
      <c r="CW680" s="26">
        <v>0.23070355191256831</v>
      </c>
      <c r="CX680" s="13">
        <v>62.3</v>
      </c>
      <c r="CY680" s="13">
        <v>62.210300140709187</v>
      </c>
      <c r="CZ680" s="13">
        <v>61.481093859112029</v>
      </c>
      <c r="DA680" s="13">
        <v>18.15623794034623</v>
      </c>
      <c r="DB680" s="13">
        <f ca="1"/>
        <v>63.252476080450066</v>
      </c>
      <c r="DC680" s="13">
        <f ca="1"/>
        <v>62.154424089756063</v>
      </c>
      <c r="DD680" s="13">
        <v>57.407069557181927</v>
      </c>
      <c r="DE680" s="13">
        <f ca="1"/>
        <v>61.685866155249613</v>
      </c>
      <c r="DF680" s="13">
        <v>62.146228430767493</v>
      </c>
    </row>
    <row r="681" spans="1:110" x14ac:dyDescent="0.25">
      <c r="A681" s="9">
        <v>79.7</v>
      </c>
      <c r="B681" s="10" t="b">
        <v>1</v>
      </c>
      <c r="U681" s="13"/>
      <c r="V681" s="13"/>
      <c r="W681" s="14"/>
      <c r="X681" s="26"/>
      <c r="Y681" s="26"/>
      <c r="Z681" s="26"/>
      <c r="AA681" s="26"/>
      <c r="AB681" s="26"/>
      <c r="AC681" s="26"/>
      <c r="AD681" s="26"/>
      <c r="AE681" s="26"/>
      <c r="AG681" s="13"/>
      <c r="AH681" s="13"/>
      <c r="AI681" s="14"/>
      <c r="AJ681" s="26"/>
      <c r="AK681" s="26"/>
      <c r="AL681" s="26"/>
      <c r="AM681" s="26"/>
      <c r="AN681" s="26"/>
      <c r="AO681" s="26"/>
      <c r="AP681" s="26"/>
      <c r="AQ681" s="26"/>
      <c r="AS681" s="13"/>
      <c r="AT681" s="13"/>
      <c r="AU681" s="14"/>
      <c r="AV681" s="26"/>
      <c r="AW681" s="26"/>
      <c r="AX681" s="26"/>
      <c r="AY681" s="26"/>
      <c r="AZ681" s="26"/>
      <c r="BA681" s="26"/>
      <c r="BB681" s="26"/>
      <c r="BC681" s="26"/>
      <c r="CW681" s="26">
        <v>0.23104508196721313</v>
      </c>
      <c r="CX681" s="13">
        <v>62.3</v>
      </c>
      <c r="CY681" s="13">
        <v>62.220989474159587</v>
      </c>
      <c r="CZ681" s="13">
        <v>61.491242595797694</v>
      </c>
      <c r="DA681" s="13">
        <v>18.186977253326461</v>
      </c>
      <c r="DB681" s="13">
        <f ca="1"/>
        <v>63.26426254089656</v>
      </c>
      <c r="DC681" s="13">
        <f ca="1"/>
        <v>62.164324288419138</v>
      </c>
      <c r="DD681" s="13">
        <v>57.422726066580552</v>
      </c>
      <c r="DE681" s="13">
        <f ca="1"/>
        <v>61.698157293622891</v>
      </c>
      <c r="DF681" s="13">
        <v>62.158915456015109</v>
      </c>
    </row>
    <row r="682" spans="1:110" x14ac:dyDescent="0.25">
      <c r="A682" s="9">
        <v>79.5</v>
      </c>
      <c r="B682" s="10" t="b">
        <v>1</v>
      </c>
      <c r="U682" s="13"/>
      <c r="V682" s="13"/>
      <c r="W682" s="14"/>
      <c r="X682" s="26"/>
      <c r="Y682" s="26"/>
      <c r="Z682" s="26"/>
      <c r="AA682" s="26"/>
      <c r="AB682" s="26"/>
      <c r="AC682" s="26"/>
      <c r="AD682" s="26"/>
      <c r="AE682" s="26"/>
      <c r="AG682" s="13"/>
      <c r="AH682" s="13"/>
      <c r="AI682" s="14"/>
      <c r="AJ682" s="26"/>
      <c r="AK682" s="26"/>
      <c r="AL682" s="26"/>
      <c r="AM682" s="26"/>
      <c r="AN682" s="26"/>
      <c r="AO682" s="26"/>
      <c r="AP682" s="26"/>
      <c r="AQ682" s="26"/>
      <c r="AS682" s="13"/>
      <c r="AT682" s="13"/>
      <c r="AU682" s="14"/>
      <c r="AV682" s="26"/>
      <c r="AW682" s="26"/>
      <c r="AX682" s="26"/>
      <c r="AY682" s="26"/>
      <c r="AZ682" s="26"/>
      <c r="BA682" s="26"/>
      <c r="BB682" s="26"/>
      <c r="BC682" s="26"/>
      <c r="CW682" s="26">
        <v>0.23138661202185792</v>
      </c>
      <c r="CX682" s="13">
        <v>62.4</v>
      </c>
      <c r="CY682" s="13">
        <v>62.231669991866262</v>
      </c>
      <c r="CZ682" s="13">
        <v>61.501384635771075</v>
      </c>
      <c r="DA682" s="13">
        <v>18.217730222154753</v>
      </c>
      <c r="DB682" s="13">
        <f ca="1"/>
        <v>63.276036511913937</v>
      </c>
      <c r="DC682" s="13">
        <f ca="1"/>
        <v>62.174217381710349</v>
      </c>
      <c r="DD682" s="13">
        <v>57.438371008549694</v>
      </c>
      <c r="DE682" s="13">
        <f ca="1"/>
        <v>61.710438850821077</v>
      </c>
      <c r="DF682" s="13">
        <v>62.171592472893309</v>
      </c>
    </row>
    <row r="683" spans="1:110" x14ac:dyDescent="0.25">
      <c r="A683" s="9">
        <v>79.3</v>
      </c>
      <c r="B683" s="10" t="b">
        <v>1</v>
      </c>
      <c r="U683" s="13"/>
      <c r="V683" s="13"/>
      <c r="W683" s="14"/>
      <c r="X683" s="26"/>
      <c r="Y683" s="26"/>
      <c r="Z683" s="26"/>
      <c r="AA683" s="26"/>
      <c r="AB683" s="26"/>
      <c r="AC683" s="26"/>
      <c r="AD683" s="26"/>
      <c r="AE683" s="26"/>
      <c r="AG683" s="13"/>
      <c r="AH683" s="13"/>
      <c r="AI683" s="14"/>
      <c r="AJ683" s="26"/>
      <c r="AK683" s="26"/>
      <c r="AL683" s="26"/>
      <c r="AM683" s="26"/>
      <c r="AN683" s="26"/>
      <c r="AO683" s="26"/>
      <c r="AP683" s="26"/>
      <c r="AQ683" s="26"/>
      <c r="AS683" s="13"/>
      <c r="AT683" s="13"/>
      <c r="AU683" s="14"/>
      <c r="AV683" s="26"/>
      <c r="AW683" s="26"/>
      <c r="AX683" s="26"/>
      <c r="AY683" s="26"/>
      <c r="AZ683" s="26"/>
      <c r="BA683" s="26"/>
      <c r="BB683" s="26"/>
      <c r="BC683" s="26"/>
      <c r="CW683" s="26">
        <v>0.23172814207650272</v>
      </c>
      <c r="CX683" s="13">
        <v>62.4</v>
      </c>
      <c r="CY683" s="13">
        <v>62.242341721768518</v>
      </c>
      <c r="CZ683" s="13">
        <v>61.511520001703587</v>
      </c>
      <c r="DA683" s="13">
        <v>18.248496858969634</v>
      </c>
      <c r="DB683" s="13">
        <f ca="1"/>
        <v>63.287798031076925</v>
      </c>
      <c r="DC683" s="13">
        <f ca="1"/>
        <v>62.184103392934851</v>
      </c>
      <c r="DD683" s="13">
        <v>57.454004408690466</v>
      </c>
      <c r="DE683" s="13">
        <f ca="1"/>
        <v>61.722710853597206</v>
      </c>
      <c r="DF683" s="13">
        <v>62.184259509031719</v>
      </c>
    </row>
    <row r="684" spans="1:110" x14ac:dyDescent="0.25">
      <c r="A684" s="9">
        <v>79.099999999999994</v>
      </c>
      <c r="B684" s="10" t="b">
        <v>1</v>
      </c>
      <c r="U684" s="13"/>
      <c r="V684" s="13"/>
      <c r="W684" s="14"/>
      <c r="X684" s="26"/>
      <c r="Y684" s="26"/>
      <c r="Z684" s="26"/>
      <c r="AA684" s="26"/>
      <c r="AB684" s="26"/>
      <c r="AC684" s="26"/>
      <c r="AD684" s="26"/>
      <c r="AE684" s="26"/>
      <c r="AG684" s="13"/>
      <c r="AH684" s="13"/>
      <c r="AI684" s="14"/>
      <c r="AJ684" s="26"/>
      <c r="AK684" s="26"/>
      <c r="AL684" s="26"/>
      <c r="AM684" s="26"/>
      <c r="AN684" s="26"/>
      <c r="AO684" s="26"/>
      <c r="AP684" s="26"/>
      <c r="AQ684" s="26"/>
      <c r="AS684" s="13"/>
      <c r="AT684" s="13"/>
      <c r="AU684" s="14"/>
      <c r="AV684" s="26"/>
      <c r="AW684" s="26"/>
      <c r="AX684" s="26"/>
      <c r="AY684" s="26"/>
      <c r="AZ684" s="26"/>
      <c r="BA684" s="26"/>
      <c r="BB684" s="26"/>
      <c r="BC684" s="26"/>
      <c r="CW684" s="26">
        <v>0.23206967213114754</v>
      </c>
      <c r="CX684" s="13">
        <v>62.4</v>
      </c>
      <c r="CY684" s="13">
        <v>62.253004691692645</v>
      </c>
      <c r="CZ684" s="13">
        <v>61.521648716178696</v>
      </c>
      <c r="DA684" s="13">
        <v>18.279277175925838</v>
      </c>
      <c r="DB684" s="13">
        <f ca="1"/>
        <v>63.299547135803223</v>
      </c>
      <c r="DC684" s="13">
        <f ca="1"/>
        <v>62.193982345306139</v>
      </c>
      <c r="DD684" s="13">
        <v>57.469626292509687</v>
      </c>
      <c r="DE684" s="13">
        <f ca="1"/>
        <v>61.734973328600205</v>
      </c>
      <c r="DF684" s="13">
        <v>62.196916591952444</v>
      </c>
    </row>
    <row r="685" spans="1:110" x14ac:dyDescent="0.25">
      <c r="A685" s="9">
        <v>78.900000000000006</v>
      </c>
      <c r="B685" s="10" t="b">
        <v>1</v>
      </c>
      <c r="U685" s="13"/>
      <c r="V685" s="13"/>
      <c r="W685" s="14"/>
      <c r="X685" s="26"/>
      <c r="Y685" s="26"/>
      <c r="Z685" s="26"/>
      <c r="AA685" s="26"/>
      <c r="AB685" s="26"/>
      <c r="AC685" s="26"/>
      <c r="AD685" s="26"/>
      <c r="AE685" s="26"/>
      <c r="AG685" s="13"/>
      <c r="AH685" s="13"/>
      <c r="AI685" s="14"/>
      <c r="AJ685" s="26"/>
      <c r="AK685" s="26"/>
      <c r="AL685" s="26"/>
      <c r="AM685" s="26"/>
      <c r="AN685" s="26"/>
      <c r="AO685" s="26"/>
      <c r="AP685" s="26"/>
      <c r="AQ685" s="26"/>
      <c r="AS685" s="13"/>
      <c r="AT685" s="13"/>
      <c r="AU685" s="14"/>
      <c r="AV685" s="26"/>
      <c r="AW685" s="26"/>
      <c r="AX685" s="26"/>
      <c r="AY685" s="26"/>
      <c r="AZ685" s="26"/>
      <c r="BA685" s="26"/>
      <c r="BB685" s="26"/>
      <c r="BC685" s="26"/>
      <c r="CW685" s="26">
        <v>0.23241120218579234</v>
      </c>
      <c r="CX685" s="13">
        <v>62.5</v>
      </c>
      <c r="CY685" s="13">
        <v>62.263658929352559</v>
      </c>
      <c r="CZ685" s="13">
        <v>61.531770801692609</v>
      </c>
      <c r="DA685" s="13">
        <v>18.310071185194314</v>
      </c>
      <c r="DB685" s="13">
        <f ca="1"/>
        <v>63.311283863354319</v>
      </c>
      <c r="DC685" s="13">
        <f ca="1"/>
        <v>62.203854261946475</v>
      </c>
      <c r="DD685" s="13">
        <v>57.485236685420361</v>
      </c>
      <c r="DE685" s="13">
        <f ca="1"/>
        <v>61.747226302375523</v>
      </c>
      <c r="DF685" s="13">
        <v>62.209563749070654</v>
      </c>
    </row>
    <row r="686" spans="1:110" x14ac:dyDescent="0.25">
      <c r="A686" s="9">
        <v>78.8</v>
      </c>
      <c r="B686" s="10" t="b">
        <v>1</v>
      </c>
      <c r="U686" s="13"/>
      <c r="V686" s="13"/>
      <c r="W686" s="14"/>
      <c r="X686" s="26"/>
      <c r="Y686" s="26"/>
      <c r="Z686" s="26"/>
      <c r="AA686" s="26"/>
      <c r="AB686" s="26"/>
      <c r="AC686" s="26"/>
      <c r="AD686" s="26"/>
      <c r="AE686" s="26"/>
      <c r="AG686" s="13"/>
      <c r="AH686" s="13"/>
      <c r="AI686" s="14"/>
      <c r="AJ686" s="26"/>
      <c r="AK686" s="26"/>
      <c r="AL686" s="26"/>
      <c r="AM686" s="26"/>
      <c r="AN686" s="26"/>
      <c r="AO686" s="26"/>
      <c r="AP686" s="26"/>
      <c r="AQ686" s="26"/>
      <c r="AS686" s="13"/>
      <c r="AT686" s="13"/>
      <c r="AU686" s="14"/>
      <c r="AV686" s="26"/>
      <c r="AW686" s="26"/>
      <c r="AX686" s="26"/>
      <c r="AY686" s="26"/>
      <c r="AZ686" s="26"/>
      <c r="BA686" s="26"/>
      <c r="BB686" s="26"/>
      <c r="BC686" s="26"/>
      <c r="CW686" s="26">
        <v>0.23275273224043716</v>
      </c>
      <c r="CX686" s="13">
        <v>62.5</v>
      </c>
      <c r="CY686" s="13">
        <v>62.274304462350443</v>
      </c>
      <c r="CZ686" s="13">
        <v>61.541886280654822</v>
      </c>
      <c r="DA686" s="13">
        <v>18.340878898962242</v>
      </c>
      <c r="DB686" s="13">
        <f ca="1"/>
        <v>63.323008250836445</v>
      </c>
      <c r="DC686" s="13">
        <f ca="1"/>
        <v>62.213719165887483</v>
      </c>
      <c r="DD686" s="13">
        <v>57.500835612742186</v>
      </c>
      <c r="DE686" s="13">
        <f ca="1"/>
        <v>61.759469801365654</v>
      </c>
      <c r="DF686" s="13">
        <v>62.22220100769519</v>
      </c>
    </row>
    <row r="687" spans="1:110" x14ac:dyDescent="0.25">
      <c r="A687" s="9">
        <v>78.7</v>
      </c>
      <c r="B687" s="10" t="b">
        <v>1</v>
      </c>
      <c r="U687" s="13"/>
      <c r="V687" s="13"/>
      <c r="W687" s="14"/>
      <c r="X687" s="26"/>
      <c r="Y687" s="26"/>
      <c r="Z687" s="26"/>
      <c r="AA687" s="26"/>
      <c r="AB687" s="26"/>
      <c r="AC687" s="26"/>
      <c r="AD687" s="26"/>
      <c r="AE687" s="26"/>
      <c r="AG687" s="13"/>
      <c r="AH687" s="13"/>
      <c r="AI687" s="14"/>
      <c r="AJ687" s="26"/>
      <c r="AK687" s="26"/>
      <c r="AL687" s="26"/>
      <c r="AM687" s="26"/>
      <c r="AN687" s="26"/>
      <c r="AO687" s="26"/>
      <c r="AP687" s="26"/>
      <c r="AQ687" s="26"/>
      <c r="AS687" s="13"/>
      <c r="AT687" s="13"/>
      <c r="AU687" s="14"/>
      <c r="AV687" s="26"/>
      <c r="AW687" s="26"/>
      <c r="AX687" s="26"/>
      <c r="AY687" s="26"/>
      <c r="AZ687" s="26"/>
      <c r="BA687" s="26"/>
      <c r="BB687" s="26"/>
      <c r="BC687" s="26"/>
      <c r="CW687" s="26">
        <v>0.23309426229508196</v>
      </c>
      <c r="CX687" s="13">
        <v>62.5</v>
      </c>
      <c r="CY687" s="13">
        <v>62.28494131817741</v>
      </c>
      <c r="CZ687" s="13">
        <v>61.551995175388498</v>
      </c>
      <c r="DA687" s="13">
        <v>18.371700329433107</v>
      </c>
      <c r="DB687" s="13">
        <f ca="1"/>
        <v>63.334720335201425</v>
      </c>
      <c r="DC687" s="13">
        <f ca="1"/>
        <v>62.223577080070662</v>
      </c>
      <c r="DD687" s="13">
        <v>57.516423099701981</v>
      </c>
      <c r="DE687" s="13">
        <f ca="1"/>
        <v>61.771703851910701</v>
      </c>
      <c r="DF687" s="13">
        <v>62.234828395029147</v>
      </c>
    </row>
    <row r="688" spans="1:110" x14ac:dyDescent="0.25">
      <c r="A688" s="9">
        <v>78.599999999999994</v>
      </c>
      <c r="B688" s="10" t="b">
        <v>1</v>
      </c>
      <c r="U688" s="13"/>
      <c r="V688" s="13"/>
      <c r="W688" s="14"/>
      <c r="X688" s="26"/>
      <c r="Y688" s="26"/>
      <c r="Z688" s="26"/>
      <c r="AA688" s="26"/>
      <c r="AB688" s="26"/>
      <c r="AC688" s="26"/>
      <c r="AD688" s="26"/>
      <c r="AE688" s="26"/>
      <c r="AG688" s="13"/>
      <c r="AH688" s="13"/>
      <c r="AI688" s="14"/>
      <c r="AJ688" s="26"/>
      <c r="AK688" s="26"/>
      <c r="AL688" s="26"/>
      <c r="AM688" s="26"/>
      <c r="AN688" s="26"/>
      <c r="AO688" s="26"/>
      <c r="AP688" s="26"/>
      <c r="AQ688" s="26"/>
      <c r="AS688" s="13"/>
      <c r="AT688" s="13"/>
      <c r="AU688" s="14"/>
      <c r="AV688" s="26"/>
      <c r="AW688" s="26"/>
      <c r="AX688" s="26"/>
      <c r="AY688" s="26"/>
      <c r="AZ688" s="26"/>
      <c r="BA688" s="26"/>
      <c r="BB688" s="26"/>
      <c r="BC688" s="26"/>
      <c r="CW688" s="26">
        <v>0.23343579234972678</v>
      </c>
      <c r="CX688" s="13">
        <v>62.5</v>
      </c>
      <c r="CY688" s="13">
        <v>62.295569524214116</v>
      </c>
      <c r="CZ688" s="13">
        <v>61.562097508130968</v>
      </c>
      <c r="DA688" s="13">
        <v>18.402535488826683</v>
      </c>
      <c r="DB688" s="13">
        <f ca="1"/>
        <v>63.346420153247628</v>
      </c>
      <c r="DC688" s="13">
        <f ca="1"/>
        <v>62.233428027347827</v>
      </c>
      <c r="DD688" s="13">
        <v>57.531999171434222</v>
      </c>
      <c r="DE688" s="13">
        <f ca="1"/>
        <v>61.78392848024896</v>
      </c>
      <c r="DF688" s="13">
        <v>62.247445938170415</v>
      </c>
    </row>
    <row r="689" spans="1:110" x14ac:dyDescent="0.25">
      <c r="A689" s="9">
        <v>78.5</v>
      </c>
      <c r="B689" s="10" t="b">
        <v>1</v>
      </c>
      <c r="U689" s="13"/>
      <c r="V689" s="13"/>
      <c r="W689" s="14"/>
      <c r="X689" s="26"/>
      <c r="Y689" s="26"/>
      <c r="Z689" s="26"/>
      <c r="AA689" s="26"/>
      <c r="AB689" s="26"/>
      <c r="AC689" s="26"/>
      <c r="AD689" s="26"/>
      <c r="AE689" s="26"/>
      <c r="AG689" s="13"/>
      <c r="AH689" s="13"/>
      <c r="AI689" s="14"/>
      <c r="AJ689" s="26"/>
      <c r="AK689" s="26"/>
      <c r="AL689" s="26"/>
      <c r="AM689" s="26"/>
      <c r="AN689" s="26"/>
      <c r="AO689" s="26"/>
      <c r="AP689" s="26"/>
      <c r="AQ689" s="26"/>
      <c r="AS689" s="13"/>
      <c r="AT689" s="13"/>
      <c r="AU689" s="14"/>
      <c r="AV689" s="26"/>
      <c r="AW689" s="26"/>
      <c r="AX689" s="26"/>
      <c r="AY689" s="26"/>
      <c r="AZ689" s="26"/>
      <c r="BA689" s="26"/>
      <c r="BB689" s="26"/>
      <c r="BC689" s="26"/>
      <c r="CW689" s="26">
        <v>0.23377732240437157</v>
      </c>
      <c r="CX689" s="13">
        <v>62.5</v>
      </c>
      <c r="CY689" s="13">
        <v>62.306189107731399</v>
      </c>
      <c r="CZ689" s="13">
        <v>61.572193301034254</v>
      </c>
      <c r="DA689" s="13">
        <v>18.433384389379079</v>
      </c>
      <c r="DB689" s="13">
        <f ca="1"/>
        <v>63.358107741620763</v>
      </c>
      <c r="DC689" s="13">
        <f ca="1"/>
        <v>62.24327203048172</v>
      </c>
      <c r="DD689" s="13">
        <v>57.547563852981469</v>
      </c>
      <c r="DE689" s="13">
        <f ca="1"/>
        <v>61.79614371251747</v>
      </c>
      <c r="DF689" s="13">
        <v>62.26005366411232</v>
      </c>
    </row>
    <row r="690" spans="1:110" x14ac:dyDescent="0.25">
      <c r="A690" s="9">
        <v>78.400000000000006</v>
      </c>
      <c r="B690" s="10" t="b">
        <v>1</v>
      </c>
      <c r="U690" s="13"/>
      <c r="V690" s="13"/>
      <c r="W690" s="14"/>
      <c r="X690" s="26"/>
      <c r="Y690" s="26"/>
      <c r="Z690" s="26"/>
      <c r="AA690" s="26"/>
      <c r="AB690" s="26"/>
      <c r="AC690" s="26"/>
      <c r="AD690" s="26"/>
      <c r="AE690" s="26"/>
      <c r="AG690" s="13"/>
      <c r="AH690" s="13"/>
      <c r="AI690" s="14"/>
      <c r="AJ690" s="26"/>
      <c r="AK690" s="26"/>
      <c r="AL690" s="26"/>
      <c r="AM690" s="26"/>
      <c r="AN690" s="26"/>
      <c r="AO690" s="26"/>
      <c r="AP690" s="26"/>
      <c r="AQ690" s="26"/>
      <c r="AS690" s="13"/>
      <c r="AT690" s="13"/>
      <c r="AU690" s="14"/>
      <c r="AV690" s="26"/>
      <c r="AW690" s="26"/>
      <c r="AX690" s="26"/>
      <c r="AY690" s="26"/>
      <c r="AZ690" s="26"/>
      <c r="BA690" s="26"/>
      <c r="BB690" s="26"/>
      <c r="BC690" s="26"/>
      <c r="CW690" s="26">
        <v>0.2341188524590164</v>
      </c>
      <c r="CX690" s="13">
        <v>62.5</v>
      </c>
      <c r="CY690" s="13">
        <v>62.316800095890926</v>
      </c>
      <c r="CZ690" s="13">
        <v>61.582282576165625</v>
      </c>
      <c r="DA690" s="13">
        <v>18.464247043342805</v>
      </c>
      <c r="DB690" s="13">
        <f ca="1"/>
        <v>63.369783136814824</v>
      </c>
      <c r="DC690" s="13">
        <f ca="1"/>
        <v>62.253109112146468</v>
      </c>
      <c r="DD690" s="13">
        <v>57.563117169294856</v>
      </c>
      <c r="DE690" s="13">
        <f ca="1"/>
        <v>61.808349574752555</v>
      </c>
      <c r="DF690" s="13">
        <v>62.272651599744123</v>
      </c>
    </row>
    <row r="691" spans="1:110" x14ac:dyDescent="0.25">
      <c r="A691" s="9">
        <v>78.2</v>
      </c>
      <c r="B691" s="10" t="b">
        <v>1</v>
      </c>
      <c r="U691" s="13"/>
      <c r="V691" s="13"/>
      <c r="W691" s="14"/>
      <c r="X691" s="26"/>
      <c r="Y691" s="26"/>
      <c r="Z691" s="26"/>
      <c r="AA691" s="26"/>
      <c r="AB691" s="26"/>
      <c r="AC691" s="26"/>
      <c r="AD691" s="26"/>
      <c r="AE691" s="26"/>
      <c r="AG691" s="13"/>
      <c r="AH691" s="13"/>
      <c r="AI691" s="14"/>
      <c r="AJ691" s="26"/>
      <c r="AK691" s="26"/>
      <c r="AL691" s="26"/>
      <c r="AM691" s="26"/>
      <c r="AN691" s="26"/>
      <c r="AO691" s="26"/>
      <c r="AP691" s="26"/>
      <c r="AQ691" s="26"/>
      <c r="AS691" s="13"/>
      <c r="AT691" s="13"/>
      <c r="AU691" s="14"/>
      <c r="AV691" s="26"/>
      <c r="AW691" s="26"/>
      <c r="AX691" s="26"/>
      <c r="AY691" s="26"/>
      <c r="AZ691" s="26"/>
      <c r="BA691" s="26"/>
      <c r="BB691" s="26"/>
      <c r="BC691" s="26"/>
      <c r="CW691" s="26">
        <v>0.23446038251366119</v>
      </c>
      <c r="CX691" s="13">
        <v>62.5</v>
      </c>
      <c r="CY691" s="13">
        <v>62.327402515745788</v>
      </c>
      <c r="CZ691" s="13">
        <v>61.592365355507994</v>
      </c>
      <c r="DA691" s="13">
        <v>18.495123462986708</v>
      </c>
      <c r="DB691" s="13">
        <f ca="1"/>
        <v>63.381446375172892</v>
      </c>
      <c r="DC691" s="13">
        <f ca="1"/>
        <v>62.262939294928088</v>
      </c>
      <c r="DD691" s="13">
        <v>57.578659145234546</v>
      </c>
      <c r="DE691" s="13">
        <f ca="1"/>
        <v>61.82054609289041</v>
      </c>
      <c r="DF691" s="13">
        <v>62.285239771851664</v>
      </c>
    </row>
    <row r="692" spans="1:110" x14ac:dyDescent="0.25">
      <c r="A692" s="9">
        <v>78.099999999999994</v>
      </c>
      <c r="B692" s="10" t="b">
        <v>1</v>
      </c>
      <c r="U692" s="13"/>
      <c r="V692" s="13"/>
      <c r="W692" s="14"/>
      <c r="X692" s="26"/>
      <c r="Y692" s="26"/>
      <c r="Z692" s="26"/>
      <c r="AA692" s="26"/>
      <c r="AB692" s="26"/>
      <c r="AC692" s="26"/>
      <c r="AD692" s="26"/>
      <c r="AE692" s="26"/>
      <c r="AG692" s="13"/>
      <c r="AH692" s="13"/>
      <c r="AI692" s="14"/>
      <c r="AJ692" s="26"/>
      <c r="AK692" s="26"/>
      <c r="AL692" s="26"/>
      <c r="AM692" s="26"/>
      <c r="AN692" s="26"/>
      <c r="AO692" s="26"/>
      <c r="AP692" s="26"/>
      <c r="AQ692" s="26"/>
      <c r="AS692" s="13"/>
      <c r="AT692" s="13"/>
      <c r="AU692" s="14"/>
      <c r="AV692" s="26"/>
      <c r="AW692" s="26"/>
      <c r="AX692" s="26"/>
      <c r="AY692" s="26"/>
      <c r="AZ692" s="26"/>
      <c r="BA692" s="26"/>
      <c r="BB692" s="26"/>
      <c r="BC692" s="26"/>
      <c r="CW692" s="26">
        <v>0.23480191256830601</v>
      </c>
      <c r="CX692" s="13">
        <v>62.5</v>
      </c>
      <c r="CY692" s="13">
        <v>62.337996394241138</v>
      </c>
      <c r="CZ692" s="13">
        <v>61.602441660960316</v>
      </c>
      <c r="DA692" s="13">
        <v>18.526013660596114</v>
      </c>
      <c r="DB692" s="13">
        <f ca="1"/>
        <v>63.393097492888089</v>
      </c>
      <c r="DC692" s="13">
        <f ca="1"/>
        <v>62.272762601325013</v>
      </c>
      <c r="DD692" s="13">
        <v>57.594189805570224</v>
      </c>
      <c r="DE692" s="13">
        <f ca="1"/>
        <v>61.8327332927676</v>
      </c>
      <c r="DF692" s="13">
        <v>62.297818207117842</v>
      </c>
    </row>
    <row r="693" spans="1:110" x14ac:dyDescent="0.25">
      <c r="A693" s="9">
        <v>78.8</v>
      </c>
      <c r="B693" s="10" t="b">
        <v>1</v>
      </c>
      <c r="U693" s="13"/>
      <c r="V693" s="13"/>
      <c r="W693" s="14"/>
      <c r="X693" s="26"/>
      <c r="Y693" s="26"/>
      <c r="Z693" s="26"/>
      <c r="AA693" s="26"/>
      <c r="AB693" s="26"/>
      <c r="AC693" s="26"/>
      <c r="AD693" s="26"/>
      <c r="AE693" s="26"/>
      <c r="AG693" s="13"/>
      <c r="AH693" s="13"/>
      <c r="AI693" s="14"/>
      <c r="AJ693" s="26"/>
      <c r="AK693" s="26"/>
      <c r="AL693" s="26"/>
      <c r="AM693" s="26"/>
      <c r="AN693" s="26"/>
      <c r="AO693" s="26"/>
      <c r="AP693" s="26"/>
      <c r="AQ693" s="26"/>
      <c r="AS693" s="13"/>
      <c r="AT693" s="13"/>
      <c r="AU693" s="14"/>
      <c r="AV693" s="26"/>
      <c r="AW693" s="26"/>
      <c r="AX693" s="26"/>
      <c r="AY693" s="26"/>
      <c r="AZ693" s="26"/>
      <c r="BA693" s="26"/>
      <c r="BB693" s="26"/>
      <c r="BC693" s="26"/>
      <c r="CW693" s="26">
        <v>0.23514344262295081</v>
      </c>
      <c r="CX693" s="13">
        <v>62.6</v>
      </c>
      <c r="CY693" s="13">
        <v>62.348581758214806</v>
      </c>
      <c r="CZ693" s="13">
        <v>61.612511514338351</v>
      </c>
      <c r="DA693" s="13">
        <v>18.556917648472758</v>
      </c>
      <c r="DB693" s="13">
        <f ca="1"/>
        <v>63.404736526004299</v>
      </c>
      <c r="DC693" s="13">
        <f ca="1"/>
        <v>62.282579053748528</v>
      </c>
      <c r="DD693" s="13">
        <v>57.609709174981504</v>
      </c>
      <c r="DE693" s="13">
        <f ca="1"/>
        <v>61.844911200121622</v>
      </c>
      <c r="DF693" s="13">
        <v>62.310386932123222</v>
      </c>
    </row>
    <row r="694" spans="1:110" x14ac:dyDescent="0.25">
      <c r="A694" s="9">
        <v>78.599999999999994</v>
      </c>
      <c r="B694" s="10" t="b">
        <v>1</v>
      </c>
      <c r="U694" s="13"/>
      <c r="V694" s="13"/>
      <c r="W694" s="14"/>
      <c r="X694" s="26"/>
      <c r="Y694" s="26"/>
      <c r="Z694" s="26"/>
      <c r="AA694" s="26"/>
      <c r="AB694" s="26"/>
      <c r="AC694" s="26"/>
      <c r="AD694" s="26"/>
      <c r="AE694" s="26"/>
      <c r="AG694" s="13"/>
      <c r="AH694" s="13"/>
      <c r="AI694" s="14"/>
      <c r="AJ694" s="26"/>
      <c r="AK694" s="26"/>
      <c r="AL694" s="26"/>
      <c r="AM694" s="26"/>
      <c r="AN694" s="26"/>
      <c r="AO694" s="26"/>
      <c r="AP694" s="26"/>
      <c r="AQ694" s="26"/>
      <c r="AS694" s="13"/>
      <c r="AT694" s="13"/>
      <c r="AU694" s="14"/>
      <c r="AV694" s="26"/>
      <c r="AW694" s="26"/>
      <c r="AX694" s="26"/>
      <c r="AY694" s="26"/>
      <c r="AZ694" s="26"/>
      <c r="BA694" s="26"/>
      <c r="BB694" s="26"/>
      <c r="BC694" s="26"/>
      <c r="CW694" s="26">
        <v>0.23548497267759563</v>
      </c>
      <c r="CX694" s="13">
        <v>62.6</v>
      </c>
      <c r="CY694" s="13">
        <v>62.359158634397915</v>
      </c>
      <c r="CZ694" s="13">
        <v>61.622574937374793</v>
      </c>
      <c r="DA694" s="13">
        <v>18.587835438934889</v>
      </c>
      <c r="DB694" s="13">
        <f ca="1"/>
        <v>63.416363510417149</v>
      </c>
      <c r="DC694" s="13">
        <f ca="1"/>
        <v>62.292388674523359</v>
      </c>
      <c r="DD694" s="13">
        <v>57.625217278058457</v>
      </c>
      <c r="DE694" s="13">
        <f ca="1"/>
        <v>61.857079840591474</v>
      </c>
      <c r="DF694" s="13">
        <v>62.32294597334662</v>
      </c>
    </row>
    <row r="695" spans="1:110" x14ac:dyDescent="0.25">
      <c r="A695" s="9">
        <v>78.2</v>
      </c>
      <c r="B695" s="10" t="b">
        <v>1</v>
      </c>
      <c r="U695" s="13"/>
      <c r="V695" s="13"/>
      <c r="W695" s="14"/>
      <c r="X695" s="26"/>
      <c r="Y695" s="26"/>
      <c r="Z695" s="26"/>
      <c r="AA695" s="26"/>
      <c r="AB695" s="26"/>
      <c r="AC695" s="26"/>
      <c r="AD695" s="26"/>
      <c r="AE695" s="26"/>
      <c r="AG695" s="13"/>
      <c r="AH695" s="13"/>
      <c r="AI695" s="14"/>
      <c r="AJ695" s="26"/>
      <c r="AK695" s="26"/>
      <c r="AL695" s="26"/>
      <c r="AM695" s="26"/>
      <c r="AN695" s="26"/>
      <c r="AO695" s="26"/>
      <c r="AP695" s="26"/>
      <c r="AQ695" s="26"/>
      <c r="AS695" s="13"/>
      <c r="AT695" s="13"/>
      <c r="AU695" s="14"/>
      <c r="AV695" s="26"/>
      <c r="AW695" s="26"/>
      <c r="AX695" s="26"/>
      <c r="AY695" s="26"/>
      <c r="AZ695" s="26"/>
      <c r="BA695" s="26"/>
      <c r="BB695" s="26"/>
      <c r="BC695" s="26"/>
      <c r="CW695" s="26">
        <v>0.23582650273224043</v>
      </c>
      <c r="CX695" s="13">
        <v>62.6</v>
      </c>
      <c r="CY695" s="13">
        <v>62.369727049415474</v>
      </c>
      <c r="CZ695" s="13">
        <v>61.632631951719986</v>
      </c>
      <c r="DA695" s="13">
        <v>18.618767044317252</v>
      </c>
      <c r="DB695" s="13">
        <f ca="1"/>
        <v>63.427978481874774</v>
      </c>
      <c r="DC695" s="13">
        <f ca="1"/>
        <v>62.302191485888081</v>
      </c>
      <c r="DD695" s="13">
        <v>57.640714139301991</v>
      </c>
      <c r="DE695" s="13">
        <f ca="1"/>
        <v>61.869239239718127</v>
      </c>
      <c r="DF695" s="13">
        <v>62.33549535716557</v>
      </c>
    </row>
    <row r="696" spans="1:110" x14ac:dyDescent="0.25">
      <c r="A696" s="9">
        <v>78</v>
      </c>
      <c r="B696" s="10" t="b">
        <v>1</v>
      </c>
      <c r="U696" s="13"/>
      <c r="V696" s="13"/>
      <c r="W696" s="14"/>
      <c r="X696" s="26"/>
      <c r="Y696" s="26"/>
      <c r="Z696" s="26"/>
      <c r="AA696" s="26"/>
      <c r="AB696" s="26"/>
      <c r="AC696" s="26"/>
      <c r="AD696" s="26"/>
      <c r="AE696" s="26"/>
      <c r="AG696" s="13"/>
      <c r="AH696" s="13"/>
      <c r="AI696" s="14"/>
      <c r="AJ696" s="26"/>
      <c r="AK696" s="26"/>
      <c r="AL696" s="26"/>
      <c r="AM696" s="26"/>
      <c r="AN696" s="26"/>
      <c r="AO696" s="26"/>
      <c r="AP696" s="26"/>
      <c r="AQ696" s="26"/>
      <c r="AS696" s="13"/>
      <c r="AT696" s="13"/>
      <c r="AU696" s="14"/>
      <c r="AV696" s="26"/>
      <c r="AW696" s="26"/>
      <c r="AX696" s="26"/>
      <c r="AY696" s="26"/>
      <c r="AZ696" s="26"/>
      <c r="BA696" s="26"/>
      <c r="BB696" s="26"/>
      <c r="BC696" s="26"/>
      <c r="CW696" s="26">
        <v>0.23616803278688525</v>
      </c>
      <c r="CX696" s="13">
        <v>62.6</v>
      </c>
      <c r="CY696" s="13">
        <v>62.38028702978697</v>
      </c>
      <c r="CZ696" s="13">
        <v>61.642682578942228</v>
      </c>
      <c r="DA696" s="13">
        <v>18.64971247697116</v>
      </c>
      <c r="DB696" s="13">
        <f ca="1"/>
        <v>63.43958147597867</v>
      </c>
      <c r="DC696" s="13">
        <f ca="1"/>
        <v>62.311987509995639</v>
      </c>
      <c r="DD696" s="13">
        <v>57.656199783124364</v>
      </c>
      <c r="DE696" s="13">
        <f ca="1"/>
        <v>61.881389422945126</v>
      </c>
      <c r="DF696" s="13">
        <v>62.348035109856951</v>
      </c>
    </row>
    <row r="697" spans="1:110" x14ac:dyDescent="0.25">
      <c r="A697" s="9">
        <v>77.8</v>
      </c>
      <c r="B697" s="10" t="b">
        <v>1</v>
      </c>
      <c r="U697" s="13"/>
      <c r="V697" s="13"/>
      <c r="W697" s="14"/>
      <c r="X697" s="26"/>
      <c r="Y697" s="26"/>
      <c r="Z697" s="26"/>
      <c r="AA697" s="26"/>
      <c r="AB697" s="26"/>
      <c r="AC697" s="26"/>
      <c r="AD697" s="26"/>
      <c r="AE697" s="26"/>
      <c r="AG697" s="13"/>
      <c r="AH697" s="13"/>
      <c r="AI697" s="14"/>
      <c r="AJ697" s="26"/>
      <c r="AK697" s="26"/>
      <c r="AL697" s="26"/>
      <c r="AM697" s="26"/>
      <c r="AN697" s="26"/>
      <c r="AO697" s="26"/>
      <c r="AP697" s="26"/>
      <c r="AQ697" s="26"/>
      <c r="AS697" s="13"/>
      <c r="AT697" s="13"/>
      <c r="AU697" s="14"/>
      <c r="AV697" s="26"/>
      <c r="AW697" s="26"/>
      <c r="AX697" s="26"/>
      <c r="AY697" s="26"/>
      <c r="AZ697" s="26"/>
      <c r="BA697" s="26"/>
      <c r="BB697" s="26"/>
      <c r="BC697" s="26"/>
      <c r="CW697" s="26">
        <v>0.23650956284153005</v>
      </c>
      <c r="CX697" s="13">
        <v>62.6</v>
      </c>
      <c r="CY697" s="13">
        <v>62.390838601927001</v>
      </c>
      <c r="CZ697" s="13">
        <v>61.652726840528452</v>
      </c>
      <c r="DA697" s="13">
        <v>18.680671749264452</v>
      </c>
      <c r="DB697" s="13">
        <f ca="1"/>
        <v>63.451172528184529</v>
      </c>
      <c r="DC697" s="13">
        <f ca="1"/>
        <v>62.32177676891385</v>
      </c>
      <c r="DD697" s="13">
        <v>57.6716742338496</v>
      </c>
      <c r="DE697" s="13">
        <f ca="1"/>
        <v>61.893530415619068</v>
      </c>
      <c r="DF697" s="13">
        <v>62.3605652575975</v>
      </c>
    </row>
    <row r="698" spans="1:110" x14ac:dyDescent="0.25">
      <c r="A698" s="9">
        <v>77.5</v>
      </c>
      <c r="B698" s="10" t="b">
        <v>1</v>
      </c>
      <c r="U698" s="13"/>
      <c r="V698" s="13"/>
      <c r="W698" s="14"/>
      <c r="X698" s="26"/>
      <c r="Y698" s="26"/>
      <c r="Z698" s="26"/>
      <c r="AA698" s="26"/>
      <c r="AB698" s="26"/>
      <c r="AC698" s="26"/>
      <c r="AD698" s="26"/>
      <c r="AE698" s="26"/>
      <c r="AG698" s="13"/>
      <c r="AH698" s="13"/>
      <c r="AI698" s="14"/>
      <c r="AJ698" s="26"/>
      <c r="AK698" s="26"/>
      <c r="AL698" s="26"/>
      <c r="AM698" s="26"/>
      <c r="AN698" s="26"/>
      <c r="AO698" s="26"/>
      <c r="AP698" s="26"/>
      <c r="AQ698" s="26"/>
      <c r="AS698" s="13"/>
      <c r="AT698" s="13"/>
      <c r="AU698" s="14"/>
      <c r="AV698" s="26"/>
      <c r="AW698" s="26"/>
      <c r="AX698" s="26"/>
      <c r="AY698" s="26"/>
      <c r="AZ698" s="26"/>
      <c r="BA698" s="26"/>
      <c r="BB698" s="26"/>
      <c r="BC698" s="26"/>
      <c r="CW698" s="26">
        <v>0.23685109289617487</v>
      </c>
      <c r="CX698" s="13">
        <v>62.6</v>
      </c>
      <c r="CY698" s="13">
        <v>62.401381792145862</v>
      </c>
      <c r="CZ698" s="13">
        <v>61.662764757884368</v>
      </c>
      <c r="DA698" s="13">
        <v>18.711644873581619</v>
      </c>
      <c r="DB698" s="13">
        <f ca="1"/>
        <v>63.462751673803062</v>
      </c>
      <c r="DC698" s="13">
        <f ca="1"/>
        <v>62.33155928462584</v>
      </c>
      <c r="DD698" s="13">
        <v>57.687137515713943</v>
      </c>
      <c r="DE698" s="13">
        <f ca="1"/>
        <v>61.90566224299014</v>
      </c>
      <c r="DF698" s="13">
        <v>62.373085826464326</v>
      </c>
    </row>
    <row r="699" spans="1:110" x14ac:dyDescent="0.25">
      <c r="A699" s="9">
        <v>77.099999999999994</v>
      </c>
      <c r="B699" s="10" t="b">
        <v>1</v>
      </c>
      <c r="U699" s="13"/>
      <c r="V699" s="13"/>
      <c r="W699" s="14"/>
      <c r="X699" s="26"/>
      <c r="Y699" s="26"/>
      <c r="Z699" s="26"/>
      <c r="AA699" s="26"/>
      <c r="AB699" s="26"/>
      <c r="AC699" s="26"/>
      <c r="AD699" s="26"/>
      <c r="AE699" s="26"/>
      <c r="AG699" s="13"/>
      <c r="AH699" s="13"/>
      <c r="AI699" s="14"/>
      <c r="AJ699" s="26"/>
      <c r="AK699" s="26"/>
      <c r="AL699" s="26"/>
      <c r="AM699" s="26"/>
      <c r="AN699" s="26"/>
      <c r="AO699" s="26"/>
      <c r="AP699" s="26"/>
      <c r="AQ699" s="26"/>
      <c r="AS699" s="13"/>
      <c r="AT699" s="13"/>
      <c r="AU699" s="14"/>
      <c r="AV699" s="26"/>
      <c r="AW699" s="26"/>
      <c r="AX699" s="26"/>
      <c r="AY699" s="26"/>
      <c r="AZ699" s="26"/>
      <c r="BA699" s="26"/>
      <c r="BB699" s="26"/>
      <c r="BC699" s="26"/>
      <c r="CW699" s="26">
        <v>0.23719262295081966</v>
      </c>
      <c r="CX699" s="13">
        <v>62.7</v>
      </c>
      <c r="CY699" s="13">
        <v>62.41191662665009</v>
      </c>
      <c r="CZ699" s="13">
        <v>61.672796352335261</v>
      </c>
      <c r="DA699" s="13">
        <v>18.742631862323723</v>
      </c>
      <c r="DB699" s="13">
        <f ca="1"/>
        <v>63.474318948000835</v>
      </c>
      <c r="DC699" s="13">
        <f ca="1"/>
        <v>62.341335079030543</v>
      </c>
      <c r="DD699" s="13">
        <v>57.702589652866294</v>
      </c>
      <c r="DE699" s="13">
        <f ca="1"/>
        <v>61.917784930212648</v>
      </c>
      <c r="DF699" s="13">
        <v>62.385596842435504</v>
      </c>
    </row>
    <row r="700" spans="1:110" x14ac:dyDescent="0.25">
      <c r="A700" s="9">
        <v>77</v>
      </c>
      <c r="B700" s="10" t="b">
        <v>1</v>
      </c>
      <c r="U700" s="13"/>
      <c r="V700" s="13"/>
      <c r="W700" s="14"/>
      <c r="X700" s="26"/>
      <c r="Y700" s="26"/>
      <c r="Z700" s="26"/>
      <c r="AA700" s="26"/>
      <c r="AB700" s="26"/>
      <c r="AC700" s="26"/>
      <c r="AD700" s="26"/>
      <c r="AE700" s="26"/>
      <c r="AG700" s="13"/>
      <c r="AH700" s="13"/>
      <c r="AI700" s="14"/>
      <c r="AJ700" s="26"/>
      <c r="AK700" s="26"/>
      <c r="AL700" s="26"/>
      <c r="AM700" s="26"/>
      <c r="AN700" s="26"/>
      <c r="AO700" s="26"/>
      <c r="AP700" s="26"/>
      <c r="AQ700" s="26"/>
      <c r="AS700" s="13"/>
      <c r="AT700" s="13"/>
      <c r="AU700" s="14"/>
      <c r="AV700" s="26"/>
      <c r="AW700" s="26"/>
      <c r="AX700" s="26"/>
      <c r="AY700" s="26"/>
      <c r="AZ700" s="26"/>
      <c r="BA700" s="26"/>
      <c r="BB700" s="26"/>
      <c r="BC700" s="26"/>
      <c r="CW700" s="26">
        <v>0.23753415300546449</v>
      </c>
      <c r="CX700" s="13">
        <v>62.7</v>
      </c>
      <c r="CY700" s="13">
        <v>62.422443131543112</v>
      </c>
      <c r="CZ700" s="13">
        <v>61.682821645126154</v>
      </c>
      <c r="DA700" s="13">
        <v>18.773632727908542</v>
      </c>
      <c r="DB700" s="13">
        <f ca="1"/>
        <v>63.485874385801033</v>
      </c>
      <c r="DC700" s="13">
        <f ca="1"/>
        <v>62.351104173943213</v>
      </c>
      <c r="DD700" s="13">
        <v>57.718030669368645</v>
      </c>
      <c r="DE700" s="13">
        <f ca="1"/>
        <v>61.929898502345537</v>
      </c>
      <c r="DF700" s="13">
        <v>62.398098331390557</v>
      </c>
    </row>
    <row r="701" spans="1:110" x14ac:dyDescent="0.25">
      <c r="A701" s="9">
        <v>76.8</v>
      </c>
      <c r="B701" s="10" t="b">
        <v>1</v>
      </c>
      <c r="U701" s="13"/>
      <c r="V701" s="13"/>
      <c r="W701" s="14"/>
      <c r="X701" s="26"/>
      <c r="Y701" s="26"/>
      <c r="Z701" s="26"/>
      <c r="AA701" s="26"/>
      <c r="AB701" s="26"/>
      <c r="AC701" s="26"/>
      <c r="AD701" s="26"/>
      <c r="AE701" s="26"/>
      <c r="AG701" s="13"/>
      <c r="AH701" s="13"/>
      <c r="AI701" s="14"/>
      <c r="AJ701" s="26"/>
      <c r="AK701" s="26"/>
      <c r="AL701" s="26"/>
      <c r="AM701" s="26"/>
      <c r="AN701" s="26"/>
      <c r="AO701" s="26"/>
      <c r="AP701" s="26"/>
      <c r="AQ701" s="26"/>
      <c r="AS701" s="13"/>
      <c r="AT701" s="13"/>
      <c r="AU701" s="14"/>
      <c r="AV701" s="26"/>
      <c r="AW701" s="26"/>
      <c r="AX701" s="26"/>
      <c r="AY701" s="26"/>
      <c r="AZ701" s="26"/>
      <c r="BA701" s="26"/>
      <c r="BB701" s="26"/>
      <c r="BC701" s="26"/>
      <c r="CW701" s="26">
        <v>0.23787568306010928</v>
      </c>
      <c r="CX701" s="13">
        <v>62.7</v>
      </c>
      <c r="CY701" s="13">
        <v>62.432961332825791</v>
      </c>
      <c r="CZ701" s="13">
        <v>61.692840657422451</v>
      </c>
      <c r="DA701" s="13">
        <v>18.804647482770534</v>
      </c>
      <c r="DB701" s="13">
        <f ca="1"/>
        <v>63.497418022084325</v>
      </c>
      <c r="DC701" s="13">
        <f ca="1"/>
        <v>62.360866591095814</v>
      </c>
      <c r="DD701" s="13">
        <v>57.733460589196568</v>
      </c>
      <c r="DE701" s="13">
        <f ca="1"/>
        <v>61.942002984352882</v>
      </c>
      <c r="DF701" s="13">
        <v>62.41059031911103</v>
      </c>
    </row>
    <row r="702" spans="1:110" x14ac:dyDescent="0.25">
      <c r="A702" s="9">
        <v>76.5</v>
      </c>
      <c r="B702" s="10" t="b">
        <v>1</v>
      </c>
      <c r="U702" s="13"/>
      <c r="V702" s="13"/>
      <c r="W702" s="14"/>
      <c r="X702" s="26"/>
      <c r="Y702" s="26"/>
      <c r="Z702" s="26"/>
      <c r="AA702" s="26"/>
      <c r="AB702" s="26"/>
      <c r="AC702" s="26"/>
      <c r="AD702" s="26"/>
      <c r="AE702" s="26"/>
      <c r="AG702" s="13"/>
      <c r="AH702" s="13"/>
      <c r="AI702" s="14"/>
      <c r="AJ702" s="26"/>
      <c r="AK702" s="26"/>
      <c r="AL702" s="26"/>
      <c r="AM702" s="26"/>
      <c r="AN702" s="26"/>
      <c r="AO702" s="26"/>
      <c r="AP702" s="26"/>
      <c r="AQ702" s="26"/>
      <c r="AS702" s="13"/>
      <c r="AT702" s="13"/>
      <c r="AU702" s="14"/>
      <c r="AV702" s="26"/>
      <c r="AW702" s="26"/>
      <c r="AX702" s="26"/>
      <c r="AY702" s="26"/>
      <c r="AZ702" s="26"/>
      <c r="BA702" s="26"/>
      <c r="BB702" s="26"/>
      <c r="BC702" s="26"/>
      <c r="CW702" s="26">
        <v>0.23821721311475411</v>
      </c>
      <c r="CX702" s="13">
        <v>62.7</v>
      </c>
      <c r="CY702" s="13">
        <v>62.443471256397018</v>
      </c>
      <c r="CZ702" s="13">
        <v>61.702853410310361</v>
      </c>
      <c r="DA702" s="13">
        <v>18.835676139360842</v>
      </c>
      <c r="DB702" s="13">
        <f ca="1"/>
        <v>63.50894989158963</v>
      </c>
      <c r="DC702" s="13">
        <f ca="1"/>
        <v>62.370622352137566</v>
      </c>
      <c r="DD702" s="13">
        <v>57.748879436239562</v>
      </c>
      <c r="DE702" s="13">
        <f ca="1"/>
        <v>61.954098401104432</v>
      </c>
      <c r="DF702" s="13">
        <v>62.423072831280969</v>
      </c>
    </row>
    <row r="703" spans="1:110" x14ac:dyDescent="0.25">
      <c r="A703" s="9">
        <v>75.900000000000006</v>
      </c>
      <c r="B703" s="10" t="b">
        <v>1</v>
      </c>
      <c r="U703" s="13"/>
      <c r="V703" s="13"/>
      <c r="W703" s="14"/>
      <c r="X703" s="26"/>
      <c r="Y703" s="26"/>
      <c r="Z703" s="26"/>
      <c r="AA703" s="26"/>
      <c r="AB703" s="26"/>
      <c r="AC703" s="26"/>
      <c r="AD703" s="26"/>
      <c r="AE703" s="26"/>
      <c r="AG703" s="13"/>
      <c r="AH703" s="13"/>
      <c r="AI703" s="14"/>
      <c r="AJ703" s="26"/>
      <c r="AK703" s="26"/>
      <c r="AL703" s="26"/>
      <c r="AM703" s="26"/>
      <c r="AN703" s="26"/>
      <c r="AO703" s="26"/>
      <c r="AP703" s="26"/>
      <c r="AQ703" s="26"/>
      <c r="AS703" s="13"/>
      <c r="AT703" s="13"/>
      <c r="AU703" s="14"/>
      <c r="AV703" s="26"/>
      <c r="AW703" s="26"/>
      <c r="AX703" s="26"/>
      <c r="AY703" s="26"/>
      <c r="AZ703" s="26"/>
      <c r="BA703" s="26"/>
      <c r="BB703" s="26"/>
      <c r="BC703" s="26"/>
      <c r="CW703" s="26">
        <v>0.2385587431693989</v>
      </c>
      <c r="CX703" s="13">
        <v>62.7</v>
      </c>
      <c r="CY703" s="13">
        <v>62.453972928054256</v>
      </c>
      <c r="CZ703" s="13">
        <v>61.712859924797222</v>
      </c>
      <c r="DA703" s="13">
        <v>18.866718710147406</v>
      </c>
      <c r="DB703" s="13">
        <f ca="1"/>
        <v>63.520470028914943</v>
      </c>
      <c r="DC703" s="13">
        <f ca="1"/>
        <v>62.380371478635347</v>
      </c>
      <c r="DD703" s="13">
        <v>57.764287234301563</v>
      </c>
      <c r="DE703" s="13">
        <f ca="1"/>
        <v>61.966184777376078</v>
      </c>
      <c r="DF703" s="13">
        <v>62.435545893487479</v>
      </c>
    </row>
    <row r="704" spans="1:110" x14ac:dyDescent="0.25">
      <c r="A704" s="9">
        <v>75.8</v>
      </c>
      <c r="B704" s="10" t="b">
        <v>1</v>
      </c>
      <c r="U704" s="13"/>
      <c r="V704" s="13"/>
      <c r="W704" s="14"/>
      <c r="X704" s="26"/>
      <c r="Y704" s="26"/>
      <c r="Z704" s="26"/>
      <c r="AA704" s="26"/>
      <c r="AB704" s="26"/>
      <c r="AC704" s="26"/>
      <c r="AD704" s="26"/>
      <c r="AE704" s="26"/>
      <c r="AG704" s="13"/>
      <c r="AH704" s="13"/>
      <c r="AI704" s="14"/>
      <c r="AJ704" s="26"/>
      <c r="AK704" s="26"/>
      <c r="AL704" s="26"/>
      <c r="AM704" s="26"/>
      <c r="AN704" s="26"/>
      <c r="AO704" s="26"/>
      <c r="AP704" s="26"/>
      <c r="AQ704" s="26"/>
      <c r="AS704" s="13"/>
      <c r="AT704" s="13"/>
      <c r="AU704" s="14"/>
      <c r="AV704" s="26"/>
      <c r="AW704" s="26"/>
      <c r="AX704" s="26"/>
      <c r="AY704" s="26"/>
      <c r="AZ704" s="26"/>
      <c r="BA704" s="26"/>
      <c r="BB704" s="26"/>
      <c r="BC704" s="26"/>
      <c r="CW704" s="26">
        <v>0.23890027322404372</v>
      </c>
      <c r="CX704" s="13">
        <v>62.8</v>
      </c>
      <c r="CY704" s="13">
        <v>62.464466373494169</v>
      </c>
      <c r="CZ704" s="13">
        <v>61.72286022181202</v>
      </c>
      <c r="DA704" s="13">
        <v>18.897775207614902</v>
      </c>
      <c r="DB704" s="13">
        <f ca="1"/>
        <v>63.531978468518084</v>
      </c>
      <c r="DC704" s="13">
        <f ca="1"/>
        <v>62.390113992074184</v>
      </c>
      <c r="DD704" s="13">
        <v>57.779684007101309</v>
      </c>
      <c r="DE704" s="13">
        <f ca="1"/>
        <v>61.9782621378504</v>
      </c>
      <c r="DF704" s="13">
        <v>62.448009531221224</v>
      </c>
    </row>
    <row r="705" spans="1:110" x14ac:dyDescent="0.25">
      <c r="A705" s="9">
        <v>75.2</v>
      </c>
      <c r="B705" s="10" t="b">
        <v>1</v>
      </c>
      <c r="U705" s="13"/>
      <c r="V705" s="13"/>
      <c r="W705" s="14"/>
      <c r="X705" s="26"/>
      <c r="Y705" s="26"/>
      <c r="Z705" s="26"/>
      <c r="AA705" s="26"/>
      <c r="AB705" s="26"/>
      <c r="AC705" s="26"/>
      <c r="AD705" s="26"/>
      <c r="AE705" s="26"/>
      <c r="AG705" s="13"/>
      <c r="AH705" s="13"/>
      <c r="AI705" s="14"/>
      <c r="AJ705" s="26"/>
      <c r="AK705" s="26"/>
      <c r="AL705" s="26"/>
      <c r="AM705" s="26"/>
      <c r="AN705" s="26"/>
      <c r="AO705" s="26"/>
      <c r="AP705" s="26"/>
      <c r="AQ705" s="26"/>
      <c r="AS705" s="13"/>
      <c r="AT705" s="13"/>
      <c r="AU705" s="14"/>
      <c r="AV705" s="26"/>
      <c r="AW705" s="26"/>
      <c r="AX705" s="26"/>
      <c r="AY705" s="26"/>
      <c r="AZ705" s="26"/>
      <c r="BA705" s="26"/>
      <c r="BB705" s="26"/>
      <c r="BC705" s="26"/>
      <c r="CW705" s="26">
        <v>0.23924180327868852</v>
      </c>
      <c r="CX705" s="13">
        <v>62.8</v>
      </c>
      <c r="CY705" s="13">
        <v>62.474951618313113</v>
      </c>
      <c r="CZ705" s="13">
        <v>61.732854322205874</v>
      </c>
      <c r="DA705" s="13">
        <v>18.928845644264861</v>
      </c>
      <c r="DB705" s="13">
        <f ca="1"/>
        <v>63.543475244717492</v>
      </c>
      <c r="DC705" s="13">
        <f ca="1"/>
        <v>62.39984991385775</v>
      </c>
      <c r="DD705" s="13">
        <v>57.795069778272847</v>
      </c>
      <c r="DE705" s="13">
        <f ca="1"/>
        <v>61.990330507117122</v>
      </c>
      <c r="DF705" s="13">
        <v>62.460463769876952</v>
      </c>
    </row>
    <row r="706" spans="1:110" x14ac:dyDescent="0.25">
      <c r="A706" s="9">
        <v>75.3</v>
      </c>
      <c r="B706" s="10" t="b">
        <v>1</v>
      </c>
      <c r="U706" s="13"/>
      <c r="V706" s="13"/>
      <c r="W706" s="14"/>
      <c r="X706" s="26"/>
      <c r="Y706" s="26"/>
      <c r="Z706" s="26"/>
      <c r="AA706" s="26"/>
      <c r="AB706" s="26"/>
      <c r="AC706" s="26"/>
      <c r="AD706" s="26"/>
      <c r="AE706" s="26"/>
      <c r="AG706" s="13"/>
      <c r="AH706" s="13"/>
      <c r="AI706" s="14"/>
      <c r="AJ706" s="26"/>
      <c r="AK706" s="26"/>
      <c r="AL706" s="26"/>
      <c r="AM706" s="26"/>
      <c r="AN706" s="26"/>
      <c r="AO706" s="26"/>
      <c r="AP706" s="26"/>
      <c r="AQ706" s="26"/>
      <c r="AS706" s="13"/>
      <c r="AT706" s="13"/>
      <c r="AU706" s="14"/>
      <c r="AV706" s="26"/>
      <c r="AW706" s="26"/>
      <c r="AX706" s="26"/>
      <c r="AY706" s="26"/>
      <c r="AZ706" s="26"/>
      <c r="BA706" s="26"/>
      <c r="BB706" s="26"/>
      <c r="BC706" s="26"/>
      <c r="CW706" s="26">
        <v>0.23958333333333334</v>
      </c>
      <c r="CX706" s="13">
        <v>62.8</v>
      </c>
      <c r="CY706" s="13">
        <v>62.485428688007772</v>
      </c>
      <c r="CZ706" s="13">
        <v>61.742842246752481</v>
      </c>
      <c r="DA706" s="13">
        <v>18.959930032615631</v>
      </c>
      <c r="DB706" s="13">
        <f ca="1"/>
        <v>63.554960391693065</v>
      </c>
      <c r="DC706" s="13">
        <f ca="1"/>
        <v>62.409579265308722</v>
      </c>
      <c r="DD706" s="13">
        <v>57.810444571365863</v>
      </c>
      <c r="DE706" s="13">
        <f ca="1"/>
        <v>62.002389909673639</v>
      </c>
      <c r="DF706" s="13">
        <v>62.472908634754013</v>
      </c>
    </row>
    <row r="707" spans="1:110" x14ac:dyDescent="0.25">
      <c r="A707" s="9">
        <v>75.099999999999994</v>
      </c>
      <c r="B707" s="10" t="b">
        <v>1</v>
      </c>
      <c r="U707" s="13"/>
      <c r="V707" s="13"/>
      <c r="W707" s="14"/>
      <c r="X707" s="26"/>
      <c r="Y707" s="26"/>
      <c r="Z707" s="26"/>
      <c r="AA707" s="26"/>
      <c r="AB707" s="26"/>
      <c r="AC707" s="26"/>
      <c r="AD707" s="26"/>
      <c r="AE707" s="26"/>
      <c r="AG707" s="13"/>
      <c r="AH707" s="13"/>
      <c r="AI707" s="14"/>
      <c r="AJ707" s="26"/>
      <c r="AK707" s="26"/>
      <c r="AL707" s="26"/>
      <c r="AM707" s="26"/>
      <c r="AN707" s="26"/>
      <c r="AO707" s="26"/>
      <c r="AP707" s="26"/>
      <c r="AQ707" s="26"/>
      <c r="AS707" s="13"/>
      <c r="AT707" s="13"/>
      <c r="AU707" s="14"/>
      <c r="AV707" s="26"/>
      <c r="AW707" s="26"/>
      <c r="AX707" s="26"/>
      <c r="AY707" s="26"/>
      <c r="AZ707" s="26"/>
      <c r="BA707" s="26"/>
      <c r="BB707" s="26"/>
      <c r="BC707" s="26"/>
      <c r="CW707" s="26">
        <v>0.23992486338797814</v>
      </c>
      <c r="CX707" s="13">
        <v>62.8</v>
      </c>
      <c r="CY707" s="13">
        <v>62.49589760797565</v>
      </c>
      <c r="CZ707" s="13">
        <v>61.752824016148381</v>
      </c>
      <c r="DA707" s="13">
        <v>18.991028385202423</v>
      </c>
      <c r="DB707" s="13">
        <f ca="1"/>
        <v>63.566433943486857</v>
      </c>
      <c r="DC707" s="13">
        <f ca="1"/>
        <v>62.419302067669328</v>
      </c>
      <c r="DD707" s="13">
        <v>57.825808409846154</v>
      </c>
      <c r="DE707" s="13">
        <f ca="1"/>
        <v>62.014440369925509</v>
      </c>
      <c r="DF707" s="13">
        <v>62.485344151056836</v>
      </c>
    </row>
    <row r="708" spans="1:110" x14ac:dyDescent="0.25">
      <c r="A708" s="9">
        <v>74.7</v>
      </c>
      <c r="B708" s="10" t="b">
        <v>1</v>
      </c>
      <c r="U708" s="13"/>
      <c r="V708" s="13"/>
      <c r="W708" s="14"/>
      <c r="X708" s="26"/>
      <c r="Y708" s="26"/>
      <c r="Z708" s="26"/>
      <c r="AA708" s="26"/>
      <c r="AB708" s="26"/>
      <c r="AC708" s="26"/>
      <c r="AD708" s="26"/>
      <c r="AE708" s="26"/>
      <c r="AG708" s="13"/>
      <c r="AH708" s="13"/>
      <c r="AI708" s="14"/>
      <c r="AJ708" s="26"/>
      <c r="AK708" s="26"/>
      <c r="AL708" s="26"/>
      <c r="AM708" s="26"/>
      <c r="AN708" s="26"/>
      <c r="AO708" s="26"/>
      <c r="AP708" s="26"/>
      <c r="AQ708" s="26"/>
      <c r="AS708" s="13"/>
      <c r="AT708" s="13"/>
      <c r="AU708" s="14"/>
      <c r="AV708" s="26"/>
      <c r="AW708" s="26"/>
      <c r="AX708" s="26"/>
      <c r="AY708" s="26"/>
      <c r="AZ708" s="26"/>
      <c r="BA708" s="26"/>
      <c r="BB708" s="26"/>
      <c r="BC708" s="26"/>
      <c r="CW708" s="26">
        <v>0.24026639344262296</v>
      </c>
      <c r="CX708" s="13">
        <v>62.8</v>
      </c>
      <c r="CY708" s="13">
        <v>62.506358403515684</v>
      </c>
      <c r="CZ708" s="13">
        <v>61.762799651013623</v>
      </c>
      <c r="DA708" s="13">
        <v>19.022140714577365</v>
      </c>
      <c r="DB708" s="13">
        <f ca="1"/>
        <v>63.577895934003877</v>
      </c>
      <c r="DC708" s="13">
        <f ca="1"/>
        <v>62.429018342101735</v>
      </c>
      <c r="DD708" s="13">
        <v>57.841161317096052</v>
      </c>
      <c r="DE708" s="13">
        <f ca="1"/>
        <v>62.026481912186938</v>
      </c>
      <c r="DF708" s="13">
        <v>62.497770343895496</v>
      </c>
    </row>
    <row r="709" spans="1:110" x14ac:dyDescent="0.25">
      <c r="A709" s="9">
        <v>76</v>
      </c>
      <c r="B709" s="10" t="b">
        <v>1</v>
      </c>
      <c r="U709" s="13"/>
      <c r="V709" s="13"/>
      <c r="W709" s="14"/>
      <c r="X709" s="26"/>
      <c r="Y709" s="26"/>
      <c r="Z709" s="26"/>
      <c r="AA709" s="26"/>
      <c r="AB709" s="26"/>
      <c r="AC709" s="26"/>
      <c r="AD709" s="26"/>
      <c r="AE709" s="26"/>
      <c r="AG709" s="13"/>
      <c r="AH709" s="13"/>
      <c r="AI709" s="14"/>
      <c r="AJ709" s="26"/>
      <c r="AK709" s="26"/>
      <c r="AL709" s="26"/>
      <c r="AM709" s="26"/>
      <c r="AN709" s="26"/>
      <c r="AO709" s="26"/>
      <c r="AP709" s="26"/>
      <c r="AQ709" s="26"/>
      <c r="AS709" s="13"/>
      <c r="AT709" s="13"/>
      <c r="AU709" s="14"/>
      <c r="AV709" s="26"/>
      <c r="AW709" s="26"/>
      <c r="AX709" s="26"/>
      <c r="AY709" s="26"/>
      <c r="AZ709" s="26"/>
      <c r="BA709" s="26"/>
      <c r="BB709" s="26"/>
      <c r="BC709" s="26"/>
      <c r="CW709" s="26">
        <v>0.24060792349726776</v>
      </c>
      <c r="CX709" s="13">
        <v>62.8</v>
      </c>
      <c r="CY709" s="13">
        <v>62.516811099828743</v>
      </c>
      <c r="CZ709" s="13">
        <v>61.772769171891937</v>
      </c>
      <c r="DA709" s="13">
        <v>19.05326703330951</v>
      </c>
      <c r="DB709" s="13">
        <f ca="1"/>
        <v>63.589346397012868</v>
      </c>
      <c r="DC709" s="13">
        <f ca="1"/>
        <v>62.438728109688519</v>
      </c>
      <c r="DD709" s="13">
        <v>57.85650331641483</v>
      </c>
      <c r="DE709" s="13">
        <f ca="1"/>
        <v>62.038514560681264</v>
      </c>
      <c r="DF709" s="13">
        <v>62.510187238286143</v>
      </c>
    </row>
    <row r="710" spans="1:110" x14ac:dyDescent="0.25">
      <c r="A710" s="9">
        <v>73</v>
      </c>
      <c r="B710" s="10" t="b">
        <v>1</v>
      </c>
      <c r="U710" s="13"/>
      <c r="V710" s="13"/>
      <c r="W710" s="14"/>
      <c r="X710" s="26"/>
      <c r="Y710" s="26"/>
      <c r="Z710" s="26"/>
      <c r="AA710" s="26"/>
      <c r="AB710" s="26"/>
      <c r="AC710" s="26"/>
      <c r="AD710" s="26"/>
      <c r="AE710" s="26"/>
      <c r="AG710" s="13"/>
      <c r="AH710" s="13"/>
      <c r="AI710" s="14"/>
      <c r="AJ710" s="26"/>
      <c r="AK710" s="26"/>
      <c r="AL710" s="26"/>
      <c r="AM710" s="26"/>
      <c r="AN710" s="26"/>
      <c r="AO710" s="26"/>
      <c r="AP710" s="26"/>
      <c r="AQ710" s="26"/>
      <c r="AS710" s="13"/>
      <c r="AT710" s="13"/>
      <c r="AU710" s="14"/>
      <c r="AV710" s="26"/>
      <c r="AW710" s="26"/>
      <c r="AX710" s="26"/>
      <c r="AY710" s="26"/>
      <c r="AZ710" s="26"/>
      <c r="BA710" s="26"/>
      <c r="BB710" s="26"/>
      <c r="BC710" s="26"/>
      <c r="CW710" s="26">
        <v>0.24094945355191258</v>
      </c>
      <c r="CX710" s="13">
        <v>62.8</v>
      </c>
      <c r="CY710" s="13">
        <v>62.527255722018197</v>
      </c>
      <c r="CZ710" s="13">
        <v>61.78273259925141</v>
      </c>
      <c r="DA710" s="13">
        <v>19.084407353984876</v>
      </c>
      <c r="DB710" s="13">
        <f ca="1"/>
        <v>63.600785366147029</v>
      </c>
      <c r="DC710" s="13">
        <f ca="1"/>
        <v>62.448431391433118</v>
      </c>
      <c r="DD710" s="13">
        <v>57.871834431019082</v>
      </c>
      <c r="DE710" s="13">
        <f ca="1"/>
        <v>62.050538339541419</v>
      </c>
      <c r="DF710" s="13">
        <v>62.522594859151546</v>
      </c>
    </row>
    <row r="711" spans="1:110" x14ac:dyDescent="0.25">
      <c r="A711" s="9">
        <v>71</v>
      </c>
      <c r="B711" s="10" t="b">
        <v>1</v>
      </c>
      <c r="U711" s="13"/>
      <c r="V711" s="13"/>
      <c r="W711" s="14"/>
      <c r="X711" s="26"/>
      <c r="Y711" s="26"/>
      <c r="Z711" s="26"/>
      <c r="AA711" s="26"/>
      <c r="AB711" s="26"/>
      <c r="AC711" s="26"/>
      <c r="AD711" s="26"/>
      <c r="AE711" s="26"/>
      <c r="AG711" s="13"/>
      <c r="AH711" s="13"/>
      <c r="AI711" s="14"/>
      <c r="AJ711" s="26"/>
      <c r="AK711" s="26"/>
      <c r="AL711" s="26"/>
      <c r="AM711" s="26"/>
      <c r="AN711" s="26"/>
      <c r="AO711" s="26"/>
      <c r="AP711" s="26"/>
      <c r="AQ711" s="26"/>
      <c r="AS711" s="13"/>
      <c r="AT711" s="13"/>
      <c r="AU711" s="14"/>
      <c r="AV711" s="26"/>
      <c r="AW711" s="26"/>
      <c r="AX711" s="26"/>
      <c r="AY711" s="26"/>
      <c r="AZ711" s="26"/>
      <c r="BA711" s="26"/>
      <c r="BB711" s="26"/>
      <c r="BC711" s="26"/>
      <c r="CW711" s="26">
        <v>0.24129098360655737</v>
      </c>
      <c r="CX711" s="13">
        <v>62.8</v>
      </c>
      <c r="CY711" s="13">
        <v>62.537692295090473</v>
      </c>
      <c r="CZ711" s="13">
        <v>61.792689953484704</v>
      </c>
      <c r="DA711" s="13">
        <v>19.115561689206469</v>
      </c>
      <c r="DB711" s="13">
        <f ca="1"/>
        <v>63.612212874904806</v>
      </c>
      <c r="DC711" s="13">
        <f ca="1"/>
        <v>62.45812820826022</v>
      </c>
      <c r="DD711" s="13">
        <v>57.887154684043196</v>
      </c>
      <c r="DE711" s="13">
        <f ca="1"/>
        <v>62.062553272810462</v>
      </c>
      <c r="DF711" s="13">
        <v>62.534993231321565</v>
      </c>
    </row>
    <row r="712" spans="1:110" x14ac:dyDescent="0.25">
      <c r="A712" s="9">
        <v>69.8</v>
      </c>
      <c r="B712" s="10" t="b">
        <v>1</v>
      </c>
      <c r="U712" s="13"/>
      <c r="V712" s="13"/>
      <c r="W712" s="14"/>
      <c r="X712" s="26"/>
      <c r="Y712" s="26"/>
      <c r="Z712" s="26"/>
      <c r="AA712" s="26"/>
      <c r="AB712" s="26"/>
      <c r="AC712" s="26"/>
      <c r="AD712" s="26"/>
      <c r="AE712" s="26"/>
      <c r="AG712" s="13"/>
      <c r="AH712" s="13"/>
      <c r="AI712" s="14"/>
      <c r="AJ712" s="26"/>
      <c r="AK712" s="26"/>
      <c r="AL712" s="26"/>
      <c r="AM712" s="26"/>
      <c r="AN712" s="26"/>
      <c r="AO712" s="26"/>
      <c r="AP712" s="26"/>
      <c r="AQ712" s="26"/>
      <c r="AS712" s="13"/>
      <c r="AT712" s="13"/>
      <c r="AU712" s="14"/>
      <c r="AV712" s="26"/>
      <c r="AW712" s="26"/>
      <c r="AX712" s="26"/>
      <c r="AY712" s="26"/>
      <c r="AZ712" s="26"/>
      <c r="BA712" s="26"/>
      <c r="BB712" s="26"/>
      <c r="BC712" s="26"/>
      <c r="CW712" s="26">
        <v>0.2416325136612022</v>
      </c>
      <c r="CX712" s="13">
        <v>62.8</v>
      </c>
      <c r="CY712" s="13">
        <v>62.54812084395558</v>
      </c>
      <c r="CZ712" s="13">
        <v>61.802641254909695</v>
      </c>
      <c r="DA712" s="13">
        <v>19.146730051594339</v>
      </c>
      <c r="DB712" s="13">
        <f ca="1"/>
        <v>63.623628956650613</v>
      </c>
      <c r="DC712" s="13">
        <f ca="1"/>
        <v>62.467818581016296</v>
      </c>
      <c r="DD712" s="13">
        <v>57.902464098539689</v>
      </c>
      <c r="DE712" s="13">
        <f ca="1"/>
        <v>62.074559384442026</v>
      </c>
      <c r="DF712" s="13">
        <v>62.547382379533687</v>
      </c>
    </row>
    <row r="713" spans="1:110" x14ac:dyDescent="0.25">
      <c r="A713" s="9">
        <v>69.400000000000006</v>
      </c>
      <c r="B713" s="10" t="b">
        <v>1</v>
      </c>
      <c r="U713" s="13"/>
      <c r="V713" s="13"/>
      <c r="W713" s="14"/>
      <c r="X713" s="26"/>
      <c r="Y713" s="26"/>
      <c r="Z713" s="26"/>
      <c r="AA713" s="26"/>
      <c r="AB713" s="26"/>
      <c r="AC713" s="26"/>
      <c r="AD713" s="26"/>
      <c r="AE713" s="26"/>
      <c r="AG713" s="13"/>
      <c r="AH713" s="13"/>
      <c r="AI713" s="14"/>
      <c r="AJ713" s="26"/>
      <c r="AK713" s="26"/>
      <c r="AL713" s="26"/>
      <c r="AM713" s="26"/>
      <c r="AN713" s="26"/>
      <c r="AO713" s="26"/>
      <c r="AP713" s="26"/>
      <c r="AQ713" s="26"/>
      <c r="AS713" s="13"/>
      <c r="AT713" s="13"/>
      <c r="AU713" s="14"/>
      <c r="AV713" s="26"/>
      <c r="AW713" s="26"/>
      <c r="AX713" s="26"/>
      <c r="AY713" s="26"/>
      <c r="AZ713" s="26"/>
      <c r="BA713" s="26"/>
      <c r="BB713" s="26"/>
      <c r="BC713" s="26"/>
      <c r="CW713" s="26">
        <v>0.24197404371584699</v>
      </c>
      <c r="CX713" s="13">
        <v>62.9</v>
      </c>
      <c r="CY713" s="13">
        <v>62.558541393427632</v>
      </c>
      <c r="CZ713" s="13">
        <v>61.812586523769568</v>
      </c>
      <c r="DA713" s="13">
        <v>19.177912453785549</v>
      </c>
      <c r="DB713" s="13">
        <f ca="1"/>
        <v>63.635033644615604</v>
      </c>
      <c r="DC713" s="13">
        <f ca="1"/>
        <v>62.477502530469906</v>
      </c>
      <c r="DD713" s="13">
        <v>57.917762697479688</v>
      </c>
      <c r="DE713" s="13">
        <f ca="1"/>
        <v>62.086556698300761</v>
      </c>
      <c r="DF713" s="13">
        <v>62.559762328433436</v>
      </c>
    </row>
    <row r="714" spans="1:110" x14ac:dyDescent="0.25">
      <c r="A714" s="9">
        <v>69</v>
      </c>
      <c r="B714" s="10" t="b">
        <v>1</v>
      </c>
      <c r="U714" s="13"/>
      <c r="V714" s="13"/>
      <c r="W714" s="14"/>
      <c r="X714" s="26"/>
      <c r="Y714" s="26"/>
      <c r="Z714" s="26"/>
      <c r="AA714" s="26"/>
      <c r="AB714" s="26"/>
      <c r="AC714" s="26"/>
      <c r="AD714" s="26"/>
      <c r="AE714" s="26"/>
      <c r="AG714" s="13"/>
      <c r="AH714" s="13"/>
      <c r="AI714" s="14"/>
      <c r="AJ714" s="26"/>
      <c r="AK714" s="26"/>
      <c r="AL714" s="26"/>
      <c r="AM714" s="26"/>
      <c r="AN714" s="26"/>
      <c r="AO714" s="26"/>
      <c r="AP714" s="26"/>
      <c r="AQ714" s="26"/>
      <c r="AS714" s="13"/>
      <c r="AT714" s="13"/>
      <c r="AU714" s="14"/>
      <c r="AV714" s="26"/>
      <c r="AW714" s="26"/>
      <c r="AX714" s="26"/>
      <c r="AY714" s="26"/>
      <c r="AZ714" s="26"/>
      <c r="BA714" s="26"/>
      <c r="BB714" s="26"/>
      <c r="BC714" s="26"/>
      <c r="CW714" s="26">
        <v>0.24231557377049182</v>
      </c>
      <c r="CX714" s="13">
        <v>62.9</v>
      </c>
      <c r="CY714" s="13">
        <v>62.568953968225401</v>
      </c>
      <c r="CZ714" s="13">
        <v>61.822525780233534</v>
      </c>
      <c r="DA714" s="13">
        <v>19.209108908434295</v>
      </c>
      <c r="DB714" s="13">
        <f ca="1"/>
        <v>63.646426971898357</v>
      </c>
      <c r="DC714" s="13">
        <f ca="1"/>
        <v>62.487180077312246</v>
      </c>
      <c r="DD714" s="13">
        <v>57.933050503753265</v>
      </c>
      <c r="DE714" s="13">
        <f ca="1"/>
        <v>62.098545238162885</v>
      </c>
      <c r="DF714" s="13">
        <v>62.572133102574952</v>
      </c>
    </row>
    <row r="715" spans="1:110" x14ac:dyDescent="0.25">
      <c r="A715" s="9">
        <v>68.7</v>
      </c>
      <c r="B715" s="10" t="b">
        <v>1</v>
      </c>
      <c r="U715" s="13"/>
      <c r="V715" s="13"/>
      <c r="W715" s="14"/>
      <c r="X715" s="26"/>
      <c r="Y715" s="26"/>
      <c r="Z715" s="26"/>
      <c r="AA715" s="26"/>
      <c r="AB715" s="26"/>
      <c r="AC715" s="26"/>
      <c r="AD715" s="26"/>
      <c r="AE715" s="26"/>
      <c r="AG715" s="13"/>
      <c r="AH715" s="13"/>
      <c r="AI715" s="14"/>
      <c r="AJ715" s="26"/>
      <c r="AK715" s="26"/>
      <c r="AL715" s="26"/>
      <c r="AM715" s="26"/>
      <c r="AN715" s="26"/>
      <c r="AO715" s="26"/>
      <c r="AP715" s="26"/>
      <c r="AQ715" s="26"/>
      <c r="AS715" s="13"/>
      <c r="AT715" s="13"/>
      <c r="AU715" s="14"/>
      <c r="AV715" s="26"/>
      <c r="AW715" s="26"/>
      <c r="AX715" s="26"/>
      <c r="AY715" s="26"/>
      <c r="AZ715" s="26"/>
      <c r="BA715" s="26"/>
      <c r="BB715" s="26"/>
      <c r="BC715" s="26"/>
      <c r="CW715" s="26">
        <v>0.24265710382513661</v>
      </c>
      <c r="CX715" s="13">
        <v>62.9</v>
      </c>
      <c r="CY715" s="13">
        <v>62.579358592972838</v>
      </c>
      <c r="CZ715" s="13">
        <v>61.832459044397069</v>
      </c>
      <c r="DA715" s="13">
        <v>19.240319428211848</v>
      </c>
      <c r="DB715" s="13">
        <f ca="1"/>
        <v>63.65780897146567</v>
      </c>
      <c r="DC715" s="13">
        <f ca="1"/>
        <v>62.496851242157518</v>
      </c>
      <c r="DD715" s="13">
        <v>57.948327540169871</v>
      </c>
      <c r="DE715" s="13">
        <f ca="1"/>
        <v>62.110525027716562</v>
      </c>
      <c r="DF715" s="13">
        <v>62.584494726421383</v>
      </c>
    </row>
    <row r="716" spans="1:110" x14ac:dyDescent="0.25">
      <c r="A716" s="9">
        <v>68.599999999999994</v>
      </c>
      <c r="B716" s="10" t="b">
        <v>1</v>
      </c>
      <c r="U716" s="13"/>
      <c r="V716" s="13"/>
      <c r="W716" s="14"/>
      <c r="X716" s="26"/>
      <c r="Y716" s="26"/>
      <c r="Z716" s="26"/>
      <c r="AA716" s="26"/>
      <c r="AB716" s="26"/>
      <c r="AC716" s="26"/>
      <c r="AD716" s="26"/>
      <c r="AE716" s="26"/>
      <c r="AG716" s="13"/>
      <c r="AH716" s="13"/>
      <c r="AI716" s="14"/>
      <c r="AJ716" s="26"/>
      <c r="AK716" s="26"/>
      <c r="AL716" s="26"/>
      <c r="AM716" s="26"/>
      <c r="AN716" s="26"/>
      <c r="AO716" s="26"/>
      <c r="AP716" s="26"/>
      <c r="AQ716" s="26"/>
      <c r="AS716" s="13"/>
      <c r="AT716" s="13"/>
      <c r="AU716" s="14"/>
      <c r="AV716" s="26"/>
      <c r="AW716" s="26"/>
      <c r="AX716" s="26"/>
      <c r="AY716" s="26"/>
      <c r="AZ716" s="26"/>
      <c r="BA716" s="26"/>
      <c r="BB716" s="26"/>
      <c r="BC716" s="26"/>
      <c r="CW716" s="26">
        <v>0.24299863387978143</v>
      </c>
      <c r="CX716" s="13">
        <v>62.9</v>
      </c>
      <c r="CY716" s="13">
        <v>62.589755292199605</v>
      </c>
      <c r="CZ716" s="13">
        <v>61.842386336282473</v>
      </c>
      <c r="DA716" s="13">
        <v>19.271544025806641</v>
      </c>
      <c r="DB716" s="13">
        <f ca="1"/>
        <v>63.669179676153249</v>
      </c>
      <c r="DC716" s="13">
        <f ca="1"/>
        <v>62.506516045543343</v>
      </c>
      <c r="DD716" s="13">
        <v>57.963593829458731</v>
      </c>
      <c r="DE716" s="13">
        <f ca="1"/>
        <v>62.122496090562422</v>
      </c>
      <c r="DF716" s="13">
        <v>62.596847224345439</v>
      </c>
    </row>
    <row r="717" spans="1:110" x14ac:dyDescent="0.25">
      <c r="A717" s="9">
        <v>68.5</v>
      </c>
      <c r="B717" s="10" t="b">
        <v>1</v>
      </c>
      <c r="U717" s="13"/>
      <c r="V717" s="13"/>
      <c r="W717" s="14"/>
      <c r="X717" s="26"/>
      <c r="Y717" s="26"/>
      <c r="Z717" s="26"/>
      <c r="AA717" s="26"/>
      <c r="AB717" s="26"/>
      <c r="AC717" s="26"/>
      <c r="AD717" s="26"/>
      <c r="AE717" s="26"/>
      <c r="AG717" s="13"/>
      <c r="AH717" s="13"/>
      <c r="AI717" s="14"/>
      <c r="AJ717" s="26"/>
      <c r="AK717" s="26"/>
      <c r="AL717" s="26"/>
      <c r="AM717" s="26"/>
      <c r="AN717" s="26"/>
      <c r="AO717" s="26"/>
      <c r="AP717" s="26"/>
      <c r="AQ717" s="26"/>
      <c r="AS717" s="13"/>
      <c r="AT717" s="13"/>
      <c r="AU717" s="14"/>
      <c r="AV717" s="26"/>
      <c r="AW717" s="26"/>
      <c r="AX717" s="26"/>
      <c r="AY717" s="26"/>
      <c r="AZ717" s="26"/>
      <c r="BA717" s="26"/>
      <c r="BB717" s="26"/>
      <c r="BC717" s="26"/>
      <c r="CW717" s="26">
        <v>0.24334016393442623</v>
      </c>
      <c r="CX717" s="13">
        <v>62.9</v>
      </c>
      <c r="CY717" s="13">
        <v>62.600144090341558</v>
      </c>
      <c r="CZ717" s="13">
        <v>61.852307675839072</v>
      </c>
      <c r="DA717" s="13">
        <v>19.302782713924305</v>
      </c>
      <c r="DB717" s="13">
        <f ca="1"/>
        <v>63.680539118666445</v>
      </c>
      <c r="DC717" s="13">
        <f ca="1"/>
        <v>62.516174507931225</v>
      </c>
      <c r="DD717" s="13">
        <v>57.978849394269233</v>
      </c>
      <c r="DE717" s="13">
        <f ca="1"/>
        <v>62.134458450214026</v>
      </c>
      <c r="DF717" s="13">
        <v>62.609190620629818</v>
      </c>
    </row>
    <row r="718" spans="1:110" x14ac:dyDescent="0.25">
      <c r="A718" s="9">
        <v>68.5</v>
      </c>
      <c r="B718" s="10" t="b">
        <v>1</v>
      </c>
      <c r="U718" s="13"/>
      <c r="V718" s="13"/>
      <c r="W718" s="14"/>
      <c r="X718" s="26"/>
      <c r="Y718" s="26"/>
      <c r="Z718" s="26"/>
      <c r="AA718" s="26"/>
      <c r="AB718" s="26"/>
      <c r="AC718" s="26"/>
      <c r="AD718" s="26"/>
      <c r="AE718" s="26"/>
      <c r="AG718" s="13"/>
      <c r="AH718" s="13"/>
      <c r="AI718" s="14"/>
      <c r="AJ718" s="26"/>
      <c r="AK718" s="26"/>
      <c r="AL718" s="26"/>
      <c r="AM718" s="26"/>
      <c r="AN718" s="26"/>
      <c r="AO718" s="26"/>
      <c r="AP718" s="26"/>
      <c r="AQ718" s="26"/>
      <c r="AS718" s="13"/>
      <c r="AT718" s="13"/>
      <c r="AU718" s="14"/>
      <c r="AV718" s="26"/>
      <c r="AW718" s="26"/>
      <c r="AX718" s="26"/>
      <c r="AY718" s="26"/>
      <c r="AZ718" s="26"/>
      <c r="BA718" s="26"/>
      <c r="BB718" s="26"/>
      <c r="BC718" s="26"/>
      <c r="CW718" s="26">
        <v>0.24368169398907105</v>
      </c>
      <c r="CX718" s="13">
        <v>62.9</v>
      </c>
      <c r="CY718" s="13">
        <v>62.610525011741316</v>
      </c>
      <c r="CZ718" s="13">
        <v>61.862223082943686</v>
      </c>
      <c r="DA718" s="13">
        <v>19.334035505287638</v>
      </c>
      <c r="DB718" s="13">
        <f ca="1"/>
        <v>63.691887331580951</v>
      </c>
      <c r="DC718" s="13">
        <f ca="1"/>
        <v>62.525826649706943</v>
      </c>
      <c r="DD718" s="13">
        <v>57.994094257171326</v>
      </c>
      <c r="DE718" s="13">
        <f ca="1"/>
        <v>62.14641213009827</v>
      </c>
      <c r="DF718" s="13">
        <v>62.621524939467704</v>
      </c>
    </row>
    <row r="719" spans="1:110" x14ac:dyDescent="0.25">
      <c r="A719" s="9">
        <v>68.5</v>
      </c>
      <c r="B719" s="10" t="b">
        <v>1</v>
      </c>
      <c r="U719" s="13"/>
      <c r="V719" s="13"/>
      <c r="W719" s="14"/>
      <c r="X719" s="26"/>
      <c r="Y719" s="26"/>
      <c r="Z719" s="26"/>
      <c r="AA719" s="26"/>
      <c r="AB719" s="26"/>
      <c r="AC719" s="26"/>
      <c r="AD719" s="26"/>
      <c r="AE719" s="26"/>
      <c r="AG719" s="13"/>
      <c r="AH719" s="13"/>
      <c r="AI719" s="14"/>
      <c r="AJ719" s="26"/>
      <c r="AK719" s="26"/>
      <c r="AL719" s="26"/>
      <c r="AM719" s="26"/>
      <c r="AN719" s="26"/>
      <c r="AO719" s="26"/>
      <c r="AP719" s="26"/>
      <c r="AQ719" s="26"/>
      <c r="AS719" s="13"/>
      <c r="AT719" s="13"/>
      <c r="AU719" s="14"/>
      <c r="AV719" s="26"/>
      <c r="AW719" s="26"/>
      <c r="AX719" s="26"/>
      <c r="AY719" s="26"/>
      <c r="AZ719" s="26"/>
      <c r="BA719" s="26"/>
      <c r="BB719" s="26"/>
      <c r="BC719" s="26"/>
      <c r="CW719" s="26">
        <v>0.24402322404371585</v>
      </c>
      <c r="CX719" s="13">
        <v>62.9</v>
      </c>
      <c r="CY719" s="13">
        <v>62.62089808064875</v>
      </c>
      <c r="CZ719" s="13">
        <v>61.872132577401253</v>
      </c>
      <c r="DA719" s="13">
        <v>19.365302412636723</v>
      </c>
      <c r="DB719" s="13">
        <f ca="1"/>
        <v>63.703224347343543</v>
      </c>
      <c r="DC719" s="13">
        <f ca="1"/>
        <v>62.535472491180968</v>
      </c>
      <c r="DD719" s="13">
        <v>58.009328440655892</v>
      </c>
      <c r="DE719" s="13">
        <f ca="1"/>
        <v>62.158357153555926</v>
      </c>
      <c r="DF719" s="13">
        <v>62.633850204963224</v>
      </c>
    </row>
    <row r="720" spans="1:110" x14ac:dyDescent="0.25">
      <c r="A720" s="9">
        <v>68.400000000000006</v>
      </c>
      <c r="B720" s="10" t="b">
        <v>1</v>
      </c>
      <c r="U720" s="13"/>
      <c r="V720" s="13"/>
      <c r="W720" s="14"/>
      <c r="X720" s="26"/>
      <c r="Y720" s="26"/>
      <c r="Z720" s="26"/>
      <c r="AA720" s="26"/>
      <c r="AB720" s="26"/>
      <c r="AC720" s="26"/>
      <c r="AD720" s="26"/>
      <c r="AE720" s="26"/>
      <c r="AG720" s="13"/>
      <c r="AH720" s="13"/>
      <c r="AI720" s="14"/>
      <c r="AJ720" s="26"/>
      <c r="AK720" s="26"/>
      <c r="AL720" s="26"/>
      <c r="AM720" s="26"/>
      <c r="AN720" s="26"/>
      <c r="AO720" s="26"/>
      <c r="AP720" s="26"/>
      <c r="AQ720" s="26"/>
      <c r="AS720" s="13"/>
      <c r="AT720" s="13"/>
      <c r="AU720" s="14"/>
      <c r="AV720" s="26"/>
      <c r="AW720" s="26"/>
      <c r="AX720" s="26"/>
      <c r="AY720" s="26"/>
      <c r="AZ720" s="26"/>
      <c r="BA720" s="26"/>
      <c r="BB720" s="26"/>
      <c r="BC720" s="26"/>
      <c r="CW720" s="26">
        <v>0.24436475409836064</v>
      </c>
      <c r="CX720" s="13">
        <v>62.9</v>
      </c>
      <c r="CY720" s="13">
        <v>62.631263321221489</v>
      </c>
      <c r="CZ720" s="13">
        <v>61.882036178944752</v>
      </c>
      <c r="DA720" s="13">
        <v>19.396583448728862</v>
      </c>
      <c r="DB720" s="13">
        <f ca="1"/>
        <v>63.714550198272789</v>
      </c>
      <c r="DC720" s="13">
        <f ca="1"/>
        <v>62.545112052588898</v>
      </c>
      <c r="DD720" s="13">
        <v>58.024551967135153</v>
      </c>
      <c r="DE720" s="13">
        <f ca="1"/>
        <v>62.170293543842007</v>
      </c>
      <c r="DF720" s="13">
        <v>62.646166441131925</v>
      </c>
    </row>
    <row r="721" spans="1:110" x14ac:dyDescent="0.25">
      <c r="A721" s="9">
        <v>68.099999999999994</v>
      </c>
      <c r="B721" s="10" t="b">
        <v>1</v>
      </c>
      <c r="U721" s="13"/>
      <c r="V721" s="13"/>
      <c r="W721" s="14"/>
      <c r="X721" s="26"/>
      <c r="Y721" s="26"/>
      <c r="Z721" s="26"/>
      <c r="AA721" s="26"/>
      <c r="AB721" s="26"/>
      <c r="AC721" s="26"/>
      <c r="AD721" s="26"/>
      <c r="AE721" s="26"/>
      <c r="AG721" s="13"/>
      <c r="AH721" s="13"/>
      <c r="AI721" s="14"/>
      <c r="AJ721" s="26"/>
      <c r="AK721" s="26"/>
      <c r="AL721" s="26"/>
      <c r="AM721" s="26"/>
      <c r="AN721" s="26"/>
      <c r="AO721" s="26"/>
      <c r="AP721" s="26"/>
      <c r="AQ721" s="26"/>
      <c r="AS721" s="13"/>
      <c r="AT721" s="13"/>
      <c r="AU721" s="14"/>
      <c r="AV721" s="26"/>
      <c r="AW721" s="26"/>
      <c r="AX721" s="26"/>
      <c r="AY721" s="26"/>
      <c r="AZ721" s="26"/>
      <c r="BA721" s="26"/>
      <c r="BB721" s="26"/>
      <c r="BC721" s="26"/>
      <c r="CW721" s="26">
        <v>0.24470628415300547</v>
      </c>
      <c r="CX721" s="13">
        <v>62.9</v>
      </c>
      <c r="CY721" s="13">
        <v>62.64162075752543</v>
      </c>
      <c r="CZ721" s="13">
        <v>61.891933907236172</v>
      </c>
      <c r="DA721" s="13">
        <v>19.427878626338707</v>
      </c>
      <c r="DB721" s="13">
        <f ca="1"/>
        <v>63.725864916559701</v>
      </c>
      <c r="DC721" s="13">
        <f ca="1"/>
        <v>62.554745354091814</v>
      </c>
      <c r="DD721" s="13">
        <v>58.039764858943066</v>
      </c>
      <c r="DE721" s="13">
        <f ca="1"/>
        <v>62.182221324126267</v>
      </c>
      <c r="DF721" s="13">
        <v>62.658473671901213</v>
      </c>
    </row>
    <row r="722" spans="1:110" x14ac:dyDescent="0.25">
      <c r="A722" s="9">
        <v>67.599999999999994</v>
      </c>
      <c r="B722" s="10" t="b">
        <v>1</v>
      </c>
      <c r="U722" s="13"/>
      <c r="V722" s="13"/>
      <c r="W722" s="14"/>
      <c r="X722" s="26"/>
      <c r="Y722" s="26"/>
      <c r="Z722" s="26"/>
      <c r="AA722" s="26"/>
      <c r="AB722" s="26"/>
      <c r="AC722" s="26"/>
      <c r="AD722" s="26"/>
      <c r="AE722" s="26"/>
      <c r="AG722" s="13"/>
      <c r="AH722" s="13"/>
      <c r="AI722" s="14"/>
      <c r="AJ722" s="26"/>
      <c r="AK722" s="26"/>
      <c r="AL722" s="26"/>
      <c r="AM722" s="26"/>
      <c r="AN722" s="26"/>
      <c r="AO722" s="26"/>
      <c r="AP722" s="26"/>
      <c r="AQ722" s="26"/>
      <c r="AS722" s="13"/>
      <c r="AT722" s="13"/>
      <c r="AU722" s="14"/>
      <c r="AV722" s="26"/>
      <c r="AW722" s="26"/>
      <c r="AX722" s="26"/>
      <c r="AY722" s="26"/>
      <c r="AZ722" s="26"/>
      <c r="BA722" s="26"/>
      <c r="BB722" s="26"/>
      <c r="BC722" s="26"/>
      <c r="CW722" s="26">
        <v>0.24504781420765026</v>
      </c>
      <c r="CX722" s="13">
        <v>63</v>
      </c>
      <c r="CY722" s="13">
        <v>62.65197041353526</v>
      </c>
      <c r="CZ722" s="13">
        <v>61.901825781866471</v>
      </c>
      <c r="DA722" s="13">
        <v>19.459187958258216</v>
      </c>
      <c r="DB722" s="13">
        <f ca="1"/>
        <v>63.737168534268505</v>
      </c>
      <c r="DC722" s="13">
        <f ca="1"/>
        <v>62.564372415776774</v>
      </c>
      <c r="DD722" s="13">
        <v>58.054967138335655</v>
      </c>
      <c r="DE722" s="13">
        <f ca="1"/>
        <v>62.194140517493651</v>
      </c>
      <c r="DF722" s="13">
        <v>62.670771921110855</v>
      </c>
    </row>
    <row r="723" spans="1:110" x14ac:dyDescent="0.25">
      <c r="A723" s="9">
        <v>66.599999999999994</v>
      </c>
      <c r="B723" s="10" t="b">
        <v>1</v>
      </c>
      <c r="U723" s="13"/>
      <c r="V723" s="13"/>
      <c r="W723" s="14"/>
      <c r="X723" s="26"/>
      <c r="Y723" s="26"/>
      <c r="Z723" s="26"/>
      <c r="AA723" s="26"/>
      <c r="AB723" s="26"/>
      <c r="AC723" s="26"/>
      <c r="AD723" s="26"/>
      <c r="AE723" s="26"/>
      <c r="AG723" s="13"/>
      <c r="AH723" s="13"/>
      <c r="AI723" s="14"/>
      <c r="AJ723" s="26"/>
      <c r="AK723" s="26"/>
      <c r="AL723" s="26"/>
      <c r="AM723" s="26"/>
      <c r="AN723" s="26"/>
      <c r="AO723" s="26"/>
      <c r="AP723" s="26"/>
      <c r="AQ723" s="26"/>
      <c r="AS723" s="13"/>
      <c r="AT723" s="13"/>
      <c r="AU723" s="14"/>
      <c r="AV723" s="26"/>
      <c r="AW723" s="26"/>
      <c r="AX723" s="26"/>
      <c r="AY723" s="26"/>
      <c r="AZ723" s="26"/>
      <c r="BA723" s="26"/>
      <c r="BB723" s="26"/>
      <c r="BC723" s="26"/>
      <c r="CW723" s="26">
        <v>0.24538934426229508</v>
      </c>
      <c r="CX723" s="13">
        <v>63</v>
      </c>
      <c r="CY723" s="13">
        <v>62.662312313134919</v>
      </c>
      <c r="CZ723" s="13">
        <v>61.911711822356047</v>
      </c>
      <c r="DA723" s="13">
        <v>19.490511457296737</v>
      </c>
      <c r="DB723" s="13">
        <f ca="1"/>
        <v>63.748461083337268</v>
      </c>
      <c r="DC723" s="13">
        <f ca="1"/>
        <v>62.573993257657122</v>
      </c>
      <c r="DD723" s="13">
        <v>58.070158827491433</v>
      </c>
      <c r="DE723" s="13">
        <f ca="1"/>
        <v>62.206051146944709</v>
      </c>
      <c r="DF723" s="13">
        <v>62.683061212513408</v>
      </c>
    </row>
    <row r="724" spans="1:110" x14ac:dyDescent="0.25">
      <c r="A724" s="9">
        <v>65.400000000000006</v>
      </c>
      <c r="B724" s="10" t="b">
        <v>1</v>
      </c>
      <c r="U724" s="13"/>
      <c r="V724" s="13"/>
      <c r="W724" s="14"/>
      <c r="X724" s="26"/>
      <c r="Y724" s="26"/>
      <c r="Z724" s="26"/>
      <c r="AA724" s="26"/>
      <c r="AB724" s="26"/>
      <c r="AC724" s="26"/>
      <c r="AD724" s="26"/>
      <c r="AE724" s="26"/>
      <c r="AG724" s="13"/>
      <c r="AH724" s="13"/>
      <c r="AI724" s="14"/>
      <c r="AJ724" s="26"/>
      <c r="AK724" s="26"/>
      <c r="AL724" s="26"/>
      <c r="AM724" s="26"/>
      <c r="AN724" s="26"/>
      <c r="AO724" s="26"/>
      <c r="AP724" s="26"/>
      <c r="AQ724" s="26"/>
      <c r="AS724" s="13"/>
      <c r="AT724" s="13"/>
      <c r="AU724" s="14"/>
      <c r="AV724" s="26"/>
      <c r="AW724" s="26"/>
      <c r="AX724" s="26"/>
      <c r="AY724" s="26"/>
      <c r="AZ724" s="26"/>
      <c r="BA724" s="26"/>
      <c r="BB724" s="26"/>
      <c r="BC724" s="26"/>
      <c r="CW724" s="26">
        <v>0.24573087431693988</v>
      </c>
      <c r="CX724" s="13">
        <v>63</v>
      </c>
      <c r="CY724" s="13">
        <v>62.672646480118132</v>
      </c>
      <c r="CZ724" s="13">
        <v>61.92159204815529</v>
      </c>
      <c r="DA724" s="13">
        <v>19.521849136280974</v>
      </c>
      <c r="DB724" s="13">
        <f ca="1"/>
        <v>63.759742595578672</v>
      </c>
      <c r="DC724" s="13">
        <f ca="1"/>
        <v>62.583607899672991</v>
      </c>
      <c r="DD724" s="13">
        <v>58.085339948511795</v>
      </c>
      <c r="DE724" s="13">
        <f ca="1"/>
        <v>62.217953235396038</v>
      </c>
      <c r="DF724" s="13">
        <v>62.695341569774683</v>
      </c>
    </row>
    <row r="725" spans="1:110" x14ac:dyDescent="0.25">
      <c r="A725" s="9">
        <v>59.8</v>
      </c>
      <c r="B725" s="10" t="b">
        <v>1</v>
      </c>
      <c r="U725" s="13"/>
      <c r="V725" s="13"/>
      <c r="W725" s="14"/>
      <c r="X725" s="26"/>
      <c r="Y725" s="26"/>
      <c r="Z725" s="26"/>
      <c r="AA725" s="26"/>
      <c r="AB725" s="26"/>
      <c r="AC725" s="26"/>
      <c r="AD725" s="26"/>
      <c r="AE725" s="26"/>
      <c r="AG725" s="13"/>
      <c r="AH725" s="13"/>
      <c r="AI725" s="14"/>
      <c r="AJ725" s="26"/>
      <c r="AK725" s="26"/>
      <c r="AL725" s="26"/>
      <c r="AM725" s="26"/>
      <c r="AN725" s="26"/>
      <c r="AO725" s="26"/>
      <c r="AP725" s="26"/>
      <c r="AQ725" s="26"/>
      <c r="AS725" s="13"/>
      <c r="AT725" s="13"/>
      <c r="AU725" s="14"/>
      <c r="AV725" s="26"/>
      <c r="AW725" s="26"/>
      <c r="AX725" s="26"/>
      <c r="AY725" s="26"/>
      <c r="AZ725" s="26"/>
      <c r="BA725" s="26"/>
      <c r="BB725" s="26"/>
      <c r="BC725" s="26"/>
      <c r="CW725" s="26">
        <v>0.2460724043715847</v>
      </c>
      <c r="CX725" s="13">
        <v>63</v>
      </c>
      <c r="CY725" s="13">
        <v>62.68297293818889</v>
      </c>
      <c r="CZ725" s="13">
        <v>61.931466478644793</v>
      </c>
      <c r="DA725" s="13">
        <v>19.553201008055101</v>
      </c>
      <c r="DB725" s="13">
        <f ca="1"/>
        <v>63.77101310268057</v>
      </c>
      <c r="DC725" s="13">
        <f ca="1"/>
        <v>62.593216361691603</v>
      </c>
      <c r="DD725" s="13">
        <v>58.100510523421342</v>
      </c>
      <c r="DE725" s="13">
        <f ca="1"/>
        <v>62.229846805680786</v>
      </c>
      <c r="DF725" s="13">
        <v>62.707613016474156</v>
      </c>
    </row>
    <row r="726" spans="1:110" x14ac:dyDescent="0.25">
      <c r="A726" s="9">
        <v>59.3</v>
      </c>
      <c r="B726" s="10" t="b">
        <v>1</v>
      </c>
      <c r="U726" s="13"/>
      <c r="V726" s="13"/>
      <c r="W726" s="14"/>
      <c r="X726" s="26"/>
      <c r="Y726" s="26"/>
      <c r="Z726" s="26"/>
      <c r="AA726" s="26"/>
      <c r="AB726" s="26"/>
      <c r="AC726" s="26"/>
      <c r="AD726" s="26"/>
      <c r="AE726" s="26"/>
      <c r="AG726" s="13"/>
      <c r="AH726" s="13"/>
      <c r="AI726" s="14"/>
      <c r="AJ726" s="26"/>
      <c r="AK726" s="26"/>
      <c r="AL726" s="26"/>
      <c r="AM726" s="26"/>
      <c r="AN726" s="26"/>
      <c r="AO726" s="26"/>
      <c r="AP726" s="26"/>
      <c r="AQ726" s="26"/>
      <c r="AS726" s="13"/>
      <c r="AT726" s="13"/>
      <c r="AU726" s="14"/>
      <c r="AV726" s="26"/>
      <c r="AW726" s="26"/>
      <c r="AX726" s="26"/>
      <c r="AY726" s="26"/>
      <c r="AZ726" s="26"/>
      <c r="BA726" s="26"/>
      <c r="BB726" s="26"/>
      <c r="BC726" s="26"/>
      <c r="CW726" s="26">
        <v>0.2464139344262295</v>
      </c>
      <c r="CX726" s="13">
        <v>63</v>
      </c>
      <c r="CY726" s="13">
        <v>62.69329171096193</v>
      </c>
      <c r="CZ726" s="13">
        <v>61.941335133135901</v>
      </c>
      <c r="DA726" s="13">
        <v>19.58456708548071</v>
      </c>
      <c r="DB726" s="13">
        <f ca="1"/>
        <v>63.782272636206798</v>
      </c>
      <c r="DC726" s="13">
        <f ca="1"/>
        <v>62.602818663507733</v>
      </c>
      <c r="DD726" s="13">
        <v>58.115670574168291</v>
      </c>
      <c r="DE726" s="13">
        <f ca="1"/>
        <v>62.241731880548983</v>
      </c>
      <c r="DF726" s="13">
        <v>62.719875576105494</v>
      </c>
    </row>
    <row r="727" spans="1:110" x14ac:dyDescent="0.25">
      <c r="A727" s="9">
        <v>58.8</v>
      </c>
      <c r="B727" s="10" t="b">
        <v>1</v>
      </c>
      <c r="U727" s="13"/>
      <c r="V727" s="13"/>
      <c r="W727" s="14"/>
      <c r="X727" s="26"/>
      <c r="Y727" s="26"/>
      <c r="Z727" s="26"/>
      <c r="AA727" s="26"/>
      <c r="AB727" s="26"/>
      <c r="AC727" s="26"/>
      <c r="AD727" s="26"/>
      <c r="AE727" s="26"/>
      <c r="AG727" s="13"/>
      <c r="AH727" s="13"/>
      <c r="AI727" s="14"/>
      <c r="AJ727" s="26"/>
      <c r="AK727" s="26"/>
      <c r="AL727" s="26"/>
      <c r="AM727" s="26"/>
      <c r="AN727" s="26"/>
      <c r="AO727" s="26"/>
      <c r="AP727" s="26"/>
      <c r="AQ727" s="26"/>
      <c r="AS727" s="13"/>
      <c r="AT727" s="13"/>
      <c r="AU727" s="14"/>
      <c r="AV727" s="26"/>
      <c r="AW727" s="26"/>
      <c r="AX727" s="26"/>
      <c r="AY727" s="26"/>
      <c r="AZ727" s="26"/>
      <c r="BA727" s="26"/>
      <c r="BB727" s="26"/>
      <c r="BC727" s="26"/>
      <c r="CW727" s="26">
        <v>0.24675546448087432</v>
      </c>
      <c r="CX727" s="13">
        <v>63</v>
      </c>
      <c r="CY727" s="13">
        <v>62.703602821963237</v>
      </c>
      <c r="CZ727" s="13">
        <v>61.95119803087087</v>
      </c>
      <c r="DA727" s="13">
        <v>19.615947381436918</v>
      </c>
      <c r="DB727" s="13">
        <f ca="1"/>
        <v>63.793521227597758</v>
      </c>
      <c r="DC727" s="13">
        <f ca="1"/>
        <v>62.612414824844087</v>
      </c>
      <c r="DD727" s="13">
        <v>58.130820122624826</v>
      </c>
      <c r="DE727" s="13">
        <f ca="1"/>
        <v>62.253608482668049</v>
      </c>
      <c r="DF727" s="13">
        <v>62.732129272076953</v>
      </c>
    </row>
    <row r="728" spans="1:110" x14ac:dyDescent="0.25">
      <c r="A728" s="9">
        <v>58.3</v>
      </c>
      <c r="B728" s="10" t="b">
        <v>1</v>
      </c>
      <c r="U728" s="13"/>
      <c r="V728" s="13"/>
      <c r="W728" s="14"/>
      <c r="X728" s="26"/>
      <c r="Y728" s="26"/>
      <c r="Z728" s="26"/>
      <c r="AA728" s="26"/>
      <c r="AB728" s="26"/>
      <c r="AC728" s="26"/>
      <c r="AD728" s="26"/>
      <c r="AE728" s="26"/>
      <c r="AG728" s="13"/>
      <c r="AH728" s="13"/>
      <c r="AI728" s="14"/>
      <c r="AJ728" s="26"/>
      <c r="AK728" s="26"/>
      <c r="AL728" s="26"/>
      <c r="AM728" s="26"/>
      <c r="AN728" s="26"/>
      <c r="AO728" s="26"/>
      <c r="AP728" s="26"/>
      <c r="AQ728" s="26"/>
      <c r="AS728" s="13"/>
      <c r="AT728" s="13"/>
      <c r="AU728" s="14"/>
      <c r="AV728" s="26"/>
      <c r="AW728" s="26"/>
      <c r="AX728" s="26"/>
      <c r="AY728" s="26"/>
      <c r="AZ728" s="26"/>
      <c r="BA728" s="26"/>
      <c r="BB728" s="26"/>
      <c r="BC728" s="26"/>
      <c r="CW728" s="26">
        <v>0.24709699453551912</v>
      </c>
      <c r="CX728" s="13">
        <v>63</v>
      </c>
      <c r="CY728" s="13">
        <v>62.713906294630505</v>
      </c>
      <c r="CZ728" s="13">
        <v>61.961055191023341</v>
      </c>
      <c r="DA728" s="13">
        <v>19.647341908820362</v>
      </c>
      <c r="DB728" s="13">
        <f ca="1"/>
        <v>63.804758908171145</v>
      </c>
      <c r="DC728" s="13">
        <f ca="1"/>
        <v>62.622004865351677</v>
      </c>
      <c r="DD728" s="13">
        <v>58.14595919058749</v>
      </c>
      <c r="DE728" s="13">
        <f ca="1"/>
        <v>62.265476634623184</v>
      </c>
      <c r="DF728" s="13">
        <v>62.744374127711822</v>
      </c>
    </row>
    <row r="729" spans="1:110" x14ac:dyDescent="0.25">
      <c r="A729" s="9">
        <v>57.9</v>
      </c>
      <c r="B729" s="10" t="b">
        <v>1</v>
      </c>
      <c r="U729" s="13"/>
      <c r="V729" s="13"/>
      <c r="W729" s="14"/>
      <c r="X729" s="26"/>
      <c r="Y729" s="26"/>
      <c r="Z729" s="26"/>
      <c r="AA729" s="26"/>
      <c r="AB729" s="26"/>
      <c r="AC729" s="26"/>
      <c r="AD729" s="26"/>
      <c r="AE729" s="26"/>
      <c r="AG729" s="13"/>
      <c r="AH729" s="13"/>
      <c r="AI729" s="14"/>
      <c r="AJ729" s="26"/>
      <c r="AK729" s="26"/>
      <c r="AL729" s="26"/>
      <c r="AM729" s="26"/>
      <c r="AN729" s="26"/>
      <c r="AO729" s="26"/>
      <c r="AP729" s="26"/>
      <c r="AQ729" s="26"/>
      <c r="AS729" s="13"/>
      <c r="AT729" s="13"/>
      <c r="AU729" s="14"/>
      <c r="AV729" s="26"/>
      <c r="AW729" s="26"/>
      <c r="AX729" s="26"/>
      <c r="AY729" s="26"/>
      <c r="AZ729" s="26"/>
      <c r="BA729" s="26"/>
      <c r="BB729" s="26"/>
      <c r="BC729" s="26"/>
      <c r="CW729" s="26">
        <v>0.24743852459016394</v>
      </c>
      <c r="CX729" s="13">
        <v>63</v>
      </c>
      <c r="CY729" s="13">
        <v>62.724202152313651</v>
      </c>
      <c r="CZ729" s="13">
        <v>61.970906632698878</v>
      </c>
      <c r="DA729" s="13">
        <v>19.678750680545203</v>
      </c>
      <c r="DB729" s="13">
        <f ca="1"/>
        <v>63.815985709122572</v>
      </c>
      <c r="DC729" s="13">
        <f ca="1"/>
        <v>62.631588804610246</v>
      </c>
      <c r="DD729" s="13">
        <v>58.161087799777519</v>
      </c>
      <c r="DE729" s="13">
        <f ca="1"/>
        <v>62.277336358917836</v>
      </c>
      <c r="DF729" s="13">
        <v>62.756610166248848</v>
      </c>
    </row>
    <row r="730" spans="1:110" x14ac:dyDescent="0.25">
      <c r="A730" s="9">
        <v>57.4</v>
      </c>
      <c r="B730" s="10" t="b">
        <v>1</v>
      </c>
      <c r="U730" s="13"/>
      <c r="V730" s="13"/>
      <c r="W730" s="14"/>
      <c r="X730" s="26"/>
      <c r="Y730" s="26"/>
      <c r="Z730" s="26"/>
      <c r="AA730" s="26"/>
      <c r="AB730" s="26"/>
      <c r="AC730" s="26"/>
      <c r="AD730" s="26"/>
      <c r="AE730" s="26"/>
      <c r="AG730" s="13"/>
      <c r="AH730" s="13"/>
      <c r="AI730" s="14"/>
      <c r="AJ730" s="26"/>
      <c r="AK730" s="26"/>
      <c r="AL730" s="26"/>
      <c r="AM730" s="26"/>
      <c r="AN730" s="26"/>
      <c r="AO730" s="26"/>
      <c r="AP730" s="26"/>
      <c r="AQ730" s="26"/>
      <c r="AS730" s="13"/>
      <c r="AT730" s="13"/>
      <c r="AU730" s="14"/>
      <c r="AV730" s="26"/>
      <c r="AW730" s="26"/>
      <c r="AX730" s="26"/>
      <c r="AY730" s="26"/>
      <c r="AZ730" s="26"/>
      <c r="BA730" s="26"/>
      <c r="BB730" s="26"/>
      <c r="BC730" s="26"/>
      <c r="CW730" s="26">
        <v>0.24778005464480873</v>
      </c>
      <c r="CX730" s="13">
        <v>63</v>
      </c>
      <c r="CY730" s="13">
        <v>62.734490418275271</v>
      </c>
      <c r="CZ730" s="13">
        <v>61.980752374935051</v>
      </c>
      <c r="DA730" s="13">
        <v>19.710173709543227</v>
      </c>
      <c r="DB730" s="13">
        <f ca="1"/>
        <v>63.82720166152626</v>
      </c>
      <c r="DC730" s="13">
        <f ca="1"/>
        <v>62.641166662128612</v>
      </c>
      <c r="DD730" s="13">
        <v>58.176205971841242</v>
      </c>
      <c r="DE730" s="13">
        <f ca="1"/>
        <v>62.289187677974084</v>
      </c>
      <c r="DF730" s="13">
        <v>62.768837410842721</v>
      </c>
    </row>
    <row r="731" spans="1:110" x14ac:dyDescent="0.25">
      <c r="A731" s="9">
        <v>56.7</v>
      </c>
      <c r="B731" s="10" t="b">
        <v>1</v>
      </c>
      <c r="U731" s="13"/>
      <c r="V731" s="13"/>
      <c r="W731" s="14"/>
      <c r="X731" s="26"/>
      <c r="Y731" s="26"/>
      <c r="Z731" s="26"/>
      <c r="AA731" s="26"/>
      <c r="AB731" s="26"/>
      <c r="AC731" s="26"/>
      <c r="AD731" s="26"/>
      <c r="AE731" s="26"/>
      <c r="AG731" s="13"/>
      <c r="AH731" s="13"/>
      <c r="AI731" s="14"/>
      <c r="AJ731" s="26"/>
      <c r="AK731" s="26"/>
      <c r="AL731" s="26"/>
      <c r="AM731" s="26"/>
      <c r="AN731" s="26"/>
      <c r="AO731" s="26"/>
      <c r="AP731" s="26"/>
      <c r="AQ731" s="26"/>
      <c r="AS731" s="13"/>
      <c r="AT731" s="13"/>
      <c r="AU731" s="14"/>
      <c r="AV731" s="26"/>
      <c r="AW731" s="26"/>
      <c r="AX731" s="26"/>
      <c r="AY731" s="26"/>
      <c r="AZ731" s="26"/>
      <c r="BA731" s="26"/>
      <c r="BB731" s="26"/>
      <c r="BC731" s="26"/>
      <c r="CW731" s="26">
        <v>0.24812158469945356</v>
      </c>
      <c r="CX731" s="13">
        <v>63</v>
      </c>
      <c r="CY731" s="13">
        <v>62.744771115691101</v>
      </c>
      <c r="CZ731" s="13">
        <v>61.99059243670203</v>
      </c>
      <c r="DA731" s="13">
        <v>19.741611008763801</v>
      </c>
      <c r="DB731" s="13">
        <f ca="1"/>
        <v>63.838406796335661</v>
      </c>
      <c r="DC731" s="13">
        <f ca="1"/>
        <v>62.650738457345078</v>
      </c>
      <c r="DD731" s="13">
        <v>58.191313728350394</v>
      </c>
      <c r="DE731" s="13">
        <f ca="1"/>
        <v>62.301030614133069</v>
      </c>
      <c r="DF731" s="13">
        <v>62.781055884564466</v>
      </c>
    </row>
    <row r="732" spans="1:110" x14ac:dyDescent="0.25">
      <c r="A732" s="9">
        <v>56.3</v>
      </c>
      <c r="B732" s="10" t="b">
        <v>1</v>
      </c>
      <c r="U732" s="13"/>
      <c r="V732" s="13"/>
      <c r="W732" s="14"/>
      <c r="X732" s="26"/>
      <c r="Y732" s="26"/>
      <c r="Z732" s="26"/>
      <c r="AA732" s="26"/>
      <c r="AB732" s="26"/>
      <c r="AC732" s="26"/>
      <c r="AD732" s="26"/>
      <c r="AE732" s="26"/>
      <c r="AG732" s="13"/>
      <c r="AH732" s="13"/>
      <c r="AI732" s="14"/>
      <c r="AJ732" s="26"/>
      <c r="AK732" s="26"/>
      <c r="AL732" s="26"/>
      <c r="AM732" s="26"/>
      <c r="AN732" s="26"/>
      <c r="AO732" s="26"/>
      <c r="AP732" s="26"/>
      <c r="AQ732" s="26"/>
      <c r="AS732" s="13"/>
      <c r="AT732" s="13"/>
      <c r="AU732" s="14"/>
      <c r="AV732" s="26"/>
      <c r="AW732" s="26"/>
      <c r="AX732" s="26"/>
      <c r="AY732" s="26"/>
      <c r="AZ732" s="26"/>
      <c r="BA732" s="26"/>
      <c r="BB732" s="26"/>
      <c r="BC732" s="26"/>
      <c r="CW732" s="26">
        <v>0.24846311475409835</v>
      </c>
      <c r="CX732" s="13">
        <v>63</v>
      </c>
      <c r="CY732" s="13">
        <v>62.755044267650511</v>
      </c>
      <c r="CZ732" s="13">
        <v>62.000426836902761</v>
      </c>
      <c r="DA732" s="13">
        <v>19.773062591173975</v>
      </c>
      <c r="DB732" s="13">
        <f ca="1"/>
        <v>63.849601144384167</v>
      </c>
      <c r="DC732" s="13">
        <f ca="1"/>
        <v>62.66030420962781</v>
      </c>
      <c r="DD732" s="13">
        <v>58.206411090802533</v>
      </c>
      <c r="DE732" s="13">
        <f ca="1"/>
        <v>62.31286518965544</v>
      </c>
      <c r="DF732" s="13">
        <v>62.793265610401889</v>
      </c>
    </row>
    <row r="733" spans="1:110" x14ac:dyDescent="0.25">
      <c r="A733" s="9">
        <v>55.7</v>
      </c>
      <c r="B733" s="10" t="b">
        <v>1</v>
      </c>
      <c r="U733" s="13"/>
      <c r="V733" s="13"/>
      <c r="W733" s="14"/>
      <c r="X733" s="26"/>
      <c r="Y733" s="26"/>
      <c r="Z733" s="26"/>
      <c r="AA733" s="26"/>
      <c r="AB733" s="26"/>
      <c r="AC733" s="26"/>
      <c r="AD733" s="26"/>
      <c r="AE733" s="26"/>
      <c r="AG733" s="13"/>
      <c r="AH733" s="13"/>
      <c r="AI733" s="14"/>
      <c r="AJ733" s="26"/>
      <c r="AK733" s="26"/>
      <c r="AL733" s="26"/>
      <c r="AM733" s="26"/>
      <c r="AN733" s="26"/>
      <c r="AO733" s="26"/>
      <c r="AP733" s="26"/>
      <c r="AQ733" s="26"/>
      <c r="AS733" s="13"/>
      <c r="AT733" s="13"/>
      <c r="AU733" s="14"/>
      <c r="AV733" s="26"/>
      <c r="AW733" s="26"/>
      <c r="AX733" s="26"/>
      <c r="AY733" s="26"/>
      <c r="AZ733" s="26"/>
      <c r="BA733" s="26"/>
      <c r="BB733" s="26"/>
      <c r="BC733" s="26"/>
      <c r="CW733" s="26">
        <v>0.24880464480874318</v>
      </c>
      <c r="CX733" s="13">
        <v>63</v>
      </c>
      <c r="CY733" s="13">
        <v>62.765309897156982</v>
      </c>
      <c r="CZ733" s="13">
        <v>62.010255594373596</v>
      </c>
      <c r="DA733" s="13">
        <v>19.80452846975847</v>
      </c>
      <c r="DB733" s="13">
        <f ca="1"/>
        <v>63.860784736385696</v>
      </c>
      <c r="DC733" s="13">
        <f ca="1"/>
        <v>62.669863938275213</v>
      </c>
      <c r="DD733" s="13">
        <v>58.221498080621352</v>
      </c>
      <c r="DE733" s="13">
        <f ca="1"/>
        <v>62.324691426721721</v>
      </c>
      <c r="DF733" s="13">
        <v>62.805466611260016</v>
      </c>
    </row>
    <row r="734" spans="1:110" x14ac:dyDescent="0.25">
      <c r="A734" s="9">
        <v>55</v>
      </c>
      <c r="B734" s="10" t="b">
        <v>1</v>
      </c>
      <c r="U734" s="13"/>
      <c r="V734" s="13"/>
      <c r="W734" s="14"/>
      <c r="X734" s="26"/>
      <c r="Y734" s="26"/>
      <c r="Z734" s="26"/>
      <c r="AA734" s="26"/>
      <c r="AB734" s="26"/>
      <c r="AC734" s="26"/>
      <c r="AD734" s="26"/>
      <c r="AE734" s="26"/>
      <c r="AG734" s="13"/>
      <c r="AH734" s="13"/>
      <c r="AI734" s="14"/>
      <c r="AJ734" s="26"/>
      <c r="AK734" s="26"/>
      <c r="AL734" s="26"/>
      <c r="AM734" s="26"/>
      <c r="AN734" s="26"/>
      <c r="AO734" s="26"/>
      <c r="AP734" s="26"/>
      <c r="AQ734" s="26"/>
      <c r="AS734" s="13"/>
      <c r="AT734" s="13"/>
      <c r="AU734" s="14"/>
      <c r="AV734" s="26"/>
      <c r="AW734" s="26"/>
      <c r="AX734" s="26"/>
      <c r="AY734" s="26"/>
      <c r="AZ734" s="26"/>
      <c r="BA734" s="26"/>
      <c r="BB734" s="26"/>
      <c r="BC734" s="26"/>
      <c r="CW734" s="26">
        <v>0.24914617486338797</v>
      </c>
      <c r="CX734" s="13">
        <v>63.1</v>
      </c>
      <c r="CY734" s="13">
        <v>62.775568027128529</v>
      </c>
      <c r="CZ734" s="13">
        <v>62.020078727884325</v>
      </c>
      <c r="DA734" s="13">
        <v>19.836008657519706</v>
      </c>
      <c r="DB734" s="13">
        <f ca="1"/>
        <v>63.87195760293536</v>
      </c>
      <c r="DC734" s="13">
        <f ca="1"/>
        <v>62.679417662516315</v>
      </c>
      <c r="DD734" s="13">
        <v>58.236574719157048</v>
      </c>
      <c r="DE734" s="13">
        <f ca="1"/>
        <v>62.336509347432767</v>
      </c>
      <c r="DF734" s="13">
        <v>62.81765890996148</v>
      </c>
    </row>
    <row r="735" spans="1:110" x14ac:dyDescent="0.25">
      <c r="A735" s="9">
        <v>54.3</v>
      </c>
      <c r="B735" s="10" t="b">
        <v>1</v>
      </c>
      <c r="U735" s="13"/>
      <c r="V735" s="13"/>
      <c r="W735" s="14"/>
      <c r="X735" s="26"/>
      <c r="Y735" s="26"/>
      <c r="Z735" s="26"/>
      <c r="AA735" s="26"/>
      <c r="AB735" s="26"/>
      <c r="AC735" s="26"/>
      <c r="AD735" s="26"/>
      <c r="AE735" s="26"/>
      <c r="AG735" s="13"/>
      <c r="AH735" s="13"/>
      <c r="AI735" s="14"/>
      <c r="AJ735" s="26"/>
      <c r="AK735" s="26"/>
      <c r="AL735" s="26"/>
      <c r="AM735" s="26"/>
      <c r="AN735" s="26"/>
      <c r="AO735" s="26"/>
      <c r="AP735" s="26"/>
      <c r="AQ735" s="26"/>
      <c r="AS735" s="13"/>
      <c r="AT735" s="13"/>
      <c r="AU735" s="14"/>
      <c r="AV735" s="26"/>
      <c r="AW735" s="26"/>
      <c r="AX735" s="26"/>
      <c r="AY735" s="26"/>
      <c r="AZ735" s="26"/>
      <c r="BA735" s="26"/>
      <c r="BB735" s="26"/>
      <c r="BC735" s="26"/>
      <c r="CW735" s="26">
        <v>0.24948770491803279</v>
      </c>
      <c r="CX735" s="13">
        <v>63.1</v>
      </c>
      <c r="CY735" s="13">
        <v>62.785818680398187</v>
      </c>
      <c r="CZ735" s="13">
        <v>62.029896256138812</v>
      </c>
      <c r="DA735" s="13">
        <v>19.867503167477874</v>
      </c>
      <c r="DB735" s="13">
        <f ca="1"/>
        <v>63.883119774510142</v>
      </c>
      <c r="DC735" s="13">
        <f ca="1"/>
        <v>62.688965401511119</v>
      </c>
      <c r="DD735" s="13">
        <v>58.251641027686688</v>
      </c>
      <c r="DE735" s="13">
        <f ca="1"/>
        <v>62.348318973810144</v>
      </c>
      <c r="DF735" s="13">
        <v>62.829842529246996</v>
      </c>
    </row>
    <row r="736" spans="1:110" x14ac:dyDescent="0.25">
      <c r="A736" s="9">
        <v>53.5</v>
      </c>
      <c r="B736" s="10" t="b">
        <v>1</v>
      </c>
      <c r="U736" s="13"/>
      <c r="V736" s="13"/>
      <c r="W736" s="14"/>
      <c r="X736" s="26"/>
      <c r="Y736" s="26"/>
      <c r="Z736" s="26"/>
      <c r="AA736" s="26"/>
      <c r="AB736" s="26"/>
      <c r="AC736" s="26"/>
      <c r="AD736" s="26"/>
      <c r="AE736" s="26"/>
      <c r="AG736" s="13"/>
      <c r="AH736" s="13"/>
      <c r="AI736" s="14"/>
      <c r="AJ736" s="26"/>
      <c r="AK736" s="26"/>
      <c r="AL736" s="26"/>
      <c r="AM736" s="26"/>
      <c r="AN736" s="26"/>
      <c r="AO736" s="26"/>
      <c r="AP736" s="26"/>
      <c r="AQ736" s="26"/>
      <c r="AS736" s="13"/>
      <c r="AT736" s="13"/>
      <c r="AU736" s="14"/>
      <c r="AV736" s="26"/>
      <c r="AW736" s="26"/>
      <c r="AX736" s="26"/>
      <c r="AY736" s="26"/>
      <c r="AZ736" s="26"/>
      <c r="BA736" s="26"/>
      <c r="BB736" s="26"/>
      <c r="BC736" s="26"/>
      <c r="CW736" s="26">
        <v>0.24982923497267759</v>
      </c>
      <c r="CX736" s="13">
        <v>63.1</v>
      </c>
      <c r="CY736" s="13">
        <v>62.796061879714486</v>
      </c>
      <c r="CZ736" s="13">
        <v>62.039708197775241</v>
      </c>
      <c r="DA736" s="13">
        <v>19.899012012670926</v>
      </c>
      <c r="DB736" s="13">
        <f ca="1"/>
        <v>63.89427128146945</v>
      </c>
      <c r="DC736" s="13">
        <f ca="1"/>
        <v>62.698507174351015</v>
      </c>
      <c r="DD736" s="13">
        <v>58.266697027414523</v>
      </c>
      <c r="DE736" s="13">
        <f ca="1"/>
        <v>62.360120327796579</v>
      </c>
      <c r="DF736" s="13">
        <v>62.842017491775749</v>
      </c>
    </row>
    <row r="737" spans="1:110" x14ac:dyDescent="0.25">
      <c r="A737" s="9">
        <v>52.8</v>
      </c>
      <c r="B737" s="10" t="b">
        <v>1</v>
      </c>
      <c r="U737" s="13"/>
      <c r="V737" s="13"/>
      <c r="W737" s="14"/>
      <c r="X737" s="26"/>
      <c r="Y737" s="26"/>
      <c r="Z737" s="26"/>
      <c r="AA737" s="26"/>
      <c r="AB737" s="26"/>
      <c r="AC737" s="26"/>
      <c r="AD737" s="26"/>
      <c r="AE737" s="26"/>
      <c r="AG737" s="13"/>
      <c r="AH737" s="13"/>
      <c r="AI737" s="14"/>
      <c r="AJ737" s="26"/>
      <c r="AK737" s="26"/>
      <c r="AL737" s="26"/>
      <c r="AM737" s="26"/>
      <c r="AN737" s="26"/>
      <c r="AO737" s="26"/>
      <c r="AP737" s="26"/>
      <c r="AQ737" s="26"/>
      <c r="AS737" s="13"/>
      <c r="AT737" s="13"/>
      <c r="AU737" s="14"/>
      <c r="AV737" s="26"/>
      <c r="AW737" s="26"/>
      <c r="AX737" s="26"/>
      <c r="AY737" s="26"/>
      <c r="AZ737" s="26"/>
      <c r="BA737" s="26"/>
      <c r="BB737" s="26"/>
      <c r="BC737" s="26"/>
      <c r="CW737" s="26">
        <v>0.25017076502732238</v>
      </c>
      <c r="CX737" s="13">
        <v>63.1</v>
      </c>
      <c r="CY737" s="13">
        <v>62.806297647741864</v>
      </c>
      <c r="CZ737" s="13">
        <v>62.049514571366409</v>
      </c>
      <c r="DA737" s="13">
        <v>19.93053520615463</v>
      </c>
      <c r="DB737" s="13">
        <f ca="1"/>
        <v>63.905412154055831</v>
      </c>
      <c r="DC737" s="13">
        <f ca="1"/>
        <v>62.708043000059099</v>
      </c>
      <c r="DD737" s="13">
        <v>58.281742739472406</v>
      </c>
      <c r="DE737" s="13">
        <f ca="1"/>
        <v>62.371913431256303</v>
      </c>
      <c r="DF737" s="13">
        <v>62.854183820125826</v>
      </c>
    </row>
    <row r="738" spans="1:110" x14ac:dyDescent="0.25">
      <c r="A738" s="9">
        <v>52.1</v>
      </c>
      <c r="B738" s="10" t="b">
        <v>1</v>
      </c>
      <c r="U738" s="13"/>
      <c r="V738" s="13"/>
      <c r="W738" s="14"/>
      <c r="X738" s="26"/>
      <c r="Y738" s="26"/>
      <c r="Z738" s="26"/>
      <c r="AA738" s="26"/>
      <c r="AB738" s="26"/>
      <c r="AC738" s="26"/>
      <c r="AD738" s="26"/>
      <c r="AE738" s="26"/>
      <c r="AG738" s="13"/>
      <c r="AH738" s="13"/>
      <c r="AI738" s="14"/>
      <c r="AJ738" s="26"/>
      <c r="AK738" s="26"/>
      <c r="AL738" s="26"/>
      <c r="AM738" s="26"/>
      <c r="AN738" s="26"/>
      <c r="AO738" s="26"/>
      <c r="AP738" s="26"/>
      <c r="AQ738" s="26"/>
      <c r="AS738" s="13"/>
      <c r="AT738" s="13"/>
      <c r="AU738" s="14"/>
      <c r="AV738" s="26"/>
      <c r="AW738" s="26"/>
      <c r="AX738" s="26"/>
      <c r="AY738" s="26"/>
      <c r="AZ738" s="26"/>
      <c r="BA738" s="26"/>
      <c r="BB738" s="26"/>
      <c r="BC738" s="26"/>
      <c r="CW738" s="26">
        <v>0.25051229508196721</v>
      </c>
      <c r="CX738" s="13">
        <v>63.1</v>
      </c>
      <c r="CY738" s="13">
        <v>62.816526007061171</v>
      </c>
      <c r="CZ738" s="13">
        <v>62.059315395420107</v>
      </c>
      <c r="DA738" s="13">
        <v>19.962072761002606</v>
      </c>
      <c r="DB738" s="13">
        <f ca="1"/>
        <v>63.91654242239553</v>
      </c>
      <c r="DC738" s="13">
        <f ca="1"/>
        <v>62.717572897590571</v>
      </c>
      <c r="DD738" s="13">
        <v>58.296778184920029</v>
      </c>
      <c r="DE738" s="13">
        <f ca="1"/>
        <v>62.383698305975514</v>
      </c>
      <c r="DF738" s="13">
        <v>62.8663415367946</v>
      </c>
    </row>
    <row r="739" spans="1:110" x14ac:dyDescent="0.25">
      <c r="A739" s="9">
        <v>51.8</v>
      </c>
      <c r="B739" s="10" t="b">
        <v>1</v>
      </c>
      <c r="U739" s="13"/>
      <c r="V739" s="13"/>
      <c r="W739" s="14"/>
      <c r="X739" s="26"/>
      <c r="Y739" s="26"/>
      <c r="Z739" s="26"/>
      <c r="AA739" s="26"/>
      <c r="AB739" s="26"/>
      <c r="AC739" s="26"/>
      <c r="AD739" s="26"/>
      <c r="AE739" s="26"/>
      <c r="AG739" s="13"/>
      <c r="AH739" s="13"/>
      <c r="AI739" s="14"/>
      <c r="AJ739" s="26"/>
      <c r="AK739" s="26"/>
      <c r="AL739" s="26"/>
      <c r="AM739" s="26"/>
      <c r="AN739" s="26"/>
      <c r="AO739" s="26"/>
      <c r="AP739" s="26"/>
      <c r="AQ739" s="26"/>
      <c r="AS739" s="13"/>
      <c r="AT739" s="13"/>
      <c r="AU739" s="14"/>
      <c r="AV739" s="26"/>
      <c r="AW739" s="26"/>
      <c r="AX739" s="26"/>
      <c r="AY739" s="26"/>
      <c r="AZ739" s="26"/>
      <c r="BA739" s="26"/>
      <c r="BB739" s="26"/>
      <c r="BC739" s="26"/>
      <c r="CW739" s="26">
        <v>0.25085382513661203</v>
      </c>
      <c r="CX739" s="13">
        <v>63.2</v>
      </c>
      <c r="CY739" s="13">
        <v>62.826746980170078</v>
      </c>
      <c r="CZ739" s="13">
        <v>62.069110688379673</v>
      </c>
      <c r="DA739" s="13">
        <v>19.993624690306351</v>
      </c>
      <c r="DB739" s="13">
        <f ca="1"/>
        <v>63.927662116499178</v>
      </c>
      <c r="DC739" s="13">
        <f ca="1"/>
        <v>62.72709688583312</v>
      </c>
      <c r="DD739" s="13">
        <v>58.311803384745389</v>
      </c>
      <c r="DE739" s="13">
        <f ca="1"/>
        <v>62.395474973662743</v>
      </c>
      <c r="DF739" s="13">
        <v>62.878490664199198</v>
      </c>
    </row>
    <row r="740" spans="1:110" x14ac:dyDescent="0.25">
      <c r="A740" s="9">
        <v>51.3</v>
      </c>
      <c r="B740" s="10" t="b">
        <v>1</v>
      </c>
      <c r="U740" s="13"/>
      <c r="V740" s="13"/>
      <c r="W740" s="14"/>
      <c r="X740" s="26"/>
      <c r="Y740" s="26"/>
      <c r="Z740" s="26"/>
      <c r="AA740" s="26"/>
      <c r="AB740" s="26"/>
      <c r="AC740" s="26"/>
      <c r="AD740" s="26"/>
      <c r="AE740" s="26"/>
      <c r="AG740" s="13"/>
      <c r="AH740" s="13"/>
      <c r="AI740" s="14"/>
      <c r="AJ740" s="26"/>
      <c r="AK740" s="26"/>
      <c r="AL740" s="26"/>
      <c r="AM740" s="26"/>
      <c r="AN740" s="26"/>
      <c r="AO740" s="26"/>
      <c r="AP740" s="26"/>
      <c r="AQ740" s="26"/>
      <c r="AS740" s="13"/>
      <c r="AT740" s="13"/>
      <c r="AU740" s="14"/>
      <c r="AV740" s="26"/>
      <c r="AW740" s="26"/>
      <c r="AX740" s="26"/>
      <c r="AY740" s="26"/>
      <c r="AZ740" s="26"/>
      <c r="BA740" s="26"/>
      <c r="BB740" s="26"/>
      <c r="BC740" s="26"/>
      <c r="CW740" s="26">
        <v>0.25119535519125685</v>
      </c>
      <c r="CX740" s="13">
        <v>63.2</v>
      </c>
      <c r="CY740" s="13">
        <v>62.836960589483532</v>
      </c>
      <c r="CZ740" s="13">
        <v>62.078900468623999</v>
      </c>
      <c r="DA740" s="13">
        <v>20.025191007175259</v>
      </c>
      <c r="DB740" s="13">
        <f ca="1"/>
        <v>63.93877126626235</v>
      </c>
      <c r="DC740" s="13">
        <f ca="1"/>
        <v>62.736614983607218</v>
      </c>
      <c r="DD740" s="13">
        <v>58.32681835986503</v>
      </c>
      <c r="DE740" s="13">
        <f ca="1"/>
        <v>62.407243455949242</v>
      </c>
      <c r="DF740" s="13">
        <v>62.890631224676852</v>
      </c>
    </row>
    <row r="741" spans="1:110" x14ac:dyDescent="0.25">
      <c r="A741" s="9">
        <v>86</v>
      </c>
      <c r="B741" s="10" t="b">
        <v>1</v>
      </c>
      <c r="U741" s="13"/>
      <c r="V741" s="13"/>
      <c r="W741" s="14"/>
      <c r="X741" s="26"/>
      <c r="Y741" s="26"/>
      <c r="Z741" s="26"/>
      <c r="AA741" s="26"/>
      <c r="AB741" s="26"/>
      <c r="AC741" s="26"/>
      <c r="AD741" s="26"/>
      <c r="AE741" s="26"/>
      <c r="AG741" s="13"/>
      <c r="AH741" s="13"/>
      <c r="AI741" s="14"/>
      <c r="AJ741" s="26"/>
      <c r="AK741" s="26"/>
      <c r="AL741" s="26"/>
      <c r="AM741" s="26"/>
      <c r="AN741" s="26"/>
      <c r="AO741" s="26"/>
      <c r="AP741" s="26"/>
      <c r="AQ741" s="26"/>
      <c r="AS741" s="13"/>
      <c r="AT741" s="13"/>
      <c r="AU741" s="14"/>
      <c r="AV741" s="26"/>
      <c r="AW741" s="26"/>
      <c r="AX741" s="26"/>
      <c r="AY741" s="26"/>
      <c r="AZ741" s="26"/>
      <c r="BA741" s="26"/>
      <c r="BB741" s="26"/>
      <c r="BC741" s="26"/>
      <c r="CW741" s="26">
        <v>0.25153688524590162</v>
      </c>
      <c r="CX741" s="13">
        <v>63.2</v>
      </c>
      <c r="CY741" s="13">
        <v>62.847166857334209</v>
      </c>
      <c r="CZ741" s="13">
        <v>62.088684754468126</v>
      </c>
      <c r="DA741" s="13">
        <v>20.056771724736656</v>
      </c>
      <c r="DB741" s="13">
        <f ca="1"/>
        <v>63.949869901466201</v>
      </c>
      <c r="DC741" s="13">
        <f ca="1"/>
        <v>62.746127209666554</v>
      </c>
      <c r="DD741" s="13">
        <v>58.341823131124443</v>
      </c>
      <c r="DE741" s="13">
        <f ca="1"/>
        <v>62.419003774389417</v>
      </c>
      <c r="DF741" s="13">
        <v>62.902763240485356</v>
      </c>
    </row>
    <row r="742" spans="1:110" x14ac:dyDescent="0.25">
      <c r="A742" s="9">
        <v>84</v>
      </c>
      <c r="B742" s="10" t="b">
        <v>1</v>
      </c>
      <c r="U742" s="13"/>
      <c r="V742" s="13"/>
      <c r="W742" s="14"/>
      <c r="X742" s="26"/>
      <c r="Y742" s="26"/>
      <c r="Z742" s="26"/>
      <c r="AA742" s="26"/>
      <c r="AB742" s="26"/>
      <c r="AC742" s="26"/>
      <c r="AD742" s="26"/>
      <c r="AE742" s="26"/>
      <c r="AG742" s="13"/>
      <c r="AH742" s="13"/>
      <c r="AI742" s="14"/>
      <c r="AJ742" s="26"/>
      <c r="AK742" s="26"/>
      <c r="AL742" s="26"/>
      <c r="AM742" s="26"/>
      <c r="AN742" s="26"/>
      <c r="AO742" s="26"/>
      <c r="AP742" s="26"/>
      <c r="AQ742" s="26"/>
      <c r="AS742" s="13"/>
      <c r="AT742" s="13"/>
      <c r="AU742" s="14"/>
      <c r="AV742" s="26"/>
      <c r="AW742" s="26"/>
      <c r="AX742" s="26"/>
      <c r="AY742" s="26"/>
      <c r="AZ742" s="26"/>
      <c r="BA742" s="26"/>
      <c r="BB742" s="26"/>
      <c r="BC742" s="26"/>
      <c r="CW742" s="26">
        <v>0.25187841530054644</v>
      </c>
      <c r="CX742" s="13">
        <v>63.2</v>
      </c>
      <c r="CY742" s="13">
        <v>62.85736580597294</v>
      </c>
      <c r="CZ742" s="13">
        <v>62.098463564163502</v>
      </c>
      <c r="DA742" s="13">
        <v>20.088366856135874</v>
      </c>
      <c r="DB742" s="13">
        <f ca="1"/>
        <v>63.9609580517781</v>
      </c>
      <c r="DC742" s="13">
        <f ca="1"/>
        <v>62.755633582698351</v>
      </c>
      <c r="DD742" s="13">
        <v>58.356817719298384</v>
      </c>
      <c r="DE742" s="13">
        <f ca="1"/>
        <v>62.43075595046119</v>
      </c>
      <c r="DF742" s="13">
        <v>62.914886733803442</v>
      </c>
    </row>
    <row r="743" spans="1:110" x14ac:dyDescent="0.25">
      <c r="A743" s="9">
        <v>81</v>
      </c>
      <c r="B743" s="10" t="b">
        <v>1</v>
      </c>
      <c r="U743" s="13"/>
      <c r="V743" s="13"/>
      <c r="W743" s="14"/>
      <c r="X743" s="26"/>
      <c r="Y743" s="26"/>
      <c r="Z743" s="26"/>
      <c r="AA743" s="26"/>
      <c r="AB743" s="26"/>
      <c r="AC743" s="26"/>
      <c r="AD743" s="26"/>
      <c r="AE743" s="26"/>
      <c r="AG743" s="13"/>
      <c r="AH743" s="13"/>
      <c r="AI743" s="14"/>
      <c r="AJ743" s="26"/>
      <c r="AK743" s="26"/>
      <c r="AL743" s="26"/>
      <c r="AM743" s="26"/>
      <c r="AN743" s="26"/>
      <c r="AO743" s="26"/>
      <c r="AP743" s="26"/>
      <c r="AQ743" s="26"/>
      <c r="AS743" s="13"/>
      <c r="AT743" s="13"/>
      <c r="AU743" s="14"/>
      <c r="AV743" s="26"/>
      <c r="AW743" s="26"/>
      <c r="AX743" s="26"/>
      <c r="AY743" s="26"/>
      <c r="AZ743" s="26"/>
      <c r="BA743" s="26"/>
      <c r="BB743" s="26"/>
      <c r="BC743" s="26"/>
      <c r="CW743" s="26">
        <v>0.25221994535519127</v>
      </c>
      <c r="CX743" s="13">
        <v>63.2</v>
      </c>
      <c r="CY743" s="13">
        <v>62.86755745756917</v>
      </c>
      <c r="CZ743" s="13">
        <v>62.108236915898274</v>
      </c>
      <c r="DA743" s="13">
        <v>20.119976414536232</v>
      </c>
      <c r="DB743" s="13">
        <f ca="1"/>
        <v>63.972035746752205</v>
      </c>
      <c r="DC743" s="13">
        <f ca="1"/>
        <v>62.765134121323705</v>
      </c>
      <c r="DD743" s="13">
        <v>58.371802145091209</v>
      </c>
      <c r="DE743" s="13">
        <f ca="1"/>
        <v>62.442500005566401</v>
      </c>
      <c r="DF743" s="13">
        <v>62.92700172673117</v>
      </c>
    </row>
    <row r="744" spans="1:110" x14ac:dyDescent="0.25">
      <c r="A744" s="9">
        <v>80</v>
      </c>
      <c r="B744" s="10" t="b">
        <v>1</v>
      </c>
      <c r="U744" s="13"/>
      <c r="V744" s="13"/>
      <c r="W744" s="14"/>
      <c r="X744" s="26"/>
      <c r="Y744" s="26"/>
      <c r="Z744" s="26"/>
      <c r="AA744" s="26"/>
      <c r="AB744" s="26"/>
      <c r="AC744" s="26"/>
      <c r="AD744" s="26"/>
      <c r="AE744" s="26"/>
      <c r="AG744" s="13"/>
      <c r="AH744" s="13"/>
      <c r="AI744" s="14"/>
      <c r="AJ744" s="26"/>
      <c r="AK744" s="26"/>
      <c r="AL744" s="26"/>
      <c r="AM744" s="26"/>
      <c r="AN744" s="26"/>
      <c r="AO744" s="26"/>
      <c r="AP744" s="26"/>
      <c r="AQ744" s="26"/>
      <c r="AS744" s="13"/>
      <c r="AT744" s="13"/>
      <c r="AU744" s="14"/>
      <c r="AV744" s="26"/>
      <c r="AW744" s="26"/>
      <c r="AX744" s="26"/>
      <c r="AY744" s="26"/>
      <c r="AZ744" s="26"/>
      <c r="BA744" s="26"/>
      <c r="BB744" s="26"/>
      <c r="BC744" s="26"/>
      <c r="CW744" s="26">
        <v>0.25256147540983609</v>
      </c>
      <c r="CX744" s="13">
        <v>63.2</v>
      </c>
      <c r="CY744" s="13">
        <v>62.877741834211378</v>
      </c>
      <c r="CZ744" s="13">
        <v>62.118004827797698</v>
      </c>
      <c r="DA744" s="13">
        <v>20.151600413119098</v>
      </c>
      <c r="DB744" s="13">
        <f ca="1"/>
        <v>63.983103015830082</v>
      </c>
      <c r="DC744" s="13">
        <f ca="1"/>
        <v>62.774628844098011</v>
      </c>
      <c r="DD744" s="13">
        <v>58.3867764291372</v>
      </c>
      <c r="DE744" s="13">
        <f ca="1"/>
        <v>62.454235961031188</v>
      </c>
      <c r="DF744" s="13">
        <v>62.93910824129037</v>
      </c>
    </row>
    <row r="745" spans="1:110" x14ac:dyDescent="0.25">
      <c r="A745" s="9">
        <v>79.7</v>
      </c>
      <c r="B745" s="10" t="b">
        <v>1</v>
      </c>
      <c r="U745" s="13"/>
      <c r="V745" s="13"/>
      <c r="W745" s="14"/>
      <c r="X745" s="26"/>
      <c r="Y745" s="26"/>
      <c r="Z745" s="26"/>
      <c r="AA745" s="26"/>
      <c r="AB745" s="26"/>
      <c r="AC745" s="26"/>
      <c r="AD745" s="26"/>
      <c r="AE745" s="26"/>
      <c r="AG745" s="13"/>
      <c r="AH745" s="13"/>
      <c r="AI745" s="14"/>
      <c r="AJ745" s="26"/>
      <c r="AK745" s="26"/>
      <c r="AL745" s="26"/>
      <c r="AM745" s="26"/>
      <c r="AN745" s="26"/>
      <c r="AO745" s="26"/>
      <c r="AP745" s="26"/>
      <c r="AQ745" s="26"/>
      <c r="AS745" s="13"/>
      <c r="AT745" s="13"/>
      <c r="AU745" s="14"/>
      <c r="AV745" s="26"/>
      <c r="AW745" s="26"/>
      <c r="AX745" s="26"/>
      <c r="AY745" s="26"/>
      <c r="AZ745" s="26"/>
      <c r="BA745" s="26"/>
      <c r="BB745" s="26"/>
      <c r="BC745" s="26"/>
      <c r="CW745" s="26">
        <v>0.25290300546448086</v>
      </c>
      <c r="CX745" s="13">
        <v>63.3</v>
      </c>
      <c r="CY745" s="13">
        <v>62.887918957907516</v>
      </c>
      <c r="CZ745" s="13">
        <v>62.12776731792453</v>
      </c>
      <c r="DA745" s="13">
        <v>20.183238865083897</v>
      </c>
      <c r="DB745" s="13">
        <f ca="1"/>
        <v>63.994159888341279</v>
      </c>
      <c r="DC745" s="13">
        <f ca="1"/>
        <v>62.784117769511205</v>
      </c>
      <c r="DD745" s="13">
        <v>58.40174059200092</v>
      </c>
      <c r="DE745" s="13">
        <f ca="1"/>
        <v>62.465963838106383</v>
      </c>
      <c r="DF745" s="13">
        <v>62.951206299424982</v>
      </c>
    </row>
    <row r="746" spans="1:110" x14ac:dyDescent="0.25">
      <c r="A746" s="9">
        <v>79.2</v>
      </c>
      <c r="B746" s="10" t="b">
        <v>1</v>
      </c>
      <c r="U746" s="13"/>
      <c r="V746" s="13"/>
      <c r="W746" s="14"/>
      <c r="X746" s="26"/>
      <c r="Y746" s="26"/>
      <c r="Z746" s="26"/>
      <c r="AA746" s="26"/>
      <c r="AB746" s="26"/>
      <c r="AC746" s="26"/>
      <c r="AD746" s="26"/>
      <c r="AE746" s="26"/>
      <c r="AG746" s="13"/>
      <c r="AH746" s="13"/>
      <c r="AI746" s="14"/>
      <c r="AJ746" s="26"/>
      <c r="AK746" s="26"/>
      <c r="AL746" s="26"/>
      <c r="AM746" s="26"/>
      <c r="AN746" s="26"/>
      <c r="AO746" s="26"/>
      <c r="AP746" s="26"/>
      <c r="AQ746" s="26"/>
      <c r="AS746" s="13"/>
      <c r="AT746" s="13"/>
      <c r="AU746" s="14"/>
      <c r="AV746" s="26"/>
      <c r="AW746" s="26"/>
      <c r="AX746" s="26"/>
      <c r="AY746" s="26"/>
      <c r="AZ746" s="26"/>
      <c r="BA746" s="26"/>
      <c r="BB746" s="26"/>
      <c r="BC746" s="26"/>
      <c r="CW746" s="26">
        <v>0.25324453551912568</v>
      </c>
      <c r="CX746" s="13">
        <v>63.3</v>
      </c>
      <c r="CY746" s="13">
        <v>62.89808885058541</v>
      </c>
      <c r="CZ746" s="13">
        <v>62.137524404279212</v>
      </c>
      <c r="DA746" s="13">
        <v>20.214891783648191</v>
      </c>
      <c r="DB746" s="13">
        <f ca="1"/>
        <v>64.005206393503968</v>
      </c>
      <c r="DC746" s="13">
        <f ca="1"/>
        <v>62.793600915988236</v>
      </c>
      <c r="DD746" s="13">
        <v>58.416694654177505</v>
      </c>
      <c r="DE746" s="13">
        <f ca="1"/>
        <v>62.477683657967887</v>
      </c>
      <c r="DF746" s="13">
        <v>62.963295923001517</v>
      </c>
    </row>
    <row r="747" spans="1:110" x14ac:dyDescent="0.25">
      <c r="A747" s="9">
        <v>78.900000000000006</v>
      </c>
      <c r="B747" s="10" t="b">
        <v>1</v>
      </c>
      <c r="U747" s="13"/>
      <c r="V747" s="13"/>
      <c r="W747" s="14"/>
      <c r="X747" s="26"/>
      <c r="Y747" s="26"/>
      <c r="Z747" s="26"/>
      <c r="AA747" s="26"/>
      <c r="AB747" s="26"/>
      <c r="AC747" s="26"/>
      <c r="AD747" s="26"/>
      <c r="AE747" s="26"/>
      <c r="AG747" s="13"/>
      <c r="AH747" s="13"/>
      <c r="AI747" s="14"/>
      <c r="AJ747" s="26"/>
      <c r="AK747" s="26"/>
      <c r="AL747" s="26"/>
      <c r="AM747" s="26"/>
      <c r="AN747" s="26"/>
      <c r="AO747" s="26"/>
      <c r="AP747" s="26"/>
      <c r="AQ747" s="26"/>
      <c r="AS747" s="13"/>
      <c r="AT747" s="13"/>
      <c r="AU747" s="14"/>
      <c r="AV747" s="26"/>
      <c r="AW747" s="26"/>
      <c r="AX747" s="26"/>
      <c r="AY747" s="26"/>
      <c r="AZ747" s="26"/>
      <c r="BA747" s="26"/>
      <c r="BB747" s="26"/>
      <c r="BC747" s="26"/>
      <c r="CW747" s="26">
        <v>0.2535860655737705</v>
      </c>
      <c r="CX747" s="13">
        <v>63.3</v>
      </c>
      <c r="CY747" s="13">
        <v>62.908251534093232</v>
      </c>
      <c r="CZ747" s="13">
        <v>62.147276104800284</v>
      </c>
      <c r="DA747" s="13">
        <v>20.246559182047633</v>
      </c>
      <c r="DB747" s="13">
        <f ca="1"/>
        <v>64.016242560425468</v>
      </c>
      <c r="DC747" s="13">
        <f ca="1"/>
        <v>62.803078301889272</v>
      </c>
      <c r="DD747" s="13">
        <v>58.431638636093041</v>
      </c>
      <c r="DE747" s="13">
        <f ca="1"/>
        <v>62.489395441717036</v>
      </c>
      <c r="DF747" s="13">
        <v>62.975377133809396</v>
      </c>
    </row>
    <row r="748" spans="1:110" x14ac:dyDescent="0.25">
      <c r="A748" s="9">
        <v>78.8</v>
      </c>
      <c r="B748" s="10" t="b">
        <v>1</v>
      </c>
      <c r="U748" s="13"/>
      <c r="V748" s="13"/>
      <c r="W748" s="14"/>
      <c r="X748" s="26"/>
      <c r="Y748" s="26"/>
      <c r="Z748" s="26"/>
      <c r="AA748" s="26"/>
      <c r="AB748" s="26"/>
      <c r="AC748" s="26"/>
      <c r="AD748" s="26"/>
      <c r="AE748" s="26"/>
      <c r="AG748" s="13"/>
      <c r="AH748" s="13"/>
      <c r="AI748" s="14"/>
      <c r="AJ748" s="26"/>
      <c r="AK748" s="26"/>
      <c r="AL748" s="26"/>
      <c r="AM748" s="26"/>
      <c r="AN748" s="26"/>
      <c r="AO748" s="26"/>
      <c r="AP748" s="26"/>
      <c r="AQ748" s="26"/>
      <c r="AS748" s="13"/>
      <c r="AT748" s="13"/>
      <c r="AU748" s="14"/>
      <c r="AV748" s="26"/>
      <c r="AW748" s="26"/>
      <c r="AX748" s="26"/>
      <c r="AY748" s="26"/>
      <c r="AZ748" s="26"/>
      <c r="BA748" s="26"/>
      <c r="BB748" s="26"/>
      <c r="BC748" s="26"/>
      <c r="CW748" s="26">
        <v>0.25392759562841533</v>
      </c>
      <c r="CX748" s="13">
        <v>63.3</v>
      </c>
      <c r="CY748" s="13">
        <v>62.918407030199894</v>
      </c>
      <c r="CZ748" s="13">
        <v>62.157022437364752</v>
      </c>
      <c r="DA748" s="13">
        <v>20.278241073536098</v>
      </c>
      <c r="DB748" s="13">
        <f ca="1"/>
        <v>64.027268418102921</v>
      </c>
      <c r="DC748" s="13">
        <f ca="1"/>
        <v>62.812549945510185</v>
      </c>
      <c r="DD748" s="13">
        <v>58.44657255810484</v>
      </c>
      <c r="DE748" s="13">
        <f ca="1"/>
        <v>62.501099210381</v>
      </c>
      <c r="DF748" s="13">
        <v>62.987449953561367</v>
      </c>
    </row>
    <row r="749" spans="1:110" x14ac:dyDescent="0.25">
      <c r="A749" s="9">
        <v>78.400000000000006</v>
      </c>
      <c r="B749" s="10" t="b">
        <v>1</v>
      </c>
      <c r="U749" s="13"/>
      <c r="V749" s="13"/>
      <c r="W749" s="14"/>
      <c r="X749" s="26"/>
      <c r="Y749" s="26"/>
      <c r="Z749" s="26"/>
      <c r="AA749" s="26"/>
      <c r="AB749" s="26"/>
      <c r="AC749" s="26"/>
      <c r="AD749" s="26"/>
      <c r="AE749" s="26"/>
      <c r="AG749" s="13"/>
      <c r="AH749" s="13"/>
      <c r="AI749" s="14"/>
      <c r="AJ749" s="26"/>
      <c r="AK749" s="26"/>
      <c r="AL749" s="26"/>
      <c r="AM749" s="26"/>
      <c r="AN749" s="26"/>
      <c r="AO749" s="26"/>
      <c r="AP749" s="26"/>
      <c r="AQ749" s="26"/>
      <c r="AS749" s="13"/>
      <c r="AT749" s="13"/>
      <c r="AU749" s="14"/>
      <c r="AV749" s="26"/>
      <c r="AW749" s="26"/>
      <c r="AX749" s="26"/>
      <c r="AY749" s="26"/>
      <c r="AZ749" s="26"/>
      <c r="BA749" s="26"/>
      <c r="BB749" s="26"/>
      <c r="BC749" s="26"/>
      <c r="CW749" s="26">
        <v>0.25426912568306009</v>
      </c>
      <c r="CX749" s="13">
        <v>63.3</v>
      </c>
      <c r="CY749" s="13">
        <v>62.928555360595475</v>
      </c>
      <c r="CZ749" s="13">
        <v>62.166763419788289</v>
      </c>
      <c r="DA749" s="13">
        <v>20.309937471385638</v>
      </c>
      <c r="DB749" s="13">
        <f ca="1"/>
        <v>64.038283995423768</v>
      </c>
      <c r="DC749" s="13">
        <f ca="1"/>
        <v>62.82201586508279</v>
      </c>
      <c r="DD749" s="13">
        <v>58.461496440501797</v>
      </c>
      <c r="DE749" s="13">
        <f ca="1"/>
        <v>62.512794984913164</v>
      </c>
      <c r="DF749" s="13">
        <v>62.999514403893848</v>
      </c>
    </row>
    <row r="750" spans="1:110" x14ac:dyDescent="0.25">
      <c r="A750" s="9">
        <v>78.099999999999994</v>
      </c>
      <c r="B750" s="10" t="b">
        <v>1</v>
      </c>
      <c r="U750" s="13"/>
      <c r="V750" s="13"/>
      <c r="W750" s="14"/>
      <c r="X750" s="26"/>
      <c r="Y750" s="26"/>
      <c r="Z750" s="26"/>
      <c r="AA750" s="26"/>
      <c r="AB750" s="26"/>
      <c r="AC750" s="26"/>
      <c r="AD750" s="26"/>
      <c r="AE750" s="26"/>
      <c r="AG750" s="13"/>
      <c r="AH750" s="13"/>
      <c r="AI750" s="14"/>
      <c r="AJ750" s="26"/>
      <c r="AK750" s="26"/>
      <c r="AL750" s="26"/>
      <c r="AM750" s="26"/>
      <c r="AN750" s="26"/>
      <c r="AO750" s="26"/>
      <c r="AP750" s="26"/>
      <c r="AQ750" s="26"/>
      <c r="AS750" s="13"/>
      <c r="AT750" s="13"/>
      <c r="AU750" s="14"/>
      <c r="AV750" s="26"/>
      <c r="AW750" s="26"/>
      <c r="AX750" s="26"/>
      <c r="AY750" s="26"/>
      <c r="AZ750" s="26"/>
      <c r="BA750" s="26"/>
      <c r="BB750" s="26"/>
      <c r="BC750" s="26"/>
      <c r="CW750" s="26">
        <v>0.25461065573770492</v>
      </c>
      <c r="CX750" s="13">
        <v>63.3</v>
      </c>
      <c r="CY750" s="13">
        <v>62.938696546891634</v>
      </c>
      <c r="CZ750" s="13">
        <v>62.176499069825788</v>
      </c>
      <c r="DA750" s="13">
        <v>20.341648388886568</v>
      </c>
      <c r="DB750" s="13">
        <f ca="1"/>
        <v>64.049289321166412</v>
      </c>
      <c r="DC750" s="13">
        <f ca="1"/>
        <v>62.831476078775232</v>
      </c>
      <c r="DD750" s="13">
        <v>58.476410303504707</v>
      </c>
      <c r="DE750" s="13">
        <f ca="1"/>
        <v>62.524482786193488</v>
      </c>
      <c r="DF750" s="13">
        <v>63.011570506367391</v>
      </c>
    </row>
    <row r="751" spans="1:110" x14ac:dyDescent="0.25">
      <c r="A751" s="9">
        <v>78.099999999999994</v>
      </c>
      <c r="B751" s="10" t="b">
        <v>1</v>
      </c>
      <c r="U751" s="13"/>
      <c r="V751" s="13"/>
      <c r="W751" s="14"/>
      <c r="X751" s="26"/>
      <c r="Y751" s="26"/>
      <c r="Z751" s="26"/>
      <c r="AA751" s="26"/>
      <c r="AB751" s="26"/>
      <c r="AC751" s="26"/>
      <c r="AD751" s="26"/>
      <c r="AE751" s="26"/>
      <c r="AG751" s="13"/>
      <c r="AH751" s="13"/>
      <c r="AI751" s="14"/>
      <c r="AJ751" s="26"/>
      <c r="AK751" s="26"/>
      <c r="AL751" s="26"/>
      <c r="AM751" s="26"/>
      <c r="AN751" s="26"/>
      <c r="AO751" s="26"/>
      <c r="AP751" s="26"/>
      <c r="AQ751" s="26"/>
      <c r="AS751" s="13"/>
      <c r="AT751" s="13"/>
      <c r="AU751" s="14"/>
      <c r="AV751" s="26"/>
      <c r="AW751" s="26"/>
      <c r="AX751" s="26"/>
      <c r="AY751" s="26"/>
      <c r="AZ751" s="26"/>
      <c r="BA751" s="26"/>
      <c r="BB751" s="26"/>
      <c r="BC751" s="26"/>
      <c r="CW751" s="26">
        <v>0.25495218579234974</v>
      </c>
      <c r="CX751" s="13">
        <v>63.3</v>
      </c>
      <c r="CY751" s="13">
        <v>62.948830610622046</v>
      </c>
      <c r="CZ751" s="13">
        <v>62.186229405171353</v>
      </c>
      <c r="DA751" s="13">
        <v>20.373373839347444</v>
      </c>
      <c r="DB751" s="13">
        <f ca="1"/>
        <v>64.060284424000784</v>
      </c>
      <c r="DC751" s="13">
        <f ca="1"/>
        <v>62.840930604692304</v>
      </c>
      <c r="DD751" s="13">
        <v>58.491314167266552</v>
      </c>
      <c r="DE751" s="13">
        <f ca="1"/>
        <v>62.536162635028845</v>
      </c>
      <c r="DF751" s="13">
        <v>63.023618282466998</v>
      </c>
    </row>
    <row r="752" spans="1:110" x14ac:dyDescent="0.25">
      <c r="A752" s="9">
        <v>77.7</v>
      </c>
      <c r="B752" s="10" t="b">
        <v>1</v>
      </c>
      <c r="U752" s="13"/>
      <c r="V752" s="13"/>
      <c r="W752" s="14"/>
      <c r="X752" s="26"/>
      <c r="Y752" s="26"/>
      <c r="Z752" s="26"/>
      <c r="AA752" s="26"/>
      <c r="AB752" s="26"/>
      <c r="AC752" s="26"/>
      <c r="AD752" s="26"/>
      <c r="AE752" s="26"/>
      <c r="AG752" s="13"/>
      <c r="AH752" s="13"/>
      <c r="AI752" s="14"/>
      <c r="AJ752" s="26"/>
      <c r="AK752" s="26"/>
      <c r="AL752" s="26"/>
      <c r="AM752" s="26"/>
      <c r="AN752" s="26"/>
      <c r="AO752" s="26"/>
      <c r="AP752" s="26"/>
      <c r="AQ752" s="26"/>
      <c r="AS752" s="13"/>
      <c r="AT752" s="13"/>
      <c r="AU752" s="14"/>
      <c r="AV752" s="26"/>
      <c r="AW752" s="26"/>
      <c r="AX752" s="26"/>
      <c r="AY752" s="26"/>
      <c r="AZ752" s="26"/>
      <c r="BA752" s="26"/>
      <c r="BB752" s="26"/>
      <c r="BC752" s="26"/>
      <c r="CW752" s="26">
        <v>0.25529371584699456</v>
      </c>
      <c r="CX752" s="13">
        <v>63.4</v>
      </c>
      <c r="CY752" s="13">
        <v>62.958957573242785</v>
      </c>
      <c r="CZ752" s="13">
        <v>62.195954443458923</v>
      </c>
      <c r="DA752" s="13">
        <v>20.405113836095143</v>
      </c>
      <c r="DB752" s="13">
        <f ca="1"/>
        <v>64.071269332488825</v>
      </c>
      <c r="DC752" s="13">
        <f ca="1"/>
        <v>62.850379460875807</v>
      </c>
      <c r="DD752" s="13">
        <v>58.506208051872889</v>
      </c>
      <c r="DE752" s="13">
        <f ca="1"/>
        <v>62.547834552153475</v>
      </c>
      <c r="DF752" s="13">
        <v>63.035657753602521</v>
      </c>
    </row>
    <row r="753" spans="1:110" x14ac:dyDescent="0.25">
      <c r="A753" s="9">
        <v>77.3</v>
      </c>
      <c r="B753" s="10" t="b">
        <v>1</v>
      </c>
      <c r="U753" s="13"/>
      <c r="V753" s="13"/>
      <c r="W753" s="14"/>
      <c r="X753" s="26"/>
      <c r="Y753" s="26"/>
      <c r="Z753" s="26"/>
      <c r="AA753" s="26"/>
      <c r="AB753" s="26"/>
      <c r="AC753" s="26"/>
      <c r="AD753" s="26"/>
      <c r="AE753" s="26"/>
      <c r="AG753" s="13"/>
      <c r="AH753" s="13"/>
      <c r="AI753" s="14"/>
      <c r="AJ753" s="26"/>
      <c r="AK753" s="26"/>
      <c r="AL753" s="26"/>
      <c r="AM753" s="26"/>
      <c r="AN753" s="26"/>
      <c r="AO753" s="26"/>
      <c r="AP753" s="26"/>
      <c r="AQ753" s="26"/>
      <c r="AS753" s="13"/>
      <c r="AT753" s="13"/>
      <c r="AU753" s="14"/>
      <c r="AV753" s="26"/>
      <c r="AW753" s="26"/>
      <c r="AX753" s="26"/>
      <c r="AY753" s="26"/>
      <c r="AZ753" s="26"/>
      <c r="BA753" s="26"/>
      <c r="BB753" s="26"/>
      <c r="BC753" s="26"/>
      <c r="CW753" s="26">
        <v>0.25563524590163933</v>
      </c>
      <c r="CX753" s="13">
        <v>63.4</v>
      </c>
      <c r="CY753" s="13">
        <v>62.969077456132752</v>
      </c>
      <c r="CZ753" s="13">
        <v>62.205674202262514</v>
      </c>
      <c r="DA753" s="13">
        <v>20.436868392474885</v>
      </c>
      <c r="DB753" s="13">
        <f ca="1"/>
        <v>64.082244075085185</v>
      </c>
      <c r="DC753" s="13">
        <f ca="1"/>
        <v>62.859822665304833</v>
      </c>
      <c r="DD753" s="13">
        <v>58.521091977342067</v>
      </c>
      <c r="DE753" s="13">
        <f ca="1"/>
        <v>62.559498558229251</v>
      </c>
      <c r="DF753" s="13">
        <v>63.04768894110903</v>
      </c>
    </row>
    <row r="754" spans="1:110" x14ac:dyDescent="0.25">
      <c r="A754" s="9">
        <v>77</v>
      </c>
      <c r="B754" s="10" t="b">
        <v>1</v>
      </c>
      <c r="U754" s="13"/>
      <c r="V754" s="13"/>
      <c r="W754" s="14"/>
      <c r="X754" s="26"/>
      <c r="Y754" s="26"/>
      <c r="Z754" s="26"/>
      <c r="AA754" s="26"/>
      <c r="AB754" s="26"/>
      <c r="AC754" s="26"/>
      <c r="AD754" s="26"/>
      <c r="AE754" s="26"/>
      <c r="AG754" s="13"/>
      <c r="AH754" s="13"/>
      <c r="AI754" s="14"/>
      <c r="AJ754" s="26"/>
      <c r="AK754" s="26"/>
      <c r="AL754" s="26"/>
      <c r="AM754" s="26"/>
      <c r="AN754" s="26"/>
      <c r="AO754" s="26"/>
      <c r="AP754" s="26"/>
      <c r="AQ754" s="26"/>
      <c r="AS754" s="13"/>
      <c r="AT754" s="13"/>
      <c r="AU754" s="14"/>
      <c r="AV754" s="26"/>
      <c r="AW754" s="26"/>
      <c r="AX754" s="26"/>
      <c r="AY754" s="26"/>
      <c r="AZ754" s="26"/>
      <c r="BA754" s="26"/>
      <c r="BB754" s="26"/>
      <c r="BC754" s="26"/>
      <c r="CW754" s="26">
        <v>0.25597677595628415</v>
      </c>
      <c r="CX754" s="13">
        <v>63.4</v>
      </c>
      <c r="CY754" s="13">
        <v>62.979190280594075</v>
      </c>
      <c r="CZ754" s="13">
        <v>62.21538869909638</v>
      </c>
      <c r="DA754" s="13">
        <v>20.468637521850265</v>
      </c>
      <c r="DB754" s="13">
        <f ca="1"/>
        <v>64.093208680137721</v>
      </c>
      <c r="DC754" s="13">
        <f ca="1"/>
        <v>62.869260235896164</v>
      </c>
      <c r="DD754" s="13">
        <v>58.535965963625642</v>
      </c>
      <c r="DE754" s="13">
        <f ca="1"/>
        <v>62.57115467384611</v>
      </c>
      <c r="DF754" s="13">
        <v>63.059711866247213</v>
      </c>
    </row>
    <row r="755" spans="1:110" x14ac:dyDescent="0.25">
      <c r="A755" s="9">
        <v>77</v>
      </c>
      <c r="B755" s="10" t="b">
        <v>1</v>
      </c>
      <c r="U755" s="13"/>
      <c r="V755" s="13"/>
      <c r="W755" s="14"/>
      <c r="X755" s="26"/>
      <c r="Y755" s="26"/>
      <c r="Z755" s="26"/>
      <c r="AA755" s="26"/>
      <c r="AB755" s="26"/>
      <c r="AC755" s="26"/>
      <c r="AD755" s="26"/>
      <c r="AE755" s="26"/>
      <c r="AG755" s="13"/>
      <c r="AH755" s="13"/>
      <c r="AI755" s="14"/>
      <c r="AJ755" s="26"/>
      <c r="AK755" s="26"/>
      <c r="AL755" s="26"/>
      <c r="AM755" s="26"/>
      <c r="AN755" s="26"/>
      <c r="AO755" s="26"/>
      <c r="AP755" s="26"/>
      <c r="AQ755" s="26"/>
      <c r="AS755" s="13"/>
      <c r="AT755" s="13"/>
      <c r="AU755" s="14"/>
      <c r="AV755" s="26"/>
      <c r="AW755" s="26"/>
      <c r="AX755" s="26"/>
      <c r="AY755" s="26"/>
      <c r="AZ755" s="26"/>
      <c r="BA755" s="26"/>
      <c r="BB755" s="26"/>
      <c r="BC755" s="26"/>
      <c r="CW755" s="26">
        <v>0.25631830601092898</v>
      </c>
      <c r="CX755" s="13">
        <v>63.4</v>
      </c>
      <c r="CY755" s="13">
        <v>62.989296067852521</v>
      </c>
      <c r="CZ755" s="13">
        <v>62.225097951415528</v>
      </c>
      <c r="DA755" s="13">
        <v>20.500421237603295</v>
      </c>
      <c r="DB755" s="13">
        <f ca="1"/>
        <v>64.104163175888033</v>
      </c>
      <c r="DC755" s="13">
        <f ca="1"/>
        <v>62.878692190504545</v>
      </c>
      <c r="DD755" s="13">
        <v>58.550830030608608</v>
      </c>
      <c r="DE755" s="13">
        <f ca="1"/>
        <v>62.5828029195224</v>
      </c>
      <c r="DF755" s="13">
        <v>63.071726550203721</v>
      </c>
    </row>
    <row r="756" spans="1:110" x14ac:dyDescent="0.25">
      <c r="A756" s="9">
        <v>76.900000000000006</v>
      </c>
      <c r="B756" s="10" t="b">
        <v>1</v>
      </c>
      <c r="U756" s="13"/>
      <c r="V756" s="13"/>
      <c r="W756" s="14"/>
      <c r="X756" s="26"/>
      <c r="Y756" s="26"/>
      <c r="Z756" s="26"/>
      <c r="AA756" s="26"/>
      <c r="AB756" s="26"/>
      <c r="AC756" s="26"/>
      <c r="AD756" s="26"/>
      <c r="AE756" s="26"/>
      <c r="AG756" s="13"/>
      <c r="AH756" s="13"/>
      <c r="AI756" s="14"/>
      <c r="AJ756" s="26"/>
      <c r="AK756" s="26"/>
      <c r="AL756" s="26"/>
      <c r="AM756" s="26"/>
      <c r="AN756" s="26"/>
      <c r="AO756" s="26"/>
      <c r="AP756" s="26"/>
      <c r="AQ756" s="26"/>
      <c r="AS756" s="13"/>
      <c r="AT756" s="13"/>
      <c r="AU756" s="14"/>
      <c r="AV756" s="26"/>
      <c r="AW756" s="26"/>
      <c r="AX756" s="26"/>
      <c r="AY756" s="26"/>
      <c r="AZ756" s="26"/>
      <c r="BA756" s="26"/>
      <c r="BB756" s="26"/>
      <c r="BC756" s="26"/>
      <c r="CW756" s="26">
        <v>0.25665983606557374</v>
      </c>
      <c r="CX756" s="13">
        <v>63.4</v>
      </c>
      <c r="CY756" s="13">
        <v>62.999394839057899</v>
      </c>
      <c r="CZ756" s="13">
        <v>62.23480197661592</v>
      </c>
      <c r="DA756" s="13">
        <v>20.532219553134389</v>
      </c>
      <c r="DB756" s="13">
        <f ca="1"/>
        <v>64.11510759047205</v>
      </c>
      <c r="DC756" s="13">
        <f ca="1"/>
        <v>62.888118546923025</v>
      </c>
      <c r="DD756" s="13">
        <v>58.565684198109778</v>
      </c>
      <c r="DE756" s="13">
        <f ca="1"/>
        <v>62.594443315705213</v>
      </c>
      <c r="DF756" s="13">
        <v>63.08373301409155</v>
      </c>
    </row>
    <row r="757" spans="1:110" x14ac:dyDescent="0.25">
      <c r="A757" s="9">
        <v>63.5</v>
      </c>
      <c r="B757" s="10" t="b">
        <v>1</v>
      </c>
      <c r="U757" s="13"/>
      <c r="V757" s="13"/>
      <c r="W757" s="14"/>
      <c r="X757" s="26"/>
      <c r="Y757" s="26"/>
      <c r="Z757" s="26"/>
      <c r="AA757" s="26"/>
      <c r="AB757" s="26"/>
      <c r="AC757" s="26"/>
      <c r="AD757" s="26"/>
      <c r="AE757" s="26"/>
      <c r="AG757" s="13"/>
      <c r="AH757" s="13"/>
      <c r="AI757" s="14"/>
      <c r="AJ757" s="26"/>
      <c r="AK757" s="26"/>
      <c r="AL757" s="26"/>
      <c r="AM757" s="26"/>
      <c r="AN757" s="26"/>
      <c r="AO757" s="26"/>
      <c r="AP757" s="26"/>
      <c r="AQ757" s="26"/>
      <c r="AS757" s="13"/>
      <c r="AT757" s="13"/>
      <c r="AU757" s="14"/>
      <c r="AV757" s="26"/>
      <c r="AW757" s="26"/>
      <c r="AX757" s="26"/>
      <c r="AY757" s="26"/>
      <c r="AZ757" s="26"/>
      <c r="BA757" s="26"/>
      <c r="BB757" s="26"/>
      <c r="BC757" s="26"/>
      <c r="CW757" s="26">
        <v>0.25700136612021857</v>
      </c>
      <c r="CX757" s="13">
        <v>63.5</v>
      </c>
      <c r="CY757" s="13">
        <v>63.009486615284445</v>
      </c>
      <c r="CZ757" s="13">
        <v>62.244500792034884</v>
      </c>
      <c r="DA757" s="13">
        <v>20.56403248186248</v>
      </c>
      <c r="DB757" s="13">
        <f ca="1"/>
        <v>64.126041951920598</v>
      </c>
      <c r="DC757" s="13">
        <f ca="1"/>
        <v>62.89753932288329</v>
      </c>
      <c r="DD757" s="13">
        <v>58.580528485882027</v>
      </c>
      <c r="DE757" s="13">
        <f ca="1"/>
        <v>62.606075882770782</v>
      </c>
      <c r="DF757" s="13">
        <v>63.095731278950439</v>
      </c>
    </row>
    <row r="758" spans="1:110" x14ac:dyDescent="0.25">
      <c r="A758" s="9">
        <v>63</v>
      </c>
      <c r="B758" s="10" t="b">
        <v>1</v>
      </c>
      <c r="U758" s="13"/>
      <c r="V758" s="13"/>
      <c r="W758" s="14"/>
      <c r="X758" s="26"/>
      <c r="Y758" s="26"/>
      <c r="Z758" s="26"/>
      <c r="AA758" s="26"/>
      <c r="AB758" s="26"/>
      <c r="AC758" s="26"/>
      <c r="AD758" s="26"/>
      <c r="AE758" s="26"/>
      <c r="AG758" s="13"/>
      <c r="AH758" s="13"/>
      <c r="AI758" s="14"/>
      <c r="AJ758" s="26"/>
      <c r="AK758" s="26"/>
      <c r="AL758" s="26"/>
      <c r="AM758" s="26"/>
      <c r="AN758" s="26"/>
      <c r="AO758" s="26"/>
      <c r="AP758" s="26"/>
      <c r="AQ758" s="26"/>
      <c r="AS758" s="13"/>
      <c r="AT758" s="13"/>
      <c r="AU758" s="14"/>
      <c r="AV758" s="26"/>
      <c r="AW758" s="26"/>
      <c r="AX758" s="26"/>
      <c r="AY758" s="26"/>
      <c r="AZ758" s="26"/>
      <c r="BA758" s="26"/>
      <c r="BB758" s="26"/>
      <c r="BC758" s="26"/>
      <c r="CW758" s="26">
        <v>0.25734289617486339</v>
      </c>
      <c r="CX758" s="13">
        <v>63.5</v>
      </c>
      <c r="CY758" s="13">
        <v>63.019571417531225</v>
      </c>
      <c r="CZ758" s="13">
        <v>62.254194414951201</v>
      </c>
      <c r="DA758" s="13">
        <v>20.595860037224973</v>
      </c>
      <c r="DB758" s="13">
        <f ca="1"/>
        <v>64.136966288159925</v>
      </c>
      <c r="DC758" s="13">
        <f ca="1"/>
        <v>62.906954536055999</v>
      </c>
      <c r="DD758" s="13">
        <v>58.595362913612647</v>
      </c>
      <c r="DE758" s="13">
        <f ca="1"/>
        <v>62.617700641024811</v>
      </c>
      <c r="DF758" s="13">
        <v>63.107721365747139</v>
      </c>
    </row>
    <row r="759" spans="1:110" x14ac:dyDescent="0.25">
      <c r="A759" s="9">
        <v>62.7</v>
      </c>
      <c r="B759" s="10" t="b">
        <v>1</v>
      </c>
      <c r="U759" s="13"/>
      <c r="V759" s="13"/>
      <c r="W759" s="14"/>
      <c r="X759" s="26"/>
      <c r="Y759" s="26"/>
      <c r="Z759" s="26"/>
      <c r="AA759" s="26"/>
      <c r="AB759" s="26"/>
      <c r="AC759" s="26"/>
      <c r="AD759" s="26"/>
      <c r="AE759" s="26"/>
      <c r="AG759" s="13"/>
      <c r="AH759" s="13"/>
      <c r="AI759" s="14"/>
      <c r="AJ759" s="26"/>
      <c r="AK759" s="26"/>
      <c r="AL759" s="26"/>
      <c r="AM759" s="26"/>
      <c r="AN759" s="26"/>
      <c r="AO759" s="26"/>
      <c r="AP759" s="26"/>
      <c r="AQ759" s="26"/>
      <c r="AS759" s="13"/>
      <c r="AT759" s="13"/>
      <c r="AU759" s="14"/>
      <c r="AV759" s="26"/>
      <c r="AW759" s="26"/>
      <c r="AX759" s="26"/>
      <c r="AY759" s="26"/>
      <c r="AZ759" s="26"/>
      <c r="BA759" s="26"/>
      <c r="BB759" s="26"/>
      <c r="BC759" s="26"/>
      <c r="CW759" s="26">
        <v>0.25768442622950821</v>
      </c>
      <c r="CX759" s="13">
        <v>63.5</v>
      </c>
      <c r="CY759" s="13">
        <v>63.029649266722551</v>
      </c>
      <c r="CZ759" s="13">
        <v>62.263882862585696</v>
      </c>
      <c r="DA759" s="13">
        <v>20.627702232677848</v>
      </c>
      <c r="DB759" s="13">
        <f ca="1"/>
        <v>64.147880627012256</v>
      </c>
      <c r="DC759" s="13">
        <f ca="1"/>
        <v>62.916364204051057</v>
      </c>
      <c r="DD759" s="13">
        <v>58.610187500923601</v>
      </c>
      <c r="DE759" s="13">
        <f ca="1"/>
        <v>62.629317610702813</v>
      </c>
      <c r="DF759" s="13">
        <v>63.119703295375913</v>
      </c>
    </row>
    <row r="760" spans="1:110" x14ac:dyDescent="0.25">
      <c r="A760" s="9">
        <v>62.2</v>
      </c>
      <c r="B760" s="10" t="b">
        <v>1</v>
      </c>
      <c r="U760" s="13"/>
      <c r="V760" s="13"/>
      <c r="W760" s="14"/>
      <c r="X760" s="26"/>
      <c r="Y760" s="26"/>
      <c r="Z760" s="26"/>
      <c r="AA760" s="26"/>
      <c r="AB760" s="26"/>
      <c r="AC760" s="26"/>
      <c r="AD760" s="26"/>
      <c r="AE760" s="26"/>
      <c r="AG760" s="13"/>
      <c r="AH760" s="13"/>
      <c r="AI760" s="14"/>
      <c r="AJ760" s="26"/>
      <c r="AK760" s="26"/>
      <c r="AL760" s="26"/>
      <c r="AM760" s="26"/>
      <c r="AN760" s="26"/>
      <c r="AO760" s="26"/>
      <c r="AP760" s="26"/>
      <c r="AQ760" s="26"/>
      <c r="AS760" s="13"/>
      <c r="AT760" s="13"/>
      <c r="AU760" s="14"/>
      <c r="AV760" s="26"/>
      <c r="AW760" s="26"/>
      <c r="AX760" s="26"/>
      <c r="AY760" s="26"/>
      <c r="AZ760" s="26"/>
      <c r="BA760" s="26"/>
      <c r="BB760" s="26"/>
      <c r="BC760" s="26"/>
      <c r="CW760" s="26">
        <v>0.25802595628415298</v>
      </c>
      <c r="CX760" s="13">
        <v>63.5</v>
      </c>
      <c r="CY760" s="13">
        <v>63.039720183708333</v>
      </c>
      <c r="CZ760" s="13">
        <v>62.273566152101452</v>
      </c>
      <c r="DA760" s="13">
        <v>20.659559081695644</v>
      </c>
      <c r="DB760" s="13">
        <f ca="1"/>
        <v>64.158784996196317</v>
      </c>
      <c r="DC760" s="13">
        <f ca="1"/>
        <v>62.925768344417989</v>
      </c>
      <c r="DD760" s="13">
        <v>58.625002267371897</v>
      </c>
      <c r="DE760" s="13">
        <f ca="1"/>
        <v>62.640926811970502</v>
      </c>
      <c r="DF760" s="13">
        <v>63.131677088658783</v>
      </c>
    </row>
    <row r="761" spans="1:110" x14ac:dyDescent="0.25">
      <c r="A761" s="9">
        <v>61.8</v>
      </c>
      <c r="B761" s="10" t="b">
        <v>1</v>
      </c>
      <c r="U761" s="13"/>
      <c r="V761" s="13"/>
      <c r="W761" s="14"/>
      <c r="X761" s="26"/>
      <c r="Y761" s="26"/>
      <c r="Z761" s="26"/>
      <c r="AA761" s="26"/>
      <c r="AB761" s="26"/>
      <c r="AC761" s="26"/>
      <c r="AD761" s="26"/>
      <c r="AE761" s="26"/>
      <c r="AG761" s="13"/>
      <c r="AH761" s="13"/>
      <c r="AI761" s="14"/>
      <c r="AJ761" s="26"/>
      <c r="AK761" s="26"/>
      <c r="AL761" s="26"/>
      <c r="AM761" s="26"/>
      <c r="AN761" s="26"/>
      <c r="AO761" s="26"/>
      <c r="AP761" s="26"/>
      <c r="AQ761" s="26"/>
      <c r="AS761" s="13"/>
      <c r="AT761" s="13"/>
      <c r="AU761" s="14"/>
      <c r="AV761" s="26"/>
      <c r="AW761" s="26"/>
      <c r="AX761" s="26"/>
      <c r="AY761" s="26"/>
      <c r="AZ761" s="26"/>
      <c r="BA761" s="26"/>
      <c r="BB761" s="26"/>
      <c r="BC761" s="26"/>
      <c r="CW761" s="26">
        <v>0.2583674863387978</v>
      </c>
      <c r="CX761" s="13">
        <v>63.5</v>
      </c>
      <c r="CY761" s="13">
        <v>63.0497841892645</v>
      </c>
      <c r="CZ761" s="13">
        <v>62.283244300603847</v>
      </c>
      <c r="DA761" s="13">
        <v>20.691430597771532</v>
      </c>
      <c r="DB761" s="13">
        <f ca="1"/>
        <v>64.169679423327921</v>
      </c>
      <c r="DC761" s="13">
        <f ca="1"/>
        <v>62.935166974646222</v>
      </c>
      <c r="DD761" s="13">
        <v>58.639807232449826</v>
      </c>
      <c r="DE761" s="13">
        <f ca="1"/>
        <v>62.652528264924115</v>
      </c>
      <c r="DF761" s="13">
        <v>63.143642766345948</v>
      </c>
    </row>
    <row r="762" spans="1:110" x14ac:dyDescent="0.25">
      <c r="A762" s="9">
        <v>61.3</v>
      </c>
      <c r="B762" s="10" t="b">
        <v>1</v>
      </c>
      <c r="U762" s="13"/>
      <c r="V762" s="13"/>
      <c r="W762" s="14"/>
      <c r="X762" s="26"/>
      <c r="Y762" s="26"/>
      <c r="Z762" s="26"/>
      <c r="AA762" s="26"/>
      <c r="AB762" s="26"/>
      <c r="AC762" s="26"/>
      <c r="AD762" s="26"/>
      <c r="AE762" s="26"/>
      <c r="AG762" s="13"/>
      <c r="AH762" s="13"/>
      <c r="AI762" s="14"/>
      <c r="AJ762" s="26"/>
      <c r="AK762" s="26"/>
      <c r="AL762" s="26"/>
      <c r="AM762" s="26"/>
      <c r="AN762" s="26"/>
      <c r="AO762" s="26"/>
      <c r="AP762" s="26"/>
      <c r="AQ762" s="26"/>
      <c r="AS762" s="13"/>
      <c r="AT762" s="13"/>
      <c r="AU762" s="14"/>
      <c r="AV762" s="26"/>
      <c r="AW762" s="26"/>
      <c r="AX762" s="26"/>
      <c r="AY762" s="26"/>
      <c r="AZ762" s="26"/>
      <c r="BA762" s="26"/>
      <c r="BB762" s="26"/>
      <c r="BC762" s="26"/>
      <c r="CW762" s="26">
        <v>0.25870901639344263</v>
      </c>
      <c r="CX762" s="13">
        <v>63.5</v>
      </c>
      <c r="CY762" s="13">
        <v>63.059841304093382</v>
      </c>
      <c r="CZ762" s="13">
        <v>62.292917325141374</v>
      </c>
      <c r="DA762" s="13">
        <v>20.72331679441729</v>
      </c>
      <c r="DB762" s="13">
        <f ca="1"/>
        <v>64.180563935920432</v>
      </c>
      <c r="DC762" s="13">
        <f ca="1"/>
        <v>62.944560112165384</v>
      </c>
      <c r="DD762" s="13">
        <v>58.654602415585273</v>
      </c>
      <c r="DE762" s="13">
        <f ca="1"/>
        <v>62.66412198959074</v>
      </c>
      <c r="DF762" s="13">
        <v>63.155600349116114</v>
      </c>
    </row>
    <row r="763" spans="1:110" x14ac:dyDescent="0.25">
      <c r="A763" s="9">
        <v>69</v>
      </c>
      <c r="B763" s="10" t="b">
        <v>1</v>
      </c>
      <c r="U763" s="13"/>
      <c r="V763" s="13"/>
      <c r="W763" s="14"/>
      <c r="X763" s="26"/>
      <c r="Y763" s="26"/>
      <c r="Z763" s="26"/>
      <c r="AA763" s="26"/>
      <c r="AB763" s="26"/>
      <c r="AC763" s="26"/>
      <c r="AD763" s="26"/>
      <c r="AE763" s="26"/>
      <c r="AG763" s="13"/>
      <c r="AH763" s="13"/>
      <c r="AI763" s="14"/>
      <c r="AJ763" s="26"/>
      <c r="AK763" s="26"/>
      <c r="AL763" s="26"/>
      <c r="AM763" s="26"/>
      <c r="AN763" s="26"/>
      <c r="AO763" s="26"/>
      <c r="AP763" s="26"/>
      <c r="AQ763" s="26"/>
      <c r="AS763" s="13"/>
      <c r="AT763" s="13"/>
      <c r="AU763" s="14"/>
      <c r="AV763" s="26"/>
      <c r="AW763" s="26"/>
      <c r="AX763" s="26"/>
      <c r="AY763" s="26"/>
      <c r="AZ763" s="26"/>
      <c r="BA763" s="26"/>
      <c r="BB763" s="26"/>
      <c r="BC763" s="26"/>
      <c r="CW763" s="26">
        <v>0.25905054644808745</v>
      </c>
      <c r="CX763" s="13">
        <v>63.5</v>
      </c>
      <c r="CY763" s="13">
        <v>63.069891548824067</v>
      </c>
      <c r="CZ763" s="13">
        <v>62.302585242705433</v>
      </c>
      <c r="DA763" s="13">
        <v>20.755217685163402</v>
      </c>
      <c r="DB763" s="13">
        <f ca="1"/>
        <v>64.191438561385368</v>
      </c>
      <c r="DC763" s="13">
        <f ca="1"/>
        <v>62.953947774345679</v>
      </c>
      <c r="DD763" s="13">
        <v>58.669387836142064</v>
      </c>
      <c r="DE763" s="13">
        <f ca="1"/>
        <v>62.675708005928712</v>
      </c>
      <c r="DF763" s="13">
        <v>63.167549857576873</v>
      </c>
    </row>
    <row r="764" spans="1:110" x14ac:dyDescent="0.25">
      <c r="A764" s="9">
        <v>62</v>
      </c>
      <c r="B764" s="10" t="b">
        <v>1</v>
      </c>
      <c r="U764" s="13"/>
      <c r="V764" s="13"/>
      <c r="W764" s="14"/>
      <c r="X764" s="26"/>
      <c r="Y764" s="26"/>
      <c r="Z764" s="26"/>
      <c r="AA764" s="26"/>
      <c r="AB764" s="26"/>
      <c r="AC764" s="26"/>
      <c r="AD764" s="26"/>
      <c r="AE764" s="26"/>
      <c r="AG764" s="13"/>
      <c r="AH764" s="13"/>
      <c r="AI764" s="14"/>
      <c r="AJ764" s="26"/>
      <c r="AK764" s="26"/>
      <c r="AL764" s="26"/>
      <c r="AM764" s="26"/>
      <c r="AN764" s="26"/>
      <c r="AO764" s="26"/>
      <c r="AP764" s="26"/>
      <c r="AQ764" s="26"/>
      <c r="AS764" s="13"/>
      <c r="AT764" s="13"/>
      <c r="AU764" s="14"/>
      <c r="AV764" s="26"/>
      <c r="AW764" s="26"/>
      <c r="AX764" s="26"/>
      <c r="AY764" s="26"/>
      <c r="AZ764" s="26"/>
      <c r="BA764" s="26"/>
      <c r="BB764" s="26"/>
      <c r="BC764" s="26"/>
      <c r="CW764" s="26">
        <v>0.25939207650273222</v>
      </c>
      <c r="CX764" s="13">
        <v>63.5</v>
      </c>
      <c r="CY764" s="13">
        <v>63.079934944012834</v>
      </c>
      <c r="CZ764" s="13">
        <v>62.312248070230972</v>
      </c>
      <c r="DA764" s="13">
        <v>20.787133283559058</v>
      </c>
      <c r="DB764" s="13">
        <f ca="1"/>
        <v>64.202303327032894</v>
      </c>
      <c r="DC764" s="13">
        <f ca="1"/>
        <v>62.963329978498123</v>
      </c>
      <c r="DD764" s="13">
        <v>58.684163513420188</v>
      </c>
      <c r="DE764" s="13">
        <f ca="1"/>
        <v>62.687286333827885</v>
      </c>
      <c r="DF764" s="13">
        <v>63.179491312265036</v>
      </c>
    </row>
    <row r="765" spans="1:110" x14ac:dyDescent="0.25">
      <c r="A765" s="9">
        <v>59.8</v>
      </c>
      <c r="B765" s="10" t="b">
        <v>1</v>
      </c>
      <c r="U765" s="13"/>
      <c r="V765" s="13"/>
      <c r="W765" s="14"/>
      <c r="X765" s="26"/>
      <c r="Y765" s="26"/>
      <c r="Z765" s="26"/>
      <c r="AA765" s="26"/>
      <c r="AB765" s="26"/>
      <c r="AC765" s="26"/>
      <c r="AD765" s="26"/>
      <c r="AE765" s="26"/>
      <c r="AG765" s="13"/>
      <c r="AH765" s="13"/>
      <c r="AI765" s="14"/>
      <c r="AJ765" s="26"/>
      <c r="AK765" s="26"/>
      <c r="AL765" s="26"/>
      <c r="AM765" s="26"/>
      <c r="AN765" s="26"/>
      <c r="AO765" s="26"/>
      <c r="AP765" s="26"/>
      <c r="AQ765" s="26"/>
      <c r="AS765" s="13"/>
      <c r="AT765" s="13"/>
      <c r="AU765" s="14"/>
      <c r="AV765" s="26"/>
      <c r="AW765" s="26"/>
      <c r="AX765" s="26"/>
      <c r="AY765" s="26"/>
      <c r="AZ765" s="26"/>
      <c r="BA765" s="26"/>
      <c r="BB765" s="26"/>
      <c r="BC765" s="26"/>
      <c r="CW765" s="26">
        <v>0.25973360655737704</v>
      </c>
      <c r="CX765" s="13">
        <v>63.5</v>
      </c>
      <c r="CY765" s="13">
        <v>63.089971510143478</v>
      </c>
      <c r="CZ765" s="13">
        <v>62.321905824596534</v>
      </c>
      <c r="DA765" s="13">
        <v>20.819063603172211</v>
      </c>
      <c r="DB765" s="13">
        <f ca="1"/>
        <v>64.213158260072348</v>
      </c>
      <c r="DC765" s="13">
        <f ca="1"/>
        <v>62.972706741874923</v>
      </c>
      <c r="DD765" s="13">
        <v>58.698929466656139</v>
      </c>
      <c r="DE765" s="13">
        <f ca="1"/>
        <v>62.698856993110056</v>
      </c>
      <c r="DF765" s="13">
        <v>63.191424733646983</v>
      </c>
    </row>
    <row r="766" spans="1:110" x14ac:dyDescent="0.25">
      <c r="A766" s="9">
        <v>59.1</v>
      </c>
      <c r="B766" s="10" t="b">
        <v>1</v>
      </c>
      <c r="U766" s="13"/>
      <c r="V766" s="13"/>
      <c r="W766" s="14"/>
      <c r="X766" s="26"/>
      <c r="Y766" s="26"/>
      <c r="Z766" s="26"/>
      <c r="AA766" s="26"/>
      <c r="AB766" s="26"/>
      <c r="AC766" s="26"/>
      <c r="AD766" s="26"/>
      <c r="AE766" s="26"/>
      <c r="AG766" s="13"/>
      <c r="AH766" s="13"/>
      <c r="AI766" s="14"/>
      <c r="AJ766" s="26"/>
      <c r="AK766" s="26"/>
      <c r="AL766" s="26"/>
      <c r="AM766" s="26"/>
      <c r="AN766" s="26"/>
      <c r="AO766" s="26"/>
      <c r="AP766" s="26"/>
      <c r="AQ766" s="26"/>
      <c r="AS766" s="13"/>
      <c r="AT766" s="13"/>
      <c r="AU766" s="14"/>
      <c r="AV766" s="26"/>
      <c r="AW766" s="26"/>
      <c r="AX766" s="26"/>
      <c r="AY766" s="26"/>
      <c r="AZ766" s="26"/>
      <c r="BA766" s="26"/>
      <c r="BB766" s="26"/>
      <c r="BC766" s="26"/>
      <c r="CW766" s="26">
        <v>0.26007513661202186</v>
      </c>
      <c r="CX766" s="13">
        <v>63.6</v>
      </c>
      <c r="CY766" s="13">
        <v>63.100001267627732</v>
      </c>
      <c r="CZ766" s="13">
        <v>62.331558522624796</v>
      </c>
      <c r="DA766" s="13">
        <v>20.851008657589595</v>
      </c>
      <c r="DB766" s="13">
        <f ca="1"/>
        <v>64.22400338761274</v>
      </c>
      <c r="DC766" s="13">
        <f ca="1"/>
        <v>62.982078081669712</v>
      </c>
      <c r="DD766" s="13">
        <v>58.713685715023203</v>
      </c>
      <c r="DE766" s="13">
        <f ca="1"/>
        <v>62.710420003529215</v>
      </c>
      <c r="DF766" s="13">
        <v>63.203350142119035</v>
      </c>
    </row>
    <row r="767" spans="1:110" x14ac:dyDescent="0.25">
      <c r="A767" s="9">
        <v>58.6</v>
      </c>
      <c r="B767" s="10" t="b">
        <v>1</v>
      </c>
      <c r="U767" s="13"/>
      <c r="V767" s="13"/>
      <c r="W767" s="14"/>
      <c r="X767" s="26"/>
      <c r="Y767" s="26"/>
      <c r="Z767" s="26"/>
      <c r="AA767" s="26"/>
      <c r="AB767" s="26"/>
      <c r="AC767" s="26"/>
      <c r="AD767" s="26"/>
      <c r="AE767" s="26"/>
      <c r="AG767" s="13"/>
      <c r="AH767" s="13"/>
      <c r="AI767" s="14"/>
      <c r="AJ767" s="26"/>
      <c r="AK767" s="26"/>
      <c r="AL767" s="26"/>
      <c r="AM767" s="26"/>
      <c r="AN767" s="26"/>
      <c r="AO767" s="26"/>
      <c r="AP767" s="26"/>
      <c r="AQ767" s="26"/>
      <c r="AS767" s="13"/>
      <c r="AT767" s="13"/>
      <c r="AU767" s="14"/>
      <c r="AV767" s="26"/>
      <c r="AW767" s="26"/>
      <c r="AX767" s="26"/>
      <c r="AY767" s="26"/>
      <c r="AZ767" s="26"/>
      <c r="BA767" s="26"/>
      <c r="BB767" s="26"/>
      <c r="BC767" s="26"/>
      <c r="CW767" s="26">
        <v>0.26041666666666669</v>
      </c>
      <c r="CX767" s="13">
        <v>63.6</v>
      </c>
      <c r="CY767" s="13">
        <v>63.1100242368056</v>
      </c>
      <c r="CZ767" s="13">
        <v>62.341206181082711</v>
      </c>
      <c r="DA767" s="13">
        <v>20.882968460416745</v>
      </c>
      <c r="DB767" s="13">
        <f ca="1"/>
        <v>64.234838736663349</v>
      </c>
      <c r="DC767" s="13">
        <f ca="1"/>
        <v>62.991444015017912</v>
      </c>
      <c r="DD767" s="13">
        <v>58.728432277631725</v>
      </c>
      <c r="DE767" s="13">
        <f ca="1"/>
        <v>62.721975384771937</v>
      </c>
      <c r="DF767" s="13">
        <v>63.215267558007739</v>
      </c>
    </row>
    <row r="768" spans="1:110" x14ac:dyDescent="0.25">
      <c r="A768" s="9">
        <v>58.1</v>
      </c>
      <c r="B768" s="10" t="b">
        <v>1</v>
      </c>
      <c r="U768" s="13"/>
      <c r="V768" s="13"/>
      <c r="W768" s="14"/>
      <c r="X768" s="26"/>
      <c r="Y768" s="26"/>
      <c r="Z768" s="26"/>
      <c r="AA768" s="26"/>
      <c r="AB768" s="26"/>
      <c r="AC768" s="26"/>
      <c r="AD768" s="26"/>
      <c r="AE768" s="26"/>
      <c r="AG768" s="13"/>
      <c r="AH768" s="13"/>
      <c r="AI768" s="14"/>
      <c r="AJ768" s="26"/>
      <c r="AK768" s="26"/>
      <c r="AL768" s="26"/>
      <c r="AM768" s="26"/>
      <c r="AN768" s="26"/>
      <c r="AO768" s="26"/>
      <c r="AP768" s="26"/>
      <c r="AQ768" s="26"/>
      <c r="AS768" s="13"/>
      <c r="AT768" s="13"/>
      <c r="AU768" s="14"/>
      <c r="AV768" s="26"/>
      <c r="AW768" s="26"/>
      <c r="AX768" s="26"/>
      <c r="AY768" s="26"/>
      <c r="AZ768" s="26"/>
      <c r="BA768" s="26"/>
      <c r="BB768" s="26"/>
      <c r="BC768" s="26"/>
      <c r="CW768" s="26">
        <v>0.26075819672131145</v>
      </c>
      <c r="CX768" s="13">
        <v>63.6</v>
      </c>
      <c r="CY768" s="13">
        <v>63.120040437945761</v>
      </c>
      <c r="CZ768" s="13">
        <v>62.350848816681783</v>
      </c>
      <c r="DA768" s="13">
        <v>20.914943025278045</v>
      </c>
      <c r="DB768" s="13">
        <f ca="1"/>
        <v>64.245664334134148</v>
      </c>
      <c r="DC768" s="13">
        <f ca="1"/>
        <v>63.000804558996997</v>
      </c>
      <c r="DD768" s="13">
        <v>58.743169173529417</v>
      </c>
      <c r="DE768" s="13">
        <f ca="1"/>
        <v>62.7335231564577</v>
      </c>
      <c r="DF768" s="13">
        <v>63.227177001570304</v>
      </c>
    </row>
    <row r="769" spans="1:110" x14ac:dyDescent="0.25">
      <c r="A769" s="9">
        <v>58</v>
      </c>
      <c r="B769" s="10" t="b">
        <v>1</v>
      </c>
      <c r="U769" s="13"/>
      <c r="V769" s="13"/>
      <c r="W769" s="14"/>
      <c r="X769" s="26"/>
      <c r="Y769" s="26"/>
      <c r="Z769" s="26"/>
      <c r="AA769" s="26"/>
      <c r="AB769" s="26"/>
      <c r="AC769" s="26"/>
      <c r="AD769" s="26"/>
      <c r="AE769" s="26"/>
      <c r="AG769" s="13"/>
      <c r="AH769" s="13"/>
      <c r="AI769" s="14"/>
      <c r="AJ769" s="26"/>
      <c r="AK769" s="26"/>
      <c r="AL769" s="26"/>
      <c r="AM769" s="26"/>
      <c r="AN769" s="26"/>
      <c r="AO769" s="26"/>
      <c r="AP769" s="26"/>
      <c r="AQ769" s="26"/>
      <c r="AS769" s="13"/>
      <c r="AT769" s="13"/>
      <c r="AU769" s="14"/>
      <c r="AV769" s="26"/>
      <c r="AW769" s="26"/>
      <c r="AX769" s="26"/>
      <c r="AY769" s="26"/>
      <c r="AZ769" s="26"/>
      <c r="BA769" s="26"/>
      <c r="BB769" s="26"/>
      <c r="BC769" s="26"/>
      <c r="CW769" s="26">
        <v>0.26109972677595628</v>
      </c>
      <c r="CX769" s="13">
        <v>63.7</v>
      </c>
      <c r="CY769" s="13">
        <v>63.130049891245939</v>
      </c>
      <c r="CZ769" s="13">
        <v>62.360486446078404</v>
      </c>
      <c r="DA769" s="13">
        <v>20.946932365816796</v>
      </c>
      <c r="DB769" s="13">
        <f ca="1"/>
        <v>64.256480206836358</v>
      </c>
      <c r="DC769" s="13">
        <f ca="1"/>
        <v>63.01015973062681</v>
      </c>
      <c r="DD769" s="13">
        <v>58.757896421701659</v>
      </c>
      <c r="DE769" s="13">
        <f ca="1"/>
        <v>62.745063338139225</v>
      </c>
      <c r="DF769" s="13">
        <v>63.239078492994864</v>
      </c>
    </row>
    <row r="770" spans="1:110" x14ac:dyDescent="0.25">
      <c r="A770" s="9">
        <v>57.9</v>
      </c>
      <c r="B770" s="10" t="b">
        <v>1</v>
      </c>
      <c r="U770" s="13"/>
      <c r="V770" s="13"/>
      <c r="W770" s="14"/>
      <c r="X770" s="26"/>
      <c r="Y770" s="26"/>
      <c r="Z770" s="26"/>
      <c r="AA770" s="26"/>
      <c r="AB770" s="26"/>
      <c r="AC770" s="26"/>
      <c r="AD770" s="26"/>
      <c r="AE770" s="26"/>
      <c r="AG770" s="13"/>
      <c r="AH770" s="13"/>
      <c r="AI770" s="14"/>
      <c r="AJ770" s="26"/>
      <c r="AK770" s="26"/>
      <c r="AL770" s="26"/>
      <c r="AM770" s="26"/>
      <c r="AN770" s="26"/>
      <c r="AO770" s="26"/>
      <c r="AP770" s="26"/>
      <c r="AQ770" s="26"/>
      <c r="AS770" s="13"/>
      <c r="AT770" s="13"/>
      <c r="AU770" s="14"/>
      <c r="AV770" s="26"/>
      <c r="AW770" s="26"/>
      <c r="AX770" s="26"/>
      <c r="AY770" s="26"/>
      <c r="AZ770" s="26"/>
      <c r="BA770" s="26"/>
      <c r="BB770" s="26"/>
      <c r="BC770" s="26"/>
      <c r="CW770" s="26">
        <v>0.2614412568306011</v>
      </c>
      <c r="CX770" s="13">
        <v>63.7</v>
      </c>
      <c r="CY770" s="13">
        <v>63.140052616833252</v>
      </c>
      <c r="CZ770" s="13">
        <v>62.370119085874123</v>
      </c>
      <c r="DA770" s="13">
        <v>20.978936495695201</v>
      </c>
      <c r="DB770" s="13">
        <f ca="1"/>
        <v>64.267286381482947</v>
      </c>
      <c r="DC770" s="13">
        <f ca="1"/>
        <v>63.019509546869898</v>
      </c>
      <c r="DD770" s="13">
        <v>58.772614041071741</v>
      </c>
      <c r="DE770" s="13">
        <f ca="1"/>
        <v>62.756595949302778</v>
      </c>
      <c r="DF770" s="13">
        <v>63.250972052400847</v>
      </c>
    </row>
    <row r="771" spans="1:110" x14ac:dyDescent="0.25">
      <c r="A771" s="9">
        <v>57.7</v>
      </c>
      <c r="B771" s="10" t="b">
        <v>1</v>
      </c>
      <c r="U771" s="13"/>
      <c r="V771" s="13"/>
      <c r="W771" s="14"/>
      <c r="X771" s="26"/>
      <c r="Y771" s="26"/>
      <c r="Z771" s="26"/>
      <c r="AA771" s="26"/>
      <c r="AB771" s="26"/>
      <c r="AC771" s="26"/>
      <c r="AD771" s="26"/>
      <c r="AE771" s="26"/>
      <c r="AG771" s="13"/>
      <c r="AH771" s="13"/>
      <c r="AI771" s="14"/>
      <c r="AJ771" s="26"/>
      <c r="AK771" s="26"/>
      <c r="AL771" s="26"/>
      <c r="AM771" s="26"/>
      <c r="AN771" s="26"/>
      <c r="AO771" s="26"/>
      <c r="AP771" s="26"/>
      <c r="AQ771" s="26"/>
      <c r="AS771" s="13"/>
      <c r="AT771" s="13"/>
      <c r="AU771" s="14"/>
      <c r="AV771" s="26"/>
      <c r="AW771" s="26"/>
      <c r="AX771" s="26"/>
      <c r="AY771" s="26"/>
      <c r="AZ771" s="26"/>
      <c r="BA771" s="26"/>
      <c r="BB771" s="26"/>
      <c r="BC771" s="26"/>
      <c r="CW771" s="26">
        <v>0.26178278688524592</v>
      </c>
      <c r="CX771" s="13">
        <v>63.7</v>
      </c>
      <c r="CY771" s="13">
        <v>63.150048634764573</v>
      </c>
      <c r="CZ771" s="13">
        <v>62.379746752616086</v>
      </c>
      <c r="DA771" s="13">
        <v>21.010955428594443</v>
      </c>
      <c r="DB771" s="13">
        <f ca="1"/>
        <v>64.278082884689155</v>
      </c>
      <c r="DC771" s="13">
        <f ca="1"/>
        <v>63.028854024631727</v>
      </c>
      <c r="DD771" s="13">
        <v>58.787322050501189</v>
      </c>
      <c r="DE771" s="13">
        <f ca="1"/>
        <v>62.768121009368528</v>
      </c>
      <c r="DF771" s="13">
        <v>63.262857699839316</v>
      </c>
    </row>
    <row r="772" spans="1:110" x14ac:dyDescent="0.25">
      <c r="A772" s="9">
        <v>57.4</v>
      </c>
      <c r="B772" s="10" t="b">
        <v>1</v>
      </c>
      <c r="U772" s="13"/>
      <c r="V772" s="13"/>
      <c r="W772" s="14"/>
      <c r="X772" s="26"/>
      <c r="Y772" s="26"/>
      <c r="Z772" s="26"/>
      <c r="AA772" s="26"/>
      <c r="AB772" s="26"/>
      <c r="AC772" s="26"/>
      <c r="AD772" s="26"/>
      <c r="AE772" s="26"/>
      <c r="AG772" s="13"/>
      <c r="AH772" s="13"/>
      <c r="AI772" s="14"/>
      <c r="AJ772" s="26"/>
      <c r="AK772" s="26"/>
      <c r="AL772" s="26"/>
      <c r="AM772" s="26"/>
      <c r="AN772" s="26"/>
      <c r="AO772" s="26"/>
      <c r="AP772" s="26"/>
      <c r="AQ772" s="26"/>
      <c r="AS772" s="13"/>
      <c r="AT772" s="13"/>
      <c r="AU772" s="14"/>
      <c r="AV772" s="26"/>
      <c r="AW772" s="26"/>
      <c r="AX772" s="26"/>
      <c r="AY772" s="26"/>
      <c r="AZ772" s="26"/>
      <c r="BA772" s="26"/>
      <c r="BB772" s="26"/>
      <c r="BC772" s="26"/>
      <c r="CW772" s="26">
        <v>0.26212431693989069</v>
      </c>
      <c r="CX772" s="13">
        <v>63.7</v>
      </c>
      <c r="CY772" s="13">
        <v>63.160037965026923</v>
      </c>
      <c r="CZ772" s="13">
        <v>62.389369462796921</v>
      </c>
      <c r="DA772" s="13">
        <v>21.042989178214654</v>
      </c>
      <c r="DB772" s="13">
        <f ca="1"/>
        <v>64.288869742972977</v>
      </c>
      <c r="DC772" s="13">
        <f ca="1"/>
        <v>63.038193180761034</v>
      </c>
      <c r="DD772" s="13">
        <v>58.802020468790033</v>
      </c>
      <c r="DE772" s="13">
        <f ca="1"/>
        <v>62.77963853769085</v>
      </c>
      <c r="DF772" s="13">
        <v>63.274735455293303</v>
      </c>
    </row>
    <row r="773" spans="1:110" x14ac:dyDescent="0.25">
      <c r="A773" s="9" t="str">
        <v/>
      </c>
      <c r="B773" s="10" t="b">
        <v>0</v>
      </c>
      <c r="U773" s="13"/>
      <c r="V773" s="13"/>
      <c r="W773" s="14"/>
      <c r="X773" s="26"/>
      <c r="Y773" s="26"/>
      <c r="Z773" s="26"/>
      <c r="AA773" s="26"/>
      <c r="AB773" s="26"/>
      <c r="AC773" s="26"/>
      <c r="AD773" s="26"/>
      <c r="AE773" s="26"/>
      <c r="AG773" s="13"/>
      <c r="AH773" s="13"/>
      <c r="AI773" s="14"/>
      <c r="AJ773" s="26"/>
      <c r="AK773" s="26"/>
      <c r="AL773" s="26"/>
      <c r="AM773" s="26"/>
      <c r="AN773" s="26"/>
      <c r="AO773" s="26"/>
      <c r="AP773" s="26"/>
      <c r="AQ773" s="26"/>
      <c r="AS773" s="13"/>
      <c r="AT773" s="13"/>
      <c r="AU773" s="14"/>
      <c r="AV773" s="26"/>
      <c r="AW773" s="26"/>
      <c r="AX773" s="26"/>
      <c r="AY773" s="26"/>
      <c r="AZ773" s="26"/>
      <c r="BA773" s="26"/>
      <c r="BB773" s="26"/>
      <c r="BC773" s="26"/>
      <c r="CW773" s="26">
        <v>0.26246584699453551</v>
      </c>
      <c r="CX773" s="13">
        <v>63.7</v>
      </c>
      <c r="CY773" s="13">
        <v>63.170020627537809</v>
      </c>
      <c r="CZ773" s="13">
        <v>62.398987232855539</v>
      </c>
      <c r="DA773" s="13">
        <v>21.075037758275048</v>
      </c>
      <c r="DB773" s="13">
        <f ca="1"/>
        <v>64.299646982755661</v>
      </c>
      <c r="DC773" s="13">
        <f ca="1"/>
        <v>63.047527032050127</v>
      </c>
      <c r="DD773" s="13">
        <v>58.81670931467707</v>
      </c>
      <c r="DE773" s="13">
        <f ca="1"/>
        <v>62.791148553558664</v>
      </c>
      <c r="DF773" s="13">
        <v>63.286605338678129</v>
      </c>
    </row>
    <row r="774" spans="1:110" x14ac:dyDescent="0.25">
      <c r="A774" s="9">
        <v>73.900000000000006</v>
      </c>
      <c r="B774" s="10" t="b">
        <v>1</v>
      </c>
      <c r="U774" s="13"/>
      <c r="V774" s="13"/>
      <c r="W774" s="14"/>
      <c r="X774" s="26"/>
      <c r="Y774" s="26"/>
      <c r="Z774" s="26"/>
      <c r="AA774" s="26"/>
      <c r="AB774" s="26"/>
      <c r="AC774" s="26"/>
      <c r="AD774" s="26"/>
      <c r="AE774" s="26"/>
      <c r="AG774" s="13"/>
      <c r="AH774" s="13"/>
      <c r="AI774" s="14"/>
      <c r="AJ774" s="26"/>
      <c r="AK774" s="26"/>
      <c r="AL774" s="26"/>
      <c r="AM774" s="26"/>
      <c r="AN774" s="26"/>
      <c r="AO774" s="26"/>
      <c r="AP774" s="26"/>
      <c r="AQ774" s="26"/>
      <c r="AS774" s="13"/>
      <c r="AT774" s="13"/>
      <c r="AU774" s="14"/>
      <c r="AV774" s="26"/>
      <c r="AW774" s="26"/>
      <c r="AX774" s="26"/>
      <c r="AY774" s="26"/>
      <c r="AZ774" s="26"/>
      <c r="BA774" s="26"/>
      <c r="BB774" s="26"/>
      <c r="BC774" s="26"/>
      <c r="CW774" s="26">
        <v>0.26280737704918034</v>
      </c>
      <c r="CX774" s="13">
        <v>63.7</v>
      </c>
      <c r="CY774" s="13">
        <v>63.179996642145596</v>
      </c>
      <c r="CZ774" s="13">
        <v>62.408600079176971</v>
      </c>
      <c r="DA774" s="13">
        <v>21.107101182513848</v>
      </c>
      <c r="DB774" s="13">
        <f ca="1"/>
        <v>64.310414630362217</v>
      </c>
      <c r="DC774" s="13">
        <f ca="1"/>
        <v>63.056855595235149</v>
      </c>
      <c r="DD774" s="13">
        <v>58.831388606840179</v>
      </c>
      <c r="DE774" s="13">
        <f ca="1"/>
        <v>62.802651076195744</v>
      </c>
      <c r="DF774" s="13">
        <v>63.298467369841738</v>
      </c>
    </row>
    <row r="775" spans="1:110" x14ac:dyDescent="0.25">
      <c r="A775" s="9">
        <v>73.599999999999994</v>
      </c>
      <c r="B775" s="10" t="b">
        <v>1</v>
      </c>
      <c r="U775" s="13"/>
      <c r="V775" s="13"/>
      <c r="W775" s="14"/>
      <c r="X775" s="26"/>
      <c r="Y775" s="26"/>
      <c r="Z775" s="26"/>
      <c r="AA775" s="26"/>
      <c r="AB775" s="26"/>
      <c r="AC775" s="26"/>
      <c r="AD775" s="26"/>
      <c r="AE775" s="26"/>
      <c r="AG775" s="13"/>
      <c r="AH775" s="13"/>
      <c r="AI775" s="14"/>
      <c r="AJ775" s="26"/>
      <c r="AK775" s="26"/>
      <c r="AL775" s="26"/>
      <c r="AM775" s="26"/>
      <c r="AN775" s="26"/>
      <c r="AO775" s="26"/>
      <c r="AP775" s="26"/>
      <c r="AQ775" s="26"/>
      <c r="AS775" s="13"/>
      <c r="AT775" s="13"/>
      <c r="AU775" s="14"/>
      <c r="AV775" s="26"/>
      <c r="AW775" s="26"/>
      <c r="AX775" s="26"/>
      <c r="AY775" s="26"/>
      <c r="AZ775" s="26"/>
      <c r="BA775" s="26"/>
      <c r="BB775" s="26"/>
      <c r="BC775" s="26"/>
      <c r="CW775" s="26">
        <v>0.26314890710382516</v>
      </c>
      <c r="CX775" s="13">
        <v>63.7</v>
      </c>
      <c r="CY775" s="13">
        <v>63.189966028629833</v>
      </c>
      <c r="CZ775" s="13">
        <v>62.418208018092848</v>
      </c>
      <c r="DA775" s="13">
        <v>21.139179464688414</v>
      </c>
      <c r="DB775" s="13">
        <f ca="1"/>
        <v>64.321172712021863</v>
      </c>
      <c r="DC775" s="13">
        <f ca="1"/>
        <v>63.066178886996369</v>
      </c>
      <c r="DD775" s="13">
        <v>58.84605836389656</v>
      </c>
      <c r="DE775" s="13">
        <f ca="1"/>
        <v>62.814146124761045</v>
      </c>
      <c r="DF775" s="13">
        <v>63.310321568565065</v>
      </c>
    </row>
    <row r="776" spans="1:110" x14ac:dyDescent="0.25">
      <c r="A776" s="9">
        <v>73.400000000000006</v>
      </c>
      <c r="B776" s="10" t="b">
        <v>1</v>
      </c>
      <c r="U776" s="13"/>
      <c r="V776" s="13"/>
      <c r="W776" s="14"/>
      <c r="X776" s="26"/>
      <c r="Y776" s="26"/>
      <c r="Z776" s="26"/>
      <c r="AA776" s="26"/>
      <c r="AB776" s="26"/>
      <c r="AC776" s="26"/>
      <c r="AD776" s="26"/>
      <c r="AE776" s="26"/>
      <c r="AG776" s="13"/>
      <c r="AH776" s="13"/>
      <c r="AI776" s="14"/>
      <c r="AJ776" s="26"/>
      <c r="AK776" s="26"/>
      <c r="AL776" s="26"/>
      <c r="AM776" s="26"/>
      <c r="AN776" s="26"/>
      <c r="AO776" s="26"/>
      <c r="AP776" s="26"/>
      <c r="AQ776" s="26"/>
      <c r="AS776" s="13"/>
      <c r="AT776" s="13"/>
      <c r="AU776" s="14"/>
      <c r="AV776" s="26"/>
      <c r="AW776" s="26"/>
      <c r="AX776" s="26"/>
      <c r="AY776" s="26"/>
      <c r="AZ776" s="26"/>
      <c r="BA776" s="26"/>
      <c r="BB776" s="26"/>
      <c r="BC776" s="26"/>
      <c r="CW776" s="26">
        <v>0.26349043715846993</v>
      </c>
      <c r="CX776" s="13">
        <v>63.8</v>
      </c>
      <c r="CY776" s="13">
        <v>63.199928806701642</v>
      </c>
      <c r="CZ776" s="13">
        <v>62.427811065881805</v>
      </c>
      <c r="DA776" s="13">
        <v>21.171272618575234</v>
      </c>
      <c r="DB776" s="13">
        <f ca="1"/>
        <v>64.331921253868614</v>
      </c>
      <c r="DC776" s="13">
        <f ca="1"/>
        <v>63.075496923958482</v>
      </c>
      <c r="DD776" s="13">
        <v>58.860718604403026</v>
      </c>
      <c r="DE776" s="13">
        <f ca="1"/>
        <v>62.825633718349025</v>
      </c>
      <c r="DF776" s="13">
        <v>63.322167954562275</v>
      </c>
    </row>
    <row r="777" spans="1:110" x14ac:dyDescent="0.25">
      <c r="A777" s="9">
        <v>72.099999999999994</v>
      </c>
      <c r="B777" s="10" t="b">
        <v>1</v>
      </c>
      <c r="U777" s="13"/>
      <c r="V777" s="13"/>
      <c r="W777" s="14"/>
      <c r="X777" s="26"/>
      <c r="Y777" s="26"/>
      <c r="Z777" s="26"/>
      <c r="AA777" s="26"/>
      <c r="AB777" s="26"/>
      <c r="AC777" s="26"/>
      <c r="AD777" s="26"/>
      <c r="AE777" s="26"/>
      <c r="AG777" s="13"/>
      <c r="AH777" s="13"/>
      <c r="AI777" s="14"/>
      <c r="AJ777" s="26"/>
      <c r="AK777" s="26"/>
      <c r="AL777" s="26"/>
      <c r="AM777" s="26"/>
      <c r="AN777" s="26"/>
      <c r="AO777" s="26"/>
      <c r="AP777" s="26"/>
      <c r="AQ777" s="26"/>
      <c r="AS777" s="13"/>
      <c r="AT777" s="13"/>
      <c r="AU777" s="14"/>
      <c r="AV777" s="26"/>
      <c r="AW777" s="26"/>
      <c r="AX777" s="26"/>
      <c r="AY777" s="26"/>
      <c r="AZ777" s="26"/>
      <c r="BA777" s="26"/>
      <c r="BB777" s="26"/>
      <c r="BC777" s="26"/>
      <c r="CW777" s="26">
        <v>0.26383196721311475</v>
      </c>
      <c r="CX777" s="13">
        <v>63.8</v>
      </c>
      <c r="CY777" s="13">
        <v>63.209884996004064</v>
      </c>
      <c r="CZ777" s="13">
        <v>62.437409238769426</v>
      </c>
      <c r="DA777" s="13">
        <v>21.203380657969962</v>
      </c>
      <c r="DB777" s="13">
        <f ca="1"/>
        <v>64.342660281941676</v>
      </c>
      <c r="DC777" s="13">
        <f ca="1"/>
        <v>63.084809722690899</v>
      </c>
      <c r="DD777" s="13">
        <v>58.875369346856289</v>
      </c>
      <c r="DE777" s="13">
        <f ca="1"/>
        <v>62.837113875989942</v>
      </c>
      <c r="DF777" s="13">
        <v>63.334006547481216</v>
      </c>
    </row>
    <row r="778" spans="1:110" x14ac:dyDescent="0.25">
      <c r="A778" s="9">
        <v>73.099999999999994</v>
      </c>
      <c r="B778" s="10" t="b">
        <v>1</v>
      </c>
      <c r="U778" s="13"/>
      <c r="V778" s="13"/>
      <c r="W778" s="14"/>
      <c r="X778" s="26"/>
      <c r="Y778" s="26"/>
      <c r="Z778" s="26"/>
      <c r="AA778" s="26"/>
      <c r="AB778" s="26"/>
      <c r="AC778" s="26"/>
      <c r="AD778" s="26"/>
      <c r="AE778" s="26"/>
      <c r="AG778" s="13"/>
      <c r="AH778" s="13"/>
      <c r="AI778" s="14"/>
      <c r="AJ778" s="26"/>
      <c r="AK778" s="26"/>
      <c r="AL778" s="26"/>
      <c r="AM778" s="26"/>
      <c r="AN778" s="26"/>
      <c r="AO778" s="26"/>
      <c r="AP778" s="26"/>
      <c r="AQ778" s="26"/>
      <c r="AS778" s="13"/>
      <c r="AT778" s="13"/>
      <c r="AU778" s="14"/>
      <c r="AV778" s="26"/>
      <c r="AW778" s="26"/>
      <c r="AX778" s="26"/>
      <c r="AY778" s="26"/>
      <c r="AZ778" s="26"/>
      <c r="BA778" s="26"/>
      <c r="BB778" s="26"/>
      <c r="BC778" s="26"/>
      <c r="CW778" s="26">
        <v>0.26417349726775957</v>
      </c>
      <c r="CX778" s="13">
        <v>63.8</v>
      </c>
      <c r="CY778" s="13">
        <v>63.219834616112387</v>
      </c>
      <c r="CZ778" s="13">
        <v>62.447002552928737</v>
      </c>
      <c r="DA778" s="13">
        <v>21.235503596687451</v>
      </c>
      <c r="DB778" s="13">
        <f ca="1"/>
        <v>64.353389822185932</v>
      </c>
      <c r="DC778" s="13">
        <f ca="1"/>
        <v>63.094117299708017</v>
      </c>
      <c r="DD778" s="13">
        <v>58.890010609693206</v>
      </c>
      <c r="DE778" s="13">
        <f ca="1"/>
        <v>62.848586616650188</v>
      </c>
      <c r="DF778" s="13">
        <v>63.345837366903609</v>
      </c>
    </row>
    <row r="779" spans="1:110" x14ac:dyDescent="0.25">
      <c r="A779" s="9">
        <v>72.7</v>
      </c>
      <c r="B779" s="10" t="b">
        <v>1</v>
      </c>
      <c r="U779" s="13"/>
      <c r="V779" s="13"/>
      <c r="W779" s="14"/>
      <c r="X779" s="26"/>
      <c r="Y779" s="26"/>
      <c r="Z779" s="26"/>
      <c r="AA779" s="26"/>
      <c r="AB779" s="26"/>
      <c r="AC779" s="26"/>
      <c r="AD779" s="26"/>
      <c r="AE779" s="26"/>
      <c r="AG779" s="13"/>
      <c r="AH779" s="13"/>
      <c r="AI779" s="14"/>
      <c r="AJ779" s="26"/>
      <c r="AK779" s="26"/>
      <c r="AL779" s="26"/>
      <c r="AM779" s="26"/>
      <c r="AN779" s="26"/>
      <c r="AO779" s="26"/>
      <c r="AP779" s="26"/>
      <c r="AQ779" s="26"/>
      <c r="AS779" s="13"/>
      <c r="AT779" s="13"/>
      <c r="AU779" s="14"/>
      <c r="AV779" s="26"/>
      <c r="AW779" s="26"/>
      <c r="AX779" s="26"/>
      <c r="AY779" s="26"/>
      <c r="AZ779" s="26"/>
      <c r="BA779" s="26"/>
      <c r="BB779" s="26"/>
      <c r="BC779" s="26"/>
      <c r="CW779" s="26">
        <v>0.26451502732240439</v>
      </c>
      <c r="CX779" s="13">
        <v>63.8</v>
      </c>
      <c r="CY779" s="13">
        <v>63.229777686534518</v>
      </c>
      <c r="CZ779" s="13">
        <v>62.456591024480517</v>
      </c>
      <c r="DA779" s="13">
        <v>21.26764144856179</v>
      </c>
      <c r="DB779" s="13">
        <f ca="1"/>
        <v>64.36410990045249</v>
      </c>
      <c r="DC779" s="13">
        <f ca="1"/>
        <v>63.103419671469496</v>
      </c>
      <c r="DD779" s="13">
        <v>58.904642411291086</v>
      </c>
      <c r="DE779" s="13">
        <f ca="1"/>
        <v>62.860051959232578</v>
      </c>
      <c r="DF779" s="13">
        <v>63.357660432345455</v>
      </c>
    </row>
    <row r="780" spans="1:110" x14ac:dyDescent="0.25">
      <c r="A780" s="9">
        <v>73.599999999999994</v>
      </c>
      <c r="B780" s="10" t="b">
        <v>1</v>
      </c>
      <c r="U780" s="13"/>
      <c r="V780" s="13"/>
      <c r="W780" s="14"/>
      <c r="X780" s="26"/>
      <c r="Y780" s="26"/>
      <c r="Z780" s="26"/>
      <c r="AA780" s="26"/>
      <c r="AB780" s="26"/>
      <c r="AC780" s="26"/>
      <c r="AD780" s="26"/>
      <c r="AE780" s="26"/>
      <c r="AG780" s="13"/>
      <c r="AH780" s="13"/>
      <c r="AI780" s="14"/>
      <c r="AJ780" s="26"/>
      <c r="AK780" s="26"/>
      <c r="AL780" s="26"/>
      <c r="AM780" s="26"/>
      <c r="AN780" s="26"/>
      <c r="AO780" s="26"/>
      <c r="AP780" s="26"/>
      <c r="AQ780" s="26"/>
      <c r="AS780" s="13"/>
      <c r="AT780" s="13"/>
      <c r="AU780" s="14"/>
      <c r="AV780" s="26"/>
      <c r="AW780" s="26"/>
      <c r="AX780" s="26"/>
      <c r="AY780" s="26"/>
      <c r="AZ780" s="26"/>
      <c r="BA780" s="26"/>
      <c r="BB780" s="26"/>
      <c r="BC780" s="26"/>
      <c r="CW780" s="26">
        <v>0.26485655737704916</v>
      </c>
      <c r="CX780" s="13">
        <v>63.8</v>
      </c>
      <c r="CY780" s="13">
        <v>63.239714226711307</v>
      </c>
      <c r="CZ780" s="13">
        <v>62.466174669493434</v>
      </c>
      <c r="DA780" s="13">
        <v>21.299794227446355</v>
      </c>
      <c r="DB780" s="13">
        <f ca="1"/>
        <v>64.374820542499094</v>
      </c>
      <c r="DC780" s="13">
        <f ca="1"/>
        <v>63.112716854380579</v>
      </c>
      <c r="DD780" s="13">
        <v>58.91926476996791</v>
      </c>
      <c r="DE780" s="13">
        <f ca="1"/>
        <v>62.871509922576692</v>
      </c>
      <c r="DF780" s="13">
        <v>63.369475763257313</v>
      </c>
    </row>
    <row r="781" spans="1:110" x14ac:dyDescent="0.25">
      <c r="A781" s="9">
        <v>73.3</v>
      </c>
      <c r="B781" s="10" t="b">
        <v>1</v>
      </c>
      <c r="U781" s="13"/>
      <c r="V781" s="13"/>
      <c r="W781" s="14"/>
      <c r="X781" s="26"/>
      <c r="Y781" s="26"/>
      <c r="Z781" s="26"/>
      <c r="AA781" s="26"/>
      <c r="AB781" s="26"/>
      <c r="AC781" s="26"/>
      <c r="AD781" s="26"/>
      <c r="AE781" s="26"/>
      <c r="AG781" s="13"/>
      <c r="AH781" s="13"/>
      <c r="AI781" s="14"/>
      <c r="AJ781" s="26"/>
      <c r="AK781" s="26"/>
      <c r="AL781" s="26"/>
      <c r="AM781" s="26"/>
      <c r="AN781" s="26"/>
      <c r="AO781" s="26"/>
      <c r="AP781" s="26"/>
      <c r="AQ781" s="26"/>
      <c r="AS781" s="13"/>
      <c r="AT781" s="13"/>
      <c r="AU781" s="14"/>
      <c r="AV781" s="26"/>
      <c r="AW781" s="26"/>
      <c r="AX781" s="26"/>
      <c r="AY781" s="26"/>
      <c r="AZ781" s="26"/>
      <c r="BA781" s="26"/>
      <c r="BB781" s="26"/>
      <c r="BC781" s="26"/>
      <c r="CW781" s="26">
        <v>0.26519808743169399</v>
      </c>
      <c r="CX781" s="13">
        <v>63.8</v>
      </c>
      <c r="CY781" s="13">
        <v>63.249644256016914</v>
      </c>
      <c r="CZ781" s="13">
        <v>62.475753503984379</v>
      </c>
      <c r="DA781" s="13">
        <v>21.331961947213845</v>
      </c>
      <c r="DB781" s="13">
        <f ca="1"/>
        <v>64.385521773990661</v>
      </c>
      <c r="DC781" s="13">
        <f ca="1"/>
        <v>63.122008864792328</v>
      </c>
      <c r="DD781" s="13">
        <v>58.933877703982638</v>
      </c>
      <c r="DE781" s="13">
        <f ca="1"/>
        <v>62.882960525459147</v>
      </c>
      <c r="DF781" s="13">
        <v>63.38128337902468</v>
      </c>
    </row>
    <row r="782" spans="1:110" x14ac:dyDescent="0.25">
      <c r="A782" s="9">
        <v>72.900000000000006</v>
      </c>
      <c r="B782" s="10" t="b">
        <v>1</v>
      </c>
      <c r="U782" s="13"/>
      <c r="V782" s="13"/>
      <c r="W782" s="14"/>
      <c r="X782" s="26"/>
      <c r="Y782" s="26"/>
      <c r="Z782" s="26"/>
      <c r="AA782" s="26"/>
      <c r="AB782" s="26"/>
      <c r="AC782" s="26"/>
      <c r="AD782" s="26"/>
      <c r="AE782" s="26"/>
      <c r="AG782" s="13"/>
      <c r="AH782" s="13"/>
      <c r="AI782" s="14"/>
      <c r="AJ782" s="26"/>
      <c r="AK782" s="26"/>
      <c r="AL782" s="26"/>
      <c r="AM782" s="26"/>
      <c r="AN782" s="26"/>
      <c r="AO782" s="26"/>
      <c r="AP782" s="26"/>
      <c r="AQ782" s="26"/>
      <c r="AS782" s="13"/>
      <c r="AT782" s="13"/>
      <c r="AU782" s="14"/>
      <c r="AV782" s="26"/>
      <c r="AW782" s="26"/>
      <c r="AX782" s="26"/>
      <c r="AY782" s="26"/>
      <c r="AZ782" s="26"/>
      <c r="BA782" s="26"/>
      <c r="BB782" s="26"/>
      <c r="BC782" s="26"/>
      <c r="CW782" s="26">
        <v>0.26553961748633881</v>
      </c>
      <c r="CX782" s="13">
        <v>63.8</v>
      </c>
      <c r="CY782" s="13">
        <v>63.259567793759125</v>
      </c>
      <c r="CZ782" s="13">
        <v>62.485327543918608</v>
      </c>
      <c r="DA782" s="13">
        <v>21.364144621756292</v>
      </c>
      <c r="DB782" s="13">
        <f ca="1"/>
        <v>64.39621362049968</v>
      </c>
      <c r="DC782" s="13">
        <f ca="1"/>
        <v>63.131295719001898</v>
      </c>
      <c r="DD782" s="13">
        <v>58.948481231535467</v>
      </c>
      <c r="DE782" s="13">
        <f ca="1"/>
        <v>62.894403786593941</v>
      </c>
      <c r="DF782" s="13">
        <v>63.3930832989682</v>
      </c>
    </row>
    <row r="783" spans="1:110" x14ac:dyDescent="0.25">
      <c r="A783" s="9">
        <v>72.3</v>
      </c>
      <c r="B783" s="10" t="b">
        <v>1</v>
      </c>
      <c r="U783" s="13"/>
      <c r="V783" s="13"/>
      <c r="W783" s="14"/>
      <c r="X783" s="26"/>
      <c r="Y783" s="26"/>
      <c r="Z783" s="26"/>
      <c r="AA783" s="26"/>
      <c r="AB783" s="26"/>
      <c r="AC783" s="26"/>
      <c r="AD783" s="26"/>
      <c r="AE783" s="26"/>
      <c r="AG783" s="13"/>
      <c r="AH783" s="13"/>
      <c r="AI783" s="14"/>
      <c r="AJ783" s="26"/>
      <c r="AK783" s="26"/>
      <c r="AL783" s="26"/>
      <c r="AM783" s="26"/>
      <c r="AN783" s="26"/>
      <c r="AO783" s="26"/>
      <c r="AP783" s="26"/>
      <c r="AQ783" s="26"/>
      <c r="AS783" s="13"/>
      <c r="AT783" s="13"/>
      <c r="AU783" s="14"/>
      <c r="AV783" s="26"/>
      <c r="AW783" s="26"/>
      <c r="AX783" s="26"/>
      <c r="AY783" s="26"/>
      <c r="AZ783" s="26"/>
      <c r="BA783" s="26"/>
      <c r="BB783" s="26"/>
      <c r="BC783" s="26"/>
      <c r="CW783" s="26">
        <v>0.26588114754098363</v>
      </c>
      <c r="CX783" s="13">
        <v>63.9</v>
      </c>
      <c r="CY783" s="13">
        <v>63.269484859179698</v>
      </c>
      <c r="CZ783" s="13">
        <v>62.494896805210388</v>
      </c>
      <c r="DA783" s="13">
        <v>21.396342264985119</v>
      </c>
      <c r="DB783" s="13">
        <f ca="1"/>
        <v>64.406896107506739</v>
      </c>
      <c r="DC783" s="13">
        <f ca="1"/>
        <v>63.140577433252851</v>
      </c>
      <c r="DD783" s="13">
        <v>58.963075370768102</v>
      </c>
      <c r="DE783" s="13">
        <f ca="1"/>
        <v>62.905839724632699</v>
      </c>
      <c r="DF783" s="13">
        <v>63.404875542344072</v>
      </c>
    </row>
    <row r="784" spans="1:110" x14ac:dyDescent="0.25">
      <c r="A784" s="9">
        <v>69.7</v>
      </c>
      <c r="B784" s="10" t="b">
        <v>1</v>
      </c>
      <c r="U784" s="13"/>
      <c r="V784" s="13"/>
      <c r="W784" s="14"/>
      <c r="X784" s="26"/>
      <c r="Y784" s="26"/>
      <c r="Z784" s="26"/>
      <c r="AA784" s="26"/>
      <c r="AB784" s="26"/>
      <c r="AC784" s="26"/>
      <c r="AD784" s="26"/>
      <c r="AE784" s="26"/>
      <c r="AG784" s="13"/>
      <c r="AH784" s="13"/>
      <c r="AI784" s="14"/>
      <c r="AJ784" s="26"/>
      <c r="AK784" s="26"/>
      <c r="AL784" s="26"/>
      <c r="AM784" s="26"/>
      <c r="AN784" s="26"/>
      <c r="AO784" s="26"/>
      <c r="AP784" s="26"/>
      <c r="AQ784" s="26"/>
      <c r="AS784" s="13"/>
      <c r="AT784" s="13"/>
      <c r="AU784" s="14"/>
      <c r="AV784" s="26"/>
      <c r="AW784" s="26"/>
      <c r="AX784" s="26"/>
      <c r="AY784" s="26"/>
      <c r="AZ784" s="26"/>
      <c r="BA784" s="26"/>
      <c r="BB784" s="26"/>
      <c r="BC784" s="26"/>
      <c r="CW784" s="26">
        <v>0.2662226775956284</v>
      </c>
      <c r="CX784" s="13">
        <v>63.9</v>
      </c>
      <c r="CY784" s="13">
        <v>63.279395471454727</v>
      </c>
      <c r="CZ784" s="13">
        <v>62.504461303722657</v>
      </c>
      <c r="DA784" s="13">
        <v>21.428554890831148</v>
      </c>
      <c r="DB784" s="13">
        <f ca="1"/>
        <v>64.417569260400924</v>
      </c>
      <c r="DC784" s="13">
        <f ca="1"/>
        <v>63.149854023735415</v>
      </c>
      <c r="DD784" s="13">
        <v>58.977660139763969</v>
      </c>
      <c r="DE784" s="13">
        <f ca="1"/>
        <v>62.917268358165053</v>
      </c>
      <c r="DF784" s="13">
        <v>63.416660128344333</v>
      </c>
    </row>
    <row r="785" spans="1:110" x14ac:dyDescent="0.25">
      <c r="A785" s="9">
        <v>69.3</v>
      </c>
      <c r="B785" s="10" t="b">
        <v>1</v>
      </c>
      <c r="U785" s="13"/>
      <c r="V785" s="13"/>
      <c r="W785" s="14"/>
      <c r="X785" s="26"/>
      <c r="Y785" s="26"/>
      <c r="Z785" s="26"/>
      <c r="AA785" s="26"/>
      <c r="AB785" s="26"/>
      <c r="AC785" s="26"/>
      <c r="AD785" s="26"/>
      <c r="AE785" s="26"/>
      <c r="AG785" s="13"/>
      <c r="AH785" s="13"/>
      <c r="AI785" s="14"/>
      <c r="AJ785" s="26"/>
      <c r="AK785" s="26"/>
      <c r="AL785" s="26"/>
      <c r="AM785" s="26"/>
      <c r="AN785" s="26"/>
      <c r="AO785" s="26"/>
      <c r="AP785" s="26"/>
      <c r="AQ785" s="26"/>
      <c r="AS785" s="13"/>
      <c r="AT785" s="13"/>
      <c r="AU785" s="14"/>
      <c r="AV785" s="26"/>
      <c r="AW785" s="26"/>
      <c r="AX785" s="26"/>
      <c r="AY785" s="26"/>
      <c r="AZ785" s="26"/>
      <c r="BA785" s="26"/>
      <c r="BB785" s="26"/>
      <c r="BC785" s="26"/>
      <c r="CW785" s="26">
        <v>0.26656420765027322</v>
      </c>
      <c r="CX785" s="13">
        <v>63.9</v>
      </c>
      <c r="CY785" s="13">
        <v>63.289299649694932</v>
      </c>
      <c r="CZ785" s="13">
        <v>62.514021055267953</v>
      </c>
      <c r="DA785" s="13">
        <v>21.460782513244684</v>
      </c>
      <c r="DB785" s="13">
        <f ca="1"/>
        <v>64.428233104480384</v>
      </c>
      <c r="DC785" s="13">
        <f ca="1"/>
        <v>63.159125506586754</v>
      </c>
      <c r="DD785" s="13">
        <v>58.992235556548565</v>
      </c>
      <c r="DE785" s="13">
        <f ca="1"/>
        <v>62.928689705718874</v>
      </c>
      <c r="DF785" s="13">
        <v>63.428437076097154</v>
      </c>
    </row>
    <row r="786" spans="1:110" x14ac:dyDescent="0.25">
      <c r="A786" s="9">
        <v>73</v>
      </c>
      <c r="B786" s="10" t="b">
        <v>1</v>
      </c>
      <c r="U786" s="13"/>
      <c r="V786" s="13"/>
      <c r="W786" s="14"/>
      <c r="X786" s="26"/>
      <c r="Y786" s="26"/>
      <c r="Z786" s="26"/>
      <c r="AA786" s="26"/>
      <c r="AB786" s="26"/>
      <c r="AC786" s="26"/>
      <c r="AD786" s="26"/>
      <c r="AE786" s="26"/>
      <c r="AG786" s="13"/>
      <c r="AH786" s="13"/>
      <c r="AI786" s="14"/>
      <c r="AJ786" s="26"/>
      <c r="AK786" s="26"/>
      <c r="AL786" s="26"/>
      <c r="AM786" s="26"/>
      <c r="AN786" s="26"/>
      <c r="AO786" s="26"/>
      <c r="AP786" s="26"/>
      <c r="AQ786" s="26"/>
      <c r="AS786" s="13"/>
      <c r="AT786" s="13"/>
      <c r="AU786" s="14"/>
      <c r="AV786" s="26"/>
      <c r="AW786" s="26"/>
      <c r="AX786" s="26"/>
      <c r="AY786" s="26"/>
      <c r="AZ786" s="26"/>
      <c r="BA786" s="26"/>
      <c r="BB786" s="26"/>
      <c r="BC786" s="26"/>
      <c r="CW786" s="26">
        <v>0.26690573770491804</v>
      </c>
      <c r="CX786" s="13">
        <v>63.9</v>
      </c>
      <c r="CY786" s="13">
        <v>63.299197412946015</v>
      </c>
      <c r="CZ786" s="13">
        <v>62.523576075608041</v>
      </c>
      <c r="DA786" s="13">
        <v>21.493025146195517</v>
      </c>
      <c r="DB786" s="13">
        <f ca="1"/>
        <v>64.438887664952688</v>
      </c>
      <c r="DC786" s="13">
        <f ca="1"/>
        <v>63.168391897891219</v>
      </c>
      <c r="DD786" s="13">
        <v>59.006801639089623</v>
      </c>
      <c r="DE786" s="13">
        <f ca="1"/>
        <v>62.940103785760613</v>
      </c>
      <c r="DF786" s="13">
        <v>63.440206404667123</v>
      </c>
    </row>
    <row r="787" spans="1:110" x14ac:dyDescent="0.25">
      <c r="A787" s="9">
        <v>71.400000000000006</v>
      </c>
      <c r="B787" s="10" t="b">
        <v>1</v>
      </c>
      <c r="U787" s="13"/>
      <c r="V787" s="13"/>
      <c r="W787" s="14"/>
      <c r="X787" s="26"/>
      <c r="Y787" s="26"/>
      <c r="Z787" s="26"/>
      <c r="AA787" s="26"/>
      <c r="AB787" s="26"/>
      <c r="AC787" s="26"/>
      <c r="AD787" s="26"/>
      <c r="AE787" s="26"/>
      <c r="AG787" s="13"/>
      <c r="AH787" s="13"/>
      <c r="AI787" s="14"/>
      <c r="AJ787" s="26"/>
      <c r="AK787" s="26"/>
      <c r="AL787" s="26"/>
      <c r="AM787" s="26"/>
      <c r="AN787" s="26"/>
      <c r="AO787" s="26"/>
      <c r="AP787" s="26"/>
      <c r="AQ787" s="26"/>
      <c r="AS787" s="13"/>
      <c r="AT787" s="13"/>
      <c r="AU787" s="14"/>
      <c r="AV787" s="26"/>
      <c r="AW787" s="26"/>
      <c r="AX787" s="26"/>
      <c r="AY787" s="26"/>
      <c r="AZ787" s="26"/>
      <c r="BA787" s="26"/>
      <c r="BB787" s="26"/>
      <c r="BC787" s="26"/>
      <c r="CW787" s="26">
        <v>0.26724726775956287</v>
      </c>
      <c r="CX787" s="13">
        <v>64</v>
      </c>
      <c r="CY787" s="13">
        <v>63.309088780188993</v>
      </c>
      <c r="CZ787" s="13">
        <v>62.533126380454675</v>
      </c>
      <c r="DA787" s="13">
        <v>21.52528280367298</v>
      </c>
      <c r="DB787" s="13">
        <f ca="1"/>
        <v>64.449532966935365</v>
      </c>
      <c r="DC787" s="13">
        <f ca="1"/>
        <v>63.177653213680628</v>
      </c>
      <c r="DD787" s="13">
        <v>59.021358405297448</v>
      </c>
      <c r="DE787" s="13">
        <f ca="1"/>
        <v>62.951510616695572</v>
      </c>
      <c r="DF787" s="13">
        <v>63.451968133055658</v>
      </c>
    </row>
    <row r="788" spans="1:110" x14ac:dyDescent="0.25">
      <c r="A788" s="9">
        <v>71.2</v>
      </c>
      <c r="B788" s="10" t="b">
        <v>1</v>
      </c>
      <c r="U788" s="13"/>
      <c r="V788" s="13"/>
      <c r="W788" s="14"/>
      <c r="X788" s="26"/>
      <c r="Y788" s="26"/>
      <c r="Z788" s="26"/>
      <c r="AA788" s="26"/>
      <c r="AB788" s="26"/>
      <c r="AC788" s="26"/>
      <c r="AD788" s="26"/>
      <c r="AE788" s="26"/>
      <c r="AG788" s="13"/>
      <c r="AH788" s="13"/>
      <c r="AI788" s="14"/>
      <c r="AJ788" s="26"/>
      <c r="AK788" s="26"/>
      <c r="AL788" s="26"/>
      <c r="AM788" s="26"/>
      <c r="AN788" s="26"/>
      <c r="AO788" s="26"/>
      <c r="AP788" s="26"/>
      <c r="AQ788" s="26"/>
      <c r="AS788" s="13"/>
      <c r="AT788" s="13"/>
      <c r="AU788" s="14"/>
      <c r="AV788" s="26"/>
      <c r="AW788" s="26"/>
      <c r="AX788" s="26"/>
      <c r="AY788" s="26"/>
      <c r="AZ788" s="26"/>
      <c r="BA788" s="26"/>
      <c r="BB788" s="26"/>
      <c r="BC788" s="26"/>
      <c r="CW788" s="26">
        <v>0.26758879781420764</v>
      </c>
      <c r="CX788" s="13">
        <v>64</v>
      </c>
      <c r="CY788" s="13">
        <v>63.318973770340527</v>
      </c>
      <c r="CZ788" s="13">
        <v>62.542671985469532</v>
      </c>
      <c r="DA788" s="13">
        <v>21.557555499685929</v>
      </c>
      <c r="DB788" s="13">
        <f ca="1"/>
        <v>64.460169035456261</v>
      </c>
      <c r="DC788" s="13">
        <f ca="1"/>
        <v>63.186909469934569</v>
      </c>
      <c r="DD788" s="13">
        <v>59.035905873025136</v>
      </c>
      <c r="DE788" s="13">
        <f ca="1"/>
        <v>62.96291021686821</v>
      </c>
      <c r="DF788" s="13">
        <v>63.463722280201154</v>
      </c>
    </row>
    <row r="789" spans="1:110" x14ac:dyDescent="0.25">
      <c r="A789" s="9">
        <v>72</v>
      </c>
      <c r="B789" s="10" t="b">
        <v>1</v>
      </c>
      <c r="U789" s="13"/>
      <c r="V789" s="13"/>
      <c r="W789" s="14"/>
      <c r="X789" s="26"/>
      <c r="Y789" s="26"/>
      <c r="Z789" s="26"/>
      <c r="AA789" s="26"/>
      <c r="AB789" s="26"/>
      <c r="AC789" s="26"/>
      <c r="AD789" s="26"/>
      <c r="AE789" s="26"/>
      <c r="AG789" s="13"/>
      <c r="AH789" s="13"/>
      <c r="AI789" s="14"/>
      <c r="AJ789" s="26"/>
      <c r="AK789" s="26"/>
      <c r="AL789" s="26"/>
      <c r="AM789" s="26"/>
      <c r="AN789" s="26"/>
      <c r="AO789" s="26"/>
      <c r="AP789" s="26"/>
      <c r="AQ789" s="26"/>
      <c r="AS789" s="13"/>
      <c r="AT789" s="13"/>
      <c r="AU789" s="14"/>
      <c r="AV789" s="26"/>
      <c r="AW789" s="26"/>
      <c r="AX789" s="26"/>
      <c r="AY789" s="26"/>
      <c r="AZ789" s="26"/>
      <c r="BA789" s="26"/>
      <c r="BB789" s="26"/>
      <c r="BC789" s="26"/>
      <c r="CW789" s="26">
        <v>0.26793032786885246</v>
      </c>
      <c r="CX789" s="13">
        <v>64</v>
      </c>
      <c r="CY789" s="13">
        <v>63.328852402253233</v>
      </c>
      <c r="CZ789" s="13">
        <v>62.552212906264714</v>
      </c>
      <c r="DA789" s="13">
        <v>21.589843248262873</v>
      </c>
      <c r="DB789" s="13">
        <f ca="1"/>
        <v>64.470795895454089</v>
      </c>
      <c r="DC789" s="13">
        <f ca="1"/>
        <v>63.196160682580619</v>
      </c>
      <c r="DD789" s="13">
        <v>59.05044406006882</v>
      </c>
      <c r="DE789" s="13">
        <f ca="1"/>
        <v>62.974302604562467</v>
      </c>
      <c r="DF789" s="13">
        <v>63.475468864979433</v>
      </c>
    </row>
    <row r="790" spans="1:110" x14ac:dyDescent="0.25">
      <c r="A790" s="9">
        <v>76.2</v>
      </c>
      <c r="B790" s="10" t="b">
        <v>1</v>
      </c>
      <c r="U790" s="13"/>
      <c r="V790" s="13"/>
      <c r="W790" s="14"/>
      <c r="X790" s="26"/>
      <c r="Y790" s="26"/>
      <c r="Z790" s="26"/>
      <c r="AA790" s="26"/>
      <c r="AB790" s="26"/>
      <c r="AC790" s="26"/>
      <c r="AD790" s="26"/>
      <c r="AE790" s="26"/>
      <c r="AG790" s="13"/>
      <c r="AH790" s="13"/>
      <c r="AI790" s="14"/>
      <c r="AJ790" s="26"/>
      <c r="AK790" s="26"/>
      <c r="AL790" s="26"/>
      <c r="AM790" s="26"/>
      <c r="AN790" s="26"/>
      <c r="AO790" s="26"/>
      <c r="AP790" s="26"/>
      <c r="AQ790" s="26"/>
      <c r="AS790" s="13"/>
      <c r="AT790" s="13"/>
      <c r="AU790" s="14"/>
      <c r="AV790" s="26"/>
      <c r="AW790" s="26"/>
      <c r="AX790" s="26"/>
      <c r="AY790" s="26"/>
      <c r="AZ790" s="26"/>
      <c r="BA790" s="26"/>
      <c r="BB790" s="26"/>
      <c r="BC790" s="26"/>
      <c r="CW790" s="26">
        <v>0.26827185792349728</v>
      </c>
      <c r="CX790" s="13">
        <v>64</v>
      </c>
      <c r="CY790" s="13">
        <v>63.338724694716028</v>
      </c>
      <c r="CZ790" s="13">
        <v>62.561749158402733</v>
      </c>
      <c r="DA790" s="13">
        <v>21.622146063451918</v>
      </c>
      <c r="DB790" s="13">
        <f ca="1"/>
        <v>64.48141357177883</v>
      </c>
      <c r="DC790" s="13">
        <f ca="1"/>
        <v>63.205406867494624</v>
      </c>
      <c r="DD790" s="13">
        <v>59.064972984167959</v>
      </c>
      <c r="DE790" s="13">
        <f ca="1"/>
        <v>62.985687798001976</v>
      </c>
      <c r="DF790" s="13">
        <v>63.487207906203949</v>
      </c>
    </row>
    <row r="791" spans="1:110" x14ac:dyDescent="0.25">
      <c r="A791" s="9">
        <v>76</v>
      </c>
      <c r="B791" s="10" t="b">
        <v>1</v>
      </c>
      <c r="U791" s="13"/>
      <c r="V791" s="13"/>
      <c r="W791" s="14"/>
      <c r="X791" s="26"/>
      <c r="Y791" s="26"/>
      <c r="Z791" s="26"/>
      <c r="AA791" s="26"/>
      <c r="AB791" s="26"/>
      <c r="AC791" s="26"/>
      <c r="AD791" s="26"/>
      <c r="AE791" s="26"/>
      <c r="AG791" s="13"/>
      <c r="AH791" s="13"/>
      <c r="AI791" s="14"/>
      <c r="AJ791" s="26"/>
      <c r="AK791" s="26"/>
      <c r="AL791" s="26"/>
      <c r="AM791" s="26"/>
      <c r="AN791" s="26"/>
      <c r="AO791" s="26"/>
      <c r="AP791" s="26"/>
      <c r="AQ791" s="26"/>
      <c r="AS791" s="13"/>
      <c r="AT791" s="13"/>
      <c r="AU791" s="14"/>
      <c r="AV791" s="26"/>
      <c r="AW791" s="26"/>
      <c r="AX791" s="26"/>
      <c r="AY791" s="26"/>
      <c r="AZ791" s="26"/>
      <c r="BA791" s="26"/>
      <c r="BB791" s="26"/>
      <c r="BC791" s="26"/>
      <c r="CW791" s="26">
        <v>0.2686133879781421</v>
      </c>
      <c r="CX791" s="13">
        <v>64</v>
      </c>
      <c r="CY791" s="13">
        <v>63.348590666454442</v>
      </c>
      <c r="CZ791" s="13">
        <v>62.57128075739697</v>
      </c>
      <c r="DA791" s="13">
        <v>21.654463959320864</v>
      </c>
      <c r="DB791" s="13">
        <f ca="1"/>
        <v>64.492022089192176</v>
      </c>
      <c r="DC791" s="13">
        <f ca="1"/>
        <v>63.214648040500954</v>
      </c>
      <c r="DD791" s="13">
        <v>59.079492663005553</v>
      </c>
      <c r="DE791" s="13">
        <f ca="1"/>
        <v>62.997065815350425</v>
      </c>
      <c r="DF791" s="13">
        <v>63.498939422626137</v>
      </c>
    </row>
    <row r="792" spans="1:110" x14ac:dyDescent="0.25">
      <c r="A792" s="9">
        <v>76</v>
      </c>
      <c r="B792" s="10" t="b">
        <v>1</v>
      </c>
      <c r="U792" s="13"/>
      <c r="V792" s="13"/>
      <c r="W792" s="14"/>
      <c r="X792" s="26"/>
      <c r="Y792" s="26"/>
      <c r="Z792" s="26"/>
      <c r="AA792" s="26"/>
      <c r="AB792" s="26"/>
      <c r="AC792" s="26"/>
      <c r="AD792" s="26"/>
      <c r="AE792" s="26"/>
      <c r="AG792" s="13"/>
      <c r="AH792" s="13"/>
      <c r="AI792" s="14"/>
      <c r="AJ792" s="26"/>
      <c r="AK792" s="26"/>
      <c r="AL792" s="26"/>
      <c r="AM792" s="26"/>
      <c r="AN792" s="26"/>
      <c r="AO792" s="26"/>
      <c r="AP792" s="26"/>
      <c r="AQ792" s="26"/>
      <c r="AS792" s="13"/>
      <c r="AT792" s="13"/>
      <c r="AU792" s="14"/>
      <c r="AV792" s="26"/>
      <c r="AW792" s="26"/>
      <c r="AX792" s="26"/>
      <c r="AY792" s="26"/>
      <c r="AZ792" s="26"/>
      <c r="BA792" s="26"/>
      <c r="BB792" s="26"/>
      <c r="BC792" s="26"/>
      <c r="CW792" s="26">
        <v>0.26895491803278687</v>
      </c>
      <c r="CX792" s="13">
        <v>64</v>
      </c>
      <c r="CY792" s="13">
        <v>63.358450336130907</v>
      </c>
      <c r="CZ792" s="13">
        <v>62.580807718711888</v>
      </c>
      <c r="DA792" s="13">
        <v>21.686796949957234</v>
      </c>
      <c r="DB792" s="13">
        <f ca="1"/>
        <v>64.502621472367991</v>
      </c>
      <c r="DC792" s="13">
        <f ca="1"/>
        <v>63.223884217372799</v>
      </c>
      <c r="DD792" s="13">
        <v>59.094003114208419</v>
      </c>
      <c r="DE792" s="13">
        <f ca="1"/>
        <v>63.008436674711831</v>
      </c>
      <c r="DF792" s="13">
        <v>63.510663432935665</v>
      </c>
    </row>
    <row r="793" spans="1:110" x14ac:dyDescent="0.25">
      <c r="A793" s="9">
        <v>75.5</v>
      </c>
      <c r="B793" s="10" t="b">
        <v>1</v>
      </c>
      <c r="U793" s="13"/>
      <c r="V793" s="13"/>
      <c r="W793" s="14"/>
      <c r="X793" s="26"/>
      <c r="Y793" s="26"/>
      <c r="Z793" s="26"/>
      <c r="AA793" s="26"/>
      <c r="AB793" s="26"/>
      <c r="AC793" s="26"/>
      <c r="AD793" s="26"/>
      <c r="AE793" s="26"/>
      <c r="AG793" s="13"/>
      <c r="AH793" s="13"/>
      <c r="AI793" s="14"/>
      <c r="AJ793" s="26"/>
      <c r="AK793" s="26"/>
      <c r="AL793" s="26"/>
      <c r="AM793" s="26"/>
      <c r="AN793" s="26"/>
      <c r="AO793" s="26"/>
      <c r="AP793" s="26"/>
      <c r="AQ793" s="26"/>
      <c r="AS793" s="13"/>
      <c r="AT793" s="13"/>
      <c r="AU793" s="14"/>
      <c r="AV793" s="26"/>
      <c r="AW793" s="26"/>
      <c r="AX793" s="26"/>
      <c r="AY793" s="26"/>
      <c r="AZ793" s="26"/>
      <c r="BA793" s="26"/>
      <c r="BB793" s="26"/>
      <c r="BC793" s="26"/>
      <c r="CW793" s="26">
        <v>0.26929644808743169</v>
      </c>
      <c r="CX793" s="13">
        <v>64</v>
      </c>
      <c r="CY793" s="13">
        <v>63.368303722345154</v>
      </c>
      <c r="CZ793" s="13">
        <v>62.590330057763182</v>
      </c>
      <c r="DA793" s="13">
        <v>21.719145049468292</v>
      </c>
      <c r="DB793" s="13">
        <f ca="1"/>
        <v>64.513211745892733</v>
      </c>
      <c r="DC793" s="13">
        <f ca="1"/>
        <v>63.233115413832373</v>
      </c>
      <c r="DD793" s="13">
        <v>59.108504355347442</v>
      </c>
      <c r="DE793" s="13">
        <f ca="1"/>
        <v>63.019800394130797</v>
      </c>
      <c r="DF793" s="13">
        <v>63.52237995576079</v>
      </c>
    </row>
    <row r="794" spans="1:110" x14ac:dyDescent="0.25">
      <c r="A794" s="9">
        <v>75.3</v>
      </c>
      <c r="B794" s="10" t="b">
        <v>1</v>
      </c>
      <c r="U794" s="13"/>
      <c r="V794" s="13"/>
      <c r="W794" s="14"/>
      <c r="X794" s="26"/>
      <c r="Y794" s="26"/>
      <c r="Z794" s="26"/>
      <c r="AA794" s="26"/>
      <c r="AB794" s="26"/>
      <c r="AC794" s="26"/>
      <c r="AD794" s="26"/>
      <c r="AE794" s="26"/>
      <c r="AG794" s="13"/>
      <c r="AH794" s="13"/>
      <c r="AI794" s="14"/>
      <c r="AJ794" s="26"/>
      <c r="AK794" s="26"/>
      <c r="AL794" s="26"/>
      <c r="AM794" s="26"/>
      <c r="AN794" s="26"/>
      <c r="AO794" s="26"/>
      <c r="AP794" s="26"/>
      <c r="AQ794" s="26"/>
      <c r="AS794" s="13"/>
      <c r="AT794" s="13"/>
      <c r="AU794" s="14"/>
      <c r="AV794" s="26"/>
      <c r="AW794" s="26"/>
      <c r="AX794" s="26"/>
      <c r="AY794" s="26"/>
      <c r="AZ794" s="26"/>
      <c r="BA794" s="26"/>
      <c r="BB794" s="26"/>
      <c r="BC794" s="26"/>
      <c r="CW794" s="26">
        <v>0.26963797814207652</v>
      </c>
      <c r="CX794" s="13">
        <v>64</v>
      </c>
      <c r="CY794" s="13">
        <v>63.378150843634444</v>
      </c>
      <c r="CZ794" s="13">
        <v>62.599847789918186</v>
      </c>
      <c r="DA794" s="13">
        <v>21.751508271981074</v>
      </c>
      <c r="DB794" s="13">
        <f ca="1"/>
        <v>64.523792934265884</v>
      </c>
      <c r="DC794" s="13">
        <f ca="1"/>
        <v>63.242341645551214</v>
      </c>
      <c r="DD794" s="13">
        <v>59.122996403937805</v>
      </c>
      <c r="DE794" s="13">
        <f ca="1"/>
        <v>63.031156991592852</v>
      </c>
      <c r="DF794" s="13">
        <v>63.534089009668577</v>
      </c>
    </row>
    <row r="795" spans="1:110" x14ac:dyDescent="0.25">
      <c r="A795" s="9">
        <v>75</v>
      </c>
      <c r="B795" s="10" t="b">
        <v>1</v>
      </c>
      <c r="U795" s="13"/>
      <c r="V795" s="13"/>
      <c r="W795" s="14"/>
      <c r="X795" s="26"/>
      <c r="Y795" s="26"/>
      <c r="Z795" s="26"/>
      <c r="AA795" s="26"/>
      <c r="AB795" s="26"/>
      <c r="AC795" s="26"/>
      <c r="AD795" s="26"/>
      <c r="AE795" s="26"/>
      <c r="AG795" s="13"/>
      <c r="AH795" s="13"/>
      <c r="AI795" s="14"/>
      <c r="AJ795" s="26"/>
      <c r="AK795" s="26"/>
      <c r="AL795" s="26"/>
      <c r="AM795" s="26"/>
      <c r="AN795" s="26"/>
      <c r="AO795" s="26"/>
      <c r="AP795" s="26"/>
      <c r="AQ795" s="26"/>
      <c r="AS795" s="13"/>
      <c r="AT795" s="13"/>
      <c r="AU795" s="14"/>
      <c r="AV795" s="26"/>
      <c r="AW795" s="26"/>
      <c r="AX795" s="26"/>
      <c r="AY795" s="26"/>
      <c r="AZ795" s="26"/>
      <c r="BA795" s="26"/>
      <c r="BB795" s="26"/>
      <c r="BC795" s="26"/>
      <c r="CW795" s="26">
        <v>0.26997950819672129</v>
      </c>
      <c r="CX795" s="13">
        <v>64</v>
      </c>
      <c r="CY795" s="13">
        <v>63.387991718473941</v>
      </c>
      <c r="CZ795" s="13">
        <v>62.60936093049596</v>
      </c>
      <c r="DA795" s="13">
        <v>21.783886631642442</v>
      </c>
      <c r="DB795" s="13">
        <f ca="1"/>
        <v>64.534365061900417</v>
      </c>
      <c r="DC795" s="13">
        <f ca="1"/>
        <v>63.251562928150427</v>
      </c>
      <c r="DD795" s="13">
        <v>59.137479277439255</v>
      </c>
      <c r="DE795" s="13">
        <f ca="1"/>
        <v>63.04250648502466</v>
      </c>
      <c r="DF795" s="13">
        <v>63.545790613165281</v>
      </c>
    </row>
    <row r="796" spans="1:110" x14ac:dyDescent="0.25">
      <c r="A796" s="9">
        <v>75.099999999999994</v>
      </c>
      <c r="B796" s="10" t="b">
        <v>1</v>
      </c>
      <c r="U796" s="13"/>
      <c r="V796" s="13"/>
      <c r="W796" s="14"/>
      <c r="X796" s="26"/>
      <c r="Y796" s="26"/>
      <c r="Z796" s="26"/>
      <c r="AA796" s="26"/>
      <c r="AB796" s="26"/>
      <c r="AC796" s="26"/>
      <c r="AD796" s="26"/>
      <c r="AE796" s="26"/>
      <c r="AG796" s="13"/>
      <c r="AH796" s="13"/>
      <c r="AI796" s="14"/>
      <c r="AJ796" s="26"/>
      <c r="AK796" s="26"/>
      <c r="AL796" s="26"/>
      <c r="AM796" s="26"/>
      <c r="AN796" s="26"/>
      <c r="AO796" s="26"/>
      <c r="AP796" s="26"/>
      <c r="AQ796" s="26"/>
      <c r="AS796" s="13"/>
      <c r="AT796" s="13"/>
      <c r="AU796" s="14"/>
      <c r="AV796" s="26"/>
      <c r="AW796" s="26"/>
      <c r="AX796" s="26"/>
      <c r="AY796" s="26"/>
      <c r="AZ796" s="26"/>
      <c r="BA796" s="26"/>
      <c r="BB796" s="26"/>
      <c r="BC796" s="26"/>
      <c r="CW796" s="26">
        <v>0.27032103825136611</v>
      </c>
      <c r="CX796" s="13">
        <v>64</v>
      </c>
      <c r="CY796" s="13">
        <v>63.397826365276991</v>
      </c>
      <c r="CZ796" s="13">
        <v>62.618869494767594</v>
      </c>
      <c r="DA796" s="13">
        <v>21.816280142619128</v>
      </c>
      <c r="DB796" s="13">
        <f ca="1"/>
        <v>64.544928153123195</v>
      </c>
      <c r="DC796" s="13">
        <f ca="1"/>
        <v>63.260779277200925</v>
      </c>
      <c r="DD796" s="13">
        <v>59.151952993256316</v>
      </c>
      <c r="DE796" s="13">
        <f ca="1"/>
        <v>63.05384889229434</v>
      </c>
      <c r="DF796" s="13">
        <v>63.557484784696534</v>
      </c>
    </row>
    <row r="797" spans="1:110" x14ac:dyDescent="0.25">
      <c r="A797" s="9">
        <v>74.599999999999994</v>
      </c>
      <c r="B797" s="10" t="b">
        <v>1</v>
      </c>
      <c r="U797" s="13"/>
      <c r="V797" s="13"/>
      <c r="W797" s="14"/>
      <c r="X797" s="26"/>
      <c r="Y797" s="26"/>
      <c r="Z797" s="26"/>
      <c r="AA797" s="26"/>
      <c r="AB797" s="26"/>
      <c r="AC797" s="26"/>
      <c r="AD797" s="26"/>
      <c r="AE797" s="26"/>
      <c r="AG797" s="13"/>
      <c r="AH797" s="13"/>
      <c r="AI797" s="14"/>
      <c r="AJ797" s="26"/>
      <c r="AK797" s="26"/>
      <c r="AL797" s="26"/>
      <c r="AM797" s="26"/>
      <c r="AN797" s="26"/>
      <c r="AO797" s="26"/>
      <c r="AP797" s="26"/>
      <c r="AQ797" s="26"/>
      <c r="AS797" s="13"/>
      <c r="AT797" s="13"/>
      <c r="AU797" s="14"/>
      <c r="AV797" s="26"/>
      <c r="AW797" s="26"/>
      <c r="AX797" s="26"/>
      <c r="AY797" s="26"/>
      <c r="AZ797" s="26"/>
      <c r="BA797" s="26"/>
      <c r="BB797" s="26"/>
      <c r="BC797" s="26"/>
      <c r="CW797" s="26">
        <v>0.27066256830601093</v>
      </c>
      <c r="CX797" s="13">
        <v>64</v>
      </c>
      <c r="CY797" s="13">
        <v>63.407654802395463</v>
      </c>
      <c r="CZ797" s="13">
        <v>62.628373497956559</v>
      </c>
      <c r="DA797" s="13">
        <v>21.848688819097763</v>
      </c>
      <c r="DB797" s="13">
        <f ca="1"/>
        <v>64.555482232175436</v>
      </c>
      <c r="DC797" s="13">
        <f ca="1"/>
        <v>63.269990708223723</v>
      </c>
      <c r="DD797" s="13">
        <v>59.166417568738588</v>
      </c>
      <c r="DE797" s="13">
        <f ca="1"/>
        <v>63.065184231211788</v>
      </c>
      <c r="DF797" s="13">
        <v>63.569171542647737</v>
      </c>
    </row>
    <row r="798" spans="1:110" x14ac:dyDescent="0.25">
      <c r="A798" s="9">
        <v>74.7</v>
      </c>
      <c r="B798" s="10" t="b">
        <v>1</v>
      </c>
      <c r="U798" s="13"/>
      <c r="V798" s="13"/>
      <c r="W798" s="14"/>
      <c r="X798" s="26"/>
      <c r="Y798" s="26"/>
      <c r="Z798" s="26"/>
      <c r="AA798" s="26"/>
      <c r="AB798" s="26"/>
      <c r="AC798" s="26"/>
      <c r="AD798" s="26"/>
      <c r="AE798" s="26"/>
      <c r="AG798" s="13"/>
      <c r="AH798" s="13"/>
      <c r="AI798" s="14"/>
      <c r="AJ798" s="26"/>
      <c r="AK798" s="26"/>
      <c r="AL798" s="26"/>
      <c r="AM798" s="26"/>
      <c r="AN798" s="26"/>
      <c r="AO798" s="26"/>
      <c r="AP798" s="26"/>
      <c r="AQ798" s="26"/>
      <c r="AS798" s="13"/>
      <c r="AT798" s="13"/>
      <c r="AU798" s="14"/>
      <c r="AV798" s="26"/>
      <c r="AW798" s="26"/>
      <c r="AX798" s="26"/>
      <c r="AY798" s="26"/>
      <c r="AZ798" s="26"/>
      <c r="BA798" s="26"/>
      <c r="BB798" s="26"/>
      <c r="BC798" s="26"/>
      <c r="CW798" s="26">
        <v>0.27100409836065575</v>
      </c>
      <c r="CX798" s="13">
        <v>64.099999999999994</v>
      </c>
      <c r="CY798" s="13">
        <v>63.417477048120027</v>
      </c>
      <c r="CZ798" s="13">
        <v>62.637872955238748</v>
      </c>
      <c r="DA798" s="13">
        <v>21.881112675284914</v>
      </c>
      <c r="DB798" s="13">
        <f ca="1"/>
        <v>64.566027323213106</v>
      </c>
      <c r="DC798" s="13">
        <f ca="1"/>
        <v>63.279197236690152</v>
      </c>
      <c r="DD798" s="13">
        <v>59.180873021180936</v>
      </c>
      <c r="DE798" s="13">
        <f ca="1"/>
        <v>63.076512519528862</v>
      </c>
      <c r="DF798" s="13">
        <v>63.580850905344263</v>
      </c>
    </row>
    <row r="799" spans="1:110" x14ac:dyDescent="0.25">
      <c r="A799" s="9">
        <v>74.400000000000006</v>
      </c>
      <c r="B799" s="10" t="b">
        <v>1</v>
      </c>
      <c r="U799" s="13"/>
      <c r="V799" s="13"/>
      <c r="W799" s="14"/>
      <c r="X799" s="26"/>
      <c r="Y799" s="26"/>
      <c r="Z799" s="26"/>
      <c r="AA799" s="26"/>
      <c r="AB799" s="26"/>
      <c r="AC799" s="26"/>
      <c r="AD799" s="26"/>
      <c r="AE799" s="26"/>
      <c r="AG799" s="13"/>
      <c r="AH799" s="13"/>
      <c r="AI799" s="14"/>
      <c r="AJ799" s="26"/>
      <c r="AK799" s="26"/>
      <c r="AL799" s="26"/>
      <c r="AM799" s="26"/>
      <c r="AN799" s="26"/>
      <c r="AO799" s="26"/>
      <c r="AP799" s="26"/>
      <c r="AQ799" s="26"/>
      <c r="AS799" s="13"/>
      <c r="AT799" s="13"/>
      <c r="AU799" s="14"/>
      <c r="AV799" s="26"/>
      <c r="AW799" s="26"/>
      <c r="AX799" s="26"/>
      <c r="AY799" s="26"/>
      <c r="AZ799" s="26"/>
      <c r="BA799" s="26"/>
      <c r="BB799" s="26"/>
      <c r="BC799" s="26"/>
      <c r="CW799" s="26">
        <v>0.27134562841530052</v>
      </c>
      <c r="CX799" s="13">
        <v>64.099999999999994</v>
      </c>
      <c r="CY799" s="13">
        <v>63.427293120680467</v>
      </c>
      <c r="CZ799" s="13">
        <v>62.647367881742881</v>
      </c>
      <c r="DA799" s="13">
        <v>21.913551725407096</v>
      </c>
      <c r="DB799" s="13">
        <f ca="1"/>
        <v>64.576563450307361</v>
      </c>
      <c r="DC799" s="13">
        <f ca="1"/>
        <v>63.288398878022072</v>
      </c>
      <c r="DD799" s="13">
        <v>59.195319367823757</v>
      </c>
      <c r="DE799" s="13">
        <f ca="1"/>
        <v>63.087833774939753</v>
      </c>
      <c r="DF799" s="13">
        <v>63.592522891051772</v>
      </c>
    </row>
    <row r="800" spans="1:110" x14ac:dyDescent="0.25">
      <c r="A800" s="9">
        <v>74.2</v>
      </c>
      <c r="B800" s="10" t="b">
        <v>1</v>
      </c>
      <c r="U800" s="13"/>
      <c r="V800" s="13"/>
      <c r="W800" s="14"/>
      <c r="X800" s="26"/>
      <c r="Y800" s="26"/>
      <c r="Z800" s="26"/>
      <c r="AA800" s="26"/>
      <c r="AB800" s="26"/>
      <c r="AC800" s="26"/>
      <c r="AD800" s="26"/>
      <c r="AE800" s="26"/>
      <c r="AG800" s="13"/>
      <c r="AH800" s="13"/>
      <c r="AI800" s="14"/>
      <c r="AJ800" s="26"/>
      <c r="AK800" s="26"/>
      <c r="AL800" s="26"/>
      <c r="AM800" s="26"/>
      <c r="AN800" s="26"/>
      <c r="AO800" s="26"/>
      <c r="AP800" s="26"/>
      <c r="AQ800" s="26"/>
      <c r="AS800" s="13"/>
      <c r="AT800" s="13"/>
      <c r="AU800" s="14"/>
      <c r="AV800" s="26"/>
      <c r="AW800" s="26"/>
      <c r="AX800" s="26"/>
      <c r="AY800" s="26"/>
      <c r="AZ800" s="26"/>
      <c r="BA800" s="26"/>
      <c r="BB800" s="26"/>
      <c r="BC800" s="26"/>
      <c r="CW800" s="26">
        <v>0.27168715846994534</v>
      </c>
      <c r="CX800" s="13">
        <v>64.099999999999994</v>
      </c>
      <c r="CY800" s="13">
        <v>63.437103038246022</v>
      </c>
      <c r="CZ800" s="13">
        <v>62.656858292550695</v>
      </c>
      <c r="DA800" s="13">
        <v>21.946005983710869</v>
      </c>
      <c r="DB800" s="13">
        <f ca="1"/>
        <v>64.587090637444959</v>
      </c>
      <c r="DC800" s="13">
        <f ca="1"/>
        <v>63.297595647592246</v>
      </c>
      <c r="DD800" s="13">
        <v>59.209756625853217</v>
      </c>
      <c r="DE800" s="13">
        <f ca="1"/>
        <v>63.099148015081177</v>
      </c>
      <c r="DF800" s="13">
        <v>63.604187517976527</v>
      </c>
    </row>
    <row r="801" spans="1:110" x14ac:dyDescent="0.25">
      <c r="A801" s="9">
        <v>74.400000000000006</v>
      </c>
      <c r="B801" s="10" t="b">
        <v>1</v>
      </c>
      <c r="U801" s="13"/>
      <c r="V801" s="13"/>
      <c r="W801" s="14"/>
      <c r="X801" s="26"/>
      <c r="Y801" s="26"/>
      <c r="Z801" s="26"/>
      <c r="AA801" s="26"/>
      <c r="AB801" s="26"/>
      <c r="AC801" s="26"/>
      <c r="AD801" s="26"/>
      <c r="AE801" s="26"/>
      <c r="AG801" s="13"/>
      <c r="AH801" s="13"/>
      <c r="AI801" s="14"/>
      <c r="AJ801" s="26"/>
      <c r="AK801" s="26"/>
      <c r="AL801" s="26"/>
      <c r="AM801" s="26"/>
      <c r="AN801" s="26"/>
      <c r="AO801" s="26"/>
      <c r="AP801" s="26"/>
      <c r="AQ801" s="26"/>
      <c r="AS801" s="13"/>
      <c r="AT801" s="13"/>
      <c r="AU801" s="14"/>
      <c r="AV801" s="26"/>
      <c r="AW801" s="26"/>
      <c r="AX801" s="26"/>
      <c r="AY801" s="26"/>
      <c r="AZ801" s="26"/>
      <c r="BA801" s="26"/>
      <c r="BB801" s="26"/>
      <c r="BC801" s="26"/>
      <c r="CW801" s="26">
        <v>0.27202868852459017</v>
      </c>
      <c r="CX801" s="13">
        <v>64.099999999999994</v>
      </c>
      <c r="CY801" s="13">
        <v>63.446906818925626</v>
      </c>
      <c r="CZ801" s="13">
        <v>62.666344202697047</v>
      </c>
      <c r="DA801" s="13">
        <v>21.9784754644628</v>
      </c>
      <c r="DB801" s="13">
        <f ca="1"/>
        <v>64.59760890852867</v>
      </c>
      <c r="DC801" s="13">
        <f ca="1"/>
        <v>63.306787560724459</v>
      </c>
      <c r="DD801" s="13">
        <v>59.224184812401504</v>
      </c>
      <c r="DE801" s="13">
        <f ca="1"/>
        <v>63.110455257532713</v>
      </c>
      <c r="DF801" s="13">
        <v>63.615844804265627</v>
      </c>
    </row>
    <row r="802" spans="1:110" x14ac:dyDescent="0.25">
      <c r="A802" s="9">
        <v>74.400000000000006</v>
      </c>
      <c r="B802" s="10" t="b">
        <v>1</v>
      </c>
      <c r="U802" s="13"/>
      <c r="V802" s="13"/>
      <c r="W802" s="14"/>
      <c r="X802" s="26"/>
      <c r="Y802" s="26"/>
      <c r="Z802" s="26"/>
      <c r="AA802" s="26"/>
      <c r="AB802" s="26"/>
      <c r="AC802" s="26"/>
      <c r="AD802" s="26"/>
      <c r="AE802" s="26"/>
      <c r="AG802" s="13"/>
      <c r="AH802" s="13"/>
      <c r="AI802" s="14"/>
      <c r="AJ802" s="26"/>
      <c r="AK802" s="26"/>
      <c r="AL802" s="26"/>
      <c r="AM802" s="26"/>
      <c r="AN802" s="26"/>
      <c r="AO802" s="26"/>
      <c r="AP802" s="26"/>
      <c r="AQ802" s="26"/>
      <c r="AS802" s="13"/>
      <c r="AT802" s="13"/>
      <c r="AU802" s="14"/>
      <c r="AV802" s="26"/>
      <c r="AW802" s="26"/>
      <c r="AX802" s="26"/>
      <c r="AY802" s="26"/>
      <c r="AZ802" s="26"/>
      <c r="BA802" s="26"/>
      <c r="BB802" s="26"/>
      <c r="BC802" s="26"/>
      <c r="CW802" s="26">
        <v>0.27237021857923499</v>
      </c>
      <c r="CX802" s="13">
        <v>64.099999999999994</v>
      </c>
      <c r="CY802" s="13">
        <v>63.456704480768273</v>
      </c>
      <c r="CZ802" s="13">
        <v>62.675825627170482</v>
      </c>
      <c r="DA802" s="13">
        <v>22.010960181949567</v>
      </c>
      <c r="DB802" s="13">
        <f ca="1"/>
        <v>64.608118287377735</v>
      </c>
      <c r="DC802" s="13">
        <f ca="1"/>
        <v>63.315974632693809</v>
      </c>
      <c r="DD802" s="13">
        <v>59.238603944547009</v>
      </c>
      <c r="DE802" s="13">
        <f ca="1"/>
        <v>63.12175551981705</v>
      </c>
      <c r="DF802" s="13">
        <v>63.62749476800731</v>
      </c>
    </row>
    <row r="803" spans="1:110" x14ac:dyDescent="0.25">
      <c r="A803" s="9">
        <v>73.599999999999994</v>
      </c>
      <c r="B803" s="10" t="b">
        <v>1</v>
      </c>
      <c r="U803" s="13"/>
      <c r="V803" s="13"/>
      <c r="W803" s="14"/>
      <c r="X803" s="26"/>
      <c r="Y803" s="26"/>
      <c r="Z803" s="26"/>
      <c r="AA803" s="26"/>
      <c r="AB803" s="26"/>
      <c r="AC803" s="26"/>
      <c r="AD803" s="26"/>
      <c r="AE803" s="26"/>
      <c r="AG803" s="13"/>
      <c r="AH803" s="13"/>
      <c r="AI803" s="14"/>
      <c r="AJ803" s="26"/>
      <c r="AK803" s="26"/>
      <c r="AL803" s="26"/>
      <c r="AM803" s="26"/>
      <c r="AN803" s="26"/>
      <c r="AO803" s="26"/>
      <c r="AP803" s="26"/>
      <c r="AQ803" s="26"/>
      <c r="AS803" s="13"/>
      <c r="AT803" s="13"/>
      <c r="AU803" s="14"/>
      <c r="AV803" s="26"/>
      <c r="AW803" s="26"/>
      <c r="AX803" s="26"/>
      <c r="AY803" s="26"/>
      <c r="AZ803" s="26"/>
      <c r="BA803" s="26"/>
      <c r="BB803" s="26"/>
      <c r="BC803" s="26"/>
      <c r="CW803" s="26">
        <v>0.27271174863387976</v>
      </c>
      <c r="CX803" s="13">
        <v>64.2</v>
      </c>
      <c r="CY803" s="13">
        <v>63.466496041763278</v>
      </c>
      <c r="CZ803" s="13">
        <v>62.685302580913039</v>
      </c>
      <c r="DA803" s="13">
        <v>22.043460150477969</v>
      </c>
      <c r="DB803" s="13">
        <f ca="1"/>
        <v>64.618618797728217</v>
      </c>
      <c r="DC803" s="13">
        <f ca="1"/>
        <v>63.325156878726986</v>
      </c>
      <c r="DD803" s="13">
        <v>59.25301403931465</v>
      </c>
      <c r="DE803" s="13">
        <f ca="1"/>
        <v>63.13304881940023</v>
      </c>
      <c r="DF803" s="13">
        <v>63.639137427231198</v>
      </c>
    </row>
    <row r="804" spans="1:110" x14ac:dyDescent="0.25">
      <c r="A804" s="9">
        <v>73.400000000000006</v>
      </c>
      <c r="B804" s="10" t="b">
        <v>1</v>
      </c>
      <c r="U804" s="13"/>
      <c r="V804" s="13"/>
      <c r="W804" s="14"/>
      <c r="X804" s="26"/>
      <c r="Y804" s="26"/>
      <c r="Z804" s="26"/>
      <c r="AA804" s="26"/>
      <c r="AB804" s="26"/>
      <c r="AC804" s="26"/>
      <c r="AD804" s="26"/>
      <c r="AE804" s="26"/>
      <c r="AG804" s="13"/>
      <c r="AH804" s="13"/>
      <c r="AI804" s="14"/>
      <c r="AJ804" s="26"/>
      <c r="AK804" s="26"/>
      <c r="AL804" s="26"/>
      <c r="AM804" s="26"/>
      <c r="AN804" s="26"/>
      <c r="AO804" s="26"/>
      <c r="AP804" s="26"/>
      <c r="AQ804" s="26"/>
      <c r="AS804" s="13"/>
      <c r="AT804" s="13"/>
      <c r="AU804" s="14"/>
      <c r="AV804" s="26"/>
      <c r="AW804" s="26"/>
      <c r="AX804" s="26"/>
      <c r="AY804" s="26"/>
      <c r="AZ804" s="26"/>
      <c r="BA804" s="26"/>
      <c r="BB804" s="26"/>
      <c r="BC804" s="26"/>
      <c r="CW804" s="26">
        <v>0.27305327868852458</v>
      </c>
      <c r="CX804" s="13">
        <v>64.2</v>
      </c>
      <c r="CY804" s="13">
        <v>63.476281519840583</v>
      </c>
      <c r="CZ804" s="13">
        <v>62.694775078820896</v>
      </c>
      <c r="DA804" s="13">
        <v>22.075975384374971</v>
      </c>
      <c r="DB804" s="13">
        <f ca="1"/>
        <v>64.629110463233459</v>
      </c>
      <c r="DC804" s="13">
        <f ca="1"/>
        <v>63.334334314002454</v>
      </c>
      <c r="DD804" s="13">
        <v>59.267415113676023</v>
      </c>
      <c r="DE804" s="13">
        <f ca="1"/>
        <v>63.144335173691971</v>
      </c>
      <c r="DF804" s="13">
        <v>63.650772799908665</v>
      </c>
    </row>
    <row r="805" spans="1:110" x14ac:dyDescent="0.25">
      <c r="A805" s="9">
        <v>72.8</v>
      </c>
      <c r="B805" s="10" t="b">
        <v>1</v>
      </c>
      <c r="U805" s="13"/>
      <c r="V805" s="13"/>
      <c r="W805" s="14"/>
      <c r="X805" s="26"/>
      <c r="Y805" s="26"/>
      <c r="Z805" s="26"/>
      <c r="AA805" s="26"/>
      <c r="AB805" s="26"/>
      <c r="AC805" s="26"/>
      <c r="AD805" s="26"/>
      <c r="AE805" s="26"/>
      <c r="AG805" s="13"/>
      <c r="AH805" s="13"/>
      <c r="AI805" s="14"/>
      <c r="AJ805" s="26"/>
      <c r="AK805" s="26"/>
      <c r="AL805" s="26"/>
      <c r="AM805" s="26"/>
      <c r="AN805" s="26"/>
      <c r="AO805" s="26"/>
      <c r="AP805" s="26"/>
      <c r="AQ805" s="26"/>
      <c r="AS805" s="13"/>
      <c r="AT805" s="13"/>
      <c r="AU805" s="14"/>
      <c r="AV805" s="26"/>
      <c r="AW805" s="26"/>
      <c r="AX805" s="26"/>
      <c r="AY805" s="26"/>
      <c r="AZ805" s="26"/>
      <c r="BA805" s="26"/>
      <c r="BB805" s="26"/>
      <c r="BC805" s="26"/>
      <c r="CW805" s="26">
        <v>0.2733948087431694</v>
      </c>
      <c r="CX805" s="13">
        <v>64.2</v>
      </c>
      <c r="CY805" s="13">
        <v>63.486060932871062</v>
      </c>
      <c r="CZ805" s="13">
        <v>62.704243135744299</v>
      </c>
      <c r="DA805" s="13">
        <v>22.108505897987708</v>
      </c>
      <c r="DB805" s="13">
        <f ca="1"/>
        <v>64.639593307464494</v>
      </c>
      <c r="DC805" s="13">
        <f ca="1"/>
        <v>63.343506953650746</v>
      </c>
      <c r="DD805" s="13">
        <v>59.281807184549699</v>
      </c>
      <c r="DE805" s="13">
        <f ca="1"/>
        <v>63.15561460004588</v>
      </c>
      <c r="DF805" s="13">
        <v>63.662400903953014</v>
      </c>
    </row>
    <row r="806" spans="1:110" x14ac:dyDescent="0.25">
      <c r="A806" s="9">
        <v>79</v>
      </c>
      <c r="B806" s="10" t="b">
        <v>1</v>
      </c>
      <c r="U806" s="13"/>
      <c r="V806" s="13"/>
      <c r="W806" s="14"/>
      <c r="X806" s="26"/>
      <c r="Y806" s="26"/>
      <c r="Z806" s="26"/>
      <c r="AA806" s="26"/>
      <c r="AB806" s="26"/>
      <c r="AC806" s="26"/>
      <c r="AD806" s="26"/>
      <c r="AE806" s="26"/>
      <c r="AG806" s="13"/>
      <c r="AH806" s="13"/>
      <c r="AI806" s="14"/>
      <c r="AJ806" s="26"/>
      <c r="AK806" s="26"/>
      <c r="AL806" s="26"/>
      <c r="AM806" s="26"/>
      <c r="AN806" s="26"/>
      <c r="AO806" s="26"/>
      <c r="AP806" s="26"/>
      <c r="AQ806" s="26"/>
      <c r="AS806" s="13"/>
      <c r="AT806" s="13"/>
      <c r="AU806" s="14"/>
      <c r="AV806" s="26"/>
      <c r="AW806" s="26"/>
      <c r="AX806" s="26"/>
      <c r="AY806" s="26"/>
      <c r="AZ806" s="26"/>
      <c r="BA806" s="26"/>
      <c r="BB806" s="26"/>
      <c r="BC806" s="26"/>
      <c r="CW806" s="26">
        <v>0.27373633879781423</v>
      </c>
      <c r="CX806" s="13">
        <v>64.2</v>
      </c>
      <c r="CY806" s="13">
        <v>63.495834298666807</v>
      </c>
      <c r="CZ806" s="13">
        <v>62.713706766487888</v>
      </c>
      <c r="DA806" s="13">
        <v>22.141051705683566</v>
      </c>
      <c r="DB806" s="13">
        <f ca="1"/>
        <v>64.650067353910416</v>
      </c>
      <c r="DC806" s="13">
        <f ca="1"/>
        <v>63.352674812754664</v>
      </c>
      <c r="DD806" s="13">
        <v>59.296190268801396</v>
      </c>
      <c r="DE806" s="13">
        <f ca="1"/>
        <v>63.166887115759749</v>
      </c>
      <c r="DF806" s="13">
        <v>63.674021757219776</v>
      </c>
    </row>
    <row r="807" spans="1:110" x14ac:dyDescent="0.25">
      <c r="A807" s="9">
        <v>78</v>
      </c>
      <c r="B807" s="10" t="b">
        <v>1</v>
      </c>
      <c r="U807" s="13"/>
      <c r="V807" s="13"/>
      <c r="W807" s="14"/>
      <c r="X807" s="26"/>
      <c r="Y807" s="26"/>
      <c r="Z807" s="26"/>
      <c r="AA807" s="26"/>
      <c r="AB807" s="26"/>
      <c r="AC807" s="26"/>
      <c r="AD807" s="26"/>
      <c r="AE807" s="26"/>
      <c r="AG807" s="13"/>
      <c r="AH807" s="13"/>
      <c r="AI807" s="14"/>
      <c r="AJ807" s="26"/>
      <c r="AK807" s="26"/>
      <c r="AL807" s="26"/>
      <c r="AM807" s="26"/>
      <c r="AN807" s="26"/>
      <c r="AO807" s="26"/>
      <c r="AP807" s="26"/>
      <c r="AQ807" s="26"/>
      <c r="AS807" s="13"/>
      <c r="AT807" s="13"/>
      <c r="AU807" s="14"/>
      <c r="AV807" s="26"/>
      <c r="AW807" s="26"/>
      <c r="AX807" s="26"/>
      <c r="AY807" s="26"/>
      <c r="AZ807" s="26"/>
      <c r="BA807" s="26"/>
      <c r="BB807" s="26"/>
      <c r="BC807" s="26"/>
      <c r="CW807" s="26">
        <v>0.27407786885245899</v>
      </c>
      <c r="CX807" s="13">
        <v>64.2</v>
      </c>
      <c r="CY807" s="13">
        <v>63.50560163498141</v>
      </c>
      <c r="CZ807" s="13">
        <v>62.723165985811058</v>
      </c>
      <c r="DA807" s="13">
        <v>22.173612821850213</v>
      </c>
      <c r="DB807" s="13">
        <f ca="1"/>
        <v>64.660532625978789</v>
      </c>
      <c r="DC807" s="13">
        <f ca="1"/>
        <v>63.36183790634955</v>
      </c>
      <c r="DD807" s="13">
        <v>59.310564383244284</v>
      </c>
      <c r="DE807" s="13">
        <f ca="1"/>
        <v>63.178152738075838</v>
      </c>
      <c r="DF807" s="13">
        <v>63.685635377507012</v>
      </c>
    </row>
    <row r="808" spans="1:110" x14ac:dyDescent="0.25">
      <c r="A808" s="9">
        <v>79</v>
      </c>
      <c r="B808" s="10" t="b">
        <v>1</v>
      </c>
      <c r="U808" s="13"/>
      <c r="V808" s="13"/>
      <c r="W808" s="14"/>
      <c r="X808" s="26"/>
      <c r="Y808" s="26"/>
      <c r="Z808" s="26"/>
      <c r="AA808" s="26"/>
      <c r="AB808" s="26"/>
      <c r="AC808" s="26"/>
      <c r="AD808" s="26"/>
      <c r="AE808" s="26"/>
      <c r="AG808" s="13"/>
      <c r="AH808" s="13"/>
      <c r="AI808" s="14"/>
      <c r="AJ808" s="26"/>
      <c r="AK808" s="26"/>
      <c r="AL808" s="26"/>
      <c r="AM808" s="26"/>
      <c r="AN808" s="26"/>
      <c r="AO808" s="26"/>
      <c r="AP808" s="26"/>
      <c r="AQ808" s="26"/>
      <c r="AS808" s="13"/>
      <c r="AT808" s="13"/>
      <c r="AU808" s="14"/>
      <c r="AV808" s="26"/>
      <c r="AW808" s="26"/>
      <c r="AX808" s="26"/>
      <c r="AY808" s="26"/>
      <c r="AZ808" s="26"/>
      <c r="BA808" s="26"/>
      <c r="BB808" s="26"/>
      <c r="BC808" s="26"/>
      <c r="CW808" s="26">
        <v>0.27441939890710382</v>
      </c>
      <c r="CX808" s="13">
        <v>64.2</v>
      </c>
      <c r="CY808" s="13">
        <v>63.515362959510284</v>
      </c>
      <c r="CZ808" s="13">
        <v>62.732620808427939</v>
      </c>
      <c r="DA808" s="13">
        <v>22.206189260895616</v>
      </c>
      <c r="DB808" s="13">
        <f ca="1"/>
        <v>64.670989146996106</v>
      </c>
      <c r="DC808" s="13">
        <f ca="1"/>
        <v>63.370996249423477</v>
      </c>
      <c r="DD808" s="13">
        <v>59.324929544639119</v>
      </c>
      <c r="DE808" s="13">
        <f ca="1"/>
        <v>63.189411484181065</v>
      </c>
      <c r="DF808" s="13">
        <v>63.697241782555551</v>
      </c>
    </row>
    <row r="809" spans="1:110" x14ac:dyDescent="0.25">
      <c r="A809" s="9">
        <v>72</v>
      </c>
      <c r="B809" s="10" t="b">
        <v>1</v>
      </c>
      <c r="U809" s="13"/>
      <c r="V809" s="13"/>
      <c r="W809" s="14"/>
      <c r="X809" s="26"/>
      <c r="Y809" s="26"/>
      <c r="Z809" s="26"/>
      <c r="AA809" s="26"/>
      <c r="AB809" s="26"/>
      <c r="AC809" s="26"/>
      <c r="AD809" s="26"/>
      <c r="AE809" s="26"/>
      <c r="AG809" s="13"/>
      <c r="AH809" s="13"/>
      <c r="AI809" s="14"/>
      <c r="AJ809" s="26"/>
      <c r="AK809" s="26"/>
      <c r="AL809" s="26"/>
      <c r="AM809" s="26"/>
      <c r="AN809" s="26"/>
      <c r="AO809" s="26"/>
      <c r="AP809" s="26"/>
      <c r="AQ809" s="26"/>
      <c r="AS809" s="13"/>
      <c r="AT809" s="13"/>
      <c r="AU809" s="14"/>
      <c r="AV809" s="26"/>
      <c r="AW809" s="26"/>
      <c r="AX809" s="26"/>
      <c r="AY809" s="26"/>
      <c r="AZ809" s="26"/>
      <c r="BA809" s="26"/>
      <c r="BB809" s="26"/>
      <c r="BC809" s="26"/>
      <c r="CW809" s="26">
        <v>0.27476092896174864</v>
      </c>
      <c r="CX809" s="13">
        <v>64.3</v>
      </c>
      <c r="CY809" s="13">
        <v>63.525118289890919</v>
      </c>
      <c r="CZ809" s="13">
        <v>62.74207124900785</v>
      </c>
      <c r="DA809" s="13">
        <v>22.23878103724812</v>
      </c>
      <c r="DB809" s="13">
        <f ca="1"/>
        <v>64.68143694020813</v>
      </c>
      <c r="DC809" s="13">
        <f ca="1"/>
        <v>63.380149856917541</v>
      </c>
      <c r="DD809" s="13">
        <v>59.33928576969457</v>
      </c>
      <c r="DE809" s="13">
        <f ca="1"/>
        <v>63.200663371207355</v>
      </c>
      <c r="DF809" s="13">
        <v>63.708840990049289</v>
      </c>
    </row>
    <row r="810" spans="1:110" x14ac:dyDescent="0.25">
      <c r="A810" s="9">
        <v>74</v>
      </c>
      <c r="B810" s="10" t="b">
        <v>1</v>
      </c>
      <c r="U810" s="13"/>
      <c r="V810" s="13"/>
      <c r="W810" s="14"/>
      <c r="X810" s="26"/>
      <c r="Y810" s="26"/>
      <c r="Z810" s="26"/>
      <c r="AA810" s="26"/>
      <c r="AB810" s="26"/>
      <c r="AC810" s="26"/>
      <c r="AD810" s="26"/>
      <c r="AE810" s="26"/>
      <c r="AG810" s="13"/>
      <c r="AH810" s="13"/>
      <c r="AI810" s="14"/>
      <c r="AJ810" s="26"/>
      <c r="AK810" s="26"/>
      <c r="AL810" s="26"/>
      <c r="AM810" s="26"/>
      <c r="AN810" s="26"/>
      <c r="AO810" s="26"/>
      <c r="AP810" s="26"/>
      <c r="AQ810" s="26"/>
      <c r="AS810" s="13"/>
      <c r="AT810" s="13"/>
      <c r="AU810" s="14"/>
      <c r="AV810" s="26"/>
      <c r="AW810" s="26"/>
      <c r="AX810" s="26"/>
      <c r="AY810" s="26"/>
      <c r="AZ810" s="26"/>
      <c r="BA810" s="26"/>
      <c r="BB810" s="26"/>
      <c r="BC810" s="26"/>
      <c r="CW810" s="26">
        <v>0.27510245901639346</v>
      </c>
      <c r="CX810" s="13">
        <v>64.3</v>
      </c>
      <c r="CY810" s="13">
        <v>63.534867643703201</v>
      </c>
      <c r="CZ810" s="13">
        <v>62.751517322175374</v>
      </c>
      <c r="DA810" s="13">
        <v>22.27138816535642</v>
      </c>
      <c r="DB810" s="13">
        <f ca="1"/>
        <v>64.691876028780271</v>
      </c>
      <c r="DC810" s="13">
        <f ca="1"/>
        <v>63.389298743726059</v>
      </c>
      <c r="DD810" s="13">
        <v>59.353633075067378</v>
      </c>
      <c r="DE810" s="13">
        <f ca="1"/>
        <v>63.211908416231836</v>
      </c>
      <c r="DF810" s="13">
        <v>63.72043301761542</v>
      </c>
    </row>
    <row r="811" spans="1:110" x14ac:dyDescent="0.25">
      <c r="A811" s="9">
        <v>70</v>
      </c>
      <c r="B811" s="10" t="b">
        <v>1</v>
      </c>
      <c r="U811" s="13"/>
      <c r="V811" s="13"/>
      <c r="W811" s="14"/>
      <c r="X811" s="26"/>
      <c r="Y811" s="26"/>
      <c r="Z811" s="26"/>
      <c r="AA811" s="26"/>
      <c r="AB811" s="26"/>
      <c r="AC811" s="26"/>
      <c r="AD811" s="26"/>
      <c r="AE811" s="26"/>
      <c r="AG811" s="13"/>
      <c r="AH811" s="13"/>
      <c r="AI811" s="14"/>
      <c r="AJ811" s="26"/>
      <c r="AK811" s="26"/>
      <c r="AL811" s="26"/>
      <c r="AM811" s="26"/>
      <c r="AN811" s="26"/>
      <c r="AO811" s="26"/>
      <c r="AP811" s="26"/>
      <c r="AQ811" s="26"/>
      <c r="AS811" s="13"/>
      <c r="AT811" s="13"/>
      <c r="AU811" s="14"/>
      <c r="AV811" s="26"/>
      <c r="AW811" s="26"/>
      <c r="AX811" s="26"/>
      <c r="AY811" s="26"/>
      <c r="AZ811" s="26"/>
      <c r="BA811" s="26"/>
      <c r="BB811" s="26"/>
      <c r="BC811" s="26"/>
      <c r="CW811" s="26">
        <v>0.27544398907103823</v>
      </c>
      <c r="CX811" s="13">
        <v>64.3</v>
      </c>
      <c r="CY811" s="13">
        <v>63.544611038469668</v>
      </c>
      <c r="CZ811" s="13">
        <v>62.760959042510613</v>
      </c>
      <c r="DA811" s="13">
        <v>22.304010659689645</v>
      </c>
      <c r="DB811" s="13">
        <f ca="1"/>
        <v>64.702306435798036</v>
      </c>
      <c r="DC811" s="13">
        <f ca="1"/>
        <v>63.398442924696802</v>
      </c>
      <c r="DD811" s="13">
        <v>59.367971477362616</v>
      </c>
      <c r="DE811" s="13">
        <f ca="1"/>
        <v>63.223146636277122</v>
      </c>
      <c r="DF811" s="13">
        <v>63.732017882824721</v>
      </c>
    </row>
    <row r="812" spans="1:110" x14ac:dyDescent="0.25">
      <c r="A812" s="9">
        <v>69.900000000000006</v>
      </c>
      <c r="B812" s="10" t="b">
        <v>1</v>
      </c>
      <c r="U812" s="13"/>
      <c r="V812" s="13"/>
      <c r="W812" s="14"/>
      <c r="X812" s="26"/>
      <c r="Y812" s="26"/>
      <c r="Z812" s="26"/>
      <c r="AA812" s="26"/>
      <c r="AB812" s="26"/>
      <c r="AC812" s="26"/>
      <c r="AD812" s="26"/>
      <c r="AE812" s="26"/>
      <c r="AG812" s="13"/>
      <c r="AH812" s="13"/>
      <c r="AI812" s="14"/>
      <c r="AJ812" s="26"/>
      <c r="AK812" s="26"/>
      <c r="AL812" s="26"/>
      <c r="AM812" s="26"/>
      <c r="AN812" s="26"/>
      <c r="AO812" s="26"/>
      <c r="AP812" s="26"/>
      <c r="AQ812" s="26"/>
      <c r="AS812" s="13"/>
      <c r="AT812" s="13"/>
      <c r="AU812" s="14"/>
      <c r="AV812" s="26"/>
      <c r="AW812" s="26"/>
      <c r="AX812" s="26"/>
      <c r="AY812" s="26"/>
      <c r="AZ812" s="26"/>
      <c r="BA812" s="26"/>
      <c r="BB812" s="26"/>
      <c r="BC812" s="26"/>
      <c r="CW812" s="26">
        <v>0.27578551912568305</v>
      </c>
      <c r="CX812" s="13">
        <v>64.3</v>
      </c>
      <c r="CY812" s="13">
        <v>63.554348491655809</v>
      </c>
      <c r="CZ812" s="13">
        <v>62.770396424549588</v>
      </c>
      <c r="DA812" s="13">
        <v>22.33664853473741</v>
      </c>
      <c r="DB812" s="13">
        <f ca="1"/>
        <v>64.712728184267419</v>
      </c>
      <c r="DC812" s="13">
        <f ca="1"/>
        <v>63.407582414631264</v>
      </c>
      <c r="DD812" s="13">
        <v>59.382300993133867</v>
      </c>
      <c r="DE812" s="13">
        <f ca="1"/>
        <v>63.234378048311541</v>
      </c>
      <c r="DF812" s="13">
        <v>63.743595603191849</v>
      </c>
    </row>
    <row r="813" spans="1:110" x14ac:dyDescent="0.25">
      <c r="A813" s="9">
        <v>69.8</v>
      </c>
      <c r="B813" s="10" t="b">
        <v>1</v>
      </c>
      <c r="U813" s="13"/>
      <c r="V813" s="13"/>
      <c r="W813" s="14"/>
      <c r="X813" s="26"/>
      <c r="Y813" s="26"/>
      <c r="Z813" s="26"/>
      <c r="AA813" s="26"/>
      <c r="AB813" s="26"/>
      <c r="AC813" s="26"/>
      <c r="AD813" s="26"/>
      <c r="AE813" s="26"/>
      <c r="AG813" s="13"/>
      <c r="AH813" s="13"/>
      <c r="AI813" s="14"/>
      <c r="AJ813" s="26"/>
      <c r="AK813" s="26"/>
      <c r="AL813" s="26"/>
      <c r="AM813" s="26"/>
      <c r="AN813" s="26"/>
      <c r="AO813" s="26"/>
      <c r="AP813" s="26"/>
      <c r="AQ813" s="26"/>
      <c r="AS813" s="13"/>
      <c r="AT813" s="13"/>
      <c r="AU813" s="14"/>
      <c r="AV813" s="26"/>
      <c r="AW813" s="26"/>
      <c r="AX813" s="26"/>
      <c r="AY813" s="26"/>
      <c r="AZ813" s="26"/>
      <c r="BA813" s="26"/>
      <c r="BB813" s="26"/>
      <c r="BC813" s="26"/>
      <c r="CW813" s="26">
        <v>0.27612704918032788</v>
      </c>
      <c r="CX813" s="13">
        <v>64.3</v>
      </c>
      <c r="CY813" s="13">
        <v>63.564080020670339</v>
      </c>
      <c r="CZ813" s="13">
        <v>62.779829482784095</v>
      </c>
      <c r="DA813" s="13">
        <v>22.369301805009826</v>
      </c>
      <c r="DB813" s="13">
        <f ca="1"/>
        <v>64.723141297115234</v>
      </c>
      <c r="DC813" s="13">
        <f ca="1"/>
        <v>63.416717228284817</v>
      </c>
      <c r="DD813" s="13">
        <v>59.396621638883531</v>
      </c>
      <c r="DE813" s="13">
        <f ca="1"/>
        <v>63.245602669249472</v>
      </c>
      <c r="DF813" s="13">
        <v>63.755166196175509</v>
      </c>
    </row>
    <row r="814" spans="1:110" x14ac:dyDescent="0.25">
      <c r="A814" s="9">
        <v>69.7</v>
      </c>
      <c r="B814" s="10" t="b">
        <v>1</v>
      </c>
      <c r="U814" s="13"/>
      <c r="V814" s="13"/>
      <c r="W814" s="14"/>
      <c r="X814" s="26"/>
      <c r="Y814" s="26"/>
      <c r="Z814" s="26"/>
      <c r="AA814" s="26"/>
      <c r="AB814" s="26"/>
      <c r="AC814" s="26"/>
      <c r="AD814" s="26"/>
      <c r="AE814" s="26"/>
      <c r="AG814" s="13"/>
      <c r="AH814" s="13"/>
      <c r="AI814" s="14"/>
      <c r="AJ814" s="26"/>
      <c r="AK814" s="26"/>
      <c r="AL814" s="26"/>
      <c r="AM814" s="26"/>
      <c r="AN814" s="26"/>
      <c r="AO814" s="26"/>
      <c r="AP814" s="26"/>
      <c r="AQ814" s="26"/>
      <c r="AS814" s="13"/>
      <c r="AT814" s="13"/>
      <c r="AU814" s="14"/>
      <c r="AV814" s="26"/>
      <c r="AW814" s="26"/>
      <c r="AX814" s="26"/>
      <c r="AY814" s="26"/>
      <c r="AZ814" s="26"/>
      <c r="BA814" s="26"/>
      <c r="BB814" s="26"/>
      <c r="BC814" s="26"/>
      <c r="CW814" s="26">
        <v>0.2764685792349727</v>
      </c>
      <c r="CX814" s="13">
        <v>64.3</v>
      </c>
      <c r="CY814" s="13">
        <v>63.573805642865501</v>
      </c>
      <c r="CZ814" s="13">
        <v>62.789258231662238</v>
      </c>
      <c r="DA814" s="13">
        <v>22.401970485037552</v>
      </c>
      <c r="DB814" s="13">
        <f ca="1"/>
        <v>64.733545797189578</v>
      </c>
      <c r="DC814" s="13">
        <f ca="1"/>
        <v>63.425847380367031</v>
      </c>
      <c r="DD814" s="13">
        <v>59.410933431062958</v>
      </c>
      <c r="DE814" s="13">
        <f ca="1"/>
        <v>63.256820515951475</v>
      </c>
      <c r="DF814" s="13">
        <v>63.766729679178837</v>
      </c>
    </row>
    <row r="815" spans="1:110" x14ac:dyDescent="0.25">
      <c r="A815" s="9">
        <v>69.5</v>
      </c>
      <c r="B815" s="10" t="b">
        <v>1</v>
      </c>
      <c r="U815" s="13"/>
      <c r="V815" s="13"/>
      <c r="W815" s="14"/>
      <c r="X815" s="26"/>
      <c r="Y815" s="26"/>
      <c r="Z815" s="26"/>
      <c r="AA815" s="26"/>
      <c r="AB815" s="26"/>
      <c r="AC815" s="26"/>
      <c r="AD815" s="26"/>
      <c r="AE815" s="26"/>
      <c r="AG815" s="13"/>
      <c r="AH815" s="13"/>
      <c r="AI815" s="14"/>
      <c r="AJ815" s="26"/>
      <c r="AK815" s="26"/>
      <c r="AL815" s="26"/>
      <c r="AM815" s="26"/>
      <c r="AN815" s="26"/>
      <c r="AO815" s="26"/>
      <c r="AP815" s="26"/>
      <c r="AQ815" s="26"/>
      <c r="AS815" s="13"/>
      <c r="AT815" s="13"/>
      <c r="AU815" s="14"/>
      <c r="AV815" s="26"/>
      <c r="AW815" s="26"/>
      <c r="AX815" s="26"/>
      <c r="AY815" s="26"/>
      <c r="AZ815" s="26"/>
      <c r="BA815" s="26"/>
      <c r="BB815" s="26"/>
      <c r="BC815" s="26"/>
      <c r="CW815" s="26">
        <v>0.27681010928961747</v>
      </c>
      <c r="CX815" s="13">
        <v>64.3</v>
      </c>
      <c r="CY815" s="13">
        <v>63.583525375537306</v>
      </c>
      <c r="CZ815" s="13">
        <v>62.798682685588567</v>
      </c>
      <c r="DA815" s="13">
        <v>22.434654589371807</v>
      </c>
      <c r="DB815" s="13">
        <f ca="1"/>
        <v>64.743941707260134</v>
      </c>
      <c r="DC815" s="13">
        <f ca="1"/>
        <v>63.434972885541825</v>
      </c>
      <c r="DD815" s="13">
        <v>59.425236386072726</v>
      </c>
      <c r="DE815" s="13">
        <f ca="1"/>
        <v>63.26803160522465</v>
      </c>
      <c r="DF815" s="13">
        <v>63.778286069549559</v>
      </c>
    </row>
    <row r="816" spans="1:110" x14ac:dyDescent="0.25">
      <c r="A816" s="9">
        <v>69.400000000000006</v>
      </c>
      <c r="B816" s="10" t="b">
        <v>1</v>
      </c>
      <c r="U816" s="13"/>
      <c r="V816" s="13"/>
      <c r="W816" s="14"/>
      <c r="X816" s="26"/>
      <c r="Y816" s="26"/>
      <c r="Z816" s="26"/>
      <c r="AA816" s="26"/>
      <c r="AB816" s="26"/>
      <c r="AC816" s="26"/>
      <c r="AD816" s="26"/>
      <c r="AE816" s="26"/>
      <c r="AG816" s="13"/>
      <c r="AH816" s="13"/>
      <c r="AI816" s="14"/>
      <c r="AJ816" s="26"/>
      <c r="AK816" s="26"/>
      <c r="AL816" s="26"/>
      <c r="AM816" s="26"/>
      <c r="AN816" s="26"/>
      <c r="AO816" s="26"/>
      <c r="AP816" s="26"/>
      <c r="AQ816" s="26"/>
      <c r="AS816" s="13"/>
      <c r="AT816" s="13"/>
      <c r="AU816" s="14"/>
      <c r="AV816" s="26"/>
      <c r="AW816" s="26"/>
      <c r="AX816" s="26"/>
      <c r="AY816" s="26"/>
      <c r="AZ816" s="26"/>
      <c r="BA816" s="26"/>
      <c r="BB816" s="26"/>
      <c r="BC816" s="26"/>
      <c r="CW816" s="26">
        <v>0.27715163934426229</v>
      </c>
      <c r="CX816" s="13">
        <v>64.400000000000006</v>
      </c>
      <c r="CY816" s="13">
        <v>63.593239235925857</v>
      </c>
      <c r="CZ816" s="13">
        <v>62.8081028589243</v>
      </c>
      <c r="DA816" s="13">
        <v>22.467354132584457</v>
      </c>
      <c r="DB816" s="13">
        <f ca="1"/>
        <v>64.75432905001864</v>
      </c>
      <c r="DC816" s="13">
        <f ca="1"/>
        <v>63.444093758427755</v>
      </c>
      <c r="DD816" s="13">
        <v>59.439530520262821</v>
      </c>
      <c r="DE816" s="13">
        <f ca="1"/>
        <v>63.279235953822806</v>
      </c>
      <c r="DF816" s="13">
        <v>63.7898353845803</v>
      </c>
    </row>
    <row r="817" spans="1:110" x14ac:dyDescent="0.25">
      <c r="A817" s="9">
        <v>69</v>
      </c>
      <c r="B817" s="10" t="b">
        <v>1</v>
      </c>
      <c r="U817" s="13"/>
      <c r="V817" s="13"/>
      <c r="W817" s="14"/>
      <c r="X817" s="26"/>
      <c r="Y817" s="26"/>
      <c r="Z817" s="26"/>
      <c r="AA817" s="26"/>
      <c r="AB817" s="26"/>
      <c r="AC817" s="26"/>
      <c r="AD817" s="26"/>
      <c r="AE817" s="26"/>
      <c r="AG817" s="13"/>
      <c r="AH817" s="13"/>
      <c r="AI817" s="14"/>
      <c r="AJ817" s="26"/>
      <c r="AK817" s="26"/>
      <c r="AL817" s="26"/>
      <c r="AM817" s="26"/>
      <c r="AN817" s="26"/>
      <c r="AO817" s="26"/>
      <c r="AP817" s="26"/>
      <c r="AQ817" s="26"/>
      <c r="AS817" s="13"/>
      <c r="AT817" s="13"/>
      <c r="AU817" s="14"/>
      <c r="AV817" s="26"/>
      <c r="AW817" s="26"/>
      <c r="AX817" s="26"/>
      <c r="AY817" s="26"/>
      <c r="AZ817" s="26"/>
      <c r="BA817" s="26"/>
      <c r="BB817" s="26"/>
      <c r="BC817" s="26"/>
      <c r="CW817" s="26">
        <v>0.27749316939890711</v>
      </c>
      <c r="CX817" s="13">
        <v>64.400000000000006</v>
      </c>
      <c r="CY817" s="13">
        <v>63.602947241215588</v>
      </c>
      <c r="CZ817" s="13">
        <v>62.81751876598738</v>
      </c>
      <c r="DA817" s="13">
        <v>22.500069129268002</v>
      </c>
      <c r="DB817" s="13">
        <f ca="1"/>
        <v>64.764707848079169</v>
      </c>
      <c r="DC817" s="13">
        <f ca="1"/>
        <v>63.453210013598166</v>
      </c>
      <c r="DD817" s="13">
        <v>59.453815849932894</v>
      </c>
      <c r="DE817" s="13">
        <f ca="1"/>
        <v>63.290433578446795</v>
      </c>
      <c r="DF817" s="13">
        <v>63.801377641508836</v>
      </c>
    </row>
    <row r="818" spans="1:110" x14ac:dyDescent="0.25">
      <c r="A818" s="9">
        <v>68.599999999999994</v>
      </c>
      <c r="B818" s="10" t="b">
        <v>1</v>
      </c>
      <c r="U818" s="13"/>
      <c r="V818" s="13"/>
      <c r="W818" s="14"/>
      <c r="X818" s="26"/>
      <c r="Y818" s="26"/>
      <c r="Z818" s="26"/>
      <c r="AA818" s="26"/>
      <c r="AB818" s="26"/>
      <c r="AC818" s="26"/>
      <c r="AD818" s="26"/>
      <c r="AE818" s="26"/>
      <c r="AG818" s="13"/>
      <c r="AH818" s="13"/>
      <c r="AI818" s="14"/>
      <c r="AJ818" s="26"/>
      <c r="AK818" s="26"/>
      <c r="AL818" s="26"/>
      <c r="AM818" s="26"/>
      <c r="AN818" s="26"/>
      <c r="AO818" s="26"/>
      <c r="AP818" s="26"/>
      <c r="AQ818" s="26"/>
      <c r="AS818" s="13"/>
      <c r="AT818" s="13"/>
      <c r="AU818" s="14"/>
      <c r="AV818" s="26"/>
      <c r="AW818" s="26"/>
      <c r="AX818" s="26"/>
      <c r="AY818" s="26"/>
      <c r="AZ818" s="26"/>
      <c r="BA818" s="26"/>
      <c r="BB818" s="26"/>
      <c r="BC818" s="26"/>
      <c r="CW818" s="26">
        <v>0.27783469945355194</v>
      </c>
      <c r="CX818" s="13">
        <v>64.400000000000006</v>
      </c>
      <c r="CY818" s="13">
        <v>63.612649408535539</v>
      </c>
      <c r="CZ818" s="13">
        <v>62.826930421052964</v>
      </c>
      <c r="DA818" s="13">
        <v>22.532799594035659</v>
      </c>
      <c r="DB818" s="13">
        <f ca="1"/>
        <v>64.775078123978602</v>
      </c>
      <c r="DC818" s="13">
        <f ca="1"/>
        <v>63.462321665581499</v>
      </c>
      <c r="DD818" s="13">
        <v>59.468092391332448</v>
      </c>
      <c r="DE818" s="13">
        <f ca="1"/>
        <v>63.301624495744676</v>
      </c>
      <c r="DF818" s="13">
        <v>63.812912857518334</v>
      </c>
    </row>
    <row r="819" spans="1:110" x14ac:dyDescent="0.25">
      <c r="A819" s="9">
        <v>68.7</v>
      </c>
      <c r="B819" s="10" t="b">
        <v>1</v>
      </c>
      <c r="U819" s="13"/>
      <c r="V819" s="13"/>
      <c r="W819" s="14"/>
      <c r="X819" s="26"/>
      <c r="Y819" s="26"/>
      <c r="Z819" s="26"/>
      <c r="AA819" s="26"/>
      <c r="AB819" s="26"/>
      <c r="AC819" s="26"/>
      <c r="AD819" s="26"/>
      <c r="AE819" s="26"/>
      <c r="AG819" s="13"/>
      <c r="AH819" s="13"/>
      <c r="AI819" s="14"/>
      <c r="AJ819" s="26"/>
      <c r="AK819" s="26"/>
      <c r="AL819" s="26"/>
      <c r="AM819" s="26"/>
      <c r="AN819" s="26"/>
      <c r="AO819" s="26"/>
      <c r="AP819" s="26"/>
      <c r="AQ819" s="26"/>
      <c r="AS819" s="13"/>
      <c r="AT819" s="13"/>
      <c r="AU819" s="14"/>
      <c r="AV819" s="26"/>
      <c r="AW819" s="26"/>
      <c r="AX819" s="26"/>
      <c r="AY819" s="26"/>
      <c r="AZ819" s="26"/>
      <c r="BA819" s="26"/>
      <c r="BB819" s="26"/>
      <c r="BC819" s="26"/>
      <c r="CW819" s="26">
        <v>0.2781762295081967</v>
      </c>
      <c r="CX819" s="13">
        <v>64.400000000000006</v>
      </c>
      <c r="CY819" s="13">
        <v>63.622345754959653</v>
      </c>
      <c r="CZ819" s="13">
        <v>62.836337838353415</v>
      </c>
      <c r="DA819" s="13">
        <v>22.565545541521381</v>
      </c>
      <c r="DB819" s="13">
        <f ca="1"/>
        <v>64.785439900176954</v>
      </c>
      <c r="DC819" s="13">
        <f ca="1"/>
        <v>63.471428728861447</v>
      </c>
      <c r="DD819" s="13">
        <v>59.482360160661059</v>
      </c>
      <c r="DE819" s="13">
        <f ca="1"/>
        <v>63.312808722312013</v>
      </c>
      <c r="DF819" s="13">
        <v>63.824441049737615</v>
      </c>
    </row>
    <row r="820" spans="1:110" x14ac:dyDescent="0.25">
      <c r="A820" s="9">
        <v>68.599999999999994</v>
      </c>
      <c r="B820" s="10" t="b">
        <v>1</v>
      </c>
      <c r="U820" s="13"/>
      <c r="V820" s="13"/>
      <c r="W820" s="14"/>
      <c r="X820" s="26"/>
      <c r="Y820" s="26"/>
      <c r="Z820" s="26"/>
      <c r="AA820" s="26"/>
      <c r="AB820" s="26"/>
      <c r="AC820" s="26"/>
      <c r="AD820" s="26"/>
      <c r="AE820" s="26"/>
      <c r="AG820" s="13"/>
      <c r="AH820" s="13"/>
      <c r="AI820" s="14"/>
      <c r="AJ820" s="26"/>
      <c r="AK820" s="26"/>
      <c r="AL820" s="26"/>
      <c r="AM820" s="26"/>
      <c r="AN820" s="26"/>
      <c r="AO820" s="26"/>
      <c r="AP820" s="26"/>
      <c r="AQ820" s="26"/>
      <c r="AS820" s="13"/>
      <c r="AT820" s="13"/>
      <c r="AU820" s="14"/>
      <c r="AV820" s="26"/>
      <c r="AW820" s="26"/>
      <c r="AX820" s="26"/>
      <c r="AY820" s="26"/>
      <c r="AZ820" s="26"/>
      <c r="BA820" s="26"/>
      <c r="BB820" s="26"/>
      <c r="BC820" s="26"/>
      <c r="CW820" s="26">
        <v>0.27851775956284153</v>
      </c>
      <c r="CX820" s="13">
        <v>64.400000000000006</v>
      </c>
      <c r="CY820" s="13">
        <v>63.632036297507035</v>
      </c>
      <c r="CZ820" s="13">
        <v>62.845741032078614</v>
      </c>
      <c r="DA820" s="13">
        <v>22.598306986379907</v>
      </c>
      <c r="DB820" s="13">
        <f ca="1"/>
        <v>64.795793199057755</v>
      </c>
      <c r="DC820" s="13">
        <f ca="1"/>
        <v>63.480531217877214</v>
      </c>
      <c r="DD820" s="13">
        <v>59.496619174068627</v>
      </c>
      <c r="DE820" s="13">
        <f ca="1"/>
        <v>63.323986274692089</v>
      </c>
      <c r="DF820" s="13">
        <v>63.835962235241411</v>
      </c>
    </row>
    <row r="821" spans="1:110" x14ac:dyDescent="0.25">
      <c r="A821" s="9">
        <v>68.8</v>
      </c>
      <c r="B821" s="10" t="b">
        <v>1</v>
      </c>
      <c r="U821" s="13"/>
      <c r="V821" s="13"/>
      <c r="W821" s="14"/>
      <c r="X821" s="26"/>
      <c r="Y821" s="26"/>
      <c r="Z821" s="26"/>
      <c r="AA821" s="26"/>
      <c r="AB821" s="26"/>
      <c r="AC821" s="26"/>
      <c r="AD821" s="26"/>
      <c r="AE821" s="26"/>
      <c r="AG821" s="13"/>
      <c r="AH821" s="13"/>
      <c r="AI821" s="14"/>
      <c r="AJ821" s="26"/>
      <c r="AK821" s="26"/>
      <c r="AL821" s="26"/>
      <c r="AM821" s="26"/>
      <c r="AN821" s="26"/>
      <c r="AO821" s="26"/>
      <c r="AP821" s="26"/>
      <c r="AQ821" s="26"/>
      <c r="AS821" s="13"/>
      <c r="AT821" s="13"/>
      <c r="AU821" s="14"/>
      <c r="AV821" s="26"/>
      <c r="AW821" s="26"/>
      <c r="AX821" s="26"/>
      <c r="AY821" s="26"/>
      <c r="AZ821" s="26"/>
      <c r="BA821" s="26"/>
      <c r="BB821" s="26"/>
      <c r="BC821" s="26"/>
      <c r="CW821" s="26">
        <v>0.27885928961748635</v>
      </c>
      <c r="CX821" s="13">
        <v>64.400000000000006</v>
      </c>
      <c r="CY821" s="13">
        <v>63.641721053142213</v>
      </c>
      <c r="CZ821" s="13">
        <v>62.855140016376239</v>
      </c>
      <c r="DA821" s="13">
        <v>22.631083943286765</v>
      </c>
      <c r="DB821" s="13">
        <f ca="1"/>
        <v>64.806138042928424</v>
      </c>
      <c r="DC821" s="13">
        <f ca="1"/>
        <v>63.489629147023699</v>
      </c>
      <c r="DD821" s="13">
        <v>59.510869447655523</v>
      </c>
      <c r="DE821" s="13">
        <f ca="1"/>
        <v>63.335157169376174</v>
      </c>
      <c r="DF821" s="13">
        <v>63.847476431050588</v>
      </c>
    </row>
    <row r="822" spans="1:110" x14ac:dyDescent="0.25">
      <c r="A822" s="9">
        <v>73.5</v>
      </c>
      <c r="B822" s="10" t="b">
        <v>1</v>
      </c>
      <c r="U822" s="13"/>
      <c r="V822" s="13"/>
      <c r="W822" s="14"/>
      <c r="X822" s="26"/>
      <c r="Y822" s="26"/>
      <c r="Z822" s="26"/>
      <c r="AA822" s="26"/>
      <c r="AB822" s="26"/>
      <c r="AC822" s="26"/>
      <c r="AD822" s="26"/>
      <c r="AE822" s="26"/>
      <c r="AG822" s="13"/>
      <c r="AH822" s="13"/>
      <c r="AI822" s="14"/>
      <c r="AJ822" s="26"/>
      <c r="AK822" s="26"/>
      <c r="AL822" s="26"/>
      <c r="AM822" s="26"/>
      <c r="AN822" s="26"/>
      <c r="AO822" s="26"/>
      <c r="AP822" s="26"/>
      <c r="AQ822" s="26"/>
      <c r="AS822" s="13"/>
      <c r="AT822" s="13"/>
      <c r="AU822" s="14"/>
      <c r="AV822" s="26"/>
      <c r="AW822" s="26"/>
      <c r="AX822" s="26"/>
      <c r="AY822" s="26"/>
      <c r="AZ822" s="26"/>
      <c r="BA822" s="26"/>
      <c r="BB822" s="26"/>
      <c r="BC822" s="26"/>
      <c r="CW822" s="26">
        <v>0.27920081967213117</v>
      </c>
      <c r="CX822" s="13">
        <v>64.400000000000006</v>
      </c>
      <c r="CY822" s="13">
        <v>63.651400038775407</v>
      </c>
      <c r="CZ822" s="13">
        <v>62.864534805351674</v>
      </c>
      <c r="DA822" s="13">
        <v>22.663876426938348</v>
      </c>
      <c r="DB822" s="13">
        <f ca="1"/>
        <v>64.816474454020621</v>
      </c>
      <c r="DC822" s="13">
        <f ca="1"/>
        <v>63.498722530651762</v>
      </c>
      <c r="DD822" s="13">
        <v>59.525110997472844</v>
      </c>
      <c r="DE822" s="13">
        <f ca="1"/>
        <v>63.346321422803769</v>
      </c>
      <c r="DF822" s="13">
        <v>63.858983654132444</v>
      </c>
    </row>
    <row r="823" spans="1:110" x14ac:dyDescent="0.25">
      <c r="A823" s="9">
        <v>73.3</v>
      </c>
      <c r="B823" s="10" t="b">
        <v>1</v>
      </c>
      <c r="U823" s="13"/>
      <c r="V823" s="13"/>
      <c r="W823" s="14"/>
      <c r="X823" s="26"/>
      <c r="Y823" s="26"/>
      <c r="Z823" s="26"/>
      <c r="AA823" s="26"/>
      <c r="AB823" s="26"/>
      <c r="AC823" s="26"/>
      <c r="AD823" s="26"/>
      <c r="AE823" s="26"/>
      <c r="AG823" s="13"/>
      <c r="AH823" s="13"/>
      <c r="AI823" s="14"/>
      <c r="AJ823" s="26"/>
      <c r="AK823" s="26"/>
      <c r="AL823" s="26"/>
      <c r="AM823" s="26"/>
      <c r="AN823" s="26"/>
      <c r="AO823" s="26"/>
      <c r="AP823" s="26"/>
      <c r="AQ823" s="26"/>
      <c r="AS823" s="13"/>
      <c r="AT823" s="13"/>
      <c r="AU823" s="14"/>
      <c r="AV823" s="26"/>
      <c r="AW823" s="26"/>
      <c r="AX823" s="26"/>
      <c r="AY823" s="26"/>
      <c r="AZ823" s="26"/>
      <c r="BA823" s="26"/>
      <c r="BB823" s="26"/>
      <c r="BC823" s="26"/>
      <c r="CW823" s="26">
        <v>0.27954234972677594</v>
      </c>
      <c r="CX823" s="13">
        <v>64.400000000000006</v>
      </c>
      <c r="CY823" s="13">
        <v>63.661073271262815</v>
      </c>
      <c r="CZ823" s="13">
        <v>62.87392541306869</v>
      </c>
      <c r="DA823" s="13">
        <v>22.696684452051954</v>
      </c>
      <c r="DB823" s="13">
        <f ca="1"/>
        <v>64.826802454490661</v>
      </c>
      <c r="DC823" s="13">
        <f ca="1"/>
        <v>63.507811383068415</v>
      </c>
      <c r="DD823" s="13">
        <v>59.539343839522623</v>
      </c>
      <c r="DE823" s="13">
        <f ca="1"/>
        <v>63.357479051362802</v>
      </c>
      <c r="DF823" s="13">
        <v>63.870483921400918</v>
      </c>
    </row>
    <row r="824" spans="1:110" x14ac:dyDescent="0.25">
      <c r="A824" s="9">
        <v>73</v>
      </c>
      <c r="B824" s="10" t="b">
        <v>1</v>
      </c>
      <c r="U824" s="13"/>
      <c r="V824" s="13"/>
      <c r="W824" s="14"/>
      <c r="X824" s="26"/>
      <c r="Y824" s="26"/>
      <c r="Z824" s="26"/>
      <c r="AA824" s="26"/>
      <c r="AB824" s="26"/>
      <c r="AC824" s="26"/>
      <c r="AD824" s="26"/>
      <c r="AE824" s="26"/>
      <c r="AG824" s="13"/>
      <c r="AH824" s="13"/>
      <c r="AI824" s="14"/>
      <c r="AJ824" s="26"/>
      <c r="AK824" s="26"/>
      <c r="AL824" s="26"/>
      <c r="AM824" s="26"/>
      <c r="AN824" s="26"/>
      <c r="AO824" s="26"/>
      <c r="AP824" s="26"/>
      <c r="AQ824" s="26"/>
      <c r="AS824" s="13"/>
      <c r="AT824" s="13"/>
      <c r="AU824" s="14"/>
      <c r="AV824" s="26"/>
      <c r="AW824" s="26"/>
      <c r="AX824" s="26"/>
      <c r="AY824" s="26"/>
      <c r="AZ824" s="26"/>
      <c r="BA824" s="26"/>
      <c r="BB824" s="26"/>
      <c r="BC824" s="26"/>
      <c r="CW824" s="26">
        <v>0.27988387978142076</v>
      </c>
      <c r="CX824" s="13">
        <v>64.5</v>
      </c>
      <c r="CY824" s="13">
        <v>63.670740767406841</v>
      </c>
      <c r="CZ824" s="13">
        <v>62.883311853549152</v>
      </c>
      <c r="DA824" s="13">
        <v>22.729508033365821</v>
      </c>
      <c r="DB824" s="13">
        <f ca="1"/>
        <v>64.837122066419823</v>
      </c>
      <c r="DC824" s="13">
        <f ca="1"/>
        <v>63.516895718537015</v>
      </c>
      <c r="DD824" s="13">
        <v>59.553567989758037</v>
      </c>
      <c r="DE824" s="13">
        <f ca="1"/>
        <v>63.368630071389923</v>
      </c>
      <c r="DF824" s="13">
        <v>63.88197724971684</v>
      </c>
    </row>
    <row r="825" spans="1:110" x14ac:dyDescent="0.25">
      <c r="A825" s="9">
        <v>73</v>
      </c>
      <c r="B825" s="10" t="b">
        <v>1</v>
      </c>
      <c r="U825" s="13"/>
      <c r="V825" s="13"/>
      <c r="W825" s="14"/>
      <c r="X825" s="26"/>
      <c r="Y825" s="26"/>
      <c r="Z825" s="26"/>
      <c r="AA825" s="26"/>
      <c r="AB825" s="26"/>
      <c r="AC825" s="26"/>
      <c r="AD825" s="26"/>
      <c r="AE825" s="26"/>
      <c r="AG825" s="13"/>
      <c r="AH825" s="13"/>
      <c r="AI825" s="14"/>
      <c r="AJ825" s="26"/>
      <c r="AK825" s="26"/>
      <c r="AL825" s="26"/>
      <c r="AM825" s="26"/>
      <c r="AN825" s="26"/>
      <c r="AO825" s="26"/>
      <c r="AP825" s="26"/>
      <c r="AQ825" s="26"/>
      <c r="AS825" s="13"/>
      <c r="AT825" s="13"/>
      <c r="AU825" s="14"/>
      <c r="AV825" s="26"/>
      <c r="AW825" s="26"/>
      <c r="AX825" s="26"/>
      <c r="AY825" s="26"/>
      <c r="AZ825" s="26"/>
      <c r="BA825" s="26"/>
      <c r="BB825" s="26"/>
      <c r="BC825" s="26"/>
      <c r="CW825" s="26">
        <v>0.28022540983606559</v>
      </c>
      <c r="CX825" s="13">
        <v>64.5</v>
      </c>
      <c r="CY825" s="13">
        <v>63.680402543956397</v>
      </c>
      <c r="CZ825" s="13">
        <v>62.892694140773713</v>
      </c>
      <c r="DA825" s="13">
        <v>22.762347185639161</v>
      </c>
      <c r="DB825" s="13">
        <f ca="1"/>
        <v>64.847433311814726</v>
      </c>
      <c r="DC825" s="13">
        <f ca="1"/>
        <v>63.525975551277511</v>
      </c>
      <c r="DD825" s="13">
        <v>59.56778346408359</v>
      </c>
      <c r="DE825" s="13">
        <f ca="1"/>
        <v>63.379774499170708</v>
      </c>
      <c r="DF825" s="13">
        <v>63.893463655888198</v>
      </c>
    </row>
    <row r="826" spans="1:110" x14ac:dyDescent="0.25">
      <c r="A826" s="9">
        <v>72</v>
      </c>
      <c r="B826" s="10" t="b">
        <v>1</v>
      </c>
      <c r="U826" s="13"/>
      <c r="V826" s="13"/>
      <c r="W826" s="14"/>
      <c r="X826" s="26"/>
      <c r="Y826" s="26"/>
      <c r="Z826" s="26"/>
      <c r="AA826" s="26"/>
      <c r="AB826" s="26"/>
      <c r="AC826" s="26"/>
      <c r="AD826" s="26"/>
      <c r="AE826" s="26"/>
      <c r="AG826" s="13"/>
      <c r="AH826" s="13"/>
      <c r="AI826" s="14"/>
      <c r="AJ826" s="26"/>
      <c r="AK826" s="26"/>
      <c r="AL826" s="26"/>
      <c r="AM826" s="26"/>
      <c r="AN826" s="26"/>
      <c r="AO826" s="26"/>
      <c r="AP826" s="26"/>
      <c r="AQ826" s="26"/>
      <c r="AS826" s="13"/>
      <c r="AT826" s="13"/>
      <c r="AU826" s="14"/>
      <c r="AV826" s="26"/>
      <c r="AW826" s="26"/>
      <c r="AX826" s="26"/>
      <c r="AY826" s="26"/>
      <c r="AZ826" s="26"/>
      <c r="BA826" s="26"/>
      <c r="BB826" s="26"/>
      <c r="BC826" s="26"/>
      <c r="CW826" s="26">
        <v>0.28056693989071041</v>
      </c>
      <c r="CX826" s="13">
        <v>64.5</v>
      </c>
      <c r="CY826" s="13">
        <v>63.69005861760715</v>
      </c>
      <c r="CZ826" s="13">
        <v>62.902072288681552</v>
      </c>
      <c r="DA826" s="13">
        <v>22.795201923652183</v>
      </c>
      <c r="DB826" s="13">
        <f ca="1"/>
        <v>64.857736212607733</v>
      </c>
      <c r="DC826" s="13">
        <f ca="1"/>
        <v>63.535050895466654</v>
      </c>
      <c r="DD826" s="13">
        <v>59.581990278355363</v>
      </c>
      <c r="DE826" s="13">
        <f ca="1"/>
        <v>63.3909123509399</v>
      </c>
      <c r="DF826" s="13">
        <v>63.904943156670349</v>
      </c>
    </row>
    <row r="827" spans="1:110" x14ac:dyDescent="0.25">
      <c r="A827" s="9">
        <v>72</v>
      </c>
      <c r="B827" s="10" t="b">
        <v>1</v>
      </c>
      <c r="U827" s="13"/>
      <c r="V827" s="13"/>
      <c r="W827" s="14"/>
      <c r="X827" s="26"/>
      <c r="Y827" s="26"/>
      <c r="Z827" s="26"/>
      <c r="AA827" s="26"/>
      <c r="AB827" s="26"/>
      <c r="AC827" s="26"/>
      <c r="AD827" s="26"/>
      <c r="AE827" s="26"/>
      <c r="AG827" s="13"/>
      <c r="AH827" s="13"/>
      <c r="AI827" s="14"/>
      <c r="AJ827" s="26"/>
      <c r="AK827" s="26"/>
      <c r="AL827" s="26"/>
      <c r="AM827" s="26"/>
      <c r="AN827" s="26"/>
      <c r="AO827" s="26"/>
      <c r="AP827" s="26"/>
      <c r="AQ827" s="26"/>
      <c r="AS827" s="13"/>
      <c r="AT827" s="13"/>
      <c r="AU827" s="14"/>
      <c r="AV827" s="26"/>
      <c r="AW827" s="26"/>
      <c r="AX827" s="26"/>
      <c r="AY827" s="26"/>
      <c r="AZ827" s="26"/>
      <c r="BA827" s="26"/>
      <c r="BB827" s="26"/>
      <c r="BC827" s="26"/>
      <c r="CW827" s="26">
        <v>0.28090846994535518</v>
      </c>
      <c r="CX827" s="13">
        <v>64.5</v>
      </c>
      <c r="CY827" s="13">
        <v>63.699709005001743</v>
      </c>
      <c r="CZ827" s="13">
        <v>62.911446311171005</v>
      </c>
      <c r="DA827" s="13">
        <v>22.828072262206142</v>
      </c>
      <c r="DB827" s="13">
        <f ca="1"/>
        <v>64.868030790657244</v>
      </c>
      <c r="DC827" s="13">
        <f ca="1"/>
        <v>63.544121765238202</v>
      </c>
      <c r="DD827" s="13">
        <v>59.596188448381191</v>
      </c>
      <c r="DE827" s="13">
        <f ca="1"/>
        <v>63.402043642881665</v>
      </c>
      <c r="DF827" s="13">
        <v>63.916415768766299</v>
      </c>
    </row>
    <row r="828" spans="1:110" x14ac:dyDescent="0.25">
      <c r="A828" s="9">
        <v>71.400000000000006</v>
      </c>
      <c r="B828" s="10" t="b">
        <v>1</v>
      </c>
      <c r="U828" s="13"/>
      <c r="V828" s="13"/>
      <c r="W828" s="14"/>
      <c r="X828" s="26"/>
      <c r="Y828" s="26"/>
      <c r="Z828" s="26"/>
      <c r="AA828" s="26"/>
      <c r="AB828" s="26"/>
      <c r="AC828" s="26"/>
      <c r="AD828" s="26"/>
      <c r="AE828" s="26"/>
      <c r="AG828" s="13"/>
      <c r="AH828" s="13"/>
      <c r="AI828" s="14"/>
      <c r="AJ828" s="26"/>
      <c r="AK828" s="26"/>
      <c r="AL828" s="26"/>
      <c r="AM828" s="26"/>
      <c r="AN828" s="26"/>
      <c r="AO828" s="26"/>
      <c r="AP828" s="26"/>
      <c r="AQ828" s="26"/>
      <c r="AS828" s="13"/>
      <c r="AT828" s="13"/>
      <c r="AU828" s="14"/>
      <c r="AV828" s="26"/>
      <c r="AW828" s="26"/>
      <c r="AX828" s="26"/>
      <c r="AY828" s="26"/>
      <c r="AZ828" s="26"/>
      <c r="BA828" s="26"/>
      <c r="BB828" s="26"/>
      <c r="BC828" s="26"/>
      <c r="CW828" s="26">
        <v>0.28125</v>
      </c>
      <c r="CX828" s="13">
        <v>64.5</v>
      </c>
      <c r="CY828" s="13">
        <v>63.709353722730135</v>
      </c>
      <c r="CZ828" s="13">
        <v>62.920816222099354</v>
      </c>
      <c r="DA828" s="13">
        <v>22.860958216123429</v>
      </c>
      <c r="DB828" s="13">
        <f ca="1"/>
        <v>64.8783170677481</v>
      </c>
      <c r="DC828" s="13">
        <f ca="1"/>
        <v>63.553188174683136</v>
      </c>
      <c r="DD828" s="13">
        <v>59.610377989920863</v>
      </c>
      <c r="DE828" s="13">
        <f ca="1"/>
        <v>63.413168391129794</v>
      </c>
      <c r="DF828" s="13">
        <v>63.927881508826914</v>
      </c>
    </row>
    <row r="829" spans="1:110" x14ac:dyDescent="0.25">
      <c r="A829" s="9">
        <v>71.7</v>
      </c>
      <c r="B829" s="10" t="b">
        <v>1</v>
      </c>
      <c r="U829" s="13"/>
      <c r="V829" s="13"/>
      <c r="W829" s="14"/>
      <c r="X829" s="26"/>
      <c r="Y829" s="26"/>
      <c r="Z829" s="26"/>
      <c r="AA829" s="26"/>
      <c r="AB829" s="26"/>
      <c r="AC829" s="26"/>
      <c r="AD829" s="26"/>
      <c r="AE829" s="26"/>
      <c r="AG829" s="13"/>
      <c r="AH829" s="13"/>
      <c r="AI829" s="14"/>
      <c r="AJ829" s="26"/>
      <c r="AK829" s="26"/>
      <c r="AL829" s="26"/>
      <c r="AM829" s="26"/>
      <c r="AN829" s="26"/>
      <c r="AO829" s="26"/>
      <c r="AP829" s="26"/>
      <c r="AQ829" s="26"/>
      <c r="AS829" s="13"/>
      <c r="AT829" s="13"/>
      <c r="AU829" s="14"/>
      <c r="AV829" s="26"/>
      <c r="AW829" s="26"/>
      <c r="AX829" s="26"/>
      <c r="AY829" s="26"/>
      <c r="AZ829" s="26"/>
      <c r="BA829" s="26"/>
      <c r="BB829" s="26"/>
      <c r="BC829" s="26"/>
      <c r="CW829" s="26">
        <v>0.28159153005464482</v>
      </c>
      <c r="CX829" s="13">
        <v>64.599999999999994</v>
      </c>
      <c r="CY829" s="13">
        <v>63.718992787329782</v>
      </c>
      <c r="CZ829" s="13">
        <v>62.930182035283352</v>
      </c>
      <c r="DA829" s="13">
        <v>22.893859800247533</v>
      </c>
      <c r="DB829" s="13">
        <f ca="1"/>
        <v>64.888595065591915</v>
      </c>
      <c r="DC829" s="13">
        <f ca="1"/>
        <v>63.562250137849851</v>
      </c>
      <c r="DD829" s="13">
        <v>59.624558918686361</v>
      </c>
      <c r="DE829" s="13">
        <f ca="1"/>
        <v>63.42428661176794</v>
      </c>
      <c r="DF829" s="13">
        <v>63.939340393451175</v>
      </c>
    </row>
    <row r="830" spans="1:110" x14ac:dyDescent="0.25">
      <c r="A830" s="9">
        <v>71.2</v>
      </c>
      <c r="B830" s="10" t="b">
        <v>1</v>
      </c>
      <c r="U830" s="13"/>
      <c r="V830" s="13"/>
      <c r="W830" s="14"/>
      <c r="X830" s="26"/>
      <c r="Y830" s="26"/>
      <c r="Z830" s="26"/>
      <c r="AA830" s="26"/>
      <c r="AB830" s="26"/>
      <c r="AC830" s="26"/>
      <c r="AD830" s="26"/>
      <c r="AE830" s="26"/>
      <c r="AG830" s="13"/>
      <c r="AH830" s="13"/>
      <c r="AI830" s="14"/>
      <c r="AJ830" s="26"/>
      <c r="AK830" s="26"/>
      <c r="AL830" s="26"/>
      <c r="AM830" s="26"/>
      <c r="AN830" s="26"/>
      <c r="AO830" s="26"/>
      <c r="AP830" s="26"/>
      <c r="AQ830" s="26"/>
      <c r="AS830" s="13"/>
      <c r="AT830" s="13"/>
      <c r="AU830" s="14"/>
      <c r="AV830" s="26"/>
      <c r="AW830" s="26"/>
      <c r="AX830" s="26"/>
      <c r="AY830" s="26"/>
      <c r="AZ830" s="26"/>
      <c r="BA830" s="26"/>
      <c r="BB830" s="26"/>
      <c r="BC830" s="26"/>
      <c r="CW830" s="26">
        <v>0.28193306010928959</v>
      </c>
      <c r="CX830" s="13">
        <v>64.599999999999994</v>
      </c>
      <c r="CY830" s="13">
        <v>63.728626215285914</v>
      </c>
      <c r="CZ830" s="13">
        <v>62.939543764499362</v>
      </c>
      <c r="DA830" s="13">
        <v>22.926777029443137</v>
      </c>
      <c r="DB830" s="13">
        <f ca="1"/>
        <v>64.898864805827415</v>
      </c>
      <c r="DC830" s="13">
        <f ca="1"/>
        <v>63.571307668744382</v>
      </c>
      <c r="DD830" s="13">
        <v>59.638731250342019</v>
      </c>
      <c r="DE830" s="13">
        <f ca="1"/>
        <v>63.43539832082989</v>
      </c>
      <c r="DF830" s="13">
        <v>63.950792439186401</v>
      </c>
    </row>
    <row r="831" spans="1:110" x14ac:dyDescent="0.25">
      <c r="A831" s="9">
        <v>75</v>
      </c>
      <c r="B831" s="10" t="b">
        <v>1</v>
      </c>
      <c r="U831" s="13"/>
      <c r="V831" s="13"/>
      <c r="W831" s="14"/>
      <c r="X831" s="26"/>
      <c r="Y831" s="26"/>
      <c r="Z831" s="26"/>
      <c r="AA831" s="26"/>
      <c r="AB831" s="26"/>
      <c r="AC831" s="26"/>
      <c r="AD831" s="26"/>
      <c r="AE831" s="26"/>
      <c r="AG831" s="13"/>
      <c r="AH831" s="13"/>
      <c r="AI831" s="14"/>
      <c r="AJ831" s="26"/>
      <c r="AK831" s="26"/>
      <c r="AL831" s="26"/>
      <c r="AM831" s="26"/>
      <c r="AN831" s="26"/>
      <c r="AO831" s="26"/>
      <c r="AP831" s="26"/>
      <c r="AQ831" s="26"/>
      <c r="AS831" s="13"/>
      <c r="AT831" s="13"/>
      <c r="AU831" s="14"/>
      <c r="AV831" s="26"/>
      <c r="AW831" s="26"/>
      <c r="AX831" s="26"/>
      <c r="AY831" s="26"/>
      <c r="AZ831" s="26"/>
      <c r="BA831" s="26"/>
      <c r="BB831" s="26"/>
      <c r="BC831" s="26"/>
      <c r="CW831" s="26">
        <v>0.28227459016393441</v>
      </c>
      <c r="CX831" s="13">
        <v>64.599999999999994</v>
      </c>
      <c r="CY831" s="13">
        <v>63.738254023031836</v>
      </c>
      <c r="CZ831" s="13">
        <v>62.948901423483413</v>
      </c>
      <c r="DA831" s="13">
        <v>22.959709918596143</v>
      </c>
      <c r="DB831" s="13">
        <f ca="1"/>
        <v>64.909126310020838</v>
      </c>
      <c r="DC831" s="13">
        <f ca="1"/>
        <v>63.580360781330612</v>
      </c>
      <c r="DD831" s="13">
        <v>59.652895000504763</v>
      </c>
      <c r="DE831" s="13">
        <f ca="1"/>
        <v>63.44650353429973</v>
      </c>
      <c r="DF831" s="13">
        <v>63.962237662528523</v>
      </c>
    </row>
    <row r="832" spans="1:110" x14ac:dyDescent="0.25">
      <c r="A832" s="9">
        <v>71</v>
      </c>
      <c r="B832" s="10" t="b">
        <v>1</v>
      </c>
      <c r="U832" s="13"/>
      <c r="V832" s="13"/>
      <c r="W832" s="14"/>
      <c r="X832" s="26"/>
      <c r="Y832" s="26"/>
      <c r="Z832" s="26"/>
      <c r="AA832" s="26"/>
      <c r="AB832" s="26"/>
      <c r="AC832" s="26"/>
      <c r="AD832" s="26"/>
      <c r="AE832" s="26"/>
      <c r="AG832" s="13"/>
      <c r="AH832" s="13"/>
      <c r="AI832" s="14"/>
      <c r="AJ832" s="26"/>
      <c r="AK832" s="26"/>
      <c r="AL832" s="26"/>
      <c r="AM832" s="26"/>
      <c r="AN832" s="26"/>
      <c r="AO832" s="26"/>
      <c r="AP832" s="26"/>
      <c r="AQ832" s="26"/>
      <c r="AS832" s="13"/>
      <c r="AT832" s="13"/>
      <c r="AU832" s="14"/>
      <c r="AV832" s="26"/>
      <c r="AW832" s="26"/>
      <c r="AX832" s="26"/>
      <c r="AY832" s="26"/>
      <c r="AZ832" s="26"/>
      <c r="BA832" s="26"/>
      <c r="BB832" s="26"/>
      <c r="BC832" s="26"/>
      <c r="CW832" s="26">
        <v>0.28261612021857924</v>
      </c>
      <c r="CX832" s="13">
        <v>64.599999999999994</v>
      </c>
      <c r="CY832" s="13">
        <v>63.747876226949096</v>
      </c>
      <c r="CZ832" s="13">
        <v>62.95825502593155</v>
      </c>
      <c r="DA832" s="13">
        <v>22.992658482613688</v>
      </c>
      <c r="DB832" s="13">
        <f ca="1"/>
        <v>64.919379599666229</v>
      </c>
      <c r="DC832" s="13">
        <f ca="1"/>
        <v>63.589409489530468</v>
      </c>
      <c r="DD832" s="13">
        <v>59.667050184744284</v>
      </c>
      <c r="DE832" s="13">
        <f ca="1"/>
        <v>63.45760226811214</v>
      </c>
      <c r="DF832" s="13">
        <v>63.973676079922235</v>
      </c>
    </row>
    <row r="833" spans="1:110" x14ac:dyDescent="0.25">
      <c r="A833" s="9">
        <v>70</v>
      </c>
      <c r="B833" s="10" t="b">
        <v>1</v>
      </c>
      <c r="U833" s="13"/>
      <c r="V833" s="13"/>
      <c r="W833" s="14"/>
      <c r="X833" s="26"/>
      <c r="Y833" s="26"/>
      <c r="Z833" s="26"/>
      <c r="AA833" s="26"/>
      <c r="AB833" s="26"/>
      <c r="AC833" s="26"/>
      <c r="AD833" s="26"/>
      <c r="AE833" s="26"/>
      <c r="AG833" s="13"/>
      <c r="AH833" s="13"/>
      <c r="AI833" s="14"/>
      <c r="AJ833" s="26"/>
      <c r="AK833" s="26"/>
      <c r="AL833" s="26"/>
      <c r="AM833" s="26"/>
      <c r="AN833" s="26"/>
      <c r="AO833" s="26"/>
      <c r="AP833" s="26"/>
      <c r="AQ833" s="26"/>
      <c r="AS833" s="13"/>
      <c r="AT833" s="13"/>
      <c r="AU833" s="14"/>
      <c r="AV833" s="26"/>
      <c r="AW833" s="26"/>
      <c r="AX833" s="26"/>
      <c r="AY833" s="26"/>
      <c r="AZ833" s="26"/>
      <c r="BA833" s="26"/>
      <c r="BB833" s="26"/>
      <c r="BC833" s="26"/>
      <c r="CW833" s="26">
        <v>0.28295765027322406</v>
      </c>
      <c r="CX833" s="13">
        <v>64.599999999999994</v>
      </c>
      <c r="CY833" s="13">
        <v>63.757492843367793</v>
      </c>
      <c r="CZ833" s="13">
        <v>62.967604585499842</v>
      </c>
      <c r="DA833" s="13">
        <v>23.025622736424207</v>
      </c>
      <c r="DB833" s="13">
        <f ca="1"/>
        <v>64.929624696185797</v>
      </c>
      <c r="DC833" s="13">
        <f ca="1"/>
        <v>63.598453807224153</v>
      </c>
      <c r="DD833" s="13">
        <v>59.681196818583246</v>
      </c>
      <c r="DE833" s="13">
        <f ca="1"/>
        <v>63.468694538152533</v>
      </c>
      <c r="DF833" s="13">
        <v>63.985107707761351</v>
      </c>
    </row>
    <row r="834" spans="1:110" x14ac:dyDescent="0.25">
      <c r="A834" s="9">
        <v>69.900000000000006</v>
      </c>
      <c r="B834" s="10" t="b">
        <v>1</v>
      </c>
      <c r="U834" s="13"/>
      <c r="V834" s="13"/>
      <c r="W834" s="14"/>
      <c r="X834" s="26"/>
      <c r="Y834" s="26"/>
      <c r="Z834" s="26"/>
      <c r="AA834" s="26"/>
      <c r="AB834" s="26"/>
      <c r="AC834" s="26"/>
      <c r="AD834" s="26"/>
      <c r="AE834" s="26"/>
      <c r="AG834" s="13"/>
      <c r="AH834" s="13"/>
      <c r="AI834" s="14"/>
      <c r="AJ834" s="26"/>
      <c r="AK834" s="26"/>
      <c r="AL834" s="26"/>
      <c r="AM834" s="26"/>
      <c r="AN834" s="26"/>
      <c r="AO834" s="26"/>
      <c r="AP834" s="26"/>
      <c r="AQ834" s="26"/>
      <c r="AS834" s="13"/>
      <c r="AT834" s="13"/>
      <c r="AU834" s="14"/>
      <c r="AV834" s="26"/>
      <c r="AW834" s="26"/>
      <c r="AX834" s="26"/>
      <c r="AY834" s="26"/>
      <c r="AZ834" s="26"/>
      <c r="BA834" s="26"/>
      <c r="BB834" s="26"/>
      <c r="BC834" s="26"/>
      <c r="CW834" s="26">
        <v>0.28329918032786883</v>
      </c>
      <c r="CX834" s="13">
        <v>64.599999999999994</v>
      </c>
      <c r="CY834" s="13">
        <v>63.767103888566837</v>
      </c>
      <c r="CZ834" s="13">
        <v>62.97695011580489</v>
      </c>
      <c r="DA834" s="13">
        <v>23.058602694977484</v>
      </c>
      <c r="DB834" s="13">
        <f ca="1"/>
        <v>64.939861620930287</v>
      </c>
      <c r="DC834" s="13">
        <f ca="1"/>
        <v>63.607493748250299</v>
      </c>
      <c r="DD834" s="13">
        <v>59.695334917497505</v>
      </c>
      <c r="DE834" s="13">
        <f ca="1"/>
        <v>63.479780360257408</v>
      </c>
      <c r="DF834" s="13">
        <v>63.996532562388936</v>
      </c>
    </row>
    <row r="835" spans="1:110" x14ac:dyDescent="0.25">
      <c r="A835" s="9">
        <v>73</v>
      </c>
      <c r="B835" s="10" t="b">
        <v>1</v>
      </c>
      <c r="U835" s="13"/>
      <c r="V835" s="13"/>
      <c r="W835" s="14"/>
      <c r="X835" s="26"/>
      <c r="Y835" s="26"/>
      <c r="Z835" s="26"/>
      <c r="AA835" s="26"/>
      <c r="AB835" s="26"/>
      <c r="AC835" s="26"/>
      <c r="AD835" s="26"/>
      <c r="AE835" s="26"/>
      <c r="AG835" s="13"/>
      <c r="AH835" s="13"/>
      <c r="AI835" s="14"/>
      <c r="AJ835" s="26"/>
      <c r="AK835" s="26"/>
      <c r="AL835" s="26"/>
      <c r="AM835" s="26"/>
      <c r="AN835" s="26"/>
      <c r="AO835" s="26"/>
      <c r="AP835" s="26"/>
      <c r="AQ835" s="26"/>
      <c r="AS835" s="13"/>
      <c r="AT835" s="13"/>
      <c r="AU835" s="14"/>
      <c r="AV835" s="26"/>
      <c r="AW835" s="26"/>
      <c r="AX835" s="26"/>
      <c r="AY835" s="26"/>
      <c r="AZ835" s="26"/>
      <c r="BA835" s="26"/>
      <c r="BB835" s="26"/>
      <c r="BC835" s="26"/>
      <c r="CW835" s="26">
        <v>0.28364071038251365</v>
      </c>
      <c r="CX835" s="13">
        <v>64.599999999999994</v>
      </c>
      <c r="CY835" s="13">
        <v>63.776709378774143</v>
      </c>
      <c r="CZ835" s="13">
        <v>62.986291630423729</v>
      </c>
      <c r="DA835" s="13">
        <v>23.091598373244683</v>
      </c>
      <c r="DB835" s="13">
        <f ca="1"/>
        <v>64.950090395179302</v>
      </c>
      <c r="DC835" s="13">
        <f ca="1"/>
        <v>63.616529326406209</v>
      </c>
      <c r="DD835" s="13">
        <v>59.709464496916276</v>
      </c>
      <c r="DE835" s="13">
        <f ca="1"/>
        <v>63.49085975021444</v>
      </c>
      <c r="DF835" s="13">
        <v>64.007950660097578</v>
      </c>
    </row>
    <row r="836" spans="1:110" x14ac:dyDescent="0.25">
      <c r="A836" s="9">
        <v>68.900000000000006</v>
      </c>
      <c r="B836" s="10" t="b">
        <v>1</v>
      </c>
      <c r="U836" s="13"/>
      <c r="V836" s="13"/>
      <c r="W836" s="14"/>
      <c r="X836" s="26"/>
      <c r="Y836" s="26"/>
      <c r="Z836" s="26"/>
      <c r="AA836" s="26"/>
      <c r="AB836" s="26"/>
      <c r="AC836" s="26"/>
      <c r="AD836" s="26"/>
      <c r="AE836" s="26"/>
      <c r="AG836" s="13"/>
      <c r="AH836" s="13"/>
      <c r="AI836" s="14"/>
      <c r="AJ836" s="26"/>
      <c r="AK836" s="26"/>
      <c r="AL836" s="26"/>
      <c r="AM836" s="26"/>
      <c r="AN836" s="26"/>
      <c r="AO836" s="26"/>
      <c r="AP836" s="26"/>
      <c r="AQ836" s="26"/>
      <c r="AS836" s="13"/>
      <c r="AT836" s="13"/>
      <c r="AU836" s="14"/>
      <c r="AV836" s="26"/>
      <c r="AW836" s="26"/>
      <c r="AX836" s="26"/>
      <c r="AY836" s="26"/>
      <c r="AZ836" s="26"/>
      <c r="BA836" s="26"/>
      <c r="BB836" s="26"/>
      <c r="BC836" s="26"/>
      <c r="CW836" s="26">
        <v>0.28398224043715847</v>
      </c>
      <c r="CX836" s="13">
        <v>64.7</v>
      </c>
      <c r="CY836" s="13">
        <v>63.786309330166922</v>
      </c>
      <c r="CZ836" s="13">
        <v>62.995629142894181</v>
      </c>
      <c r="DA836" s="13">
        <v>23.124609786218386</v>
      </c>
      <c r="DB836" s="13">
        <f ca="1"/>
        <v>64.960311040141605</v>
      </c>
      <c r="DC836" s="13">
        <f ca="1"/>
        <v>63.625560555448054</v>
      </c>
      <c r="DD836" s="13">
        <v>59.723585572222341</v>
      </c>
      <c r="DE836" s="13">
        <f ca="1"/>
        <v>63.501932723762806</v>
      </c>
      <c r="DF836" s="13">
        <v>64.019362017129609</v>
      </c>
    </row>
    <row r="837" spans="1:110" x14ac:dyDescent="0.25">
      <c r="A837" s="9">
        <v>69</v>
      </c>
      <c r="B837" s="10" t="b">
        <v>1</v>
      </c>
      <c r="U837" s="13"/>
      <c r="V837" s="13"/>
      <c r="W837" s="14"/>
      <c r="X837" s="26"/>
      <c r="Y837" s="26"/>
      <c r="Z837" s="26"/>
      <c r="AA837" s="26"/>
      <c r="AB837" s="26"/>
      <c r="AC837" s="26"/>
      <c r="AD837" s="26"/>
      <c r="AE837" s="26"/>
      <c r="AG837" s="13"/>
      <c r="AH837" s="13"/>
      <c r="AI837" s="14"/>
      <c r="AJ837" s="26"/>
      <c r="AK837" s="26"/>
      <c r="AL837" s="26"/>
      <c r="AM837" s="26"/>
      <c r="AN837" s="26"/>
      <c r="AO837" s="26"/>
      <c r="AP837" s="26"/>
      <c r="AQ837" s="26"/>
      <c r="AS837" s="13"/>
      <c r="AT837" s="13"/>
      <c r="AU837" s="14"/>
      <c r="AV837" s="26"/>
      <c r="AW837" s="26"/>
      <c r="AX837" s="26"/>
      <c r="AY837" s="26"/>
      <c r="AZ837" s="26"/>
      <c r="BA837" s="26"/>
      <c r="BB837" s="26"/>
      <c r="BC837" s="26"/>
      <c r="CW837" s="26">
        <v>0.2843237704918033</v>
      </c>
      <c r="CX837" s="13">
        <v>64.7</v>
      </c>
      <c r="CY837" s="13">
        <v>63.795903758871916</v>
      </c>
      <c r="CZ837" s="13">
        <v>63.004962666714903</v>
      </c>
      <c r="DA837" s="13">
        <v>23.157636948912614</v>
      </c>
      <c r="DB837" s="13">
        <f ca="1"/>
        <v>64.970523576955543</v>
      </c>
      <c r="DC837" s="13">
        <f ca="1"/>
        <v>63.63458744909105</v>
      </c>
      <c r="DD837" s="13">
        <v>59.737698158752252</v>
      </c>
      <c r="DE837" s="13">
        <f ca="1"/>
        <v>63.512999296593321</v>
      </c>
      <c r="DF837" s="13">
        <v>64.030766649677361</v>
      </c>
    </row>
    <row r="838" spans="1:110" x14ac:dyDescent="0.25">
      <c r="A838" s="9">
        <v>58.2</v>
      </c>
      <c r="B838" s="10" t="b">
        <v>1</v>
      </c>
      <c r="U838" s="13"/>
      <c r="V838" s="13"/>
      <c r="W838" s="14"/>
      <c r="X838" s="26"/>
      <c r="Y838" s="26"/>
      <c r="Z838" s="26"/>
      <c r="AA838" s="26"/>
      <c r="AB838" s="26"/>
      <c r="AC838" s="26"/>
      <c r="AD838" s="26"/>
      <c r="AE838" s="26"/>
      <c r="AG838" s="13"/>
      <c r="AH838" s="13"/>
      <c r="AI838" s="14"/>
      <c r="AJ838" s="26"/>
      <c r="AK838" s="26"/>
      <c r="AL838" s="26"/>
      <c r="AM838" s="26"/>
      <c r="AN838" s="26"/>
      <c r="AO838" s="26"/>
      <c r="AP838" s="26"/>
      <c r="AQ838" s="26"/>
      <c r="AS838" s="13"/>
      <c r="AT838" s="13"/>
      <c r="AU838" s="14"/>
      <c r="AV838" s="26"/>
      <c r="AW838" s="26"/>
      <c r="AX838" s="26"/>
      <c r="AY838" s="26"/>
      <c r="AZ838" s="26"/>
      <c r="BA838" s="26"/>
      <c r="BB838" s="26"/>
      <c r="BC838" s="26"/>
      <c r="CW838" s="26">
        <v>0.28466530054644806</v>
      </c>
      <c r="CX838" s="13">
        <v>64.7</v>
      </c>
      <c r="CY838" s="13">
        <v>63.805492680965614</v>
      </c>
      <c r="CZ838" s="13">
        <v>63.014292215345797</v>
      </c>
      <c r="DA838" s="13">
        <v>23.190679876362896</v>
      </c>
      <c r="DB838" s="13">
        <f ca="1"/>
        <v>64.980728026689277</v>
      </c>
      <c r="DC838" s="13">
        <f ca="1"/>
        <v>63.643610021009707</v>
      </c>
      <c r="DD838" s="13">
        <v>59.751802271796507</v>
      </c>
      <c r="DE838" s="13">
        <f ca="1"/>
        <v>63.524059484348768</v>
      </c>
      <c r="DF838" s="13">
        <v>64.04216457388334</v>
      </c>
    </row>
    <row r="839" spans="1:110" x14ac:dyDescent="0.25">
      <c r="A839" s="9">
        <v>57.9</v>
      </c>
      <c r="B839" s="10" t="b">
        <v>1</v>
      </c>
      <c r="U839" s="13"/>
      <c r="V839" s="13"/>
      <c r="W839" s="14"/>
      <c r="X839" s="26"/>
      <c r="Y839" s="26"/>
      <c r="Z839" s="26"/>
      <c r="AA839" s="26"/>
      <c r="AB839" s="26"/>
      <c r="AC839" s="26"/>
      <c r="AD839" s="26"/>
      <c r="AE839" s="26"/>
      <c r="AG839" s="13"/>
      <c r="AH839" s="13"/>
      <c r="AI839" s="14"/>
      <c r="AJ839" s="26"/>
      <c r="AK839" s="26"/>
      <c r="AL839" s="26"/>
      <c r="AM839" s="26"/>
      <c r="AN839" s="26"/>
      <c r="AO839" s="26"/>
      <c r="AP839" s="26"/>
      <c r="AQ839" s="26"/>
      <c r="AS839" s="13"/>
      <c r="AT839" s="13"/>
      <c r="AU839" s="14"/>
      <c r="AV839" s="26"/>
      <c r="AW839" s="26"/>
      <c r="AX839" s="26"/>
      <c r="AY839" s="26"/>
      <c r="AZ839" s="26"/>
      <c r="BA839" s="26"/>
      <c r="BB839" s="26"/>
      <c r="BC839" s="26"/>
      <c r="CW839" s="26">
        <v>0.28500683060109289</v>
      </c>
      <c r="CX839" s="13">
        <v>64.7</v>
      </c>
      <c r="CY839" s="13">
        <v>63.815076112474557</v>
      </c>
      <c r="CZ839" s="13">
        <v>63.023617802207987</v>
      </c>
      <c r="DA839" s="13">
        <v>23.223738583626314</v>
      </c>
      <c r="DB839" s="13">
        <f ca="1"/>
        <v>64.99092441034125</v>
      </c>
      <c r="DC839" s="13">
        <f ca="1"/>
        <v>63.652628284837952</v>
      </c>
      <c r="DD839" s="13">
        <v>59.765897926599777</v>
      </c>
      <c r="DE839" s="13">
        <f ca="1"/>
        <v>63.535113302623984</v>
      </c>
      <c r="DF839" s="13">
        <v>64.053555805840517</v>
      </c>
    </row>
    <row r="840" spans="1:110" x14ac:dyDescent="0.25">
      <c r="A840" s="9">
        <v>57.4</v>
      </c>
      <c r="B840" s="10" t="b">
        <v>1</v>
      </c>
      <c r="U840" s="13"/>
      <c r="V840" s="13"/>
      <c r="W840" s="14"/>
      <c r="X840" s="26"/>
      <c r="Y840" s="26"/>
      <c r="Z840" s="26"/>
      <c r="AA840" s="26"/>
      <c r="AB840" s="26"/>
      <c r="AC840" s="26"/>
      <c r="AD840" s="26"/>
      <c r="AE840" s="26"/>
      <c r="AG840" s="13"/>
      <c r="AH840" s="13"/>
      <c r="AI840" s="14"/>
      <c r="AJ840" s="26"/>
      <c r="AK840" s="26"/>
      <c r="AL840" s="26"/>
      <c r="AM840" s="26"/>
      <c r="AN840" s="26"/>
      <c r="AO840" s="26"/>
      <c r="AP840" s="26"/>
      <c r="AQ840" s="26"/>
      <c r="AS840" s="13"/>
      <c r="AT840" s="13"/>
      <c r="AU840" s="14"/>
      <c r="AV840" s="26"/>
      <c r="AW840" s="26"/>
      <c r="AX840" s="26"/>
      <c r="AY840" s="26"/>
      <c r="AZ840" s="26"/>
      <c r="BA840" s="26"/>
      <c r="BB840" s="26"/>
      <c r="BC840" s="26"/>
      <c r="CW840" s="26">
        <v>0.28534836065573771</v>
      </c>
      <c r="CX840" s="13">
        <v>64.7</v>
      </c>
      <c r="CY840" s="13">
        <v>63.824654069375512</v>
      </c>
      <c r="CZ840" s="13">
        <v>63.032939440684181</v>
      </c>
      <c r="DA840" s="13">
        <v>23.25681308578152</v>
      </c>
      <c r="DB840" s="13">
        <f ca="1"/>
        <v>65.001112748840356</v>
      </c>
      <c r="DC840" s="13">
        <f ca="1"/>
        <v>63.661642254169401</v>
      </c>
      <c r="DD840" s="13">
        <v>59.779985138361063</v>
      </c>
      <c r="DE840" s="13">
        <f ca="1"/>
        <v>63.546160766966203</v>
      </c>
      <c r="DF840" s="13">
        <v>64.064940361592477</v>
      </c>
    </row>
    <row r="841" spans="1:110" x14ac:dyDescent="0.25">
      <c r="A841" s="9">
        <v>56.7</v>
      </c>
      <c r="B841" s="10" t="b">
        <v>1</v>
      </c>
      <c r="U841" s="13"/>
      <c r="V841" s="13"/>
      <c r="W841" s="14"/>
      <c r="X841" s="26"/>
      <c r="Y841" s="26"/>
      <c r="Z841" s="26"/>
      <c r="AA841" s="26"/>
      <c r="AB841" s="26"/>
      <c r="AC841" s="26"/>
      <c r="AD841" s="26"/>
      <c r="AE841" s="26"/>
      <c r="AG841" s="13"/>
      <c r="AH841" s="13"/>
      <c r="AI841" s="14"/>
      <c r="AJ841" s="26"/>
      <c r="AK841" s="26"/>
      <c r="AL841" s="26"/>
      <c r="AM841" s="26"/>
      <c r="AN841" s="26"/>
      <c r="AO841" s="26"/>
      <c r="AP841" s="26"/>
      <c r="AQ841" s="26"/>
      <c r="AS841" s="13"/>
      <c r="AT841" s="13"/>
      <c r="AU841" s="14"/>
      <c r="AV841" s="26"/>
      <c r="AW841" s="26"/>
      <c r="AX841" s="26"/>
      <c r="AY841" s="26"/>
      <c r="AZ841" s="26"/>
      <c r="BA841" s="26"/>
      <c r="BB841" s="26"/>
      <c r="BC841" s="26"/>
      <c r="CW841" s="26">
        <v>0.28568989071038253</v>
      </c>
      <c r="CX841" s="13">
        <v>64.7</v>
      </c>
      <c r="CY841" s="13">
        <v>63.834226567595749</v>
      </c>
      <c r="CZ841" s="13">
        <v>63.042257144118658</v>
      </c>
      <c r="DA841" s="13">
        <v>23.289903397928811</v>
      </c>
      <c r="DB841" s="13">
        <f ca="1"/>
        <v>65.011293063046395</v>
      </c>
      <c r="DC841" s="13">
        <f ca="1"/>
        <v>63.670651942557512</v>
      </c>
      <c r="DD841" s="13">
        <v>59.794063922233903</v>
      </c>
      <c r="DE841" s="13">
        <f ca="1"/>
        <v>63.55720189287517</v>
      </c>
      <c r="DF841" s="13">
        <v>64.076318257133735</v>
      </c>
    </row>
    <row r="842" spans="1:110" x14ac:dyDescent="0.25">
      <c r="A842" s="9">
        <v>56.2</v>
      </c>
      <c r="B842" s="10" t="b">
        <v>1</v>
      </c>
      <c r="U842" s="13"/>
      <c r="V842" s="13"/>
      <c r="W842" s="14"/>
      <c r="X842" s="26"/>
      <c r="Y842" s="26"/>
      <c r="Z842" s="26"/>
      <c r="AA842" s="26"/>
      <c r="AB842" s="26"/>
      <c r="AC842" s="26"/>
      <c r="AD842" s="26"/>
      <c r="AE842" s="26"/>
      <c r="AG842" s="13"/>
      <c r="AH842" s="13"/>
      <c r="AI842" s="14"/>
      <c r="AJ842" s="26"/>
      <c r="AK842" s="26"/>
      <c r="AL842" s="26"/>
      <c r="AM842" s="26"/>
      <c r="AN842" s="26"/>
      <c r="AO842" s="26"/>
      <c r="AP842" s="26"/>
      <c r="AQ842" s="26"/>
      <c r="AS842" s="13"/>
      <c r="AT842" s="13"/>
      <c r="AU842" s="14"/>
      <c r="AV842" s="26"/>
      <c r="AW842" s="26"/>
      <c r="AX842" s="26"/>
      <c r="AY842" s="26"/>
      <c r="AZ842" s="26"/>
      <c r="BA842" s="26"/>
      <c r="BB842" s="26"/>
      <c r="BC842" s="26"/>
      <c r="CW842" s="26">
        <v>0.2860314207650273</v>
      </c>
      <c r="CX842" s="13">
        <v>64.7</v>
      </c>
      <c r="CY842" s="13">
        <v>63.843793623013255</v>
      </c>
      <c r="CZ842" s="13">
        <v>63.051570925817721</v>
      </c>
      <c r="DA842" s="13">
        <v>23.323009535190106</v>
      </c>
      <c r="DB842" s="13">
        <f ca="1"/>
        <v>65.021465373750374</v>
      </c>
      <c r="DC842" s="13">
        <f ca="1"/>
        <v>63.679657363515773</v>
      </c>
      <c r="DD842" s="13">
        <v>59.808134293326546</v>
      </c>
      <c r="DE842" s="13">
        <f ca="1"/>
        <v>63.568236695803449</v>
      </c>
      <c r="DF842" s="13">
        <v>64.087689508409866</v>
      </c>
    </row>
    <row r="843" spans="1:110" x14ac:dyDescent="0.25">
      <c r="A843" s="9">
        <v>56.1</v>
      </c>
      <c r="B843" s="10" t="b">
        <v>1</v>
      </c>
      <c r="U843" s="13"/>
      <c r="V843" s="13"/>
      <c r="W843" s="14"/>
      <c r="X843" s="26"/>
      <c r="Y843" s="26"/>
      <c r="Z843" s="26"/>
      <c r="AA843" s="26"/>
      <c r="AB843" s="26"/>
      <c r="AC843" s="26"/>
      <c r="AD843" s="26"/>
      <c r="AE843" s="26"/>
      <c r="AG843" s="13"/>
      <c r="AH843" s="13"/>
      <c r="AI843" s="14"/>
      <c r="AJ843" s="26"/>
      <c r="AK843" s="26"/>
      <c r="AL843" s="26"/>
      <c r="AM843" s="26"/>
      <c r="AN843" s="26"/>
      <c r="AO843" s="26"/>
      <c r="AP843" s="26"/>
      <c r="AQ843" s="26"/>
      <c r="AS843" s="13"/>
      <c r="AT843" s="13"/>
      <c r="AU843" s="14"/>
      <c r="AV843" s="26"/>
      <c r="AW843" s="26"/>
      <c r="AX843" s="26"/>
      <c r="AY843" s="26"/>
      <c r="AZ843" s="26"/>
      <c r="BA843" s="26"/>
      <c r="BB843" s="26"/>
      <c r="BC843" s="26"/>
      <c r="CW843" s="26">
        <v>0.28637295081967212</v>
      </c>
      <c r="CX843" s="13">
        <v>64.7</v>
      </c>
      <c r="CY843" s="13">
        <v>63.85335525145701</v>
      </c>
      <c r="CZ843" s="13">
        <v>63.060880799049578</v>
      </c>
      <c r="DA843" s="13">
        <v>23.356131512709084</v>
      </c>
      <c r="DB843" s="13">
        <f ca="1"/>
        <v>65.031629701674802</v>
      </c>
      <c r="DC843" s="13">
        <f ca="1"/>
        <v>63.688658530517934</v>
      </c>
      <c r="DD843" s="13">
        <v>59.822196266702178</v>
      </c>
      <c r="DE843" s="13">
        <f ca="1"/>
        <v>63.579265191156551</v>
      </c>
      <c r="DF843" s="13">
        <v>64.099054131317814</v>
      </c>
    </row>
    <row r="844" spans="1:110" x14ac:dyDescent="0.25">
      <c r="A844" s="9">
        <v>55.7</v>
      </c>
      <c r="B844" s="10" t="b">
        <v>1</v>
      </c>
      <c r="U844" s="13"/>
      <c r="V844" s="13"/>
      <c r="W844" s="14"/>
      <c r="X844" s="26"/>
      <c r="Y844" s="26"/>
      <c r="Z844" s="26"/>
      <c r="AA844" s="26"/>
      <c r="AB844" s="26"/>
      <c r="AC844" s="26"/>
      <c r="AD844" s="26"/>
      <c r="AE844" s="26"/>
      <c r="AG844" s="13"/>
      <c r="AH844" s="13"/>
      <c r="AI844" s="14"/>
      <c r="AJ844" s="26"/>
      <c r="AK844" s="26"/>
      <c r="AL844" s="26"/>
      <c r="AM844" s="26"/>
      <c r="AN844" s="26"/>
      <c r="AO844" s="26"/>
      <c r="AP844" s="26"/>
      <c r="AQ844" s="26"/>
      <c r="AS844" s="13"/>
      <c r="AT844" s="13"/>
      <c r="AU844" s="14"/>
      <c r="AV844" s="26"/>
      <c r="AW844" s="26"/>
      <c r="AX844" s="26"/>
      <c r="AY844" s="26"/>
      <c r="AZ844" s="26"/>
      <c r="BA844" s="26"/>
      <c r="BB844" s="26"/>
      <c r="BC844" s="26"/>
      <c r="CW844" s="26">
        <v>0.28671448087431695</v>
      </c>
      <c r="CX844" s="13">
        <v>64.7</v>
      </c>
      <c r="CY844" s="13">
        <v>63.862911468707182</v>
      </c>
      <c r="CZ844" s="13">
        <v>63.070186777044832</v>
      </c>
      <c r="DA844" s="13">
        <v>23.389269345651108</v>
      </c>
      <c r="DB844" s="13">
        <f ca="1"/>
        <v>65.041786067474007</v>
      </c>
      <c r="DC844" s="13">
        <f ca="1"/>
        <v>63.697655456998156</v>
      </c>
      <c r="DD844" s="13">
        <v>59.836249857379087</v>
      </c>
      <c r="DE844" s="13">
        <f ca="1"/>
        <v>63.590287394293213</v>
      </c>
      <c r="DF844" s="13">
        <v>64.110412141706007</v>
      </c>
    </row>
    <row r="845" spans="1:110" x14ac:dyDescent="0.25">
      <c r="A845" s="9">
        <v>55.4</v>
      </c>
      <c r="B845" s="10" t="b">
        <v>1</v>
      </c>
      <c r="U845" s="13"/>
      <c r="V845" s="13"/>
      <c r="W845" s="14"/>
      <c r="X845" s="26"/>
      <c r="Y845" s="26"/>
      <c r="Z845" s="26"/>
      <c r="AA845" s="26"/>
      <c r="AB845" s="26"/>
      <c r="AC845" s="26"/>
      <c r="AD845" s="26"/>
      <c r="AE845" s="26"/>
      <c r="AG845" s="13"/>
      <c r="AH845" s="13"/>
      <c r="AI845" s="14"/>
      <c r="AJ845" s="26"/>
      <c r="AK845" s="26"/>
      <c r="AL845" s="26"/>
      <c r="AM845" s="26"/>
      <c r="AN845" s="26"/>
      <c r="AO845" s="26"/>
      <c r="AP845" s="26"/>
      <c r="AQ845" s="26"/>
      <c r="AS845" s="13"/>
      <c r="AT845" s="13"/>
      <c r="AU845" s="14"/>
      <c r="AV845" s="26"/>
      <c r="AW845" s="26"/>
      <c r="AX845" s="26"/>
      <c r="AY845" s="26"/>
      <c r="AZ845" s="26"/>
      <c r="BA845" s="26"/>
      <c r="BB845" s="26"/>
      <c r="BC845" s="26"/>
      <c r="CW845" s="26">
        <v>0.28705601092896177</v>
      </c>
      <c r="CX845" s="13">
        <v>64.7</v>
      </c>
      <c r="CY845" s="13">
        <v>63.872462290495378</v>
      </c>
      <c r="CZ845" s="13">
        <v>63.079488872996407</v>
      </c>
      <c r="DA845" s="13">
        <v>23.422423049203392</v>
      </c>
      <c r="DB845" s="13">
        <f ca="1"/>
        <v>65.051934491734514</v>
      </c>
      <c r="DC845" s="13">
        <f ca="1"/>
        <v>63.706648156351257</v>
      </c>
      <c r="DD845" s="13">
        <v>59.850295080330824</v>
      </c>
      <c r="DE845" s="13">
        <f ca="1"/>
        <v>63.601303320525588</v>
      </c>
      <c r="DF845" s="13">
        <v>64.12176355537467</v>
      </c>
    </row>
    <row r="846" spans="1:110" x14ac:dyDescent="0.25">
      <c r="A846" s="9">
        <v>55</v>
      </c>
      <c r="B846" s="10" t="b">
        <v>1</v>
      </c>
      <c r="U846" s="13"/>
      <c r="V846" s="13"/>
      <c r="W846" s="14"/>
      <c r="X846" s="26"/>
      <c r="Y846" s="26"/>
      <c r="Z846" s="26"/>
      <c r="AA846" s="26"/>
      <c r="AB846" s="26"/>
      <c r="AC846" s="26"/>
      <c r="AD846" s="26"/>
      <c r="AE846" s="26"/>
      <c r="AG846" s="13"/>
      <c r="AH846" s="13"/>
      <c r="AI846" s="14"/>
      <c r="AJ846" s="26"/>
      <c r="AK846" s="26"/>
      <c r="AL846" s="26"/>
      <c r="AM846" s="26"/>
      <c r="AN846" s="26"/>
      <c r="AO846" s="26"/>
      <c r="AP846" s="26"/>
      <c r="AQ846" s="26"/>
      <c r="AS846" s="13"/>
      <c r="AT846" s="13"/>
      <c r="AU846" s="14"/>
      <c r="AV846" s="26"/>
      <c r="AW846" s="26"/>
      <c r="AX846" s="26"/>
      <c r="AY846" s="26"/>
      <c r="AZ846" s="26"/>
      <c r="BA846" s="26"/>
      <c r="BB846" s="26"/>
      <c r="BC846" s="26"/>
      <c r="CW846" s="26">
        <v>0.28739754098360654</v>
      </c>
      <c r="CX846" s="13">
        <v>64.8</v>
      </c>
      <c r="CY846" s="13">
        <v>63.882007732504874</v>
      </c>
      <c r="CZ846" s="13">
        <v>63.088787100059989</v>
      </c>
      <c r="DA846" s="13">
        <v>23.455592638574945</v>
      </c>
      <c r="DB846" s="13">
        <f ca="1"/>
        <v>65.062074994975333</v>
      </c>
      <c r="DC846" s="13">
        <f ca="1"/>
        <v>63.715636641932825</v>
      </c>
      <c r="DD846" s="13">
        <v>59.864331950486431</v>
      </c>
      <c r="DE846" s="13">
        <f ca="1"/>
        <v>63.612312985119431</v>
      </c>
      <c r="DF846" s="13">
        <v>64.133108388076025</v>
      </c>
    </row>
    <row r="847" spans="1:110" x14ac:dyDescent="0.25">
      <c r="A847" s="9">
        <v>54.8</v>
      </c>
      <c r="B847" s="10" t="b">
        <v>1</v>
      </c>
      <c r="U847" s="13"/>
      <c r="V847" s="13"/>
      <c r="W847" s="14"/>
      <c r="X847" s="26"/>
      <c r="Y847" s="26"/>
      <c r="Z847" s="26"/>
      <c r="AA847" s="26"/>
      <c r="AB847" s="26"/>
      <c r="AC847" s="26"/>
      <c r="AD847" s="26"/>
      <c r="AE847" s="26"/>
      <c r="AG847" s="13"/>
      <c r="AH847" s="13"/>
      <c r="AI847" s="14"/>
      <c r="AJ847" s="26"/>
      <c r="AK847" s="26"/>
      <c r="AL847" s="26"/>
      <c r="AM847" s="26"/>
      <c r="AN847" s="26"/>
      <c r="AO847" s="26"/>
      <c r="AP847" s="26"/>
      <c r="AQ847" s="26"/>
      <c r="AS847" s="13"/>
      <c r="AT847" s="13"/>
      <c r="AU847" s="14"/>
      <c r="AV847" s="26"/>
      <c r="AW847" s="26"/>
      <c r="AX847" s="26"/>
      <c r="AY847" s="26"/>
      <c r="AZ847" s="26"/>
      <c r="BA847" s="26"/>
      <c r="BB847" s="26"/>
      <c r="BC847" s="26"/>
      <c r="CW847" s="26">
        <v>0.28773907103825136</v>
      </c>
      <c r="CX847" s="13">
        <v>64.8</v>
      </c>
      <c r="CY847" s="13">
        <v>63.891547810370859</v>
      </c>
      <c r="CZ847" s="13">
        <v>63.098081471353836</v>
      </c>
      <c r="DA847" s="13">
        <v>23.488778128996678</v>
      </c>
      <c r="DB847" s="13">
        <f ca="1"/>
        <v>65.072207597648244</v>
      </c>
      <c r="DC847" s="13">
        <f ca="1"/>
        <v>63.72462092705949</v>
      </c>
      <c r="DD847" s="13">
        <v>59.878360482730628</v>
      </c>
      <c r="DE847" s="13">
        <f ca="1"/>
        <v>63.623316403294368</v>
      </c>
      <c r="DF847" s="13">
        <v>64.144446655514486</v>
      </c>
    </row>
    <row r="848" spans="1:110" x14ac:dyDescent="0.25">
      <c r="A848" s="9">
        <v>54.4</v>
      </c>
      <c r="B848" s="10" t="b">
        <v>1</v>
      </c>
      <c r="U848" s="13"/>
      <c r="V848" s="13"/>
      <c r="W848" s="14"/>
      <c r="X848" s="26"/>
      <c r="Y848" s="26"/>
      <c r="Z848" s="26"/>
      <c r="AA848" s="26"/>
      <c r="AB848" s="26"/>
      <c r="AC848" s="26"/>
      <c r="AD848" s="26"/>
      <c r="AE848" s="26"/>
      <c r="AG848" s="13"/>
      <c r="AH848" s="13"/>
      <c r="AI848" s="14"/>
      <c r="AJ848" s="26"/>
      <c r="AK848" s="26"/>
      <c r="AL848" s="26"/>
      <c r="AM848" s="26"/>
      <c r="AN848" s="26"/>
      <c r="AO848" s="26"/>
      <c r="AP848" s="26"/>
      <c r="AQ848" s="26"/>
      <c r="AS848" s="13"/>
      <c r="AT848" s="13"/>
      <c r="AU848" s="14"/>
      <c r="AV848" s="26"/>
      <c r="AW848" s="26"/>
      <c r="AX848" s="26"/>
      <c r="AY848" s="26"/>
      <c r="AZ848" s="26"/>
      <c r="BA848" s="26"/>
      <c r="BB848" s="26"/>
      <c r="BC848" s="26"/>
      <c r="CW848" s="26">
        <v>0.28808060109289618</v>
      </c>
      <c r="CX848" s="13">
        <v>64.8</v>
      </c>
      <c r="CY848" s="13">
        <v>63.901082539680637</v>
      </c>
      <c r="CZ848" s="13">
        <v>63.107371999959412</v>
      </c>
      <c r="DA848" s="13">
        <v>23.521979535721375</v>
      </c>
      <c r="DB848" s="13">
        <f ca="1"/>
        <v>65.082332320138207</v>
      </c>
      <c r="DC848" s="13">
        <f ca="1"/>
        <v>63.733601025009037</v>
      </c>
      <c r="DD848" s="13">
        <v>59.892380691903966</v>
      </c>
      <c r="DE848" s="13">
        <f ca="1"/>
        <v>63.634313590224032</v>
      </c>
      <c r="DF848" s="13">
        <v>64.155778373346834</v>
      </c>
    </row>
    <row r="849" spans="1:110" x14ac:dyDescent="0.25">
      <c r="A849" s="9">
        <v>54.1</v>
      </c>
      <c r="B849" s="10" t="b">
        <v>1</v>
      </c>
      <c r="U849" s="13"/>
      <c r="V849" s="13"/>
      <c r="W849" s="14"/>
      <c r="X849" s="26"/>
      <c r="Y849" s="26"/>
      <c r="Z849" s="26"/>
      <c r="AA849" s="26"/>
      <c r="AB849" s="26"/>
      <c r="AC849" s="26"/>
      <c r="AD849" s="26"/>
      <c r="AE849" s="26"/>
      <c r="AG849" s="13"/>
      <c r="AH849" s="13"/>
      <c r="AI849" s="14"/>
      <c r="AJ849" s="26"/>
      <c r="AK849" s="26"/>
      <c r="AL849" s="26"/>
      <c r="AM849" s="26"/>
      <c r="AN849" s="26"/>
      <c r="AO849" s="26"/>
      <c r="AP849" s="26"/>
      <c r="AQ849" s="26"/>
      <c r="AS849" s="13"/>
      <c r="AT849" s="13"/>
      <c r="AU849" s="14"/>
      <c r="AV849" s="26"/>
      <c r="AW849" s="26"/>
      <c r="AX849" s="26"/>
      <c r="AY849" s="26"/>
      <c r="AZ849" s="26"/>
      <c r="BA849" s="26"/>
      <c r="BB849" s="26"/>
      <c r="BC849" s="26"/>
      <c r="CW849" s="26">
        <v>0.28842213114754101</v>
      </c>
      <c r="CX849" s="13">
        <v>64.8</v>
      </c>
      <c r="CY849" s="13">
        <v>63.910611935973897</v>
      </c>
      <c r="CZ849" s="13">
        <v>63.116658698921213</v>
      </c>
      <c r="DA849" s="13">
        <v>23.5551968740238</v>
      </c>
      <c r="DB849" s="13">
        <f ca="1"/>
        <v>65.092449182763545</v>
      </c>
      <c r="DC849" s="13">
        <f ca="1"/>
        <v>63.742576949020652</v>
      </c>
      <c r="DD849" s="13">
        <v>59.906392592803002</v>
      </c>
      <c r="DE849" s="13">
        <f ca="1"/>
        <v>63.645304561036333</v>
      </c>
      <c r="DF849" s="13">
        <v>64.167103557182529</v>
      </c>
    </row>
    <row r="850" spans="1:110" x14ac:dyDescent="0.25">
      <c r="A850" s="9">
        <v>53.8</v>
      </c>
      <c r="B850" s="10" t="b">
        <v>1</v>
      </c>
      <c r="U850" s="13"/>
      <c r="V850" s="13"/>
      <c r="W850" s="14"/>
      <c r="X850" s="26"/>
      <c r="Y850" s="26"/>
      <c r="Z850" s="26"/>
      <c r="AA850" s="26"/>
      <c r="AB850" s="26"/>
      <c r="AC850" s="26"/>
      <c r="AD850" s="26"/>
      <c r="AE850" s="26"/>
      <c r="AG850" s="13"/>
      <c r="AH850" s="13"/>
      <c r="AI850" s="14"/>
      <c r="AJ850" s="26"/>
      <c r="AK850" s="26"/>
      <c r="AL850" s="26"/>
      <c r="AM850" s="26"/>
      <c r="AN850" s="26"/>
      <c r="AO850" s="26"/>
      <c r="AP850" s="26"/>
      <c r="AQ850" s="26"/>
      <c r="AS850" s="13"/>
      <c r="AT850" s="13"/>
      <c r="AU850" s="14"/>
      <c r="AV850" s="26"/>
      <c r="AW850" s="26"/>
      <c r="AX850" s="26"/>
      <c r="AY850" s="26"/>
      <c r="AZ850" s="26"/>
      <c r="BA850" s="26"/>
      <c r="BB850" s="26"/>
      <c r="BC850" s="26"/>
      <c r="CW850" s="26">
        <v>0.28876366120218577</v>
      </c>
      <c r="CX850" s="13">
        <v>64.8</v>
      </c>
      <c r="CY850" s="13">
        <v>63.920136014742887</v>
      </c>
      <c r="CZ850" s="13">
        <v>63.125941581247055</v>
      </c>
      <c r="DA850" s="13">
        <v>23.588430159200716</v>
      </c>
      <c r="DB850" s="13">
        <f ca="1"/>
        <v>65.102558205776376</v>
      </c>
      <c r="DC850" s="13">
        <f ca="1"/>
        <v>63.751548712295076</v>
      </c>
      <c r="DD850" s="13">
        <v>59.920396200180534</v>
      </c>
      <c r="DE850" s="13">
        <f ca="1"/>
        <v>63.656289330813621</v>
      </c>
      <c r="DF850" s="13">
        <v>64.178422222583848</v>
      </c>
    </row>
    <row r="851" spans="1:110" x14ac:dyDescent="0.25">
      <c r="A851" s="9">
        <v>53.5</v>
      </c>
      <c r="B851" s="10" t="b">
        <v>1</v>
      </c>
      <c r="U851" s="13"/>
      <c r="V851" s="13"/>
      <c r="W851" s="14"/>
      <c r="X851" s="26"/>
      <c r="Y851" s="26"/>
      <c r="Z851" s="26"/>
      <c r="AA851" s="26"/>
      <c r="AB851" s="26"/>
      <c r="AC851" s="26"/>
      <c r="AD851" s="26"/>
      <c r="AE851" s="26"/>
      <c r="AG851" s="13"/>
      <c r="AH851" s="13"/>
      <c r="AI851" s="14"/>
      <c r="AJ851" s="26"/>
      <c r="AK851" s="26"/>
      <c r="AL851" s="26"/>
      <c r="AM851" s="26"/>
      <c r="AN851" s="26"/>
      <c r="AO851" s="26"/>
      <c r="AP851" s="26"/>
      <c r="AQ851" s="26"/>
      <c r="AS851" s="13"/>
      <c r="AT851" s="13"/>
      <c r="AU851" s="14"/>
      <c r="AV851" s="26"/>
      <c r="AW851" s="26"/>
      <c r="AX851" s="26"/>
      <c r="AY851" s="26"/>
      <c r="AZ851" s="26"/>
      <c r="BA851" s="26"/>
      <c r="BB851" s="26"/>
      <c r="BC851" s="26"/>
      <c r="CW851" s="26">
        <v>0.2891051912568306</v>
      </c>
      <c r="CX851" s="13">
        <v>64.900000000000006</v>
      </c>
      <c r="CY851" s="13">
        <v>63.929654791432689</v>
      </c>
      <c r="CZ851" s="13">
        <v>63.13522065990837</v>
      </c>
      <c r="DA851" s="13">
        <v>23.621679406570941</v>
      </c>
      <c r="DB851" s="13">
        <f ca="1"/>
        <v>65.112659409362877</v>
      </c>
      <c r="DC851" s="13">
        <f ca="1"/>
        <v>63.760516327994814</v>
      </c>
      <c r="DD851" s="13">
        <v>59.934391528745742</v>
      </c>
      <c r="DE851" s="13">
        <f ca="1"/>
        <v>63.667267914592912</v>
      </c>
      <c r="DF851" s="13">
        <v>64.189734385066117</v>
      </c>
    </row>
    <row r="852" spans="1:110" x14ac:dyDescent="0.25">
      <c r="A852" s="9">
        <v>53.1</v>
      </c>
      <c r="B852" s="10" t="b">
        <v>1</v>
      </c>
      <c r="U852" s="13"/>
      <c r="V852" s="13"/>
      <c r="W852" s="14"/>
      <c r="X852" s="26"/>
      <c r="Y852" s="26"/>
      <c r="Z852" s="26"/>
      <c r="AA852" s="26"/>
      <c r="AB852" s="26"/>
      <c r="AC852" s="26"/>
      <c r="AD852" s="26"/>
      <c r="AE852" s="26"/>
      <c r="AG852" s="13"/>
      <c r="AH852" s="13"/>
      <c r="AI852" s="14"/>
      <c r="AJ852" s="26"/>
      <c r="AK852" s="26"/>
      <c r="AL852" s="26"/>
      <c r="AM852" s="26"/>
      <c r="AN852" s="26"/>
      <c r="AO852" s="26"/>
      <c r="AP852" s="26"/>
      <c r="AQ852" s="26"/>
      <c r="AS852" s="13"/>
      <c r="AT852" s="13"/>
      <c r="AU852" s="14"/>
      <c r="AV852" s="26"/>
      <c r="AW852" s="26"/>
      <c r="AX852" s="26"/>
      <c r="AY852" s="26"/>
      <c r="AZ852" s="26"/>
      <c r="BA852" s="26"/>
      <c r="BB852" s="26"/>
      <c r="BC852" s="26"/>
      <c r="CW852" s="26">
        <v>0.28944672131147542</v>
      </c>
      <c r="CX852" s="13">
        <v>64.900000000000006</v>
      </c>
      <c r="CY852" s="13">
        <v>63.939168281441425</v>
      </c>
      <c r="CZ852" s="13">
        <v>63.144495947840248</v>
      </c>
      <c r="DA852" s="13">
        <v>23.654944631475363</v>
      </c>
      <c r="DB852" s="13">
        <f ca="1"/>
        <v>65.122752813643572</v>
      </c>
      <c r="DC852" s="13">
        <f ca="1"/>
        <v>63.769479809244274</v>
      </c>
      <c r="DD852" s="13">
        <v>59.948378593164371</v>
      </c>
      <c r="DE852" s="13">
        <f ca="1"/>
        <v>63.678240327366098</v>
      </c>
      <c r="DF852" s="13">
        <v>64.201040060097938</v>
      </c>
    </row>
    <row r="853" spans="1:110" x14ac:dyDescent="0.25">
      <c r="A853" s="9">
        <v>52.7</v>
      </c>
      <c r="B853" s="10" t="b">
        <v>1</v>
      </c>
      <c r="U853" s="13"/>
      <c r="V853" s="13"/>
      <c r="W853" s="14"/>
      <c r="X853" s="26"/>
      <c r="Y853" s="26"/>
      <c r="Z853" s="26"/>
      <c r="AA853" s="26"/>
      <c r="AB853" s="26"/>
      <c r="AC853" s="26"/>
      <c r="AD853" s="26"/>
      <c r="AE853" s="26"/>
      <c r="AG853" s="13"/>
      <c r="AH853" s="13"/>
      <c r="AI853" s="14"/>
      <c r="AJ853" s="26"/>
      <c r="AK853" s="26"/>
      <c r="AL853" s="26"/>
      <c r="AM853" s="26"/>
      <c r="AN853" s="26"/>
      <c r="AO853" s="26"/>
      <c r="AP853" s="26"/>
      <c r="AQ853" s="26"/>
      <c r="AS853" s="13"/>
      <c r="AT853" s="13"/>
      <c r="AU853" s="14"/>
      <c r="AV853" s="26"/>
      <c r="AW853" s="26"/>
      <c r="AX853" s="26"/>
      <c r="AY853" s="26"/>
      <c r="AZ853" s="26"/>
      <c r="BA853" s="26"/>
      <c r="BB853" s="26"/>
      <c r="BC853" s="26"/>
      <c r="CW853" s="26">
        <v>0.28978825136612024</v>
      </c>
      <c r="CX853" s="13">
        <v>64.900000000000006</v>
      </c>
      <c r="CY853" s="13">
        <v>63.94867650012047</v>
      </c>
      <c r="CZ853" s="13">
        <v>63.153767457941619</v>
      </c>
      <c r="DA853" s="13">
        <v>23.688225849276993</v>
      </c>
      <c r="DB853" s="13">
        <f ca="1"/>
        <v>65.132838438673673</v>
      </c>
      <c r="DC853" s="13">
        <f ca="1"/>
        <v>63.778439169130003</v>
      </c>
      <c r="DD853" s="13">
        <v>59.962357408058928</v>
      </c>
      <c r="DE853" s="13">
        <f ca="1"/>
        <v>63.689206584080139</v>
      </c>
      <c r="DF853" s="13">
        <v>64.212339263101356</v>
      </c>
    </row>
    <row r="854" spans="1:110" x14ac:dyDescent="0.25">
      <c r="A854" s="9">
        <v>64.7</v>
      </c>
      <c r="B854" s="10" t="b">
        <v>1</v>
      </c>
      <c r="U854" s="13"/>
      <c r="V854" s="13"/>
      <c r="W854" s="14"/>
      <c r="X854" s="26"/>
      <c r="Y854" s="26"/>
      <c r="Z854" s="26"/>
      <c r="AA854" s="26"/>
      <c r="AB854" s="26"/>
      <c r="AC854" s="26"/>
      <c r="AD854" s="26"/>
      <c r="AE854" s="26"/>
      <c r="AG854" s="13"/>
      <c r="AH854" s="13"/>
      <c r="AI854" s="14"/>
      <c r="AJ854" s="26"/>
      <c r="AK854" s="26"/>
      <c r="AL854" s="26"/>
      <c r="AM854" s="26"/>
      <c r="AN854" s="26"/>
      <c r="AO854" s="26"/>
      <c r="AP854" s="26"/>
      <c r="AQ854" s="26"/>
      <c r="AS854" s="13"/>
      <c r="AT854" s="13"/>
      <c r="AU854" s="14"/>
      <c r="AV854" s="26"/>
      <c r="AW854" s="26"/>
      <c r="AX854" s="26"/>
      <c r="AY854" s="26"/>
      <c r="AZ854" s="26"/>
      <c r="BA854" s="26"/>
      <c r="BB854" s="26"/>
      <c r="BC854" s="26"/>
      <c r="CW854" s="26">
        <v>0.29012978142076501</v>
      </c>
      <c r="CX854" s="13">
        <v>64.900000000000006</v>
      </c>
      <c r="CY854" s="13">
        <v>63.958179462774687</v>
      </c>
      <c r="CZ854" s="13">
        <v>63.163035203075495</v>
      </c>
      <c r="DA854" s="13">
        <v>23.721523075360995</v>
      </c>
      <c r="DB854" s="13">
        <f ca="1"/>
        <v>65.142916304443375</v>
      </c>
      <c r="DC854" s="13">
        <f ca="1"/>
        <v>63.787394420700835</v>
      </c>
      <c r="DD854" s="13">
        <v>59.97632798800884</v>
      </c>
      <c r="DE854" s="13">
        <f ca="1"/>
        <v>63.700166699637265</v>
      </c>
      <c r="DF854" s="13">
        <v>64.223632009452132</v>
      </c>
    </row>
    <row r="855" spans="1:110" x14ac:dyDescent="0.25">
      <c r="A855" s="9">
        <v>64.400000000000006</v>
      </c>
      <c r="B855" s="10" t="b">
        <v>1</v>
      </c>
      <c r="U855" s="13"/>
      <c r="V855" s="13"/>
      <c r="W855" s="14"/>
      <c r="X855" s="26"/>
      <c r="Y855" s="26"/>
      <c r="Z855" s="26"/>
      <c r="AA855" s="26"/>
      <c r="AB855" s="26"/>
      <c r="AC855" s="26"/>
      <c r="AD855" s="26"/>
      <c r="AE855" s="26"/>
      <c r="AG855" s="13"/>
      <c r="AH855" s="13"/>
      <c r="AI855" s="14"/>
      <c r="AJ855" s="26"/>
      <c r="AK855" s="26"/>
      <c r="AL855" s="26"/>
      <c r="AM855" s="26"/>
      <c r="AN855" s="26"/>
      <c r="AO855" s="26"/>
      <c r="AP855" s="26"/>
      <c r="AQ855" s="26"/>
      <c r="AS855" s="13"/>
      <c r="AT855" s="13"/>
      <c r="AU855" s="14"/>
      <c r="AV855" s="26"/>
      <c r="AW855" s="26"/>
      <c r="AX855" s="26"/>
      <c r="AY855" s="26"/>
      <c r="AZ855" s="26"/>
      <c r="BA855" s="26"/>
      <c r="BB855" s="26"/>
      <c r="BC855" s="26"/>
      <c r="CW855" s="26">
        <v>0.29047131147540983</v>
      </c>
      <c r="CX855" s="13">
        <v>64.900000000000006</v>
      </c>
      <c r="CY855" s="13">
        <v>63.967677184662662</v>
      </c>
      <c r="CZ855" s="13">
        <v>63.172299196069048</v>
      </c>
      <c r="DA855" s="13">
        <v>23.754836325134782</v>
      </c>
      <c r="DB855" s="13">
        <f ca="1"/>
        <v>65.152986430878158</v>
      </c>
      <c r="DC855" s="13">
        <f ca="1"/>
        <v>63.7963455769681</v>
      </c>
      <c r="DD855" s="13">
        <v>59.990290347550648</v>
      </c>
      <c r="DE855" s="13">
        <f ca="1"/>
        <v>63.711120688895164</v>
      </c>
      <c r="DF855" s="13">
        <v>64.23491831447987</v>
      </c>
    </row>
    <row r="856" spans="1:110" x14ac:dyDescent="0.25">
      <c r="A856" s="9">
        <v>64</v>
      </c>
      <c r="B856" s="10" t="b">
        <v>1</v>
      </c>
      <c r="U856" s="13"/>
      <c r="V856" s="13"/>
      <c r="W856" s="14"/>
      <c r="X856" s="26"/>
      <c r="Y856" s="26"/>
      <c r="Z856" s="26"/>
      <c r="AA856" s="26"/>
      <c r="AB856" s="26"/>
      <c r="AC856" s="26"/>
      <c r="AD856" s="26"/>
      <c r="AE856" s="26"/>
      <c r="AG856" s="13"/>
      <c r="AH856" s="13"/>
      <c r="AI856" s="14"/>
      <c r="AJ856" s="26"/>
      <c r="AK856" s="26"/>
      <c r="AL856" s="26"/>
      <c r="AM856" s="26"/>
      <c r="AN856" s="26"/>
      <c r="AO856" s="26"/>
      <c r="AP856" s="26"/>
      <c r="AQ856" s="26"/>
      <c r="AS856" s="13"/>
      <c r="AT856" s="13"/>
      <c r="AU856" s="14"/>
      <c r="AV856" s="26"/>
      <c r="AW856" s="26"/>
      <c r="AX856" s="26"/>
      <c r="AY856" s="26"/>
      <c r="AZ856" s="26"/>
      <c r="BA856" s="26"/>
      <c r="BB856" s="26"/>
      <c r="BC856" s="26"/>
      <c r="CW856" s="26">
        <v>0.29081284153005466</v>
      </c>
      <c r="CX856" s="13">
        <v>65</v>
      </c>
      <c r="CY856" s="13">
        <v>63.97716968099688</v>
      </c>
      <c r="CZ856" s="13">
        <v>63.181559449713895</v>
      </c>
      <c r="DA856" s="13">
        <v>23.788165614028003</v>
      </c>
      <c r="DB856" s="13">
        <f ca="1"/>
        <v>65.163048837839071</v>
      </c>
      <c r="DC856" s="13">
        <f ca="1"/>
        <v>63.80529265090577</v>
      </c>
      <c r="DD856" s="13">
        <v>60.004244501178164</v>
      </c>
      <c r="DE856" s="13">
        <f ca="1"/>
        <v>63.722068566667218</v>
      </c>
      <c r="DF856" s="13">
        <v>64.246198193468317</v>
      </c>
    </row>
    <row r="857" spans="1:110" x14ac:dyDescent="0.25">
      <c r="A857" s="9">
        <v>63.6</v>
      </c>
      <c r="B857" s="10" t="b">
        <v>1</v>
      </c>
      <c r="U857" s="13"/>
      <c r="V857" s="13"/>
      <c r="W857" s="14"/>
      <c r="X857" s="26"/>
      <c r="Y857" s="26"/>
      <c r="Z857" s="26"/>
      <c r="AA857" s="26"/>
      <c r="AB857" s="26"/>
      <c r="AC857" s="26"/>
      <c r="AD857" s="26"/>
      <c r="AE857" s="26"/>
      <c r="AG857" s="13"/>
      <c r="AH857" s="13"/>
      <c r="AI857" s="14"/>
      <c r="AJ857" s="26"/>
      <c r="AK857" s="26"/>
      <c r="AL857" s="26"/>
      <c r="AM857" s="26"/>
      <c r="AN857" s="26"/>
      <c r="AO857" s="26"/>
      <c r="AP857" s="26"/>
      <c r="AQ857" s="26"/>
      <c r="AS857" s="13"/>
      <c r="AT857" s="13"/>
      <c r="AU857" s="14"/>
      <c r="AV857" s="26"/>
      <c r="AW857" s="26"/>
      <c r="AX857" s="26"/>
      <c r="AY857" s="26"/>
      <c r="AZ857" s="26"/>
      <c r="BA857" s="26"/>
      <c r="BB857" s="26"/>
      <c r="BC857" s="26"/>
      <c r="CW857" s="26">
        <v>0.29115437158469948</v>
      </c>
      <c r="CX857" s="13">
        <v>65</v>
      </c>
      <c r="CY857" s="13">
        <v>63.986656966943997</v>
      </c>
      <c r="CZ857" s="13">
        <v>63.190815976766281</v>
      </c>
      <c r="DA857" s="13">
        <v>23.821510957492613</v>
      </c>
      <c r="DB857" s="13">
        <f ca="1"/>
        <v>65.173103545123098</v>
      </c>
      <c r="DC857" s="13">
        <f ca="1"/>
        <v>63.814235655450638</v>
      </c>
      <c r="DD857" s="13">
        <v>60.018190463342677</v>
      </c>
      <c r="DE857" s="13">
        <f ca="1"/>
        <v>63.733010347722669</v>
      </c>
      <c r="DF857" s="13">
        <v>64.257471661655458</v>
      </c>
    </row>
    <row r="858" spans="1:110" x14ac:dyDescent="0.25">
      <c r="A858" s="9">
        <v>62.9</v>
      </c>
      <c r="B858" s="10" t="b">
        <v>1</v>
      </c>
      <c r="U858" s="13"/>
      <c r="V858" s="13"/>
      <c r="W858" s="14"/>
      <c r="X858" s="26"/>
      <c r="Y858" s="26"/>
      <c r="Z858" s="26"/>
      <c r="AA858" s="26"/>
      <c r="AB858" s="26"/>
      <c r="AC858" s="26"/>
      <c r="AD858" s="26"/>
      <c r="AE858" s="26"/>
      <c r="AG858" s="13"/>
      <c r="AH858" s="13"/>
      <c r="AI858" s="14"/>
      <c r="AJ858" s="26"/>
      <c r="AK858" s="26"/>
      <c r="AL858" s="26"/>
      <c r="AM858" s="26"/>
      <c r="AN858" s="26"/>
      <c r="AO858" s="26"/>
      <c r="AP858" s="26"/>
      <c r="AQ858" s="26"/>
      <c r="AS858" s="13"/>
      <c r="AT858" s="13"/>
      <c r="AU858" s="14"/>
      <c r="AV858" s="26"/>
      <c r="AW858" s="26"/>
      <c r="AX858" s="26"/>
      <c r="AY858" s="26"/>
      <c r="AZ858" s="26"/>
      <c r="BA858" s="26"/>
      <c r="BB858" s="26"/>
      <c r="BC858" s="26"/>
      <c r="CW858" s="26">
        <v>0.29149590163934425</v>
      </c>
      <c r="CX858" s="13">
        <v>65</v>
      </c>
      <c r="CY858" s="13">
        <v>63.996139057625015</v>
      </c>
      <c r="CZ858" s="13">
        <v>63.200068789947011</v>
      </c>
      <c r="DA858" s="13">
        <v>23.854872371002877</v>
      </c>
      <c r="DB858" s="13">
        <f ca="1"/>
        <v>65.183150572463362</v>
      </c>
      <c r="DC858" s="13">
        <f ca="1"/>
        <v>63.823174603502544</v>
      </c>
      <c r="DD858" s="13">
        <v>60.032128248453077</v>
      </c>
      <c r="DE858" s="13">
        <f ca="1"/>
        <v>63.743946046786832</v>
      </c>
      <c r="DF858" s="13">
        <v>64.26873873423385</v>
      </c>
    </row>
    <row r="859" spans="1:110" x14ac:dyDescent="0.25">
      <c r="A859" s="9">
        <v>62.1</v>
      </c>
      <c r="B859" s="10" t="b">
        <v>1</v>
      </c>
      <c r="U859" s="13"/>
      <c r="V859" s="13"/>
      <c r="W859" s="14"/>
      <c r="X859" s="26"/>
      <c r="Y859" s="26"/>
      <c r="Z859" s="26"/>
      <c r="AA859" s="26"/>
      <c r="AB859" s="26"/>
      <c r="AC859" s="26"/>
      <c r="AD859" s="26"/>
      <c r="AE859" s="26"/>
      <c r="AG859" s="13"/>
      <c r="AH859" s="13"/>
      <c r="AI859" s="14"/>
      <c r="AJ859" s="26"/>
      <c r="AK859" s="26"/>
      <c r="AL859" s="26"/>
      <c r="AM859" s="26"/>
      <c r="AN859" s="26"/>
      <c r="AO859" s="26"/>
      <c r="AP859" s="26"/>
      <c r="AQ859" s="26"/>
      <c r="AS859" s="13"/>
      <c r="AT859" s="13"/>
      <c r="AU859" s="14"/>
      <c r="AV859" s="26"/>
      <c r="AW859" s="26"/>
      <c r="AX859" s="26"/>
      <c r="AY859" s="26"/>
      <c r="AZ859" s="26"/>
      <c r="BA859" s="26"/>
      <c r="BB859" s="26"/>
      <c r="BC859" s="26"/>
      <c r="CW859" s="26">
        <v>0.29183743169398907</v>
      </c>
      <c r="CX859" s="13">
        <v>65</v>
      </c>
      <c r="CY859" s="13">
        <v>64.005615968115521</v>
      </c>
      <c r="CZ859" s="13">
        <v>63.209317901941915</v>
      </c>
      <c r="DA859" s="13">
        <v>23.888249870055482</v>
      </c>
      <c r="DB859" s="13">
        <f ca="1"/>
        <v>65.193189939529518</v>
      </c>
      <c r="DC859" s="13">
        <f ca="1"/>
        <v>63.832109507924507</v>
      </c>
      <c r="DD859" s="13">
        <v>60.046057870876119</v>
      </c>
      <c r="DE859" s="13">
        <f ca="1"/>
        <v>63.754875678541261</v>
      </c>
      <c r="DF859" s="13">
        <v>64.279999426350685</v>
      </c>
    </row>
    <row r="860" spans="1:110" x14ac:dyDescent="0.25">
      <c r="A860" s="9">
        <v>61.4</v>
      </c>
      <c r="B860" s="10" t="b">
        <v>1</v>
      </c>
      <c r="U860" s="13"/>
      <c r="V860" s="13"/>
      <c r="W860" s="14"/>
      <c r="X860" s="26"/>
      <c r="Y860" s="26"/>
      <c r="Z860" s="26"/>
      <c r="AA860" s="26"/>
      <c r="AB860" s="26"/>
      <c r="AC860" s="26"/>
      <c r="AD860" s="26"/>
      <c r="AE860" s="26"/>
      <c r="AG860" s="13"/>
      <c r="AH860" s="13"/>
      <c r="AI860" s="14"/>
      <c r="AJ860" s="26"/>
      <c r="AK860" s="26"/>
      <c r="AL860" s="26"/>
      <c r="AM860" s="26"/>
      <c r="AN860" s="26"/>
      <c r="AO860" s="26"/>
      <c r="AP860" s="26"/>
      <c r="AQ860" s="26"/>
      <c r="AS860" s="13"/>
      <c r="AT860" s="13"/>
      <c r="AU860" s="14"/>
      <c r="AV860" s="26"/>
      <c r="AW860" s="26"/>
      <c r="AX860" s="26"/>
      <c r="AY860" s="26"/>
      <c r="AZ860" s="26"/>
      <c r="BA860" s="26"/>
      <c r="BB860" s="26"/>
      <c r="BC860" s="26"/>
      <c r="CW860" s="26">
        <v>0.29217896174863389</v>
      </c>
      <c r="CX860" s="13">
        <v>65</v>
      </c>
      <c r="CY860" s="13">
        <v>64.015087713445894</v>
      </c>
      <c r="CZ860" s="13">
        <v>63.218563325401973</v>
      </c>
      <c r="DA860" s="13">
        <v>23.921643470169514</v>
      </c>
      <c r="DB860" s="13">
        <f ca="1"/>
        <v>65.203221665927956</v>
      </c>
      <c r="DC860" s="13">
        <f ca="1"/>
        <v>63.841040381542918</v>
      </c>
      <c r="DD860" s="13">
        <v>60.05997934493648</v>
      </c>
      <c r="DE860" s="13">
        <f ca="1"/>
        <v>63.765799257624018</v>
      </c>
      <c r="DF860" s="13">
        <v>64.291253753108066</v>
      </c>
    </row>
    <row r="861" spans="1:110" x14ac:dyDescent="0.25">
      <c r="A861" s="9">
        <v>67</v>
      </c>
      <c r="B861" s="10" t="b">
        <v>1</v>
      </c>
      <c r="U861" s="13"/>
      <c r="V861" s="13"/>
      <c r="W861" s="14"/>
      <c r="X861" s="26"/>
      <c r="Y861" s="26"/>
      <c r="Z861" s="26"/>
      <c r="AA861" s="26"/>
      <c r="AB861" s="26"/>
      <c r="AC861" s="26"/>
      <c r="AD861" s="26"/>
      <c r="AE861" s="26"/>
      <c r="AG861" s="13"/>
      <c r="AH861" s="13"/>
      <c r="AI861" s="14"/>
      <c r="AJ861" s="26"/>
      <c r="AK861" s="26"/>
      <c r="AL861" s="26"/>
      <c r="AM861" s="26"/>
      <c r="AN861" s="26"/>
      <c r="AO861" s="26"/>
      <c r="AP861" s="26"/>
      <c r="AQ861" s="26"/>
      <c r="AS861" s="13"/>
      <c r="AT861" s="13"/>
      <c r="AU861" s="14"/>
      <c r="AV861" s="26"/>
      <c r="AW861" s="26"/>
      <c r="AX861" s="26"/>
      <c r="AY861" s="26"/>
      <c r="AZ861" s="26"/>
      <c r="BA861" s="26"/>
      <c r="BB861" s="26"/>
      <c r="BC861" s="26"/>
      <c r="CW861" s="26">
        <v>0.29252049180327871</v>
      </c>
      <c r="CX861" s="13">
        <v>65</v>
      </c>
      <c r="CY861" s="13">
        <v>64.024554308601523</v>
      </c>
      <c r="CZ861" s="13">
        <v>63.227805072943298</v>
      </c>
      <c r="DA861" s="13">
        <v>23.955053186886538</v>
      </c>
      <c r="DB861" s="13">
        <f ca="1"/>
        <v>65.213245771202168</v>
      </c>
      <c r="DC861" s="13">
        <f ca="1"/>
        <v>63.849967237147695</v>
      </c>
      <c r="DD861" s="13">
        <v>60.073892684917006</v>
      </c>
      <c r="DE861" s="13">
        <f ca="1"/>
        <v>63.776716798629778</v>
      </c>
      <c r="DF861" s="13">
        <v>64.302501729563261</v>
      </c>
    </row>
    <row r="862" spans="1:110" x14ac:dyDescent="0.25">
      <c r="A862" s="9">
        <v>62</v>
      </c>
      <c r="B862" s="10" t="b">
        <v>1</v>
      </c>
      <c r="U862" s="13"/>
      <c r="V862" s="13"/>
      <c r="W862" s="14"/>
      <c r="X862" s="26"/>
      <c r="Y862" s="26"/>
      <c r="Z862" s="26"/>
      <c r="AA862" s="26"/>
      <c r="AB862" s="26"/>
      <c r="AC862" s="26"/>
      <c r="AD862" s="26"/>
      <c r="AE862" s="26"/>
      <c r="AG862" s="13"/>
      <c r="AH862" s="13"/>
      <c r="AI862" s="14"/>
      <c r="AJ862" s="26"/>
      <c r="AK862" s="26"/>
      <c r="AL862" s="26"/>
      <c r="AM862" s="26"/>
      <c r="AN862" s="26"/>
      <c r="AO862" s="26"/>
      <c r="AP862" s="26"/>
      <c r="AQ862" s="26"/>
      <c r="AS862" s="13"/>
      <c r="AT862" s="13"/>
      <c r="AU862" s="14"/>
      <c r="AV862" s="26"/>
      <c r="AW862" s="26"/>
      <c r="AX862" s="26"/>
      <c r="AY862" s="26"/>
      <c r="AZ862" s="26"/>
      <c r="BA862" s="26"/>
      <c r="BB862" s="26"/>
      <c r="BC862" s="26"/>
      <c r="CW862" s="26">
        <v>0.29286202185792348</v>
      </c>
      <c r="CX862" s="13">
        <v>65</v>
      </c>
      <c r="CY862" s="13">
        <v>64.03401576852302</v>
      </c>
      <c r="CZ862" s="13">
        <v>63.237043157147347</v>
      </c>
      <c r="DA862" s="13">
        <v>23.988479035770645</v>
      </c>
      <c r="DB862" s="13">
        <f ca="1"/>
        <v>65.223262274833004</v>
      </c>
      <c r="DC862" s="13">
        <f ca="1"/>
        <v>63.858890087492483</v>
      </c>
      <c r="DD862" s="13">
        <v>60.087797905058878</v>
      </c>
      <c r="DE862" s="13">
        <f ca="1"/>
        <v>63.787628316110087</v>
      </c>
      <c r="DF862" s="13">
        <v>64.313743370728801</v>
      </c>
    </row>
    <row r="863" spans="1:110" x14ac:dyDescent="0.25">
      <c r="A863" s="9">
        <v>59.7</v>
      </c>
      <c r="B863" s="10" t="b">
        <v>1</v>
      </c>
      <c r="U863" s="13"/>
      <c r="V863" s="13"/>
      <c r="W863" s="14"/>
      <c r="X863" s="26"/>
      <c r="Y863" s="26"/>
      <c r="Z863" s="26"/>
      <c r="AA863" s="26"/>
      <c r="AB863" s="26"/>
      <c r="AC863" s="26"/>
      <c r="AD863" s="26"/>
      <c r="AE863" s="26"/>
      <c r="AG863" s="13"/>
      <c r="AH863" s="13"/>
      <c r="AI863" s="14"/>
      <c r="AJ863" s="26"/>
      <c r="AK863" s="26"/>
      <c r="AL863" s="26"/>
      <c r="AM863" s="26"/>
      <c r="AN863" s="26"/>
      <c r="AO863" s="26"/>
      <c r="AP863" s="26"/>
      <c r="AQ863" s="26"/>
      <c r="AS863" s="13"/>
      <c r="AT863" s="13"/>
      <c r="AU863" s="14"/>
      <c r="AV863" s="26"/>
      <c r="AW863" s="26"/>
      <c r="AX863" s="26"/>
      <c r="AY863" s="26"/>
      <c r="AZ863" s="26"/>
      <c r="BA863" s="26"/>
      <c r="BB863" s="26"/>
      <c r="BC863" s="26"/>
      <c r="CW863" s="26">
        <v>0.29320355191256831</v>
      </c>
      <c r="CX863" s="13">
        <v>65</v>
      </c>
      <c r="CY863" s="13">
        <v>64.043472108106428</v>
      </c>
      <c r="CZ863" s="13">
        <v>63.246277590561419</v>
      </c>
      <c r="DA863" s="13">
        <v>24.021921032408468</v>
      </c>
      <c r="DB863" s="13">
        <f ca="1"/>
        <v>65.233271196238974</v>
      </c>
      <c r="DC863" s="13">
        <f ca="1"/>
        <v>63.867808945294826</v>
      </c>
      <c r="DD863" s="13">
        <v>60.10169501956176</v>
      </c>
      <c r="DE863" s="13">
        <f ca="1"/>
        <v>63.798533824573525</v>
      </c>
      <c r="DF863" s="13">
        <v>64.324978691572696</v>
      </c>
    </row>
    <row r="864" spans="1:110" x14ac:dyDescent="0.25">
      <c r="A864" s="9">
        <v>59.4</v>
      </c>
      <c r="B864" s="10" t="b">
        <v>1</v>
      </c>
      <c r="U864" s="13"/>
      <c r="V864" s="13"/>
      <c r="W864" s="14"/>
      <c r="X864" s="26"/>
      <c r="Y864" s="26"/>
      <c r="Z864" s="26"/>
      <c r="AA864" s="26"/>
      <c r="AB864" s="26"/>
      <c r="AC864" s="26"/>
      <c r="AD864" s="26"/>
      <c r="AE864" s="26"/>
      <c r="AG864" s="13"/>
      <c r="AH864" s="13"/>
      <c r="AI864" s="14"/>
      <c r="AJ864" s="26"/>
      <c r="AK864" s="26"/>
      <c r="AL864" s="26"/>
      <c r="AM864" s="26"/>
      <c r="AN864" s="26"/>
      <c r="AO864" s="26"/>
      <c r="AP864" s="26"/>
      <c r="AQ864" s="26"/>
      <c r="AS864" s="13"/>
      <c r="AT864" s="13"/>
      <c r="AU864" s="14"/>
      <c r="AV864" s="26"/>
      <c r="AW864" s="26"/>
      <c r="AX864" s="26"/>
      <c r="AY864" s="26"/>
      <c r="AZ864" s="26"/>
      <c r="BA864" s="26"/>
      <c r="BB864" s="26"/>
      <c r="BC864" s="26"/>
      <c r="CW864" s="26">
        <v>0.29354508196721313</v>
      </c>
      <c r="CX864" s="13">
        <v>65</v>
      </c>
      <c r="CY864" s="13">
        <v>64.052923342203428</v>
      </c>
      <c r="CZ864" s="13">
        <v>63.255508385698228</v>
      </c>
      <c r="DA864" s="13">
        <v>24.055379192409241</v>
      </c>
      <c r="DB864" s="13">
        <f ca="1"/>
        <v>65.243272554776567</v>
      </c>
      <c r="DC864" s="13">
        <f ca="1"/>
        <v>63.876723823236325</v>
      </c>
      <c r="DD864" s="13">
        <v>60.115584042583983</v>
      </c>
      <c r="DE864" s="13">
        <f ca="1"/>
        <v>63.809433338485874</v>
      </c>
      <c r="DF864" s="13">
        <v>64.336207707018687</v>
      </c>
    </row>
    <row r="865" spans="1:110" x14ac:dyDescent="0.25">
      <c r="A865" s="9">
        <v>59.1</v>
      </c>
      <c r="B865" s="10" t="b">
        <v>1</v>
      </c>
      <c r="U865" s="13"/>
      <c r="V865" s="13"/>
      <c r="W865" s="14"/>
      <c r="X865" s="26"/>
      <c r="Y865" s="26"/>
      <c r="Z865" s="26"/>
      <c r="AA865" s="26"/>
      <c r="AB865" s="26"/>
      <c r="AC865" s="26"/>
      <c r="AD865" s="26"/>
      <c r="AE865" s="26"/>
      <c r="AG865" s="13"/>
      <c r="AH865" s="13"/>
      <c r="AI865" s="14"/>
      <c r="AJ865" s="26"/>
      <c r="AK865" s="26"/>
      <c r="AL865" s="26"/>
      <c r="AM865" s="26"/>
      <c r="AN865" s="26"/>
      <c r="AO865" s="26"/>
      <c r="AP865" s="26"/>
      <c r="AQ865" s="26"/>
      <c r="AS865" s="13"/>
      <c r="AT865" s="13"/>
      <c r="AU865" s="14"/>
      <c r="AV865" s="26"/>
      <c r="AW865" s="26"/>
      <c r="AX865" s="26"/>
      <c r="AY865" s="26"/>
      <c r="AZ865" s="26"/>
      <c r="BA865" s="26"/>
      <c r="BB865" s="26"/>
      <c r="BC865" s="26"/>
      <c r="CW865" s="26">
        <v>0.2938866120218579</v>
      </c>
      <c r="CX865" s="13">
        <v>65</v>
      </c>
      <c r="CY865" s="13">
        <v>64.062369485621559</v>
      </c>
      <c r="CZ865" s="13">
        <v>63.264735555036665</v>
      </c>
      <c r="DA865" s="13">
        <v>24.088853531404833</v>
      </c>
      <c r="DB865" s="13">
        <f ca="1"/>
        <v>65.253266369740416</v>
      </c>
      <c r="DC865" s="13">
        <f ca="1"/>
        <v>63.885634733962803</v>
      </c>
      <c r="DD865" s="13">
        <v>60.129464988242702</v>
      </c>
      <c r="DE865" s="13">
        <f ca="1"/>
        <v>63.820326872270385</v>
      </c>
      <c r="DF865" s="13">
        <v>64.347430431946407</v>
      </c>
    </row>
    <row r="866" spans="1:110" x14ac:dyDescent="0.25">
      <c r="A866" s="9">
        <v>58.8</v>
      </c>
      <c r="B866" s="10" t="b">
        <v>1</v>
      </c>
      <c r="U866" s="13"/>
      <c r="V866" s="13"/>
      <c r="W866" s="14"/>
      <c r="X866" s="26"/>
      <c r="Y866" s="26"/>
      <c r="Z866" s="26"/>
      <c r="AA866" s="26"/>
      <c r="AB866" s="26"/>
      <c r="AC866" s="26"/>
      <c r="AD866" s="26"/>
      <c r="AE866" s="26"/>
      <c r="AG866" s="13"/>
      <c r="AH866" s="13"/>
      <c r="AI866" s="14"/>
      <c r="AJ866" s="26"/>
      <c r="AK866" s="26"/>
      <c r="AL866" s="26"/>
      <c r="AM866" s="26"/>
      <c r="AN866" s="26"/>
      <c r="AO866" s="26"/>
      <c r="AP866" s="26"/>
      <c r="AQ866" s="26"/>
      <c r="AS866" s="13"/>
      <c r="AT866" s="13"/>
      <c r="AU866" s="14"/>
      <c r="AV866" s="26"/>
      <c r="AW866" s="26"/>
      <c r="AX866" s="26"/>
      <c r="AY866" s="26"/>
      <c r="AZ866" s="26"/>
      <c r="BA866" s="26"/>
      <c r="BB866" s="26"/>
      <c r="BC866" s="26"/>
      <c r="CW866" s="26">
        <v>0.29422814207650272</v>
      </c>
      <c r="CX866" s="13">
        <v>65</v>
      </c>
      <c r="CY866" s="13">
        <v>64.071810553124408</v>
      </c>
      <c r="CZ866" s="13">
        <v>63.273959111021625</v>
      </c>
      <c r="DA866" s="13">
        <v>24.122344065049823</v>
      </c>
      <c r="DB866" s="13">
        <f ca="1"/>
        <v>65.26325266036379</v>
      </c>
      <c r="DC866" s="13">
        <f ca="1"/>
        <v>63.894541690084495</v>
      </c>
      <c r="DD866" s="13">
        <v>60.143337870614062</v>
      </c>
      <c r="DE866" s="13">
        <f ca="1"/>
        <v>63.831214440307889</v>
      </c>
      <c r="DF866" s="13">
        <v>64.358646881191589</v>
      </c>
    </row>
    <row r="867" spans="1:110" x14ac:dyDescent="0.25">
      <c r="A867" s="9">
        <v>58.5</v>
      </c>
      <c r="B867" s="10" t="b">
        <v>1</v>
      </c>
      <c r="U867" s="13"/>
      <c r="V867" s="13"/>
      <c r="W867" s="14"/>
      <c r="X867" s="26"/>
      <c r="Y867" s="26"/>
      <c r="Z867" s="26"/>
      <c r="AA867" s="26"/>
      <c r="AB867" s="26"/>
      <c r="AC867" s="26"/>
      <c r="AD867" s="26"/>
      <c r="AE867" s="26"/>
      <c r="AG867" s="13"/>
      <c r="AH867" s="13"/>
      <c r="AI867" s="14"/>
      <c r="AJ867" s="26"/>
      <c r="AK867" s="26"/>
      <c r="AL867" s="26"/>
      <c r="AM867" s="26"/>
      <c r="AN867" s="26"/>
      <c r="AO867" s="26"/>
      <c r="AP867" s="26"/>
      <c r="AQ867" s="26"/>
      <c r="AS867" s="13"/>
      <c r="AT867" s="13"/>
      <c r="AU867" s="14"/>
      <c r="AV867" s="26"/>
      <c r="AW867" s="26"/>
      <c r="AX867" s="26"/>
      <c r="AY867" s="26"/>
      <c r="AZ867" s="26"/>
      <c r="BA867" s="26"/>
      <c r="BB867" s="26"/>
      <c r="BC867" s="26"/>
      <c r="CW867" s="26">
        <v>0.29456967213114754</v>
      </c>
      <c r="CX867" s="13">
        <v>65</v>
      </c>
      <c r="CY867" s="13">
        <v>64.081246559431833</v>
      </c>
      <c r="CZ867" s="13">
        <v>63.2831790660641</v>
      </c>
      <c r="DA867" s="13">
        <v>24.155850809021505</v>
      </c>
      <c r="DB867" s="13">
        <f ca="1"/>
        <v>65.273231445818681</v>
      </c>
      <c r="DC867" s="13">
        <f ca="1"/>
        <v>63.903444704176216</v>
      </c>
      <c r="DD867" s="13">
        <v>60.157202703733404</v>
      </c>
      <c r="DE867" s="13">
        <f ca="1"/>
        <v>63.842096056937017</v>
      </c>
      <c r="DF867" s="13">
        <v>64.369857069546214</v>
      </c>
    </row>
    <row r="868" spans="1:110" x14ac:dyDescent="0.25">
      <c r="A868" s="9">
        <v>58.1</v>
      </c>
      <c r="B868" s="10" t="b">
        <v>1</v>
      </c>
      <c r="U868" s="13"/>
      <c r="V868" s="13"/>
      <c r="W868" s="14"/>
      <c r="X868" s="26"/>
      <c r="Y868" s="26"/>
      <c r="Z868" s="26"/>
      <c r="AA868" s="26"/>
      <c r="AB868" s="26"/>
      <c r="AC868" s="26"/>
      <c r="AD868" s="26"/>
      <c r="AE868" s="26"/>
      <c r="AG868" s="13"/>
      <c r="AH868" s="13"/>
      <c r="AI868" s="14"/>
      <c r="AJ868" s="26"/>
      <c r="AK868" s="26"/>
      <c r="AL868" s="26"/>
      <c r="AM868" s="26"/>
      <c r="AN868" s="26"/>
      <c r="AO868" s="26"/>
      <c r="AP868" s="26"/>
      <c r="AQ868" s="26"/>
      <c r="AS868" s="13"/>
      <c r="AT868" s="13"/>
      <c r="AU868" s="14"/>
      <c r="AV868" s="26"/>
      <c r="AW868" s="26"/>
      <c r="AX868" s="26"/>
      <c r="AY868" s="26"/>
      <c r="AZ868" s="26"/>
      <c r="BA868" s="26"/>
      <c r="BB868" s="26"/>
      <c r="BC868" s="26"/>
      <c r="CW868" s="26">
        <v>0.29491120218579236</v>
      </c>
      <c r="CX868" s="13">
        <v>65</v>
      </c>
      <c r="CY868" s="13">
        <v>64.090677519220179</v>
      </c>
      <c r="CZ868" s="13">
        <v>63.292395432541703</v>
      </c>
      <c r="DA868" s="13">
        <v>24.189373779019967</v>
      </c>
      <c r="DB868" s="13">
        <f ca="1"/>
        <v>65.283202745216187</v>
      </c>
      <c r="DC868" s="13">
        <f ca="1"/>
        <v>63.912343788777513</v>
      </c>
      <c r="DD868" s="13">
        <v>60.171059501595359</v>
      </c>
      <c r="DE868" s="13">
        <f ca="1"/>
        <v>63.8529717364544</v>
      </c>
      <c r="DF868" s="13">
        <v>64.381061011758774</v>
      </c>
    </row>
    <row r="869" spans="1:110" x14ac:dyDescent="0.25">
      <c r="A869" s="9">
        <v>45.3</v>
      </c>
      <c r="B869" s="10" t="b">
        <v>1</v>
      </c>
      <c r="U869" s="13"/>
      <c r="V869" s="13"/>
      <c r="W869" s="14"/>
      <c r="X869" s="26"/>
      <c r="Y869" s="26"/>
      <c r="Z869" s="26"/>
      <c r="AA869" s="26"/>
      <c r="AB869" s="26"/>
      <c r="AC869" s="26"/>
      <c r="AD869" s="26"/>
      <c r="AE869" s="26"/>
      <c r="AG869" s="13"/>
      <c r="AH869" s="13"/>
      <c r="AI869" s="14"/>
      <c r="AJ869" s="26"/>
      <c r="AK869" s="26"/>
      <c r="AL869" s="26"/>
      <c r="AM869" s="26"/>
      <c r="AN869" s="26"/>
      <c r="AO869" s="26"/>
      <c r="AP869" s="26"/>
      <c r="AQ869" s="26"/>
      <c r="AS869" s="13"/>
      <c r="AT869" s="13"/>
      <c r="AU869" s="14"/>
      <c r="AV869" s="26"/>
      <c r="AW869" s="26"/>
      <c r="AX869" s="26"/>
      <c r="AY869" s="26"/>
      <c r="AZ869" s="26"/>
      <c r="BA869" s="26"/>
      <c r="BB869" s="26"/>
      <c r="BC869" s="26"/>
      <c r="CW869" s="26">
        <v>0.29525273224043713</v>
      </c>
      <c r="CX869" s="13">
        <v>65.099999999999994</v>
      </c>
      <c r="CY869" s="13">
        <v>64.10010344712245</v>
      </c>
      <c r="CZ869" s="13">
        <v>63.301608222798478</v>
      </c>
      <c r="DA869" s="13">
        <v>24.222912990768084</v>
      </c>
      <c r="DB869" s="13">
        <f ca="1"/>
        <v>65.293166577606783</v>
      </c>
      <c r="DC869" s="13">
        <f ca="1"/>
        <v>63.921238956392827</v>
      </c>
      <c r="DD869" s="13">
        <v>60.184908278154069</v>
      </c>
      <c r="DE869" s="13">
        <f ca="1"/>
        <v>63.863841493114819</v>
      </c>
      <c r="DF869" s="13">
        <v>64.392258722534422</v>
      </c>
    </row>
    <row r="870" spans="1:110" x14ac:dyDescent="0.25">
      <c r="A870" s="9">
        <v>77.599999999999994</v>
      </c>
      <c r="B870" s="10" t="b">
        <v>1</v>
      </c>
      <c r="U870" s="13"/>
      <c r="V870" s="13"/>
      <c r="W870" s="14"/>
      <c r="X870" s="26"/>
      <c r="Y870" s="26"/>
      <c r="Z870" s="26"/>
      <c r="AA870" s="26"/>
      <c r="AB870" s="26"/>
      <c r="AC870" s="26"/>
      <c r="AD870" s="26"/>
      <c r="AE870" s="26"/>
      <c r="AG870" s="13"/>
      <c r="AH870" s="13"/>
      <c r="AI870" s="14"/>
      <c r="AJ870" s="26"/>
      <c r="AK870" s="26"/>
      <c r="AL870" s="26"/>
      <c r="AM870" s="26"/>
      <c r="AN870" s="26"/>
      <c r="AO870" s="26"/>
      <c r="AP870" s="26"/>
      <c r="AQ870" s="26"/>
      <c r="AS870" s="13"/>
      <c r="AT870" s="13"/>
      <c r="AU870" s="14"/>
      <c r="AV870" s="26"/>
      <c r="AW870" s="26"/>
      <c r="AX870" s="26"/>
      <c r="AY870" s="26"/>
      <c r="AZ870" s="26"/>
      <c r="BA870" s="26"/>
      <c r="BB870" s="26"/>
      <c r="BC870" s="26"/>
      <c r="CW870" s="26">
        <v>0.29559426229508196</v>
      </c>
      <c r="CX870" s="13">
        <v>65.099999999999994</v>
      </c>
      <c r="CY870" s="13">
        <v>64.109524357728532</v>
      </c>
      <c r="CZ870" s="13">
        <v>63.310817449145205</v>
      </c>
      <c r="DA870" s="13">
        <v>24.256468460011639</v>
      </c>
      <c r="DB870" s="13">
        <f ca="1"/>
        <v>65.303122961980577</v>
      </c>
      <c r="DC870" s="13">
        <f ca="1"/>
        <v>63.930130219491716</v>
      </c>
      <c r="DD870" s="13">
        <v>60.198749047323346</v>
      </c>
      <c r="DE870" s="13">
        <f ca="1"/>
        <v>63.874705341131417</v>
      </c>
      <c r="DF870" s="13">
        <v>64.403450216535163</v>
      </c>
    </row>
    <row r="871" spans="1:110" x14ac:dyDescent="0.25">
      <c r="A871" s="9">
        <v>77.3</v>
      </c>
      <c r="B871" s="10" t="b">
        <v>1</v>
      </c>
      <c r="U871" s="13"/>
      <c r="V871" s="13"/>
      <c r="W871" s="14"/>
      <c r="X871" s="26"/>
      <c r="Y871" s="26"/>
      <c r="Z871" s="26"/>
      <c r="AA871" s="26"/>
      <c r="AB871" s="26"/>
      <c r="AC871" s="26"/>
      <c r="AD871" s="26"/>
      <c r="AE871" s="26"/>
      <c r="AG871" s="13"/>
      <c r="AH871" s="13"/>
      <c r="AI871" s="14"/>
      <c r="AJ871" s="26"/>
      <c r="AK871" s="26"/>
      <c r="AL871" s="26"/>
      <c r="AM871" s="26"/>
      <c r="AN871" s="26"/>
      <c r="AO871" s="26"/>
      <c r="AP871" s="26"/>
      <c r="AQ871" s="26"/>
      <c r="AS871" s="13"/>
      <c r="AT871" s="13"/>
      <c r="AU871" s="14"/>
      <c r="AV871" s="26"/>
      <c r="AW871" s="26"/>
      <c r="AX871" s="26"/>
      <c r="AY871" s="26"/>
      <c r="AZ871" s="26"/>
      <c r="BA871" s="26"/>
      <c r="BB871" s="26"/>
      <c r="BC871" s="26"/>
      <c r="CW871" s="26">
        <v>0.29593579234972678</v>
      </c>
      <c r="CX871" s="13">
        <v>65.099999999999994</v>
      </c>
      <c r="CY871" s="13">
        <v>64.11894026558538</v>
      </c>
      <c r="CZ871" s="13">
        <v>63.320023123859535</v>
      </c>
      <c r="DA871" s="13">
        <v>24.290040202519272</v>
      </c>
      <c r="DB871" s="13">
        <f ca="1"/>
        <v>65.313071917267635</v>
      </c>
      <c r="DC871" s="13">
        <f ca="1"/>
        <v>63.939017590508939</v>
      </c>
      <c r="DD871" s="13">
        <v>60.212581822976816</v>
      </c>
      <c r="DE871" s="13">
        <f ca="1"/>
        <v>63.88556329467589</v>
      </c>
      <c r="DF871" s="13">
        <v>64.414635508380059</v>
      </c>
    </row>
    <row r="872" spans="1:110" x14ac:dyDescent="0.25">
      <c r="A872" s="9">
        <v>76.900000000000006</v>
      </c>
      <c r="B872" s="10" t="b">
        <v>1</v>
      </c>
      <c r="U872" s="13"/>
      <c r="V872" s="13"/>
      <c r="W872" s="14"/>
      <c r="X872" s="26"/>
      <c r="Y872" s="26"/>
      <c r="Z872" s="26"/>
      <c r="AA872" s="26"/>
      <c r="AB872" s="26"/>
      <c r="AC872" s="26"/>
      <c r="AD872" s="26"/>
      <c r="AE872" s="26"/>
      <c r="AG872" s="13"/>
      <c r="AH872" s="13"/>
      <c r="AI872" s="14"/>
      <c r="AJ872" s="26"/>
      <c r="AK872" s="26"/>
      <c r="AL872" s="26"/>
      <c r="AM872" s="26"/>
      <c r="AN872" s="26"/>
      <c r="AO872" s="26"/>
      <c r="AP872" s="26"/>
      <c r="AQ872" s="26"/>
      <c r="AS872" s="13"/>
      <c r="AT872" s="13"/>
      <c r="AU872" s="14"/>
      <c r="AV872" s="26"/>
      <c r="AW872" s="26"/>
      <c r="AX872" s="26"/>
      <c r="AY872" s="26"/>
      <c r="AZ872" s="26"/>
      <c r="BA872" s="26"/>
      <c r="BB872" s="26"/>
      <c r="BC872" s="26"/>
      <c r="CW872" s="26">
        <v>0.2962773224043716</v>
      </c>
      <c r="CX872" s="13">
        <v>65.099999999999994</v>
      </c>
      <c r="CY872" s="13">
        <v>64.128351185197275</v>
      </c>
      <c r="CZ872" s="13">
        <v>63.329225259186259</v>
      </c>
      <c r="DA872" s="13">
        <v>24.323628234082619</v>
      </c>
      <c r="DB872" s="13">
        <f ca="1"/>
        <v>65.323013462338167</v>
      </c>
      <c r="DC872" s="13">
        <f ca="1"/>
        <v>63.947901081844677</v>
      </c>
      <c r="DD872" s="13">
        <v>60.226406618948069</v>
      </c>
      <c r="DE872" s="13">
        <f ca="1"/>
        <v>63.896415367878646</v>
      </c>
      <c r="DF872" s="13">
        <v>64.425814612645397</v>
      </c>
    </row>
    <row r="873" spans="1:110" x14ac:dyDescent="0.25">
      <c r="A873" s="9">
        <v>76.3</v>
      </c>
      <c r="B873" s="10" t="b">
        <v>1</v>
      </c>
      <c r="U873" s="13"/>
      <c r="V873" s="13"/>
      <c r="W873" s="14"/>
      <c r="X873" s="26"/>
      <c r="Y873" s="26"/>
      <c r="Z873" s="26"/>
      <c r="AA873" s="26"/>
      <c r="AB873" s="26"/>
      <c r="AC873" s="26"/>
      <c r="AD873" s="26"/>
      <c r="AE873" s="26"/>
      <c r="AG873" s="13"/>
      <c r="AH873" s="13"/>
      <c r="AI873" s="14"/>
      <c r="AJ873" s="26"/>
      <c r="AK873" s="26"/>
      <c r="AL873" s="26"/>
      <c r="AM873" s="26"/>
      <c r="AN873" s="26"/>
      <c r="AO873" s="26"/>
      <c r="AP873" s="26"/>
      <c r="AQ873" s="26"/>
      <c r="AS873" s="13"/>
      <c r="AT873" s="13"/>
      <c r="AU873" s="14"/>
      <c r="AV873" s="26"/>
      <c r="AW873" s="26"/>
      <c r="AX873" s="26"/>
      <c r="AY873" s="26"/>
      <c r="AZ873" s="26"/>
      <c r="BA873" s="26"/>
      <c r="BB873" s="26"/>
      <c r="BC873" s="26"/>
      <c r="CW873" s="26">
        <v>0.29661885245901637</v>
      </c>
      <c r="CX873" s="13">
        <v>65.099999999999994</v>
      </c>
      <c r="CY873" s="13">
        <v>64.13775713102595</v>
      </c>
      <c r="CZ873" s="13">
        <v>63.33842386733722</v>
      </c>
      <c r="DA873" s="13">
        <v>24.357232570516302</v>
      </c>
      <c r="DB873" s="13">
        <f ca="1"/>
        <v>65.332947616002912</v>
      </c>
      <c r="DC873" s="13">
        <f ca="1"/>
        <v>63.956780705864681</v>
      </c>
      <c r="DD873" s="13">
        <v>60.240223449030864</v>
      </c>
      <c r="DE873" s="13">
        <f ca="1"/>
        <v>63.907261574828993</v>
      </c>
      <c r="DF873" s="13">
        <v>64.436987543864916</v>
      </c>
    </row>
    <row r="874" spans="1:110" x14ac:dyDescent="0.25">
      <c r="A874" s="9">
        <v>76.099999999999994</v>
      </c>
      <c r="B874" s="10" t="b">
        <v>1</v>
      </c>
      <c r="U874" s="13"/>
      <c r="V874" s="13"/>
      <c r="W874" s="14"/>
      <c r="X874" s="26"/>
      <c r="Y874" s="26"/>
      <c r="Z874" s="26"/>
      <c r="AA874" s="26"/>
      <c r="AB874" s="26"/>
      <c r="AC874" s="26"/>
      <c r="AD874" s="26"/>
      <c r="AE874" s="26"/>
      <c r="AG874" s="13"/>
      <c r="AH874" s="13"/>
      <c r="AI874" s="14"/>
      <c r="AJ874" s="26"/>
      <c r="AK874" s="26"/>
      <c r="AL874" s="26"/>
      <c r="AM874" s="26"/>
      <c r="AN874" s="26"/>
      <c r="AO874" s="26"/>
      <c r="AP874" s="26"/>
      <c r="AQ874" s="26"/>
      <c r="AS874" s="13"/>
      <c r="AT874" s="13"/>
      <c r="AU874" s="14"/>
      <c r="AV874" s="26"/>
      <c r="AW874" s="26"/>
      <c r="AX874" s="26"/>
      <c r="AY874" s="26"/>
      <c r="AZ874" s="26"/>
      <c r="BA874" s="26"/>
      <c r="BB874" s="26"/>
      <c r="BC874" s="26"/>
      <c r="CW874" s="26">
        <v>0.29696038251366119</v>
      </c>
      <c r="CX874" s="13">
        <v>65.099999999999994</v>
      </c>
      <c r="CY874" s="13">
        <v>64.14715811749079</v>
      </c>
      <c r="CZ874" s="13">
        <v>63.347618960491751</v>
      </c>
      <c r="DA874" s="13">
        <v>24.390853227657985</v>
      </c>
      <c r="DB874" s="13">
        <f ca="1"/>
        <v>65.342874397013333</v>
      </c>
      <c r="DC874" s="13">
        <f ca="1"/>
        <v>63.96565647490042</v>
      </c>
      <c r="DD874" s="13">
        <v>60.254032326979271</v>
      </c>
      <c r="DE874" s="13">
        <f ca="1"/>
        <v>63.918101929575322</v>
      </c>
      <c r="DF874" s="13">
        <v>64.448154316529923</v>
      </c>
    </row>
    <row r="875" spans="1:110" x14ac:dyDescent="0.25">
      <c r="A875" s="9">
        <v>75.599999999999994</v>
      </c>
      <c r="B875" s="10" t="b">
        <v>1</v>
      </c>
      <c r="U875" s="13"/>
      <c r="V875" s="13"/>
      <c r="W875" s="14"/>
      <c r="X875" s="26"/>
      <c r="Y875" s="26"/>
      <c r="Z875" s="26"/>
      <c r="AA875" s="26"/>
      <c r="AB875" s="26"/>
      <c r="AC875" s="26"/>
      <c r="AD875" s="26"/>
      <c r="AE875" s="26"/>
      <c r="AG875" s="13"/>
      <c r="AH875" s="13"/>
      <c r="AI875" s="14"/>
      <c r="AJ875" s="26"/>
      <c r="AK875" s="26"/>
      <c r="AL875" s="26"/>
      <c r="AM875" s="26"/>
      <c r="AN875" s="26"/>
      <c r="AO875" s="26"/>
      <c r="AP875" s="26"/>
      <c r="AQ875" s="26"/>
      <c r="AS875" s="13"/>
      <c r="AT875" s="13"/>
      <c r="AU875" s="14"/>
      <c r="AV875" s="26"/>
      <c r="AW875" s="26"/>
      <c r="AX875" s="26"/>
      <c r="AY875" s="26"/>
      <c r="AZ875" s="26"/>
      <c r="BA875" s="26"/>
      <c r="BB875" s="26"/>
      <c r="BC875" s="26"/>
      <c r="CW875" s="26">
        <v>0.29730191256830601</v>
      </c>
      <c r="CX875" s="13">
        <v>65.099999999999994</v>
      </c>
      <c r="CY875" s="13">
        <v>64.156554158969129</v>
      </c>
      <c r="CZ875" s="13">
        <v>63.35681055079656</v>
      </c>
      <c r="DA875" s="13">
        <v>24.424490221368405</v>
      </c>
      <c r="DB875" s="13">
        <f ca="1"/>
        <v>65.352793824061891</v>
      </c>
      <c r="DC875" s="13">
        <f ca="1"/>
        <v>63.974528401249295</v>
      </c>
      <c r="DD875" s="13">
        <v>60.267833266507793</v>
      </c>
      <c r="DE875" s="13">
        <f ca="1"/>
        <v>63.92893644612532</v>
      </c>
      <c r="DF875" s="13">
        <v>64.459314945089602</v>
      </c>
    </row>
    <row r="876" spans="1:110" x14ac:dyDescent="0.25">
      <c r="A876" s="9">
        <v>74.900000000000006</v>
      </c>
      <c r="B876" s="10" t="b">
        <v>1</v>
      </c>
      <c r="U876" s="13"/>
      <c r="V876" s="13"/>
      <c r="W876" s="14"/>
      <c r="X876" s="26"/>
      <c r="Y876" s="26"/>
      <c r="Z876" s="26"/>
      <c r="AA876" s="26"/>
      <c r="AB876" s="26"/>
      <c r="AC876" s="26"/>
      <c r="AD876" s="26"/>
      <c r="AE876" s="26"/>
      <c r="AG876" s="13"/>
      <c r="AH876" s="13"/>
      <c r="AI876" s="14"/>
      <c r="AJ876" s="26"/>
      <c r="AK876" s="26"/>
      <c r="AL876" s="26"/>
      <c r="AM876" s="26"/>
      <c r="AN876" s="26"/>
      <c r="AO876" s="26"/>
      <c r="AP876" s="26"/>
      <c r="AQ876" s="26"/>
      <c r="AS876" s="13"/>
      <c r="AT876" s="13"/>
      <c r="AU876" s="14"/>
      <c r="AV876" s="26"/>
      <c r="AW876" s="26"/>
      <c r="AX876" s="26"/>
      <c r="AY876" s="26"/>
      <c r="AZ876" s="26"/>
      <c r="BA876" s="26"/>
      <c r="BB876" s="26"/>
      <c r="BC876" s="26"/>
      <c r="CW876" s="26">
        <v>0.29764344262295084</v>
      </c>
      <c r="CX876" s="13">
        <v>65.099999999999994</v>
      </c>
      <c r="CY876" s="13">
        <v>64.165945269796339</v>
      </c>
      <c r="CZ876" s="13">
        <v>63.365998650366173</v>
      </c>
      <c r="DA876" s="13">
        <v>24.458143567531433</v>
      </c>
      <c r="DB876" s="13">
        <f ca="1"/>
        <v>65.362705915782385</v>
      </c>
      <c r="DC876" s="13">
        <f ca="1"/>
        <v>63.983396497174716</v>
      </c>
      <c r="DD876" s="13">
        <v>60.281626281291594</v>
      </c>
      <c r="DE876" s="13">
        <f ca="1"/>
        <v>63.939765138446091</v>
      </c>
      <c r="DF876" s="13">
        <v>64.470469443951032</v>
      </c>
    </row>
    <row r="877" spans="1:110" x14ac:dyDescent="0.25">
      <c r="A877" s="9">
        <v>74.2</v>
      </c>
      <c r="B877" s="10" t="b">
        <v>1</v>
      </c>
      <c r="U877" s="13"/>
      <c r="V877" s="13"/>
      <c r="W877" s="14"/>
      <c r="X877" s="26"/>
      <c r="Y877" s="26"/>
      <c r="Z877" s="26"/>
      <c r="AA877" s="26"/>
      <c r="AB877" s="26"/>
      <c r="AC877" s="26"/>
      <c r="AD877" s="26"/>
      <c r="AE877" s="26"/>
      <c r="AG877" s="13"/>
      <c r="AH877" s="13"/>
      <c r="AI877" s="14"/>
      <c r="AJ877" s="26"/>
      <c r="AK877" s="26"/>
      <c r="AL877" s="26"/>
      <c r="AM877" s="26"/>
      <c r="AN877" s="26"/>
      <c r="AO877" s="26"/>
      <c r="AP877" s="26"/>
      <c r="AQ877" s="26"/>
      <c r="AS877" s="13"/>
      <c r="AT877" s="13"/>
      <c r="AU877" s="14"/>
      <c r="AV877" s="26"/>
      <c r="AW877" s="26"/>
      <c r="AX877" s="26"/>
      <c r="AY877" s="26"/>
      <c r="AZ877" s="26"/>
      <c r="BA877" s="26"/>
      <c r="BB877" s="26"/>
      <c r="BC877" s="26"/>
      <c r="CW877" s="26">
        <v>0.29798497267759561</v>
      </c>
      <c r="CX877" s="13">
        <v>65.2</v>
      </c>
      <c r="CY877" s="13">
        <v>64.175331464266037</v>
      </c>
      <c r="CZ877" s="13">
        <v>63.375183271282864</v>
      </c>
      <c r="DA877" s="13">
        <v>24.491813282054132</v>
      </c>
      <c r="DB877" s="13">
        <f ca="1"/>
        <v>65.372610690750136</v>
      </c>
      <c r="DC877" s="13">
        <f ca="1"/>
        <v>63.992260774906335</v>
      </c>
      <c r="DD877" s="13">
        <v>60.295411384966599</v>
      </c>
      <c r="DE877" s="13">
        <f ca="1"/>
        <v>63.950588020464352</v>
      </c>
      <c r="DF877" s="13">
        <v>64.481617827479525</v>
      </c>
    </row>
    <row r="878" spans="1:110" x14ac:dyDescent="0.25">
      <c r="A878" s="9">
        <v>73</v>
      </c>
      <c r="B878" s="10" t="b">
        <v>1</v>
      </c>
      <c r="U878" s="13"/>
      <c r="V878" s="13"/>
      <c r="W878" s="14"/>
      <c r="X878" s="26"/>
      <c r="Y878" s="26"/>
      <c r="Z878" s="26"/>
      <c r="AA878" s="26"/>
      <c r="AB878" s="26"/>
      <c r="AC878" s="26"/>
      <c r="AD878" s="26"/>
      <c r="AE878" s="26"/>
      <c r="AG878" s="13"/>
      <c r="AH878" s="13"/>
      <c r="AI878" s="14"/>
      <c r="AJ878" s="26"/>
      <c r="AK878" s="26"/>
      <c r="AL878" s="26"/>
      <c r="AM878" s="26"/>
      <c r="AN878" s="26"/>
      <c r="AO878" s="26"/>
      <c r="AP878" s="26"/>
      <c r="AQ878" s="26"/>
      <c r="AS878" s="13"/>
      <c r="AT878" s="13"/>
      <c r="AU878" s="14"/>
      <c r="AV878" s="26"/>
      <c r="AW878" s="26"/>
      <c r="AX878" s="26"/>
      <c r="AY878" s="26"/>
      <c r="AZ878" s="26"/>
      <c r="BA878" s="26"/>
      <c r="BB878" s="26"/>
      <c r="BC878" s="26"/>
      <c r="CW878" s="26">
        <v>0.29832650273224043</v>
      </c>
      <c r="CX878" s="13">
        <v>65.2</v>
      </c>
      <c r="CY878" s="13">
        <v>64.184712756630375</v>
      </c>
      <c r="CZ878" s="13">
        <v>63.384364425596871</v>
      </c>
      <c r="DA878" s="13">
        <v>24.525499380866783</v>
      </c>
      <c r="DB878" s="13">
        <f ca="1"/>
        <v>65.382508167482314</v>
      </c>
      <c r="DC878" s="13">
        <f ca="1"/>
        <v>64.001121246640167</v>
      </c>
      <c r="DD878" s="13">
        <v>60.309188591129676</v>
      </c>
      <c r="DE878" s="13">
        <f ca="1"/>
        <v>63.961405106066664</v>
      </c>
      <c r="DF878" s="13">
        <v>64.492760109998699</v>
      </c>
    </row>
    <row r="879" spans="1:110" x14ac:dyDescent="0.25">
      <c r="A879" s="9">
        <v>73</v>
      </c>
      <c r="B879" s="10" t="b">
        <v>1</v>
      </c>
      <c r="U879" s="13"/>
      <c r="V879" s="13"/>
      <c r="W879" s="14"/>
      <c r="X879" s="26"/>
      <c r="Y879" s="26"/>
      <c r="Z879" s="26"/>
      <c r="AA879" s="26"/>
      <c r="AB879" s="26"/>
      <c r="AC879" s="26"/>
      <c r="AD879" s="26"/>
      <c r="AE879" s="26"/>
      <c r="AG879" s="13"/>
      <c r="AH879" s="13"/>
      <c r="AI879" s="14"/>
      <c r="AJ879" s="26"/>
      <c r="AK879" s="26"/>
      <c r="AL879" s="26"/>
      <c r="AM879" s="26"/>
      <c r="AN879" s="26"/>
      <c r="AO879" s="26"/>
      <c r="AP879" s="26"/>
      <c r="AQ879" s="26"/>
      <c r="AS879" s="13"/>
      <c r="AT879" s="13"/>
      <c r="AU879" s="14"/>
      <c r="AV879" s="26"/>
      <c r="AW879" s="26"/>
      <c r="AX879" s="26"/>
      <c r="AY879" s="26"/>
      <c r="AZ879" s="26"/>
      <c r="BA879" s="26"/>
      <c r="BB879" s="26"/>
      <c r="BC879" s="26"/>
      <c r="CW879" s="26">
        <v>0.29866803278688525</v>
      </c>
      <c r="CX879" s="13">
        <v>65.2</v>
      </c>
      <c r="CY879" s="13">
        <v>64.194089161100109</v>
      </c>
      <c r="CZ879" s="13">
        <v>63.393542125326626</v>
      </c>
      <c r="DA879" s="13">
        <v>24.559201879922949</v>
      </c>
      <c r="DB879" s="13">
        <f ca="1"/>
        <v>65.392398364438151</v>
      </c>
      <c r="DC879" s="13">
        <f ca="1"/>
        <v>64.009977924538802</v>
      </c>
      <c r="DD879" s="13">
        <v>60.32295791333879</v>
      </c>
      <c r="DE879" s="13">
        <f ca="1"/>
        <v>63.972216409099516</v>
      </c>
      <c r="DF879" s="13">
        <v>64.503896305790704</v>
      </c>
    </row>
    <row r="880" spans="1:110" x14ac:dyDescent="0.25">
      <c r="A880" s="9">
        <v>72.8</v>
      </c>
      <c r="B880" s="10" t="b">
        <v>1</v>
      </c>
      <c r="U880" s="13"/>
      <c r="V880" s="13"/>
      <c r="W880" s="14"/>
      <c r="X880" s="26"/>
      <c r="Y880" s="26"/>
      <c r="Z880" s="26"/>
      <c r="AA880" s="26"/>
      <c r="AB880" s="26"/>
      <c r="AC880" s="26"/>
      <c r="AD880" s="26"/>
      <c r="AE880" s="26"/>
      <c r="AG880" s="13"/>
      <c r="AH880" s="13"/>
      <c r="AI880" s="14"/>
      <c r="AJ880" s="26"/>
      <c r="AK880" s="26"/>
      <c r="AL880" s="26"/>
      <c r="AM880" s="26"/>
      <c r="AN880" s="26"/>
      <c r="AO880" s="26"/>
      <c r="AP880" s="26"/>
      <c r="AQ880" s="26"/>
      <c r="AS880" s="13"/>
      <c r="AT880" s="13"/>
      <c r="AU880" s="14"/>
      <c r="AV880" s="26"/>
      <c r="AW880" s="26"/>
      <c r="AX880" s="26"/>
      <c r="AY880" s="26"/>
      <c r="AZ880" s="26"/>
      <c r="BA880" s="26"/>
      <c r="BB880" s="26"/>
      <c r="BC880" s="26"/>
      <c r="CW880" s="26">
        <v>0.29900956284153007</v>
      </c>
      <c r="CX880" s="13">
        <v>65.2</v>
      </c>
      <c r="CY880" s="13">
        <v>64.203460691844867</v>
      </c>
      <c r="CZ880" s="13">
        <v>63.402716382458721</v>
      </c>
      <c r="DA880" s="13">
        <v>24.592920795199461</v>
      </c>
      <c r="DB880" s="13">
        <f ca="1"/>
        <v>65.402281300019283</v>
      </c>
      <c r="DC880" s="13">
        <f ca="1"/>
        <v>64.018830820731452</v>
      </c>
      <c r="DD880" s="13">
        <v>60.336719365113161</v>
      </c>
      <c r="DE880" s="13">
        <f ca="1"/>
        <v>63.983021943369579</v>
      </c>
      <c r="DF880" s="13">
        <v>64.515026429096451</v>
      </c>
    </row>
    <row r="881" spans="1:110" x14ac:dyDescent="0.25">
      <c r="A881" s="9">
        <v>72.3</v>
      </c>
      <c r="B881" s="10" t="b">
        <v>1</v>
      </c>
      <c r="U881" s="13"/>
      <c r="V881" s="13"/>
      <c r="W881" s="14"/>
      <c r="X881" s="26"/>
      <c r="Y881" s="26"/>
      <c r="Z881" s="26"/>
      <c r="AA881" s="26"/>
      <c r="AB881" s="26"/>
      <c r="AC881" s="26"/>
      <c r="AD881" s="26"/>
      <c r="AE881" s="26"/>
      <c r="AG881" s="13"/>
      <c r="AH881" s="13"/>
      <c r="AI881" s="14"/>
      <c r="AJ881" s="26"/>
      <c r="AK881" s="26"/>
      <c r="AL881" s="26"/>
      <c r="AM881" s="26"/>
      <c r="AN881" s="26"/>
      <c r="AO881" s="26"/>
      <c r="AP881" s="26"/>
      <c r="AQ881" s="26"/>
      <c r="AS881" s="13"/>
      <c r="AT881" s="13"/>
      <c r="AU881" s="14"/>
      <c r="AV881" s="26"/>
      <c r="AW881" s="26"/>
      <c r="AX881" s="26"/>
      <c r="AY881" s="26"/>
      <c r="AZ881" s="26"/>
      <c r="BA881" s="26"/>
      <c r="BB881" s="26"/>
      <c r="BC881" s="26"/>
      <c r="CW881" s="26">
        <v>0.29935109289617484</v>
      </c>
      <c r="CX881" s="13">
        <v>65.2</v>
      </c>
      <c r="CY881" s="13">
        <v>64.212827362993309</v>
      </c>
      <c r="CZ881" s="13">
        <v>63.411887208948272</v>
      </c>
      <c r="DA881" s="13">
        <v>24.62665614269654</v>
      </c>
      <c r="DB881" s="13">
        <f ca="1"/>
        <v>65.412156992569919</v>
      </c>
      <c r="DC881" s="13">
        <f ca="1"/>
        <v>64.02767994731424</v>
      </c>
      <c r="DD881" s="13">
        <v>60.350472959933413</v>
      </c>
      <c r="DE881" s="13">
        <f ca="1"/>
        <v>63.99382172264383</v>
      </c>
      <c r="DF881" s="13">
        <v>64.526150494115711</v>
      </c>
    </row>
    <row r="882" spans="1:110" x14ac:dyDescent="0.25">
      <c r="A882" s="9">
        <v>71.900000000000006</v>
      </c>
      <c r="B882" s="10" t="b">
        <v>1</v>
      </c>
      <c r="U882" s="13"/>
      <c r="V882" s="13"/>
      <c r="W882" s="14"/>
      <c r="X882" s="26"/>
      <c r="Y882" s="26"/>
      <c r="Z882" s="26"/>
      <c r="AA882" s="26"/>
      <c r="AB882" s="26"/>
      <c r="AC882" s="26"/>
      <c r="AD882" s="26"/>
      <c r="AE882" s="26"/>
      <c r="AG882" s="13"/>
      <c r="AH882" s="13"/>
      <c r="AI882" s="14"/>
      <c r="AJ882" s="26"/>
      <c r="AK882" s="26"/>
      <c r="AL882" s="26"/>
      <c r="AM882" s="26"/>
      <c r="AN882" s="26"/>
      <c r="AO882" s="26"/>
      <c r="AP882" s="26"/>
      <c r="AQ882" s="26"/>
      <c r="AS882" s="13"/>
      <c r="AT882" s="13"/>
      <c r="AU882" s="14"/>
      <c r="AV882" s="26"/>
      <c r="AW882" s="26"/>
      <c r="AX882" s="26"/>
      <c r="AY882" s="26"/>
      <c r="AZ882" s="26"/>
      <c r="BA882" s="26"/>
      <c r="BB882" s="26"/>
      <c r="BC882" s="26"/>
      <c r="CW882" s="26">
        <v>0.29969262295081966</v>
      </c>
      <c r="CX882" s="13">
        <v>65.2</v>
      </c>
      <c r="CY882" s="13">
        <v>64.222189188633365</v>
      </c>
      <c r="CZ882" s="13">
        <v>63.421054616719047</v>
      </c>
      <c r="DA882" s="13">
        <v>24.660407938437803</v>
      </c>
      <c r="DB882" s="13">
        <f ca="1"/>
        <v>65.422025460377142</v>
      </c>
      <c r="DC882" s="13">
        <f ca="1"/>
        <v>64.036525316350264</v>
      </c>
      <c r="DD882" s="13">
        <v>60.364218711241733</v>
      </c>
      <c r="DE882" s="13">
        <f ca="1"/>
        <v>64.004615760649784</v>
      </c>
      <c r="DF882" s="13">
        <v>64.537268515007298</v>
      </c>
    </row>
    <row r="883" spans="1:110" x14ac:dyDescent="0.25">
      <c r="A883" s="9">
        <v>71.2</v>
      </c>
      <c r="B883" s="10" t="b">
        <v>1</v>
      </c>
      <c r="U883" s="13"/>
      <c r="V883" s="13"/>
      <c r="W883" s="14"/>
      <c r="X883" s="26"/>
      <c r="Y883" s="26"/>
      <c r="Z883" s="26"/>
      <c r="AA883" s="26"/>
      <c r="AB883" s="26"/>
      <c r="AC883" s="26"/>
      <c r="AD883" s="26"/>
      <c r="AE883" s="26"/>
      <c r="AG883" s="13"/>
      <c r="AH883" s="13"/>
      <c r="AI883" s="14"/>
      <c r="AJ883" s="26"/>
      <c r="AK883" s="26"/>
      <c r="AL883" s="26"/>
      <c r="AM883" s="26"/>
      <c r="AN883" s="26"/>
      <c r="AO883" s="26"/>
      <c r="AP883" s="26"/>
      <c r="AQ883" s="26"/>
      <c r="AS883" s="13"/>
      <c r="AT883" s="13"/>
      <c r="AU883" s="14"/>
      <c r="AV883" s="26"/>
      <c r="AW883" s="26"/>
      <c r="AX883" s="26"/>
      <c r="AY883" s="26"/>
      <c r="AZ883" s="26"/>
      <c r="BA883" s="26"/>
      <c r="BB883" s="26"/>
      <c r="BC883" s="26"/>
      <c r="CW883" s="26">
        <v>0.30003415300546449</v>
      </c>
      <c r="CX883" s="13">
        <v>65.3</v>
      </c>
      <c r="CY883" s="13">
        <v>64.231546182812366</v>
      </c>
      <c r="CZ883" s="13">
        <v>63.430218617663364</v>
      </c>
      <c r="DA883" s="13">
        <v>24.694176198470331</v>
      </c>
      <c r="DB883" s="13">
        <f ca="1"/>
        <v>65.431886721671233</v>
      </c>
      <c r="DC883" s="13">
        <f ca="1"/>
        <v>64.04536693986978</v>
      </c>
      <c r="DD883" s="13">
        <v>60.377956632442007</v>
      </c>
      <c r="DE883" s="13">
        <f ca="1"/>
        <v>64.015404071075594</v>
      </c>
      <c r="DF883" s="13">
        <v>64.548380505889313</v>
      </c>
    </row>
    <row r="884" spans="1:110" x14ac:dyDescent="0.25">
      <c r="A884" s="9">
        <v>78</v>
      </c>
      <c r="B884" s="10" t="b">
        <v>1</v>
      </c>
      <c r="U884" s="13"/>
      <c r="V884" s="13"/>
      <c r="W884" s="14"/>
      <c r="X884" s="26"/>
      <c r="Y884" s="26"/>
      <c r="Z884" s="26"/>
      <c r="AA884" s="26"/>
      <c r="AB884" s="26"/>
      <c r="AC884" s="26"/>
      <c r="AD884" s="26"/>
      <c r="AE884" s="26"/>
      <c r="AG884" s="13"/>
      <c r="AH884" s="13"/>
      <c r="AI884" s="14"/>
      <c r="AJ884" s="26"/>
      <c r="AK884" s="26"/>
      <c r="AL884" s="26"/>
      <c r="AM884" s="26"/>
      <c r="AN884" s="26"/>
      <c r="AO884" s="26"/>
      <c r="AP884" s="26"/>
      <c r="AQ884" s="26"/>
      <c r="AS884" s="13"/>
      <c r="AT884" s="13"/>
      <c r="AU884" s="14"/>
      <c r="AV884" s="26"/>
      <c r="AW884" s="26"/>
      <c r="AX884" s="26"/>
      <c r="AY884" s="26"/>
      <c r="AZ884" s="26"/>
      <c r="BA884" s="26"/>
      <c r="BB884" s="26"/>
      <c r="BC884" s="26"/>
      <c r="CW884" s="26">
        <v>0.30037568306010931</v>
      </c>
      <c r="CX884" s="13">
        <v>65.3</v>
      </c>
      <c r="CY884" s="13">
        <v>64.24089835953724</v>
      </c>
      <c r="CZ884" s="13">
        <v>63.439379223642653</v>
      </c>
      <c r="DA884" s="13">
        <v>24.727960938864687</v>
      </c>
      <c r="DB884" s="13">
        <f ca="1"/>
        <v>65.441740794625815</v>
      </c>
      <c r="DC884" s="13">
        <f ca="1"/>
        <v>64.054204829870358</v>
      </c>
      <c r="DD884" s="13">
        <v>60.391686736900027</v>
      </c>
      <c r="DE884" s="13">
        <f ca="1"/>
        <v>64.026186667570258</v>
      </c>
      <c r="DF884" s="13">
        <v>64.559486480839297</v>
      </c>
    </row>
    <row r="885" spans="1:110" x14ac:dyDescent="0.25">
      <c r="A885" s="9">
        <v>78</v>
      </c>
      <c r="B885" s="10" t="b">
        <v>1</v>
      </c>
      <c r="U885" s="13"/>
      <c r="V885" s="13"/>
      <c r="W885" s="14"/>
      <c r="X885" s="26"/>
      <c r="Y885" s="26"/>
      <c r="Z885" s="26"/>
      <c r="AA885" s="26"/>
      <c r="AB885" s="26"/>
      <c r="AC885" s="26"/>
      <c r="AD885" s="26"/>
      <c r="AE885" s="26"/>
      <c r="AG885" s="13"/>
      <c r="AH885" s="13"/>
      <c r="AI885" s="14"/>
      <c r="AJ885" s="26"/>
      <c r="AK885" s="26"/>
      <c r="AL885" s="26"/>
      <c r="AM885" s="26"/>
      <c r="AN885" s="26"/>
      <c r="AO885" s="26"/>
      <c r="AP885" s="26"/>
      <c r="AQ885" s="26"/>
      <c r="AS885" s="13"/>
      <c r="AT885" s="13"/>
      <c r="AU885" s="14"/>
      <c r="AV885" s="26"/>
      <c r="AW885" s="26"/>
      <c r="AX885" s="26"/>
      <c r="AY885" s="26"/>
      <c r="AZ885" s="26"/>
      <c r="BA885" s="26"/>
      <c r="BB885" s="26"/>
      <c r="BC885" s="26"/>
      <c r="CW885" s="26">
        <v>0.30071721311475408</v>
      </c>
      <c r="CX885" s="13">
        <v>65.3</v>
      </c>
      <c r="CY885" s="13">
        <v>64.250245732774744</v>
      </c>
      <c r="CZ885" s="13">
        <v>63.44853644648709</v>
      </c>
      <c r="DA885" s="13">
        <v>24.761762175714956</v>
      </c>
      <c r="DB885" s="13">
        <f ca="1"/>
        <v>65.451587697358178</v>
      </c>
      <c r="DC885" s="13">
        <f ca="1"/>
        <v>64.063038998317083</v>
      </c>
      <c r="DD885" s="13">
        <v>60.405409037943556</v>
      </c>
      <c r="DE885" s="13">
        <f ca="1"/>
        <v>64.036963563743811</v>
      </c>
      <c r="DF885" s="13">
        <v>64.57058645389435</v>
      </c>
    </row>
    <row r="886" spans="1:110" x14ac:dyDescent="0.25">
      <c r="A886" s="9">
        <v>64.8</v>
      </c>
      <c r="B886" s="10" t="b">
        <v>1</v>
      </c>
      <c r="U886" s="13"/>
      <c r="V886" s="13"/>
      <c r="W886" s="14"/>
      <c r="X886" s="26"/>
      <c r="Y886" s="26"/>
      <c r="Z886" s="26"/>
      <c r="AA886" s="26"/>
      <c r="AB886" s="26"/>
      <c r="AC886" s="26"/>
      <c r="AD886" s="26"/>
      <c r="AE886" s="26"/>
      <c r="AG886" s="13"/>
      <c r="AH886" s="13"/>
      <c r="AI886" s="14"/>
      <c r="AJ886" s="26"/>
      <c r="AK886" s="26"/>
      <c r="AL886" s="26"/>
      <c r="AM886" s="26"/>
      <c r="AN886" s="26"/>
      <c r="AO886" s="26"/>
      <c r="AP886" s="26"/>
      <c r="AQ886" s="26"/>
      <c r="AS886" s="13"/>
      <c r="AT886" s="13"/>
      <c r="AU886" s="14"/>
      <c r="AV886" s="26"/>
      <c r="AW886" s="26"/>
      <c r="AX886" s="26"/>
      <c r="AY886" s="26"/>
      <c r="AZ886" s="26"/>
      <c r="BA886" s="26"/>
      <c r="BB886" s="26"/>
      <c r="BC886" s="26"/>
      <c r="CW886" s="26">
        <v>0.3010587431693989</v>
      </c>
      <c r="CX886" s="13">
        <v>65.3</v>
      </c>
      <c r="CY886" s="13">
        <v>64.259588316451612</v>
      </c>
      <c r="CZ886" s="13">
        <v>63.457690297996344</v>
      </c>
      <c r="DA886" s="13">
        <v>24.79557992513886</v>
      </c>
      <c r="DB886" s="13">
        <f ca="1"/>
        <v>65.461427447929537</v>
      </c>
      <c r="DC886" s="13">
        <f ca="1"/>
        <v>64.071869457142583</v>
      </c>
      <c r="DD886" s="13">
        <v>60.419123548862551</v>
      </c>
      <c r="DE886" s="13">
        <f ca="1"/>
        <v>64.047734773167434</v>
      </c>
      <c r="DF886" s="13">
        <v>64.581680439051368</v>
      </c>
    </row>
    <row r="887" spans="1:110" x14ac:dyDescent="0.25">
      <c r="A887" s="9">
        <v>64.2</v>
      </c>
      <c r="B887" s="10" t="b">
        <v>1</v>
      </c>
      <c r="U887" s="13"/>
      <c r="V887" s="13"/>
      <c r="W887" s="14"/>
      <c r="X887" s="26"/>
      <c r="Y887" s="26"/>
      <c r="Z887" s="26"/>
      <c r="AA887" s="26"/>
      <c r="AB887" s="26"/>
      <c r="AC887" s="26"/>
      <c r="AD887" s="26"/>
      <c r="AE887" s="26"/>
      <c r="AG887" s="13"/>
      <c r="AH887" s="13"/>
      <c r="AI887" s="14"/>
      <c r="AJ887" s="26"/>
      <c r="AK887" s="26"/>
      <c r="AL887" s="26"/>
      <c r="AM887" s="26"/>
      <c r="AN887" s="26"/>
      <c r="AO887" s="26"/>
      <c r="AP887" s="26"/>
      <c r="AQ887" s="26"/>
      <c r="AS887" s="13"/>
      <c r="AT887" s="13"/>
      <c r="AU887" s="14"/>
      <c r="AV887" s="26"/>
      <c r="AW887" s="26"/>
      <c r="AX887" s="26"/>
      <c r="AY887" s="26"/>
      <c r="AZ887" s="26"/>
      <c r="BA887" s="26"/>
      <c r="BB887" s="26"/>
      <c r="BC887" s="26"/>
      <c r="CW887" s="26">
        <v>0.30140027322404372</v>
      </c>
      <c r="CX887" s="13">
        <v>65.3</v>
      </c>
      <c r="CY887" s="13">
        <v>64.268926124454723</v>
      </c>
      <c r="CZ887" s="13">
        <v>63.466840789939155</v>
      </c>
      <c r="DA887" s="13">
        <v>24.829414203277686</v>
      </c>
      <c r="DB887" s="13">
        <f ca="1"/>
        <v>65.471260064345273</v>
      </c>
      <c r="DC887" s="13">
        <f ca="1"/>
        <v>64.08069621824734</v>
      </c>
      <c r="DD887" s="13">
        <v>60.432830282909293</v>
      </c>
      <c r="DE887" s="13">
        <f ca="1"/>
        <v>64.058500309373713</v>
      </c>
      <c r="DF887" s="13">
        <v>64.592768450267201</v>
      </c>
    </row>
    <row r="888" spans="1:110" x14ac:dyDescent="0.25">
      <c r="A888" s="9">
        <v>63.7</v>
      </c>
      <c r="B888" s="10" t="b">
        <v>1</v>
      </c>
      <c r="U888" s="13"/>
      <c r="V888" s="13"/>
      <c r="W888" s="14"/>
      <c r="X888" s="26"/>
      <c r="Y888" s="26"/>
      <c r="Z888" s="26"/>
      <c r="AA888" s="26"/>
      <c r="AB888" s="26"/>
      <c r="AC888" s="26"/>
      <c r="AD888" s="26"/>
      <c r="AE888" s="26"/>
      <c r="AG888" s="13"/>
      <c r="AH888" s="13"/>
      <c r="AI888" s="14"/>
      <c r="AJ888" s="26"/>
      <c r="AK888" s="26"/>
      <c r="AL888" s="26"/>
      <c r="AM888" s="26"/>
      <c r="AN888" s="26"/>
      <c r="AO888" s="26"/>
      <c r="AP888" s="26"/>
      <c r="AQ888" s="26"/>
      <c r="AS888" s="13"/>
      <c r="AT888" s="13"/>
      <c r="AU888" s="14"/>
      <c r="AV888" s="26"/>
      <c r="AW888" s="26"/>
      <c r="AX888" s="26"/>
      <c r="AY888" s="26"/>
      <c r="AZ888" s="26"/>
      <c r="BA888" s="26"/>
      <c r="BB888" s="26"/>
      <c r="BC888" s="26"/>
      <c r="CW888" s="26">
        <v>0.30174180327868855</v>
      </c>
      <c r="CX888" s="13">
        <v>65.3</v>
      </c>
      <c r="CY888" s="13">
        <v>64.278259170631372</v>
      </c>
      <c r="CZ888" s="13">
        <v>63.475987934053919</v>
      </c>
      <c r="DA888" s="13">
        <v>24.863265026296464</v>
      </c>
      <c r="DB888" s="13">
        <f ca="1"/>
        <v>65.481085564555144</v>
      </c>
      <c r="DC888" s="13">
        <f ca="1"/>
        <v>64.089519293499691</v>
      </c>
      <c r="DD888" s="13">
        <v>60.446529253298522</v>
      </c>
      <c r="DE888" s="13">
        <f ca="1"/>
        <v>64.069260185856706</v>
      </c>
      <c r="DF888" s="13">
        <v>64.603850501458837</v>
      </c>
    </row>
    <row r="889" spans="1:110" x14ac:dyDescent="0.25">
      <c r="A889" s="9">
        <v>63.3</v>
      </c>
      <c r="B889" s="10" t="b">
        <v>1</v>
      </c>
      <c r="U889" s="13"/>
      <c r="V889" s="13"/>
      <c r="W889" s="14"/>
      <c r="X889" s="26"/>
      <c r="Y889" s="26"/>
      <c r="Z889" s="26"/>
      <c r="AA889" s="26"/>
      <c r="AB889" s="26"/>
      <c r="AC889" s="26"/>
      <c r="AD889" s="26"/>
      <c r="AE889" s="26"/>
      <c r="AG889" s="13"/>
      <c r="AH889" s="13"/>
      <c r="AI889" s="14"/>
      <c r="AJ889" s="26"/>
      <c r="AK889" s="26"/>
      <c r="AL889" s="26"/>
      <c r="AM889" s="26"/>
      <c r="AN889" s="26"/>
      <c r="AO889" s="26"/>
      <c r="AP889" s="26"/>
      <c r="AQ889" s="26"/>
      <c r="AS889" s="13"/>
      <c r="AT889" s="13"/>
      <c r="AU889" s="14"/>
      <c r="AV889" s="26"/>
      <c r="AW889" s="26"/>
      <c r="AX889" s="26"/>
      <c r="AY889" s="26"/>
      <c r="AZ889" s="26"/>
      <c r="BA889" s="26"/>
      <c r="BB889" s="26"/>
      <c r="BC889" s="26"/>
      <c r="CW889" s="26">
        <v>0.30208333333333331</v>
      </c>
      <c r="CX889" s="13">
        <v>65.3</v>
      </c>
      <c r="CY889" s="13">
        <v>64.287587468789326</v>
      </c>
      <c r="CZ889" s="13">
        <v>63.485131742048473</v>
      </c>
      <c r="DA889" s="13">
        <v>24.897132410383914</v>
      </c>
      <c r="DB889" s="13">
        <f ca="1"/>
        <v>65.490903966453644</v>
      </c>
      <c r="DC889" s="13">
        <f ca="1"/>
        <v>64.098338694736086</v>
      </c>
      <c r="DD889" s="13">
        <v>60.460220473207585</v>
      </c>
      <c r="DE889" s="13">
        <f ca="1"/>
        <v>64.080014416072189</v>
      </c>
      <c r="DF889" s="13">
        <v>64.614926606503545</v>
      </c>
    </row>
    <row r="890" spans="1:110" x14ac:dyDescent="0.25">
      <c r="A890" s="9">
        <v>62.6</v>
      </c>
      <c r="B890" s="10" t="b">
        <v>1</v>
      </c>
      <c r="U890" s="13"/>
      <c r="V890" s="13"/>
      <c r="W890" s="14"/>
      <c r="X890" s="26"/>
      <c r="Y890" s="26"/>
      <c r="Z890" s="26"/>
      <c r="AA890" s="26"/>
      <c r="AB890" s="26"/>
      <c r="AC890" s="26"/>
      <c r="AD890" s="26"/>
      <c r="AE890" s="26"/>
      <c r="AG890" s="13"/>
      <c r="AH890" s="13"/>
      <c r="AI890" s="14"/>
      <c r="AJ890" s="26"/>
      <c r="AK890" s="26"/>
      <c r="AL890" s="26"/>
      <c r="AM890" s="26"/>
      <c r="AN890" s="26"/>
      <c r="AO890" s="26"/>
      <c r="AP890" s="26"/>
      <c r="AQ890" s="26"/>
      <c r="AS890" s="13"/>
      <c r="AT890" s="13"/>
      <c r="AU890" s="14"/>
      <c r="AV890" s="26"/>
      <c r="AW890" s="26"/>
      <c r="AX890" s="26"/>
      <c r="AY890" s="26"/>
      <c r="AZ890" s="26"/>
      <c r="BA890" s="26"/>
      <c r="BB890" s="26"/>
      <c r="BC890" s="26"/>
      <c r="CW890" s="26">
        <v>0.30242486338797814</v>
      </c>
      <c r="CX890" s="13">
        <v>65.400000000000006</v>
      </c>
      <c r="CY890" s="13">
        <v>64.296911032697125</v>
      </c>
      <c r="CZ890" s="13">
        <v>63.494272225600589</v>
      </c>
      <c r="DA890" s="13">
        <v>24.931016371752548</v>
      </c>
      <c r="DB890" s="13">
        <f ca="1"/>
        <v>65.500715287880112</v>
      </c>
      <c r="DC890" s="13">
        <f ca="1"/>
        <v>64.107154433761195</v>
      </c>
      <c r="DD890" s="13">
        <v>60.47390395577662</v>
      </c>
      <c r="DE890" s="13">
        <f ca="1"/>
        <v>64.090763013437808</v>
      </c>
      <c r="DF890" s="13">
        <v>64.625996779239046</v>
      </c>
    </row>
    <row r="891" spans="1:110" x14ac:dyDescent="0.25">
      <c r="A891" s="9">
        <v>61.8</v>
      </c>
      <c r="B891" s="10" t="b">
        <v>1</v>
      </c>
      <c r="U891" s="13"/>
      <c r="V891" s="13"/>
      <c r="W891" s="14"/>
      <c r="X891" s="26"/>
      <c r="Y891" s="26"/>
      <c r="Z891" s="26"/>
      <c r="AA891" s="26"/>
      <c r="AB891" s="26"/>
      <c r="AC891" s="26"/>
      <c r="AD891" s="26"/>
      <c r="AE891" s="26"/>
      <c r="AG891" s="13"/>
      <c r="AH891" s="13"/>
      <c r="AI891" s="14"/>
      <c r="AJ891" s="26"/>
      <c r="AK891" s="26"/>
      <c r="AL891" s="26"/>
      <c r="AM891" s="26"/>
      <c r="AN891" s="26"/>
      <c r="AO891" s="26"/>
      <c r="AP891" s="26"/>
      <c r="AQ891" s="26"/>
      <c r="AS891" s="13"/>
      <c r="AT891" s="13"/>
      <c r="AU891" s="14"/>
      <c r="AV891" s="26"/>
      <c r="AW891" s="26"/>
      <c r="AX891" s="26"/>
      <c r="AY891" s="26"/>
      <c r="AZ891" s="26"/>
      <c r="BA891" s="26"/>
      <c r="BB891" s="26"/>
      <c r="BC891" s="26"/>
      <c r="CW891" s="26">
        <v>0.30276639344262296</v>
      </c>
      <c r="CX891" s="13">
        <v>65.400000000000006</v>
      </c>
      <c r="CY891" s="13">
        <v>64.306229876084174</v>
      </c>
      <c r="CZ891" s="13">
        <v>63.50340939635786</v>
      </c>
      <c r="DA891" s="13">
        <v>24.964916926638672</v>
      </c>
      <c r="DB891" s="13">
        <f ca="1"/>
        <v>65.510519546619122</v>
      </c>
      <c r="DC891" s="13">
        <f ca="1"/>
        <v>64.115966522348074</v>
      </c>
      <c r="DD891" s="13">
        <v>60.487579714108648</v>
      </c>
      <c r="DE891" s="13">
        <f ca="1"/>
        <v>64.101505991333184</v>
      </c>
      <c r="DF891" s="13">
        <v>64.637061033463738</v>
      </c>
    </row>
    <row r="892" spans="1:110" x14ac:dyDescent="0.25">
      <c r="A892" s="9">
        <v>68</v>
      </c>
      <c r="B892" s="10" t="b">
        <v>1</v>
      </c>
      <c r="U892" s="13"/>
      <c r="V892" s="13"/>
      <c r="W892" s="14"/>
      <c r="X892" s="26"/>
      <c r="Y892" s="26"/>
      <c r="Z892" s="26"/>
      <c r="AA892" s="26"/>
      <c r="AB892" s="26"/>
      <c r="AC892" s="26"/>
      <c r="AD892" s="26"/>
      <c r="AE892" s="26"/>
      <c r="AG892" s="13"/>
      <c r="AH892" s="13"/>
      <c r="AI892" s="14"/>
      <c r="AJ892" s="26"/>
      <c r="AK892" s="26"/>
      <c r="AL892" s="26"/>
      <c r="AM892" s="26"/>
      <c r="AN892" s="26"/>
      <c r="AO892" s="26"/>
      <c r="AP892" s="26"/>
      <c r="AQ892" s="26"/>
      <c r="AS892" s="13"/>
      <c r="AT892" s="13"/>
      <c r="AU892" s="14"/>
      <c r="AV892" s="26"/>
      <c r="AW892" s="26"/>
      <c r="AX892" s="26"/>
      <c r="AY892" s="26"/>
      <c r="AZ892" s="26"/>
      <c r="BA892" s="26"/>
      <c r="BB892" s="26"/>
      <c r="BC892" s="26"/>
      <c r="CW892" s="26">
        <v>0.30310792349726778</v>
      </c>
      <c r="CX892" s="13">
        <v>65.400000000000006</v>
      </c>
      <c r="CY892" s="13">
        <v>64.315544012640999</v>
      </c>
      <c r="CZ892" s="13">
        <v>63.512543265937857</v>
      </c>
      <c r="DA892" s="13">
        <v>24.998834091302466</v>
      </c>
      <c r="DB892" s="13">
        <f ca="1"/>
        <v>65.520316760400604</v>
      </c>
      <c r="DC892" s="13">
        <f ca="1"/>
        <v>64.124774972238242</v>
      </c>
      <c r="DD892" s="13">
        <v>60.501247761269781</v>
      </c>
      <c r="DE892" s="13">
        <f ca="1"/>
        <v>64.112243363100163</v>
      </c>
      <c r="DF892" s="13">
        <v>64.648119382936812</v>
      </c>
    </row>
    <row r="893" spans="1:110" x14ac:dyDescent="0.25">
      <c r="A893" s="9">
        <v>59.8</v>
      </c>
      <c r="B893" s="10" t="b">
        <v>1</v>
      </c>
      <c r="U893" s="13"/>
      <c r="V893" s="13"/>
      <c r="W893" s="14"/>
      <c r="X893" s="26"/>
      <c r="Y893" s="26"/>
      <c r="Z893" s="26"/>
      <c r="AA893" s="26"/>
      <c r="AB893" s="26"/>
      <c r="AC893" s="26"/>
      <c r="AD893" s="26"/>
      <c r="AE893" s="26"/>
      <c r="AG893" s="13"/>
      <c r="AH893" s="13"/>
      <c r="AI893" s="14"/>
      <c r="AJ893" s="26"/>
      <c r="AK893" s="26"/>
      <c r="AL893" s="26"/>
      <c r="AM893" s="26"/>
      <c r="AN893" s="26"/>
      <c r="AO893" s="26"/>
      <c r="AP893" s="26"/>
      <c r="AQ893" s="26"/>
      <c r="AS893" s="13"/>
      <c r="AT893" s="13"/>
      <c r="AU893" s="14"/>
      <c r="AV893" s="26"/>
      <c r="AW893" s="26"/>
      <c r="AX893" s="26"/>
      <c r="AY893" s="26"/>
      <c r="AZ893" s="26"/>
      <c r="BA893" s="26"/>
      <c r="BB893" s="26"/>
      <c r="BC893" s="26"/>
      <c r="CW893" s="26">
        <v>0.30344945355191255</v>
      </c>
      <c r="CX893" s="13">
        <v>65.400000000000006</v>
      </c>
      <c r="CY893" s="13">
        <v>64.324853456019355</v>
      </c>
      <c r="CZ893" s="13">
        <v>63.521673845928468</v>
      </c>
      <c r="DA893" s="13">
        <v>25.03276788202804</v>
      </c>
      <c r="DB893" s="13">
        <f ca="1"/>
        <v>65.53010694690019</v>
      </c>
      <c r="DC893" s="13">
        <f ca="1"/>
        <v>64.133579795141983</v>
      </c>
      <c r="DD893" s="13">
        <v>60.514908110289312</v>
      </c>
      <c r="DE893" s="13">
        <f ca="1"/>
        <v>64.122975142042904</v>
      </c>
      <c r="DF893" s="13">
        <v>64.659171841378424</v>
      </c>
    </row>
    <row r="894" spans="1:110" x14ac:dyDescent="0.25">
      <c r="A894" s="9">
        <v>58.5</v>
      </c>
      <c r="B894" s="10" t="b">
        <v>1</v>
      </c>
      <c r="U894" s="13"/>
      <c r="V894" s="13"/>
      <c r="W894" s="14"/>
      <c r="X894" s="26"/>
      <c r="Y894" s="26"/>
      <c r="Z894" s="26"/>
      <c r="AA894" s="26"/>
      <c r="AB894" s="26"/>
      <c r="AC894" s="26"/>
      <c r="AD894" s="26"/>
      <c r="AE894" s="26"/>
      <c r="AG894" s="13"/>
      <c r="AH894" s="13"/>
      <c r="AI894" s="14"/>
      <c r="AJ894" s="26"/>
      <c r="AK894" s="26"/>
      <c r="AL894" s="26"/>
      <c r="AM894" s="26"/>
      <c r="AN894" s="26"/>
      <c r="AO894" s="26"/>
      <c r="AP894" s="26"/>
      <c r="AQ894" s="26"/>
      <c r="AS894" s="13"/>
      <c r="AT894" s="13"/>
      <c r="AU894" s="14"/>
      <c r="AV894" s="26"/>
      <c r="AW894" s="26"/>
      <c r="AX894" s="26"/>
      <c r="AY894" s="26"/>
      <c r="AZ894" s="26"/>
      <c r="BA894" s="26"/>
      <c r="BB894" s="26"/>
      <c r="BC894" s="26"/>
      <c r="CW894" s="26">
        <v>0.30379098360655737</v>
      </c>
      <c r="CX894" s="13">
        <v>65.400000000000006</v>
      </c>
      <c r="CY894" s="13">
        <v>64.33415821983246</v>
      </c>
      <c r="CZ894" s="13">
        <v>63.530801147887885</v>
      </c>
      <c r="DA894" s="13">
        <v>25.066718315123442</v>
      </c>
      <c r="DB894" s="13">
        <f ca="1"/>
        <v>65.539890123739397</v>
      </c>
      <c r="DC894" s="13">
        <f ca="1"/>
        <v>64.142381002738304</v>
      </c>
      <c r="DD894" s="13">
        <v>60.528560774159899</v>
      </c>
      <c r="DE894" s="13">
        <f ca="1"/>
        <v>64.133701341428136</v>
      </c>
      <c r="DF894" s="13">
        <v>64.670218422469887</v>
      </c>
    </row>
    <row r="895" spans="1:110" x14ac:dyDescent="0.25">
      <c r="A895" s="9">
        <v>57.2</v>
      </c>
      <c r="B895" s="10" t="b">
        <v>1</v>
      </c>
      <c r="U895" s="13"/>
      <c r="V895" s="13"/>
      <c r="W895" s="14"/>
      <c r="X895" s="26"/>
      <c r="Y895" s="26"/>
      <c r="Z895" s="26"/>
      <c r="AA895" s="26"/>
      <c r="AB895" s="26"/>
      <c r="AC895" s="26"/>
      <c r="AD895" s="26"/>
      <c r="AE895" s="26"/>
      <c r="AG895" s="13"/>
      <c r="AH895" s="13"/>
      <c r="AI895" s="14"/>
      <c r="AJ895" s="26"/>
      <c r="AK895" s="26"/>
      <c r="AL895" s="26"/>
      <c r="AM895" s="26"/>
      <c r="AN895" s="26"/>
      <c r="AO895" s="26"/>
      <c r="AP895" s="26"/>
      <c r="AQ895" s="26"/>
      <c r="AS895" s="13"/>
      <c r="AT895" s="13"/>
      <c r="AU895" s="14"/>
      <c r="AV895" s="26"/>
      <c r="AW895" s="26"/>
      <c r="AX895" s="26"/>
      <c r="AY895" s="26"/>
      <c r="AZ895" s="26"/>
      <c r="BA895" s="26"/>
      <c r="BB895" s="26"/>
      <c r="BC895" s="26"/>
      <c r="CW895" s="26">
        <v>0.3041325136612022</v>
      </c>
      <c r="CX895" s="13">
        <v>65.400000000000006</v>
      </c>
      <c r="CY895" s="13">
        <v>64.343458317655148</v>
      </c>
      <c r="CZ895" s="13">
        <v>63.539925183344671</v>
      </c>
      <c r="DA895" s="13">
        <v>25.100685406920746</v>
      </c>
      <c r="DB895" s="13">
        <f ca="1"/>
        <v>65.549666308485897</v>
      </c>
      <c r="DC895" s="13">
        <f ca="1"/>
        <v>64.151178606675231</v>
      </c>
      <c r="DD895" s="13">
        <v>60.542205765837664</v>
      </c>
      <c r="DE895" s="13">
        <f ca="1"/>
        <v>64.144421974485184</v>
      </c>
      <c r="DF895" s="13">
        <v>64.68125913985385</v>
      </c>
    </row>
    <row r="896" spans="1:110" x14ac:dyDescent="0.25">
      <c r="A896" s="9">
        <v>56</v>
      </c>
      <c r="B896" s="10" t="b">
        <v>1</v>
      </c>
      <c r="U896" s="13"/>
      <c r="V896" s="13"/>
      <c r="W896" s="14"/>
      <c r="X896" s="26"/>
      <c r="Y896" s="26"/>
      <c r="Z896" s="26"/>
      <c r="AA896" s="26"/>
      <c r="AB896" s="26"/>
      <c r="AC896" s="26"/>
      <c r="AD896" s="26"/>
      <c r="AE896" s="26"/>
      <c r="AG896" s="13"/>
      <c r="AH896" s="13"/>
      <c r="AI896" s="14"/>
      <c r="AJ896" s="26"/>
      <c r="AK896" s="26"/>
      <c r="AL896" s="26"/>
      <c r="AM896" s="26"/>
      <c r="AN896" s="26"/>
      <c r="AO896" s="26"/>
      <c r="AP896" s="26"/>
      <c r="AQ896" s="26"/>
      <c r="AS896" s="13"/>
      <c r="AT896" s="13"/>
      <c r="AU896" s="14"/>
      <c r="AV896" s="26"/>
      <c r="AW896" s="26"/>
      <c r="AX896" s="26"/>
      <c r="AY896" s="26"/>
      <c r="AZ896" s="26"/>
      <c r="BA896" s="26"/>
      <c r="BB896" s="26"/>
      <c r="BC896" s="26"/>
      <c r="CW896" s="26">
        <v>0.30447404371584702</v>
      </c>
      <c r="CX896" s="13">
        <v>65.400000000000006</v>
      </c>
      <c r="CY896" s="13">
        <v>64.35275376302404</v>
      </c>
      <c r="CZ896" s="13">
        <v>63.549045963798129</v>
      </c>
      <c r="DA896" s="13">
        <v>25.134669173776061</v>
      </c>
      <c r="DB896" s="13">
        <f ca="1"/>
        <v>65.559435518653743</v>
      </c>
      <c r="DC896" s="13">
        <f ca="1"/>
        <v>64.159972618569867</v>
      </c>
      <c r="DD896" s="13">
        <v>60.555843098242406</v>
      </c>
      <c r="DE896" s="13">
        <f ca="1"/>
        <v>64.155137054406268</v>
      </c>
      <c r="DF896" s="13">
        <v>64.692294007134393</v>
      </c>
    </row>
    <row r="897" spans="1:110" x14ac:dyDescent="0.25">
      <c r="A897" s="9">
        <v>55</v>
      </c>
      <c r="B897" s="10" t="b">
        <v>1</v>
      </c>
      <c r="U897" s="13"/>
      <c r="V897" s="13"/>
      <c r="W897" s="14"/>
      <c r="X897" s="26"/>
      <c r="Y897" s="26"/>
      <c r="Z897" s="26"/>
      <c r="AA897" s="26"/>
      <c r="AB897" s="26"/>
      <c r="AC897" s="26"/>
      <c r="AD897" s="26"/>
      <c r="AE897" s="26"/>
      <c r="AG897" s="13"/>
      <c r="AH897" s="13"/>
      <c r="AI897" s="14"/>
      <c r="AJ897" s="26"/>
      <c r="AK897" s="26"/>
      <c r="AL897" s="26"/>
      <c r="AM897" s="26"/>
      <c r="AN897" s="26"/>
      <c r="AO897" s="26"/>
      <c r="AP897" s="26"/>
      <c r="AQ897" s="26"/>
      <c r="AS897" s="13"/>
      <c r="AT897" s="13"/>
      <c r="AU897" s="14"/>
      <c r="AV897" s="26"/>
      <c r="AW897" s="26"/>
      <c r="AX897" s="26"/>
      <c r="AY897" s="26"/>
      <c r="AZ897" s="26"/>
      <c r="BA897" s="26"/>
      <c r="BB897" s="26"/>
      <c r="BC897" s="26"/>
      <c r="CW897" s="26">
        <v>0.30481557377049179</v>
      </c>
      <c r="CX897" s="13">
        <v>65.400000000000006</v>
      </c>
      <c r="CY897" s="13">
        <v>64.362044569437728</v>
      </c>
      <c r="CZ897" s="13">
        <v>63.558163500718258</v>
      </c>
      <c r="DA897" s="13">
        <v>25.168669632069587</v>
      </c>
      <c r="DB897" s="13">
        <f ca="1"/>
        <v>65.569197771703642</v>
      </c>
      <c r="DC897" s="13">
        <f ca="1"/>
        <v>64.168763050008565</v>
      </c>
      <c r="DD897" s="13">
        <v>60.569472784257677</v>
      </c>
      <c r="DE897" s="13">
        <f ca="1"/>
        <v>64.165846594346576</v>
      </c>
      <c r="DF897" s="13">
        <v>64.703323037877269</v>
      </c>
    </row>
    <row r="898" spans="1:110" x14ac:dyDescent="0.25">
      <c r="A898" s="9">
        <v>54</v>
      </c>
      <c r="B898" s="10" t="b">
        <v>1</v>
      </c>
      <c r="U898" s="13"/>
      <c r="V898" s="13"/>
      <c r="W898" s="14"/>
      <c r="X898" s="26"/>
      <c r="Y898" s="26"/>
      <c r="Z898" s="26"/>
      <c r="AA898" s="26"/>
      <c r="AB898" s="26"/>
      <c r="AC898" s="26"/>
      <c r="AD898" s="26"/>
      <c r="AE898" s="26"/>
      <c r="AG898" s="13"/>
      <c r="AH898" s="13"/>
      <c r="AI898" s="14"/>
      <c r="AJ898" s="26"/>
      <c r="AK898" s="26"/>
      <c r="AL898" s="26"/>
      <c r="AM898" s="26"/>
      <c r="AN898" s="26"/>
      <c r="AO898" s="26"/>
      <c r="AP898" s="26"/>
      <c r="AQ898" s="26"/>
      <c r="AS898" s="13"/>
      <c r="AT898" s="13"/>
      <c r="AU898" s="14"/>
      <c r="AV898" s="26"/>
      <c r="AW898" s="26"/>
      <c r="AX898" s="26"/>
      <c r="AY898" s="26"/>
      <c r="AZ898" s="26"/>
      <c r="BA898" s="26"/>
      <c r="BB898" s="26"/>
      <c r="BC898" s="26"/>
      <c r="CW898" s="26">
        <v>0.30515710382513661</v>
      </c>
      <c r="CX898" s="13">
        <v>65.400000000000006</v>
      </c>
      <c r="CY898" s="13">
        <v>64.371330750356975</v>
      </c>
      <c r="CZ898" s="13">
        <v>63.567277805545949</v>
      </c>
      <c r="DA898" s="13">
        <v>25.202686798205701</v>
      </c>
      <c r="DB898" s="13">
        <f ca="1"/>
        <v>65.578953085043125</v>
      </c>
      <c r="DC898" s="13">
        <f ca="1"/>
        <v>64.177549912547107</v>
      </c>
      <c r="DD898" s="13">
        <v>60.58309483673095</v>
      </c>
      <c r="DE898" s="13">
        <f ca="1"/>
        <v>64.17655060742446</v>
      </c>
      <c r="DF898" s="13">
        <v>64.714346245610045</v>
      </c>
    </row>
    <row r="899" spans="1:110" x14ac:dyDescent="0.25">
      <c r="A899" s="9">
        <v>53.2</v>
      </c>
      <c r="B899" s="10" t="b">
        <v>1</v>
      </c>
      <c r="U899" s="13"/>
      <c r="V899" s="13"/>
      <c r="W899" s="14"/>
      <c r="X899" s="26"/>
      <c r="Y899" s="26"/>
      <c r="Z899" s="26"/>
      <c r="AA899" s="26"/>
      <c r="AB899" s="26"/>
      <c r="AC899" s="26"/>
      <c r="AD899" s="26"/>
      <c r="AE899" s="26"/>
      <c r="AG899" s="13"/>
      <c r="AH899" s="13"/>
      <c r="AI899" s="14"/>
      <c r="AJ899" s="26"/>
      <c r="AK899" s="26"/>
      <c r="AL899" s="26"/>
      <c r="AM899" s="26"/>
      <c r="AN899" s="26"/>
      <c r="AO899" s="26"/>
      <c r="AP899" s="26"/>
      <c r="AQ899" s="26"/>
      <c r="AS899" s="13"/>
      <c r="AT899" s="13"/>
      <c r="AU899" s="14"/>
      <c r="AV899" s="26"/>
      <c r="AW899" s="26"/>
      <c r="AX899" s="26"/>
      <c r="AY899" s="26"/>
      <c r="AZ899" s="26"/>
      <c r="BA899" s="26"/>
      <c r="BB899" s="26"/>
      <c r="BC899" s="26"/>
      <c r="CW899" s="26">
        <v>0.30549863387978143</v>
      </c>
      <c r="CX899" s="13">
        <v>65.5</v>
      </c>
      <c r="CY899" s="13">
        <v>64.380612319204815</v>
      </c>
      <c r="CZ899" s="13">
        <v>63.576388889693085</v>
      </c>
      <c r="DA899" s="13">
        <v>25.236720688612952</v>
      </c>
      <c r="DB899" s="13">
        <f ca="1"/>
        <v>65.588701476026884</v>
      </c>
      <c r="DC899" s="13">
        <f ca="1"/>
        <v>64.186333217710768</v>
      </c>
      <c r="DD899" s="13">
        <v>60.596709268473788</v>
      </c>
      <c r="DE899" s="13">
        <f ca="1"/>
        <v>64.18724910672158</v>
      </c>
      <c r="DF899" s="13">
        <v>64.725363643822263</v>
      </c>
    </row>
    <row r="900" spans="1:110" x14ac:dyDescent="0.25">
      <c r="A900" s="9">
        <v>52.5</v>
      </c>
      <c r="B900" s="10" t="b">
        <v>1</v>
      </c>
      <c r="U900" s="13"/>
      <c r="V900" s="13"/>
      <c r="W900" s="14"/>
      <c r="X900" s="26"/>
      <c r="Y900" s="26"/>
      <c r="Z900" s="26"/>
      <c r="AA900" s="26"/>
      <c r="AB900" s="26"/>
      <c r="AC900" s="26"/>
      <c r="AD900" s="26"/>
      <c r="AE900" s="26"/>
      <c r="AG900" s="13"/>
      <c r="AH900" s="13"/>
      <c r="AI900" s="14"/>
      <c r="AJ900" s="26"/>
      <c r="AK900" s="26"/>
      <c r="AL900" s="26"/>
      <c r="AM900" s="26"/>
      <c r="AN900" s="26"/>
      <c r="AO900" s="26"/>
      <c r="AP900" s="26"/>
      <c r="AQ900" s="26"/>
      <c r="AS900" s="13"/>
      <c r="AT900" s="13"/>
      <c r="AU900" s="14"/>
      <c r="AV900" s="26"/>
      <c r="AW900" s="26"/>
      <c r="AX900" s="26"/>
      <c r="AY900" s="26"/>
      <c r="AZ900" s="26"/>
      <c r="BA900" s="26"/>
      <c r="BB900" s="26"/>
      <c r="BC900" s="26"/>
      <c r="CW900" s="26">
        <v>0.30584016393442626</v>
      </c>
      <c r="CX900" s="13">
        <v>65.5</v>
      </c>
      <c r="CY900" s="13">
        <v>64.38988928936682</v>
      </c>
      <c r="CZ900" s="13">
        <v>63.58549676454281</v>
      </c>
      <c r="DA900" s="13">
        <v>25.270771319744163</v>
      </c>
      <c r="DB900" s="13">
        <f ca="1"/>
        <v>65.59844296195692</v>
      </c>
      <c r="DC900" s="13">
        <f ca="1"/>
        <v>64.195112976994523</v>
      </c>
      <c r="DD900" s="13">
        <v>60.610316092261925</v>
      </c>
      <c r="DE900" s="13">
        <f ca="1"/>
        <v>64.197942105283062</v>
      </c>
      <c r="DF900" s="13">
        <v>64.736375245965561</v>
      </c>
    </row>
    <row r="901" spans="1:110" x14ac:dyDescent="0.25">
      <c r="A901" s="9">
        <v>51.2</v>
      </c>
      <c r="B901" s="10" t="b">
        <v>1</v>
      </c>
      <c r="U901" s="13"/>
      <c r="V901" s="13"/>
      <c r="W901" s="14"/>
      <c r="X901" s="26"/>
      <c r="Y901" s="26"/>
      <c r="Z901" s="26"/>
      <c r="AA901" s="26"/>
      <c r="AB901" s="26"/>
      <c r="AC901" s="26"/>
      <c r="AD901" s="26"/>
      <c r="AE901" s="26"/>
      <c r="AG901" s="13"/>
      <c r="AH901" s="13"/>
      <c r="AI901" s="14"/>
      <c r="AJ901" s="26"/>
      <c r="AK901" s="26"/>
      <c r="AL901" s="26"/>
      <c r="AM901" s="26"/>
      <c r="AN901" s="26"/>
      <c r="AO901" s="26"/>
      <c r="AP901" s="26"/>
      <c r="AQ901" s="26"/>
      <c r="AS901" s="13"/>
      <c r="AT901" s="13"/>
      <c r="AU901" s="14"/>
      <c r="AV901" s="26"/>
      <c r="AW901" s="26"/>
      <c r="AX901" s="26"/>
      <c r="AY901" s="26"/>
      <c r="AZ901" s="26"/>
      <c r="BA901" s="26"/>
      <c r="BB901" s="26"/>
      <c r="BC901" s="26"/>
      <c r="CW901" s="26">
        <v>0.30618169398907102</v>
      </c>
      <c r="CX901" s="13">
        <v>65.5</v>
      </c>
      <c r="CY901" s="13">
        <v>64.39916167419122</v>
      </c>
      <c r="CZ901" s="13">
        <v>63.594601441449434</v>
      </c>
      <c r="DA901" s="13">
        <v>25.304838708076396</v>
      </c>
      <c r="DB901" s="13">
        <f ca="1"/>
        <v>65.608177560082837</v>
      </c>
      <c r="DC901" s="13">
        <f ca="1"/>
        <v>64.203889201863163</v>
      </c>
      <c r="DD901" s="13">
        <v>60.623915320835451</v>
      </c>
      <c r="DE901" s="13">
        <f ca="1"/>
        <v>64.208629616117676</v>
      </c>
      <c r="DF901" s="13">
        <v>64.747381065453936</v>
      </c>
    </row>
    <row r="902" spans="1:110" x14ac:dyDescent="0.25">
      <c r="A902" s="9">
        <v>69.900000000000006</v>
      </c>
      <c r="B902" s="10" t="b">
        <v>1</v>
      </c>
      <c r="U902" s="13"/>
      <c r="V902" s="13"/>
      <c r="W902" s="14"/>
      <c r="X902" s="26"/>
      <c r="Y902" s="26"/>
      <c r="Z902" s="26"/>
      <c r="AA902" s="26"/>
      <c r="AB902" s="26"/>
      <c r="AC902" s="26"/>
      <c r="AD902" s="26"/>
      <c r="AE902" s="26"/>
      <c r="AG902" s="13"/>
      <c r="AH902" s="13"/>
      <c r="AI902" s="14"/>
      <c r="AJ902" s="26"/>
      <c r="AK902" s="26"/>
      <c r="AL902" s="26"/>
      <c r="AM902" s="26"/>
      <c r="AN902" s="26"/>
      <c r="AO902" s="26"/>
      <c r="AP902" s="26"/>
      <c r="AQ902" s="26"/>
      <c r="AS902" s="13"/>
      <c r="AT902" s="13"/>
      <c r="AU902" s="14"/>
      <c r="AV902" s="26"/>
      <c r="AW902" s="26"/>
      <c r="AX902" s="26"/>
      <c r="AY902" s="26"/>
      <c r="AZ902" s="26"/>
      <c r="BA902" s="26"/>
      <c r="BB902" s="26"/>
      <c r="BC902" s="26"/>
      <c r="CW902" s="26">
        <v>0.30652322404371585</v>
      </c>
      <c r="CX902" s="13">
        <v>65.5</v>
      </c>
      <c r="CY902" s="13">
        <v>64.40842948698905</v>
      </c>
      <c r="CZ902" s="13">
        <v>63.603702931738852</v>
      </c>
      <c r="DA902" s="13">
        <v>25.338922870111109</v>
      </c>
      <c r="DB902" s="13">
        <f ca="1"/>
        <v>65.617905287602042</v>
      </c>
      <c r="DC902" s="13">
        <f ca="1"/>
        <v>64.212661903751425</v>
      </c>
      <c r="DD902" s="13">
        <v>60.637506966898947</v>
      </c>
      <c r="DE902" s="13">
        <f ca="1"/>
        <v>64.219311652197973</v>
      </c>
      <c r="DF902" s="13">
        <v>64.758381115663795</v>
      </c>
    </row>
    <row r="903" spans="1:110" x14ac:dyDescent="0.25">
      <c r="A903" s="9">
        <v>69.7</v>
      </c>
      <c r="B903" s="10" t="b">
        <v>1</v>
      </c>
      <c r="U903" s="13"/>
      <c r="V903" s="13"/>
      <c r="W903" s="14"/>
      <c r="X903" s="26"/>
      <c r="Y903" s="26"/>
      <c r="Z903" s="26"/>
      <c r="AA903" s="26"/>
      <c r="AB903" s="26"/>
      <c r="AC903" s="26"/>
      <c r="AD903" s="26"/>
      <c r="AE903" s="26"/>
      <c r="AG903" s="13"/>
      <c r="AH903" s="13"/>
      <c r="AI903" s="14"/>
      <c r="AJ903" s="26"/>
      <c r="AK903" s="26"/>
      <c r="AL903" s="26"/>
      <c r="AM903" s="26"/>
      <c r="AN903" s="26"/>
      <c r="AO903" s="26"/>
      <c r="AP903" s="26"/>
      <c r="AQ903" s="26"/>
      <c r="AS903" s="13"/>
      <c r="AT903" s="13"/>
      <c r="AU903" s="14"/>
      <c r="AV903" s="26"/>
      <c r="AW903" s="26"/>
      <c r="AX903" s="26"/>
      <c r="AY903" s="26"/>
      <c r="AZ903" s="26"/>
      <c r="BA903" s="26"/>
      <c r="BB903" s="26"/>
      <c r="BC903" s="26"/>
      <c r="CW903" s="26">
        <v>0.30686475409836067</v>
      </c>
      <c r="CX903" s="13">
        <v>65.5</v>
      </c>
      <c r="CY903" s="13">
        <v>64.417692741034372</v>
      </c>
      <c r="CZ903" s="13">
        <v>63.612801246708429</v>
      </c>
      <c r="DA903" s="13">
        <v>25.37302382237409</v>
      </c>
      <c r="DB903" s="13">
        <f ca="1"/>
        <v>65.627626161659975</v>
      </c>
      <c r="DC903" s="13">
        <f ca="1"/>
        <v>64.221431094064187</v>
      </c>
      <c r="DD903" s="13">
        <v>60.651091043121603</v>
      </c>
      <c r="DE903" s="13">
        <f ca="1"/>
        <v>64.229988226460421</v>
      </c>
      <c r="DF903" s="13">
        <v>64.76937540993417</v>
      </c>
    </row>
    <row r="904" spans="1:110" x14ac:dyDescent="0.25">
      <c r="A904" s="9">
        <v>69.599999999999994</v>
      </c>
      <c r="B904" s="10" t="b">
        <v>1</v>
      </c>
      <c r="U904" s="13"/>
      <c r="V904" s="13"/>
      <c r="W904" s="14"/>
      <c r="X904" s="26"/>
      <c r="Y904" s="26"/>
      <c r="Z904" s="26"/>
      <c r="AA904" s="26"/>
      <c r="AB904" s="26"/>
      <c r="AC904" s="26"/>
      <c r="AD904" s="26"/>
      <c r="AE904" s="26"/>
      <c r="AG904" s="13"/>
      <c r="AH904" s="13"/>
      <c r="AI904" s="14"/>
      <c r="AJ904" s="26"/>
      <c r="AK904" s="26"/>
      <c r="AL904" s="26"/>
      <c r="AM904" s="26"/>
      <c r="AN904" s="26"/>
      <c r="AO904" s="26"/>
      <c r="AP904" s="26"/>
      <c r="AQ904" s="26"/>
      <c r="AS904" s="13"/>
      <c r="AT904" s="13"/>
      <c r="AU904" s="14"/>
      <c r="AV904" s="26"/>
      <c r="AW904" s="26"/>
      <c r="AX904" s="26"/>
      <c r="AY904" s="26"/>
      <c r="AZ904" s="26"/>
      <c r="BA904" s="26"/>
      <c r="BB904" s="26"/>
      <c r="BC904" s="26"/>
      <c r="CW904" s="26">
        <v>0.30720628415300544</v>
      </c>
      <c r="CX904" s="13">
        <v>65.5</v>
      </c>
      <c r="CY904" s="13">
        <v>64.426951449564442</v>
      </c>
      <c r="CZ904" s="13">
        <v>63.621896397627268</v>
      </c>
      <c r="DA904" s="13">
        <v>25.407141581415608</v>
      </c>
      <c r="DB904" s="13">
        <f ca="1"/>
        <v>65.637340199350376</v>
      </c>
      <c r="DC904" s="13">
        <f ca="1"/>
        <v>64.230196784176513</v>
      </c>
      <c r="DD904" s="13">
        <v>60.664667562137367</v>
      </c>
      <c r="DE904" s="13">
        <f ca="1"/>
        <v>64.240659351805604</v>
      </c>
      <c r="DF904" s="13">
        <v>64.780363961566891</v>
      </c>
    </row>
    <row r="905" spans="1:110" x14ac:dyDescent="0.25">
      <c r="A905" s="9">
        <v>69.400000000000006</v>
      </c>
      <c r="B905" s="10" t="b">
        <v>1</v>
      </c>
      <c r="U905" s="13"/>
      <c r="V905" s="13"/>
      <c r="W905" s="14"/>
      <c r="X905" s="26"/>
      <c r="Y905" s="26"/>
      <c r="Z905" s="26"/>
      <c r="AA905" s="26"/>
      <c r="AB905" s="26"/>
      <c r="AC905" s="26"/>
      <c r="AD905" s="26"/>
      <c r="AE905" s="26"/>
      <c r="AG905" s="13"/>
      <c r="AH905" s="13"/>
      <c r="AI905" s="14"/>
      <c r="AJ905" s="26"/>
      <c r="AK905" s="26"/>
      <c r="AL905" s="26"/>
      <c r="AM905" s="26"/>
      <c r="AN905" s="26"/>
      <c r="AO905" s="26"/>
      <c r="AP905" s="26"/>
      <c r="AQ905" s="26"/>
      <c r="AS905" s="13"/>
      <c r="AT905" s="13"/>
      <c r="AU905" s="14"/>
      <c r="AV905" s="26"/>
      <c r="AW905" s="26"/>
      <c r="AX905" s="26"/>
      <c r="AY905" s="26"/>
      <c r="AZ905" s="26"/>
      <c r="BA905" s="26"/>
      <c r="BB905" s="26"/>
      <c r="BC905" s="26"/>
      <c r="CW905" s="26">
        <v>0.30754781420765026</v>
      </c>
      <c r="CX905" s="13">
        <v>65.599999999999994</v>
      </c>
      <c r="CY905" s="13">
        <v>64.43620562577982</v>
      </c>
      <c r="CZ905" s="13">
        <v>63.63098839573626</v>
      </c>
      <c r="DA905" s="13">
        <v>25.441276163810389</v>
      </c>
      <c r="DB905" s="13">
        <f ca="1"/>
        <v>65.647047417715484</v>
      </c>
      <c r="DC905" s="13">
        <f ca="1"/>
        <v>64.238958985433868</v>
      </c>
      <c r="DD905" s="13">
        <v>60.678236536545107</v>
      </c>
      <c r="DE905" s="13">
        <f ca="1"/>
        <v>64.251325041098355</v>
      </c>
      <c r="DF905" s="13">
        <v>64.791346783826725</v>
      </c>
    </row>
    <row r="906" spans="1:110" x14ac:dyDescent="0.25">
      <c r="A906" s="9">
        <v>69.2</v>
      </c>
      <c r="B906" s="10" t="b">
        <v>1</v>
      </c>
      <c r="U906" s="13"/>
      <c r="V906" s="13"/>
      <c r="W906" s="14"/>
      <c r="X906" s="26"/>
      <c r="Y906" s="26"/>
      <c r="Z906" s="26"/>
      <c r="AA906" s="26"/>
      <c r="AB906" s="26"/>
      <c r="AC906" s="26"/>
      <c r="AD906" s="26"/>
      <c r="AE906" s="26"/>
      <c r="AG906" s="13"/>
      <c r="AH906" s="13"/>
      <c r="AI906" s="14"/>
      <c r="AJ906" s="26"/>
      <c r="AK906" s="26"/>
      <c r="AL906" s="26"/>
      <c r="AM906" s="26"/>
      <c r="AN906" s="26"/>
      <c r="AO906" s="26"/>
      <c r="AP906" s="26"/>
      <c r="AQ906" s="26"/>
      <c r="AS906" s="13"/>
      <c r="AT906" s="13"/>
      <c r="AU906" s="14"/>
      <c r="AV906" s="26"/>
      <c r="AW906" s="26"/>
      <c r="AX906" s="26"/>
      <c r="AY906" s="26"/>
      <c r="AZ906" s="26"/>
      <c r="BA906" s="26"/>
      <c r="BB906" s="26"/>
      <c r="BC906" s="26"/>
      <c r="CW906" s="26">
        <v>0.30788934426229508</v>
      </c>
      <c r="CX906" s="13">
        <v>65.599999999999994</v>
      </c>
      <c r="CY906" s="13">
        <v>64.44545528284462</v>
      </c>
      <c r="CZ906" s="13">
        <v>63.640077252248332</v>
      </c>
      <c r="DA906" s="13">
        <v>25.475427586157714</v>
      </c>
      <c r="DB906" s="13">
        <f ca="1"/>
        <v>65.656747833746309</v>
      </c>
      <c r="DC906" s="13">
        <f ca="1"/>
        <v>64.247717709152241</v>
      </c>
      <c r="DD906" s="13">
        <v>60.691797978908681</v>
      </c>
      <c r="DE906" s="13">
        <f ca="1"/>
        <v>64.261985307167876</v>
      </c>
      <c r="DF906" s="13">
        <v>64.802323889941505</v>
      </c>
    </row>
    <row r="907" spans="1:110" x14ac:dyDescent="0.25">
      <c r="A907" s="9">
        <v>69.099999999999994</v>
      </c>
      <c r="B907" s="10" t="b">
        <v>1</v>
      </c>
      <c r="U907" s="13"/>
      <c r="V907" s="13"/>
      <c r="W907" s="14"/>
      <c r="X907" s="26"/>
      <c r="Y907" s="26"/>
      <c r="Z907" s="26"/>
      <c r="AA907" s="26"/>
      <c r="AB907" s="26"/>
      <c r="AC907" s="26"/>
      <c r="AD907" s="26"/>
      <c r="AE907" s="26"/>
      <c r="AG907" s="13"/>
      <c r="AH907" s="13"/>
      <c r="AI907" s="14"/>
      <c r="AJ907" s="26"/>
      <c r="AK907" s="26"/>
      <c r="AL907" s="26"/>
      <c r="AM907" s="26"/>
      <c r="AN907" s="26"/>
      <c r="AO907" s="26"/>
      <c r="AP907" s="26"/>
      <c r="AQ907" s="26"/>
      <c r="AS907" s="13"/>
      <c r="AT907" s="13"/>
      <c r="AU907" s="14"/>
      <c r="AV907" s="26"/>
      <c r="AW907" s="26"/>
      <c r="AX907" s="26"/>
      <c r="AY907" s="26"/>
      <c r="AZ907" s="26"/>
      <c r="BA907" s="26"/>
      <c r="BB907" s="26"/>
      <c r="BC907" s="26"/>
      <c r="CW907" s="26">
        <v>0.30823087431693991</v>
      </c>
      <c r="CX907" s="13">
        <v>65.599999999999994</v>
      </c>
      <c r="CY907" s="13">
        <v>64.454700433886586</v>
      </c>
      <c r="CZ907" s="13">
        <v>63.649162978348571</v>
      </c>
      <c r="DA907" s="13">
        <v>25.509595865081408</v>
      </c>
      <c r="DB907" s="13">
        <f ca="1"/>
        <v>65.666441464382771</v>
      </c>
      <c r="DC907" s="13">
        <f ca="1"/>
        <v>64.256472966618261</v>
      </c>
      <c r="DD907" s="13">
        <v>60.705351901757162</v>
      </c>
      <c r="DE907" s="13">
        <f ca="1"/>
        <v>64.272640162807988</v>
      </c>
      <c r="DF907" s="13">
        <v>64.813295293102328</v>
      </c>
    </row>
    <row r="908" spans="1:110" x14ac:dyDescent="0.25">
      <c r="A908" s="9">
        <v>68.900000000000006</v>
      </c>
      <c r="B908" s="10" t="b">
        <v>1</v>
      </c>
      <c r="U908" s="13"/>
      <c r="V908" s="13"/>
      <c r="W908" s="14"/>
      <c r="X908" s="26"/>
      <c r="Y908" s="26"/>
      <c r="Z908" s="26"/>
      <c r="AA908" s="26"/>
      <c r="AB908" s="26"/>
      <c r="AC908" s="26"/>
      <c r="AD908" s="26"/>
      <c r="AE908" s="26"/>
      <c r="AG908" s="13"/>
      <c r="AH908" s="13"/>
      <c r="AI908" s="14"/>
      <c r="AJ908" s="26"/>
      <c r="AK908" s="26"/>
      <c r="AL908" s="26"/>
      <c r="AM908" s="26"/>
      <c r="AN908" s="26"/>
      <c r="AO908" s="26"/>
      <c r="AP908" s="26"/>
      <c r="AQ908" s="26"/>
      <c r="AS908" s="13"/>
      <c r="AT908" s="13"/>
      <c r="AU908" s="14"/>
      <c r="AV908" s="26"/>
      <c r="AW908" s="26"/>
      <c r="AX908" s="26"/>
      <c r="AY908" s="26"/>
      <c r="AZ908" s="26"/>
      <c r="BA908" s="26"/>
      <c r="BB908" s="26"/>
      <c r="BC908" s="26"/>
      <c r="CW908" s="26">
        <v>0.30857240437158467</v>
      </c>
      <c r="CX908" s="13">
        <v>65.599999999999994</v>
      </c>
      <c r="CY908" s="13">
        <v>64.463941091997327</v>
      </c>
      <c r="CZ908" s="13">
        <v>63.658245585194145</v>
      </c>
      <c r="DA908" s="13">
        <v>25.543781017229939</v>
      </c>
      <c r="DB908" s="13">
        <f ca="1"/>
        <v>65.676128326514004</v>
      </c>
      <c r="DC908" s="13">
        <f ca="1"/>
        <v>64.265224769089343</v>
      </c>
      <c r="DD908" s="13">
        <v>60.718898317584888</v>
      </c>
      <c r="DE908" s="13">
        <f ca="1"/>
        <v>64.283289620777126</v>
      </c>
      <c r="DF908" s="13">
        <v>64.824261006463715</v>
      </c>
    </row>
    <row r="909" spans="1:110" x14ac:dyDescent="0.25">
      <c r="A909" s="9">
        <v>68.7</v>
      </c>
      <c r="B909" s="10" t="b">
        <v>1</v>
      </c>
      <c r="U909" s="13"/>
      <c r="V909" s="13"/>
      <c r="W909" s="14"/>
      <c r="X909" s="26"/>
      <c r="Y909" s="26"/>
      <c r="Z909" s="26"/>
      <c r="AA909" s="26"/>
      <c r="AB909" s="26"/>
      <c r="AC909" s="26"/>
      <c r="AD909" s="26"/>
      <c r="AE909" s="26"/>
      <c r="AG909" s="13"/>
      <c r="AH909" s="13"/>
      <c r="AI909" s="14"/>
      <c r="AJ909" s="26"/>
      <c r="AK909" s="26"/>
      <c r="AL909" s="26"/>
      <c r="AM909" s="26"/>
      <c r="AN909" s="26"/>
      <c r="AO909" s="26"/>
      <c r="AP909" s="26"/>
      <c r="AQ909" s="26"/>
      <c r="AS909" s="13"/>
      <c r="AT909" s="13"/>
      <c r="AU909" s="14"/>
      <c r="AV909" s="26"/>
      <c r="AW909" s="26"/>
      <c r="AX909" s="26"/>
      <c r="AY909" s="26"/>
      <c r="AZ909" s="26"/>
      <c r="BA909" s="26"/>
      <c r="BB909" s="26"/>
      <c r="BC909" s="26"/>
      <c r="CW909" s="26">
        <v>0.3089139344262295</v>
      </c>
      <c r="CX909" s="13">
        <v>65.599999999999994</v>
      </c>
      <c r="CY909" s="13">
        <v>64.473177270232483</v>
      </c>
      <c r="CZ909" s="13">
        <v>63.667325083914683</v>
      </c>
      <c r="DA909" s="13">
        <v>25.57798305927647</v>
      </c>
      <c r="DB909" s="13">
        <f ca="1"/>
        <v>65.68580843697859</v>
      </c>
      <c r="DC909" s="13">
        <f ca="1"/>
        <v>64.273973127793823</v>
      </c>
      <c r="DD909" s="13">
        <v>60.732437238851645</v>
      </c>
      <c r="DE909" s="13">
        <f ca="1"/>
        <v>64.293933693798678</v>
      </c>
      <c r="DF909" s="13">
        <v>64.835221043143733</v>
      </c>
    </row>
    <row r="910" spans="1:110" x14ac:dyDescent="0.25">
      <c r="A910" s="9">
        <v>68.599999999999994</v>
      </c>
      <c r="B910" s="10" t="b">
        <v>1</v>
      </c>
      <c r="U910" s="13"/>
      <c r="V910" s="13"/>
      <c r="W910" s="14"/>
      <c r="X910" s="26"/>
      <c r="Y910" s="26"/>
      <c r="Z910" s="26"/>
      <c r="AA910" s="26"/>
      <c r="AB910" s="26"/>
      <c r="AC910" s="26"/>
      <c r="AD910" s="26"/>
      <c r="AE910" s="26"/>
      <c r="AG910" s="13"/>
      <c r="AH910" s="13"/>
      <c r="AI910" s="14"/>
      <c r="AJ910" s="26"/>
      <c r="AK910" s="26"/>
      <c r="AL910" s="26"/>
      <c r="AM910" s="26"/>
      <c r="AN910" s="26"/>
      <c r="AO910" s="26"/>
      <c r="AP910" s="26"/>
      <c r="AQ910" s="26"/>
      <c r="AS910" s="13"/>
      <c r="AT910" s="13"/>
      <c r="AU910" s="14"/>
      <c r="AV910" s="26"/>
      <c r="AW910" s="26"/>
      <c r="AX910" s="26"/>
      <c r="AY910" s="26"/>
      <c r="AZ910" s="26"/>
      <c r="BA910" s="26"/>
      <c r="BB910" s="26"/>
      <c r="BC910" s="26"/>
      <c r="CW910" s="26">
        <v>0.30925546448087432</v>
      </c>
      <c r="CX910" s="13">
        <v>65.599999999999994</v>
      </c>
      <c r="CY910" s="13">
        <v>64.482408981611826</v>
      </c>
      <c r="CZ910" s="13">
        <v>63.676401485612395</v>
      </c>
      <c r="DA910" s="13">
        <v>25.61220200791886</v>
      </c>
      <c r="DB910" s="13">
        <f ca="1"/>
        <v>65.695481812564708</v>
      </c>
      <c r="DC910" s="13">
        <f ca="1"/>
        <v>64.28271805393112</v>
      </c>
      <c r="DD910" s="13">
        <v>60.745968677982802</v>
      </c>
      <c r="DE910" s="13">
        <f ca="1"/>
        <v>64.30457239456095</v>
      </c>
      <c r="DF910" s="13">
        <v>64.84617541622417</v>
      </c>
    </row>
    <row r="911" spans="1:110" x14ac:dyDescent="0.25">
      <c r="A911" s="9">
        <v>68.5</v>
      </c>
      <c r="B911" s="10" t="b">
        <v>1</v>
      </c>
      <c r="U911" s="13"/>
      <c r="V911" s="13"/>
      <c r="W911" s="14"/>
      <c r="X911" s="26"/>
      <c r="Y911" s="26"/>
      <c r="Z911" s="26"/>
      <c r="AA911" s="26"/>
      <c r="AB911" s="26"/>
      <c r="AC911" s="26"/>
      <c r="AD911" s="26"/>
      <c r="AE911" s="26"/>
      <c r="AG911" s="13"/>
      <c r="AH911" s="13"/>
      <c r="AI911" s="14"/>
      <c r="AJ911" s="26"/>
      <c r="AK911" s="26"/>
      <c r="AL911" s="26"/>
      <c r="AM911" s="26"/>
      <c r="AN911" s="26"/>
      <c r="AO911" s="26"/>
      <c r="AP911" s="26"/>
      <c r="AQ911" s="26"/>
      <c r="AS911" s="13"/>
      <c r="AT911" s="13"/>
      <c r="AU911" s="14"/>
      <c r="AV911" s="26"/>
      <c r="AW911" s="26"/>
      <c r="AX911" s="26"/>
      <c r="AY911" s="26"/>
      <c r="AZ911" s="26"/>
      <c r="BA911" s="26"/>
      <c r="BB911" s="26"/>
      <c r="BC911" s="26"/>
      <c r="CW911" s="26">
        <v>0.30959699453551914</v>
      </c>
      <c r="CX911" s="13">
        <v>65.599999999999994</v>
      </c>
      <c r="CY911" s="13">
        <v>64.491636239119487</v>
      </c>
      <c r="CZ911" s="13">
        <v>63.685474801361906</v>
      </c>
      <c r="DA911" s="13">
        <v>25.646437879879777</v>
      </c>
      <c r="DB911" s="13">
        <f ca="1"/>
        <v>65.705148470010457</v>
      </c>
      <c r="DC911" s="13">
        <f ca="1"/>
        <v>64.291459558671804</v>
      </c>
      <c r="DD911" s="13">
        <v>60.759492647369427</v>
      </c>
      <c r="DE911" s="13">
        <f ca="1"/>
        <v>64.315205735717456</v>
      </c>
      <c r="DF911" s="13">
        <v>64.857124138750692</v>
      </c>
    </row>
    <row r="912" spans="1:110" x14ac:dyDescent="0.25">
      <c r="A912" s="9">
        <v>68.3</v>
      </c>
      <c r="B912" s="10" t="b">
        <v>1</v>
      </c>
      <c r="U912" s="13"/>
      <c r="V912" s="13"/>
      <c r="W912" s="14"/>
      <c r="X912" s="26"/>
      <c r="Y912" s="26"/>
      <c r="Z912" s="26"/>
      <c r="AA912" s="26"/>
      <c r="AB912" s="26"/>
      <c r="AC912" s="26"/>
      <c r="AD912" s="26"/>
      <c r="AE912" s="26"/>
      <c r="AG912" s="13"/>
      <c r="AH912" s="13"/>
      <c r="AI912" s="14"/>
      <c r="AJ912" s="26"/>
      <c r="AK912" s="26"/>
      <c r="AL912" s="26"/>
      <c r="AM912" s="26"/>
      <c r="AN912" s="26"/>
      <c r="AO912" s="26"/>
      <c r="AP912" s="26"/>
      <c r="AQ912" s="26"/>
      <c r="AS912" s="13"/>
      <c r="AT912" s="13"/>
      <c r="AU912" s="14"/>
      <c r="AV912" s="26"/>
      <c r="AW912" s="26"/>
      <c r="AX912" s="26"/>
      <c r="AY912" s="26"/>
      <c r="AZ912" s="26"/>
      <c r="BA912" s="26"/>
      <c r="BB912" s="26"/>
      <c r="BC912" s="26"/>
      <c r="CW912" s="26">
        <v>0.30993852459016391</v>
      </c>
      <c r="CX912" s="13">
        <v>65.7</v>
      </c>
      <c r="CY912" s="13">
        <v>64.500859055704097</v>
      </c>
      <c r="CZ912" s="13">
        <v>63.694545042210748</v>
      </c>
      <c r="DA912" s="13">
        <v>25.680690691906673</v>
      </c>
      <c r="DB912" s="13">
        <f ca="1"/>
        <v>65.71480842600397</v>
      </c>
      <c r="DC912" s="13">
        <f ca="1"/>
        <v>64.300197653157795</v>
      </c>
      <c r="DD912" s="13">
        <v>60.773009159368428</v>
      </c>
      <c r="DE912" s="13">
        <f ca="1"/>
        <v>64.32583372988698</v>
      </c>
      <c r="DF912" s="13">
        <v>64.868067223732979</v>
      </c>
    </row>
    <row r="913" spans="1:110" x14ac:dyDescent="0.25">
      <c r="A913" s="9">
        <v>68.099999999999994</v>
      </c>
      <c r="B913" s="10" t="b">
        <v>1</v>
      </c>
      <c r="U913" s="13"/>
      <c r="V913" s="13"/>
      <c r="W913" s="14"/>
      <c r="X913" s="26"/>
      <c r="Y913" s="26"/>
      <c r="Z913" s="26"/>
      <c r="AA913" s="26"/>
      <c r="AB913" s="26"/>
      <c r="AC913" s="26"/>
      <c r="AD913" s="26"/>
      <c r="AE913" s="26"/>
      <c r="AG913" s="13"/>
      <c r="AH913" s="13"/>
      <c r="AI913" s="14"/>
      <c r="AJ913" s="26"/>
      <c r="AK913" s="26"/>
      <c r="AL913" s="26"/>
      <c r="AM913" s="26"/>
      <c r="AN913" s="26"/>
      <c r="AO913" s="26"/>
      <c r="AP913" s="26"/>
      <c r="AQ913" s="26"/>
      <c r="AS913" s="13"/>
      <c r="AT913" s="13"/>
      <c r="AU913" s="14"/>
      <c r="AV913" s="26"/>
      <c r="AW913" s="26"/>
      <c r="AX913" s="26"/>
      <c r="AY913" s="26"/>
      <c r="AZ913" s="26"/>
      <c r="BA913" s="26"/>
      <c r="BB913" s="26"/>
      <c r="BC913" s="26"/>
      <c r="CW913" s="26">
        <v>0.31028005464480873</v>
      </c>
      <c r="CX913" s="13">
        <v>65.7</v>
      </c>
      <c r="CY913" s="13">
        <v>64.510077444278934</v>
      </c>
      <c r="CZ913" s="13">
        <v>63.703612219179305</v>
      </c>
      <c r="DA913" s="13">
        <v>25.714960460771906</v>
      </c>
      <c r="DB913" s="13">
        <f ca="1"/>
        <v>65.724461697183742</v>
      </c>
      <c r="DC913" s="13">
        <f ca="1"/>
        <v>64.308932348502481</v>
      </c>
      <c r="DD913" s="13">
        <v>60.786518226302654</v>
      </c>
      <c r="DE913" s="13">
        <f ca="1"/>
        <v>64.336456389653804</v>
      </c>
      <c r="DF913" s="13">
        <v>64.879004684144888</v>
      </c>
    </row>
    <row r="914" spans="1:110" x14ac:dyDescent="0.25">
      <c r="A914" s="9">
        <v>68</v>
      </c>
      <c r="B914" s="10" t="b">
        <v>1</v>
      </c>
      <c r="U914" s="13"/>
      <c r="V914" s="13"/>
      <c r="W914" s="14"/>
      <c r="X914" s="26"/>
      <c r="Y914" s="26"/>
      <c r="Z914" s="26"/>
      <c r="AA914" s="26"/>
      <c r="AB914" s="26"/>
      <c r="AC914" s="26"/>
      <c r="AD914" s="26"/>
      <c r="AE914" s="26"/>
      <c r="AG914" s="13"/>
      <c r="AH914" s="13"/>
      <c r="AI914" s="14"/>
      <c r="AJ914" s="26"/>
      <c r="AK914" s="26"/>
      <c r="AL914" s="26"/>
      <c r="AM914" s="26"/>
      <c r="AN914" s="26"/>
      <c r="AO914" s="26"/>
      <c r="AP914" s="26"/>
      <c r="AQ914" s="26"/>
      <c r="AS914" s="13"/>
      <c r="AT914" s="13"/>
      <c r="AU914" s="14"/>
      <c r="AV914" s="26"/>
      <c r="AW914" s="26"/>
      <c r="AX914" s="26"/>
      <c r="AY914" s="26"/>
      <c r="AZ914" s="26"/>
      <c r="BA914" s="26"/>
      <c r="BB914" s="26"/>
      <c r="BC914" s="26"/>
      <c r="CW914" s="26">
        <v>0.31062158469945356</v>
      </c>
      <c r="CX914" s="13">
        <v>65.7</v>
      </c>
      <c r="CY914" s="13">
        <v>64.519291417722087</v>
      </c>
      <c r="CZ914" s="13">
        <v>63.712676343261009</v>
      </c>
      <c r="DA914" s="13">
        <v>25.749247203272724</v>
      </c>
      <c r="DB914" s="13">
        <f ca="1"/>
        <v>65.734108300138729</v>
      </c>
      <c r="DC914" s="13">
        <f ca="1"/>
        <v>64.317663655790824</v>
      </c>
      <c r="DD914" s="13">
        <v>60.800019860461092</v>
      </c>
      <c r="DE914" s="13">
        <f ca="1"/>
        <v>64.347073727567732</v>
      </c>
      <c r="DF914" s="13">
        <v>64.889936532924622</v>
      </c>
    </row>
    <row r="915" spans="1:110" x14ac:dyDescent="0.25">
      <c r="A915" s="9">
        <v>67.900000000000006</v>
      </c>
      <c r="B915" s="10" t="b">
        <v>1</v>
      </c>
      <c r="U915" s="13"/>
      <c r="V915" s="13"/>
      <c r="W915" s="14"/>
      <c r="X915" s="26"/>
      <c r="Y915" s="26"/>
      <c r="Z915" s="26"/>
      <c r="AA915" s="26"/>
      <c r="AB915" s="26"/>
      <c r="AC915" s="26"/>
      <c r="AD915" s="26"/>
      <c r="AE915" s="26"/>
      <c r="AG915" s="13"/>
      <c r="AH915" s="13"/>
      <c r="AI915" s="14"/>
      <c r="AJ915" s="26"/>
      <c r="AK915" s="26"/>
      <c r="AL915" s="26"/>
      <c r="AM915" s="26"/>
      <c r="AN915" s="26"/>
      <c r="AO915" s="26"/>
      <c r="AP915" s="26"/>
      <c r="AQ915" s="26"/>
      <c r="AS915" s="13"/>
      <c r="AT915" s="13"/>
      <c r="AU915" s="14"/>
      <c r="AV915" s="26"/>
      <c r="AW915" s="26"/>
      <c r="AX915" s="26"/>
      <c r="AY915" s="26"/>
      <c r="AZ915" s="26"/>
      <c r="BA915" s="26"/>
      <c r="BB915" s="26"/>
      <c r="BC915" s="26"/>
      <c r="CW915" s="26">
        <v>0.31096311475409838</v>
      </c>
      <c r="CX915" s="13">
        <v>65.7</v>
      </c>
      <c r="CY915" s="13">
        <v>64.528500988876644</v>
      </c>
      <c r="CZ915" s="13">
        <v>63.721737425422354</v>
      </c>
      <c r="DA915" s="13">
        <v>25.783550936231375</v>
      </c>
      <c r="DB915" s="13">
        <f ca="1"/>
        <v>65.743748251408689</v>
      </c>
      <c r="DC915" s="13">
        <f ca="1"/>
        <v>64.326391586079495</v>
      </c>
      <c r="DD915" s="13">
        <v>60.813514074098947</v>
      </c>
      <c r="DE915" s="13">
        <f ca="1"/>
        <v>64.357685756144392</v>
      </c>
      <c r="DF915" s="13">
        <v>64.900862782974826</v>
      </c>
    </row>
    <row r="916" spans="1:110" x14ac:dyDescent="0.25">
      <c r="A916" s="9">
        <v>67.8</v>
      </c>
      <c r="B916" s="10" t="b">
        <v>1</v>
      </c>
      <c r="U916" s="13"/>
      <c r="V916" s="13"/>
      <c r="W916" s="14"/>
      <c r="X916" s="26"/>
      <c r="Y916" s="26"/>
      <c r="Z916" s="26"/>
      <c r="AA916" s="26"/>
      <c r="AB916" s="26"/>
      <c r="AC916" s="26"/>
      <c r="AD916" s="26"/>
      <c r="AE916" s="26"/>
      <c r="AG916" s="13"/>
      <c r="AH916" s="13"/>
      <c r="AI916" s="14"/>
      <c r="AJ916" s="26"/>
      <c r="AK916" s="26"/>
      <c r="AL916" s="26"/>
      <c r="AM916" s="26"/>
      <c r="AN916" s="26"/>
      <c r="AO916" s="26"/>
      <c r="AP916" s="26"/>
      <c r="AQ916" s="26"/>
      <c r="AS916" s="13"/>
      <c r="AT916" s="13"/>
      <c r="AU916" s="14"/>
      <c r="AV916" s="26"/>
      <c r="AW916" s="26"/>
      <c r="AX916" s="26"/>
      <c r="AY916" s="26"/>
      <c r="AZ916" s="26"/>
      <c r="BA916" s="26"/>
      <c r="BB916" s="26"/>
      <c r="BC916" s="26"/>
      <c r="CW916" s="26">
        <v>0.31130464480874315</v>
      </c>
      <c r="CX916" s="13">
        <v>65.7</v>
      </c>
      <c r="CY916" s="13">
        <v>64.53770617055082</v>
      </c>
      <c r="CZ916" s="13">
        <v>63.730795476603177</v>
      </c>
      <c r="DA916" s="13">
        <v>25.817871676495109</v>
      </c>
      <c r="DB916" s="13">
        <f ca="1"/>
        <v>65.75338156748434</v>
      </c>
      <c r="DC916" s="13">
        <f ca="1"/>
        <v>64.335116150397042</v>
      </c>
      <c r="DD916" s="13">
        <v>60.827000879437755</v>
      </c>
      <c r="DE916" s="13">
        <f ca="1"/>
        <v>64.368292487865219</v>
      </c>
      <c r="DF916" s="13">
        <v>64.911783447162804</v>
      </c>
    </row>
    <row r="917" spans="1:110" x14ac:dyDescent="0.25">
      <c r="A917" s="9">
        <v>67.7</v>
      </c>
      <c r="B917" s="10" t="b">
        <v>1</v>
      </c>
      <c r="U917" s="13"/>
      <c r="V917" s="13"/>
      <c r="W917" s="14"/>
      <c r="X917" s="26"/>
      <c r="Y917" s="26"/>
      <c r="Z917" s="26"/>
      <c r="AA917" s="26"/>
      <c r="AB917" s="26"/>
      <c r="AC917" s="26"/>
      <c r="AD917" s="26"/>
      <c r="AE917" s="26"/>
      <c r="AG917" s="13"/>
      <c r="AH917" s="13"/>
      <c r="AI917" s="14"/>
      <c r="AJ917" s="26"/>
      <c r="AK917" s="26"/>
      <c r="AL917" s="26"/>
      <c r="AM917" s="26"/>
      <c r="AN917" s="26"/>
      <c r="AO917" s="26"/>
      <c r="AP917" s="26"/>
      <c r="AQ917" s="26"/>
      <c r="AS917" s="13"/>
      <c r="AT917" s="13"/>
      <c r="AU917" s="14"/>
      <c r="AV917" s="26"/>
      <c r="AW917" s="26"/>
      <c r="AX917" s="26"/>
      <c r="AY917" s="26"/>
      <c r="AZ917" s="26"/>
      <c r="BA917" s="26"/>
      <c r="BB917" s="26"/>
      <c r="BC917" s="26"/>
      <c r="CW917" s="26">
        <v>0.31164617486338797</v>
      </c>
      <c r="CX917" s="13">
        <v>65.7</v>
      </c>
      <c r="CY917" s="13">
        <v>64.546906975518127</v>
      </c>
      <c r="CZ917" s="13">
        <v>63.739850507716646</v>
      </c>
      <c r="DA917" s="13">
        <v>25.852209440936278</v>
      </c>
      <c r="DB917" s="13">
        <f ca="1"/>
        <v>65.763008264807553</v>
      </c>
      <c r="DC917" s="13">
        <f ca="1"/>
        <v>64.343837359743986</v>
      </c>
      <c r="DD917" s="13">
        <v>60.840480288665582</v>
      </c>
      <c r="DE917" s="13">
        <f ca="1"/>
        <v>64.378893935177757</v>
      </c>
      <c r="DF917" s="13">
        <v>64.922698538320617</v>
      </c>
    </row>
    <row r="918" spans="1:110" x14ac:dyDescent="0.25">
      <c r="A918" s="9">
        <v>81.099999999999994</v>
      </c>
      <c r="B918" s="10" t="b">
        <v>1</v>
      </c>
      <c r="U918" s="13"/>
      <c r="V918" s="13"/>
      <c r="W918" s="14"/>
      <c r="X918" s="26"/>
      <c r="Y918" s="26"/>
      <c r="Z918" s="26"/>
      <c r="AA918" s="26"/>
      <c r="AB918" s="26"/>
      <c r="AC918" s="26"/>
      <c r="AD918" s="26"/>
      <c r="AE918" s="26"/>
      <c r="AG918" s="13"/>
      <c r="AH918" s="13"/>
      <c r="AI918" s="14"/>
      <c r="AJ918" s="26"/>
      <c r="AK918" s="26"/>
      <c r="AL918" s="26"/>
      <c r="AM918" s="26"/>
      <c r="AN918" s="26"/>
      <c r="AO918" s="26"/>
      <c r="AP918" s="26"/>
      <c r="AQ918" s="26"/>
      <c r="AS918" s="13"/>
      <c r="AT918" s="13"/>
      <c r="AU918" s="14"/>
      <c r="AV918" s="26"/>
      <c r="AW918" s="26"/>
      <c r="AX918" s="26"/>
      <c r="AY918" s="26"/>
      <c r="AZ918" s="26"/>
      <c r="BA918" s="26"/>
      <c r="BB918" s="26"/>
      <c r="BC918" s="26"/>
      <c r="CW918" s="26">
        <v>0.31198770491803279</v>
      </c>
      <c r="CX918" s="13">
        <v>65.7</v>
      </c>
      <c r="CY918" s="13">
        <v>64.556103416517544</v>
      </c>
      <c r="CZ918" s="13">
        <v>63.748902529649442</v>
      </c>
      <c r="DA918" s="13">
        <v>25.886564246452302</v>
      </c>
      <c r="DB918" s="13">
        <f ca="1"/>
        <v>65.772628359771616</v>
      </c>
      <c r="DC918" s="13">
        <f ca="1"/>
        <v>64.352555225092971</v>
      </c>
      <c r="DD918" s="13">
        <v>60.853952313937086</v>
      </c>
      <c r="DE918" s="13">
        <f ca="1"/>
        <v>64.389490110495672</v>
      </c>
      <c r="DF918" s="13">
        <v>64.933608069245281</v>
      </c>
    </row>
    <row r="919" spans="1:110" x14ac:dyDescent="0.25">
      <c r="A919" s="9">
        <v>89</v>
      </c>
      <c r="B919" s="10" t="b">
        <v>1</v>
      </c>
      <c r="U919" s="13"/>
      <c r="V919" s="13"/>
      <c r="W919" s="14"/>
      <c r="X919" s="26"/>
      <c r="Y919" s="26"/>
      <c r="Z919" s="26"/>
      <c r="AA919" s="26"/>
      <c r="AB919" s="26"/>
      <c r="AC919" s="26"/>
      <c r="AD919" s="26"/>
      <c r="AE919" s="26"/>
      <c r="AG919" s="13"/>
      <c r="AH919" s="13"/>
      <c r="AI919" s="14"/>
      <c r="AJ919" s="26"/>
      <c r="AK919" s="26"/>
      <c r="AL919" s="26"/>
      <c r="AM919" s="26"/>
      <c r="AN919" s="26"/>
      <c r="AO919" s="26"/>
      <c r="AP919" s="26"/>
      <c r="AQ919" s="26"/>
      <c r="AS919" s="13"/>
      <c r="AT919" s="13"/>
      <c r="AU919" s="14"/>
      <c r="AV919" s="26"/>
      <c r="AW919" s="26"/>
      <c r="AX919" s="26"/>
      <c r="AY919" s="26"/>
      <c r="AZ919" s="26"/>
      <c r="BA919" s="26"/>
      <c r="BB919" s="26"/>
      <c r="BC919" s="26"/>
      <c r="CW919" s="26">
        <v>0.31232923497267762</v>
      </c>
      <c r="CX919" s="13">
        <v>65.7</v>
      </c>
      <c r="CY919" s="13">
        <v>64.565295506253634</v>
      </c>
      <c r="CZ919" s="13">
        <v>63.75795155326194</v>
      </c>
      <c r="DA919" s="13">
        <v>25.920936109965801</v>
      </c>
      <c r="DB919" s="13">
        <f ca="1"/>
        <v>65.782241868721428</v>
      </c>
      <c r="DC919" s="13">
        <f ca="1"/>
        <v>64.36126975738884</v>
      </c>
      <c r="DD919" s="13">
        <v>60.867416967373686</v>
      </c>
      <c r="DE919" s="13">
        <f ca="1"/>
        <v>64.400081026198976</v>
      </c>
      <c r="DF919" s="13">
        <v>64.944512052698869</v>
      </c>
    </row>
    <row r="920" spans="1:110" x14ac:dyDescent="0.25">
      <c r="A920" s="9">
        <v>87</v>
      </c>
      <c r="B920" s="10" t="b">
        <v>1</v>
      </c>
      <c r="U920" s="13"/>
      <c r="V920" s="13"/>
      <c r="W920" s="14"/>
      <c r="X920" s="26"/>
      <c r="Y920" s="26"/>
      <c r="Z920" s="26"/>
      <c r="AA920" s="26"/>
      <c r="AB920" s="26"/>
      <c r="AC920" s="26"/>
      <c r="AD920" s="26"/>
      <c r="AE920" s="26"/>
      <c r="AG920" s="13"/>
      <c r="AH920" s="13"/>
      <c r="AI920" s="14"/>
      <c r="AJ920" s="26"/>
      <c r="AK920" s="26"/>
      <c r="AL920" s="26"/>
      <c r="AM920" s="26"/>
      <c r="AN920" s="26"/>
      <c r="AO920" s="26"/>
      <c r="AP920" s="26"/>
      <c r="AQ920" s="26"/>
      <c r="AS920" s="13"/>
      <c r="AT920" s="13"/>
      <c r="AU920" s="14"/>
      <c r="AV920" s="26"/>
      <c r="AW920" s="26"/>
      <c r="AX920" s="26"/>
      <c r="AY920" s="26"/>
      <c r="AZ920" s="26"/>
      <c r="BA920" s="26"/>
      <c r="BB920" s="26"/>
      <c r="BC920" s="26"/>
      <c r="CW920" s="26">
        <v>0.31267076502732238</v>
      </c>
      <c r="CX920" s="13">
        <v>65.8</v>
      </c>
      <c r="CY920" s="13">
        <v>64.57448325739675</v>
      </c>
      <c r="CZ920" s="13">
        <v>63.766997589388211</v>
      </c>
      <c r="DA920" s="13">
        <v>25.955325048424619</v>
      </c>
      <c r="DB920" s="13">
        <f ca="1"/>
        <v>65.791848807953684</v>
      </c>
      <c r="DC920" s="13">
        <f ca="1"/>
        <v>64.369980967548855</v>
      </c>
      <c r="DD920" s="13">
        <v>60.88087426106366</v>
      </c>
      <c r="DE920" s="13">
        <f ca="1"/>
        <v>64.410666694634116</v>
      </c>
      <c r="DF920" s="13">
        <v>64.955410501408636</v>
      </c>
    </row>
    <row r="921" spans="1:110" x14ac:dyDescent="0.25">
      <c r="A921" s="9">
        <v>84</v>
      </c>
      <c r="B921" s="10" t="b">
        <v>1</v>
      </c>
      <c r="U921" s="13"/>
      <c r="V921" s="13"/>
      <c r="W921" s="14"/>
      <c r="X921" s="26"/>
      <c r="Y921" s="26"/>
      <c r="Z921" s="26"/>
      <c r="AA921" s="26"/>
      <c r="AB921" s="26"/>
      <c r="AC921" s="26"/>
      <c r="AD921" s="26"/>
      <c r="AE921" s="26"/>
      <c r="AG921" s="13"/>
      <c r="AH921" s="13"/>
      <c r="AI921" s="14"/>
      <c r="AJ921" s="26"/>
      <c r="AK921" s="26"/>
      <c r="AL921" s="26"/>
      <c r="AM921" s="26"/>
      <c r="AN921" s="26"/>
      <c r="AO921" s="26"/>
      <c r="AP921" s="26"/>
      <c r="AQ921" s="26"/>
      <c r="AS921" s="13"/>
      <c r="AT921" s="13"/>
      <c r="AU921" s="14"/>
      <c r="AV921" s="26"/>
      <c r="AW921" s="26"/>
      <c r="AX921" s="26"/>
      <c r="AY921" s="26"/>
      <c r="AZ921" s="26"/>
      <c r="BA921" s="26"/>
      <c r="BB921" s="26"/>
      <c r="BC921" s="26"/>
      <c r="CW921" s="26">
        <v>0.31301229508196721</v>
      </c>
      <c r="CX921" s="13">
        <v>65.8</v>
      </c>
      <c r="CY921" s="13">
        <v>64.583666682583143</v>
      </c>
      <c r="CZ921" s="13">
        <v>63.776040648836322</v>
      </c>
      <c r="DA921" s="13">
        <v>25.989731078801867</v>
      </c>
      <c r="DB921" s="13">
        <f ca="1"/>
        <v>65.801449193717133</v>
      </c>
      <c r="DC921" s="13">
        <f ca="1"/>
        <v>64.378688866462753</v>
      </c>
      <c r="DD921" s="13">
        <v>60.894324207062283</v>
      </c>
      <c r="DE921" s="13">
        <f ca="1"/>
        <v>64.421247128114203</v>
      </c>
      <c r="DF921" s="13">
        <v>64.966303428067292</v>
      </c>
    </row>
    <row r="922" spans="1:110" x14ac:dyDescent="0.25">
      <c r="A922" s="9">
        <v>83</v>
      </c>
      <c r="B922" s="10" t="b">
        <v>1</v>
      </c>
      <c r="U922" s="13"/>
      <c r="V922" s="13"/>
      <c r="W922" s="14"/>
      <c r="X922" s="26"/>
      <c r="Y922" s="26"/>
      <c r="Z922" s="26"/>
      <c r="AA922" s="26"/>
      <c r="AB922" s="26"/>
      <c r="AC922" s="26"/>
      <c r="AD922" s="26"/>
      <c r="AE922" s="26"/>
      <c r="AG922" s="13"/>
      <c r="AH922" s="13"/>
      <c r="AI922" s="14"/>
      <c r="AJ922" s="26"/>
      <c r="AK922" s="26"/>
      <c r="AL922" s="26"/>
      <c r="AM922" s="26"/>
      <c r="AN922" s="26"/>
      <c r="AO922" s="26"/>
      <c r="AP922" s="26"/>
      <c r="AQ922" s="26"/>
      <c r="AS922" s="13"/>
      <c r="AT922" s="13"/>
      <c r="AU922" s="14"/>
      <c r="AV922" s="26"/>
      <c r="AW922" s="26"/>
      <c r="AX922" s="26"/>
      <c r="AY922" s="26"/>
      <c r="AZ922" s="26"/>
      <c r="BA922" s="26"/>
      <c r="BB922" s="26"/>
      <c r="BC922" s="26"/>
      <c r="CW922" s="26">
        <v>0.31335382513661203</v>
      </c>
      <c r="CX922" s="13">
        <v>65.8</v>
      </c>
      <c r="CY922" s="13">
        <v>64.592845794415155</v>
      </c>
      <c r="CZ922" s="13">
        <v>63.785080742388267</v>
      </c>
      <c r="DA922" s="13">
        <v>26.024154218095976</v>
      </c>
      <c r="DB922" s="13">
        <f ca="1"/>
        <v>65.811043042212773</v>
      </c>
      <c r="DC922" s="13">
        <f ca="1"/>
        <v>64.387393464992883</v>
      </c>
      <c r="DD922" s="13">
        <v>60.907766817391973</v>
      </c>
      <c r="DE922" s="13">
        <f ca="1"/>
        <v>64.431822338919019</v>
      </c>
      <c r="DF922" s="13">
        <v>64.977190845332956</v>
      </c>
    </row>
    <row r="923" spans="1:110" x14ac:dyDescent="0.25">
      <c r="A923" s="9">
        <v>79.900000000000006</v>
      </c>
      <c r="B923" s="10" t="b">
        <v>1</v>
      </c>
      <c r="U923" s="13"/>
      <c r="V923" s="13"/>
      <c r="W923" s="14"/>
      <c r="X923" s="26"/>
      <c r="Y923" s="26"/>
      <c r="Z923" s="26"/>
      <c r="AA923" s="26"/>
      <c r="AB923" s="26"/>
      <c r="AC923" s="26"/>
      <c r="AD923" s="26"/>
      <c r="AE923" s="26"/>
      <c r="AG923" s="13"/>
      <c r="AH923" s="13"/>
      <c r="AI923" s="14"/>
      <c r="AJ923" s="26"/>
      <c r="AK923" s="26"/>
      <c r="AL923" s="26"/>
      <c r="AM923" s="26"/>
      <c r="AN923" s="26"/>
      <c r="AO923" s="26"/>
      <c r="AP923" s="26"/>
      <c r="AQ923" s="26"/>
      <c r="AS923" s="13"/>
      <c r="AT923" s="13"/>
      <c r="AU923" s="14"/>
      <c r="AV923" s="26"/>
      <c r="AW923" s="26"/>
      <c r="AX923" s="26"/>
      <c r="AY923" s="26"/>
      <c r="AZ923" s="26"/>
      <c r="BA923" s="26"/>
      <c r="BB923" s="26"/>
      <c r="BC923" s="26"/>
      <c r="CW923" s="26">
        <v>0.31369535519125685</v>
      </c>
      <c r="CX923" s="13">
        <v>65.8</v>
      </c>
      <c r="CY923" s="13">
        <v>64.602020605461348</v>
      </c>
      <c r="CZ923" s="13">
        <v>63.79411788080013</v>
      </c>
      <c r="DA923" s="13">
        <v>26.058594483330737</v>
      </c>
      <c r="DB923" s="13">
        <f ca="1"/>
        <v>65.820630369594056</v>
      </c>
      <c r="DC923" s="13">
        <f ca="1"/>
        <v>64.396094773974383</v>
      </c>
      <c r="DD923" s="13">
        <v>60.921202104042379</v>
      </c>
      <c r="DE923" s="13">
        <f ca="1"/>
        <v>64.442392339295282</v>
      </c>
      <c r="DF923" s="13">
        <v>64.988072765829472</v>
      </c>
    </row>
    <row r="924" spans="1:110" x14ac:dyDescent="0.25">
      <c r="A924" s="9">
        <v>79.7</v>
      </c>
      <c r="B924" s="10" t="b">
        <v>1</v>
      </c>
      <c r="U924" s="13"/>
      <c r="V924" s="13"/>
      <c r="W924" s="14"/>
      <c r="X924" s="26"/>
      <c r="Y924" s="26"/>
      <c r="Z924" s="26"/>
      <c r="AA924" s="26"/>
      <c r="AB924" s="26"/>
      <c r="AC924" s="26"/>
      <c r="AD924" s="26"/>
      <c r="AE924" s="26"/>
      <c r="AG924" s="13"/>
      <c r="AH924" s="13"/>
      <c r="AI924" s="14"/>
      <c r="AJ924" s="26"/>
      <c r="AK924" s="26"/>
      <c r="AL924" s="26"/>
      <c r="AM924" s="26"/>
      <c r="AN924" s="26"/>
      <c r="AO924" s="26"/>
      <c r="AP924" s="26"/>
      <c r="AQ924" s="26"/>
      <c r="AS924" s="13"/>
      <c r="AT924" s="13"/>
      <c r="AU924" s="14"/>
      <c r="AV924" s="26"/>
      <c r="AW924" s="26"/>
      <c r="AX924" s="26"/>
      <c r="AY924" s="26"/>
      <c r="AZ924" s="26"/>
      <c r="BA924" s="26"/>
      <c r="BB924" s="26"/>
      <c r="BC924" s="26"/>
      <c r="CW924" s="26">
        <v>0.31403688524590162</v>
      </c>
      <c r="CX924" s="13">
        <v>65.8</v>
      </c>
      <c r="CY924" s="13">
        <v>64.611191128256678</v>
      </c>
      <c r="CZ924" s="13">
        <v>63.803152074802334</v>
      </c>
      <c r="DA924" s="13">
        <v>26.093051891555366</v>
      </c>
      <c r="DB924" s="13">
        <f ca="1"/>
        <v>65.830211191967052</v>
      </c>
      <c r="DC924" s="13">
        <f ca="1"/>
        <v>64.404792804215191</v>
      </c>
      <c r="DD924" s="13">
        <v>60.934630078970528</v>
      </c>
      <c r="DE924" s="13">
        <f ca="1"/>
        <v>64.452957141456679</v>
      </c>
      <c r="DF924" s="13">
        <v>64.998949202146463</v>
      </c>
    </row>
    <row r="925" spans="1:110" x14ac:dyDescent="0.25">
      <c r="A925" s="9">
        <v>79.599999999999994</v>
      </c>
      <c r="B925" s="10" t="b">
        <v>1</v>
      </c>
      <c r="U925" s="13"/>
      <c r="V925" s="13"/>
      <c r="W925" s="14"/>
      <c r="X925" s="26"/>
      <c r="Y925" s="26"/>
      <c r="Z925" s="26"/>
      <c r="AA925" s="26"/>
      <c r="AB925" s="26"/>
      <c r="AC925" s="26"/>
      <c r="AD925" s="26"/>
      <c r="AE925" s="26"/>
      <c r="AG925" s="13"/>
      <c r="AH925" s="13"/>
      <c r="AI925" s="14"/>
      <c r="AJ925" s="26"/>
      <c r="AK925" s="26"/>
      <c r="AL925" s="26"/>
      <c r="AM925" s="26"/>
      <c r="AN925" s="26"/>
      <c r="AO925" s="26"/>
      <c r="AP925" s="26"/>
      <c r="AQ925" s="26"/>
      <c r="AS925" s="13"/>
      <c r="AT925" s="13"/>
      <c r="AU925" s="14"/>
      <c r="AV925" s="26"/>
      <c r="AW925" s="26"/>
      <c r="AX925" s="26"/>
      <c r="AY925" s="26"/>
      <c r="AZ925" s="26"/>
      <c r="BA925" s="26"/>
      <c r="BB925" s="26"/>
      <c r="BC925" s="26"/>
      <c r="CW925" s="26">
        <v>0.31437841530054644</v>
      </c>
      <c r="CX925" s="13">
        <v>65.8</v>
      </c>
      <c r="CY925" s="13">
        <v>64.620357375302589</v>
      </c>
      <c r="CZ925" s="13">
        <v>63.812183335099711</v>
      </c>
      <c r="DA925" s="13">
        <v>26.127526459844557</v>
      </c>
      <c r="DB925" s="13">
        <f ca="1"/>
        <v>65.839785525390766</v>
      </c>
      <c r="DC925" s="13">
        <f ca="1"/>
        <v>64.413487566496315</v>
      </c>
      <c r="DD925" s="13">
        <v>60.948050754100962</v>
      </c>
      <c r="DE925" s="13">
        <f ca="1"/>
        <v>64.463516757584145</v>
      </c>
      <c r="DF925" s="13">
        <v>65.009820166839518</v>
      </c>
    </row>
    <row r="926" spans="1:110" x14ac:dyDescent="0.25">
      <c r="A926" s="9">
        <v>79.3</v>
      </c>
      <c r="B926" s="10" t="b">
        <v>1</v>
      </c>
      <c r="U926" s="13"/>
      <c r="V926" s="13"/>
      <c r="W926" s="14"/>
      <c r="X926" s="26"/>
      <c r="Y926" s="26"/>
      <c r="Z926" s="26"/>
      <c r="AA926" s="26"/>
      <c r="AB926" s="26"/>
      <c r="AC926" s="26"/>
      <c r="AD926" s="26"/>
      <c r="AE926" s="26"/>
      <c r="AG926" s="13"/>
      <c r="AH926" s="13"/>
      <c r="AI926" s="14"/>
      <c r="AJ926" s="26"/>
      <c r="AK926" s="26"/>
      <c r="AL926" s="26"/>
      <c r="AM926" s="26"/>
      <c r="AN926" s="26"/>
      <c r="AO926" s="26"/>
      <c r="AP926" s="26"/>
      <c r="AQ926" s="26"/>
      <c r="AS926" s="13"/>
      <c r="AT926" s="13"/>
      <c r="AU926" s="14"/>
      <c r="AV926" s="26"/>
      <c r="AW926" s="26"/>
      <c r="AX926" s="26"/>
      <c r="AY926" s="26"/>
      <c r="AZ926" s="26"/>
      <c r="BA926" s="26"/>
      <c r="BB926" s="26"/>
      <c r="BC926" s="26"/>
      <c r="CW926" s="26">
        <v>0.31471994535519127</v>
      </c>
      <c r="CX926" s="13">
        <v>65.8</v>
      </c>
      <c r="CY926" s="13">
        <v>64.629519359067288</v>
      </c>
      <c r="CZ926" s="13">
        <v>63.821211672371398</v>
      </c>
      <c r="DA926" s="13">
        <v>26.162018205298534</v>
      </c>
      <c r="DB926" s="13">
        <f ca="1"/>
        <v>65.849353385877237</v>
      </c>
      <c r="DC926" s="13">
        <f ca="1"/>
        <v>64.422179071571861</v>
      </c>
      <c r="DD926" s="13">
        <v>60.961464141325834</v>
      </c>
      <c r="DE926" s="13">
        <f ca="1"/>
        <v>64.474071199825843</v>
      </c>
      <c r="DF926" s="13">
        <v>65.020685672430261</v>
      </c>
    </row>
    <row r="927" spans="1:110" x14ac:dyDescent="0.25">
      <c r="A927" s="9">
        <v>79.2</v>
      </c>
      <c r="B927" s="10" t="b">
        <v>1</v>
      </c>
      <c r="U927" s="13"/>
      <c r="V927" s="13"/>
      <c r="W927" s="14"/>
      <c r="X927" s="26"/>
      <c r="Y927" s="26"/>
      <c r="Z927" s="26"/>
      <c r="AA927" s="26"/>
      <c r="AB927" s="26"/>
      <c r="AC927" s="26"/>
      <c r="AD927" s="26"/>
      <c r="AE927" s="26"/>
      <c r="AG927" s="13"/>
      <c r="AH927" s="13"/>
      <c r="AI927" s="14"/>
      <c r="AJ927" s="26"/>
      <c r="AK927" s="26"/>
      <c r="AL927" s="26"/>
      <c r="AM927" s="26"/>
      <c r="AN927" s="26"/>
      <c r="AO927" s="26"/>
      <c r="AP927" s="26"/>
      <c r="AQ927" s="26"/>
      <c r="AS927" s="13"/>
      <c r="AT927" s="13"/>
      <c r="AU927" s="14"/>
      <c r="AV927" s="26"/>
      <c r="AW927" s="26"/>
      <c r="AX927" s="26"/>
      <c r="AY927" s="26"/>
      <c r="AZ927" s="26"/>
      <c r="BA927" s="26"/>
      <c r="BB927" s="26"/>
      <c r="BC927" s="26"/>
      <c r="CW927" s="26">
        <v>0.31506147540983609</v>
      </c>
      <c r="CX927" s="13">
        <v>65.8</v>
      </c>
      <c r="CY927" s="13">
        <v>64.638677091985713</v>
      </c>
      <c r="CZ927" s="13">
        <v>63.830237097271386</v>
      </c>
      <c r="DA927" s="13">
        <v>26.196527145043085</v>
      </c>
      <c r="DB927" s="13">
        <f ca="1"/>
        <v>65.858914789391775</v>
      </c>
      <c r="DC927" s="13">
        <f ca="1"/>
        <v>64.430867330169178</v>
      </c>
      <c r="DD927" s="13">
        <v>60.974870252505028</v>
      </c>
      <c r="DE927" s="13">
        <f ca="1"/>
        <v>64.484620480297394</v>
      </c>
      <c r="DF927" s="13">
        <v>65.031545731406567</v>
      </c>
    </row>
    <row r="928" spans="1:110" x14ac:dyDescent="0.25">
      <c r="A928" s="9">
        <v>78.900000000000006</v>
      </c>
      <c r="B928" s="10" t="b">
        <v>1</v>
      </c>
      <c r="U928" s="13"/>
      <c r="V928" s="13"/>
      <c r="W928" s="14"/>
      <c r="X928" s="26"/>
      <c r="Y928" s="26"/>
      <c r="Z928" s="26"/>
      <c r="AA928" s="26"/>
      <c r="AB928" s="26"/>
      <c r="AC928" s="26"/>
      <c r="AD928" s="26"/>
      <c r="AE928" s="26"/>
      <c r="AG928" s="13"/>
      <c r="AH928" s="13"/>
      <c r="AI928" s="14"/>
      <c r="AJ928" s="26"/>
      <c r="AK928" s="26"/>
      <c r="AL928" s="26"/>
      <c r="AM928" s="26"/>
      <c r="AN928" s="26"/>
      <c r="AO928" s="26"/>
      <c r="AP928" s="26"/>
      <c r="AQ928" s="26"/>
      <c r="AS928" s="13"/>
      <c r="AT928" s="13"/>
      <c r="AU928" s="14"/>
      <c r="AV928" s="26"/>
      <c r="AW928" s="26"/>
      <c r="AX928" s="26"/>
      <c r="AY928" s="26"/>
      <c r="AZ928" s="26"/>
      <c r="BA928" s="26"/>
      <c r="BB928" s="26"/>
      <c r="BC928" s="26"/>
      <c r="CW928" s="26">
        <v>0.31540300546448086</v>
      </c>
      <c r="CX928" s="13">
        <v>65.8</v>
      </c>
      <c r="CY928" s="13">
        <v>64.647830586459889</v>
      </c>
      <c r="CZ928" s="13">
        <v>63.839259620428244</v>
      </c>
      <c r="DA928" s="13">
        <v>26.231053296229607</v>
      </c>
      <c r="DB928" s="13">
        <f ca="1"/>
        <v>65.868469751853226</v>
      </c>
      <c r="DC928" s="13">
        <f ca="1"/>
        <v>64.439552352988983</v>
      </c>
      <c r="DD928" s="13">
        <v>60.988269099466329</v>
      </c>
      <c r="DE928" s="13">
        <f ca="1"/>
        <v>64.495164611082018</v>
      </c>
      <c r="DF928" s="13">
        <v>65.042400356222728</v>
      </c>
    </row>
    <row r="929" spans="1:110" x14ac:dyDescent="0.25">
      <c r="A929" s="9">
        <v>78.7</v>
      </c>
      <c r="B929" s="10" t="b">
        <v>1</v>
      </c>
      <c r="U929" s="13"/>
      <c r="V929" s="13"/>
      <c r="W929" s="14"/>
      <c r="X929" s="26"/>
      <c r="Y929" s="26"/>
      <c r="Z929" s="26"/>
      <c r="AA929" s="26"/>
      <c r="AB929" s="26"/>
      <c r="AC929" s="26"/>
      <c r="AD929" s="26"/>
      <c r="AE929" s="26"/>
      <c r="AG929" s="13"/>
      <c r="AH929" s="13"/>
      <c r="AI929" s="14"/>
      <c r="AJ929" s="26"/>
      <c r="AK929" s="26"/>
      <c r="AL929" s="26"/>
      <c r="AM929" s="26"/>
      <c r="AN929" s="26"/>
      <c r="AO929" s="26"/>
      <c r="AP929" s="26"/>
      <c r="AQ929" s="26"/>
      <c r="AS929" s="13"/>
      <c r="AT929" s="13"/>
      <c r="AU929" s="14"/>
      <c r="AV929" s="26"/>
      <c r="AW929" s="26"/>
      <c r="AX929" s="26"/>
      <c r="AY929" s="26"/>
      <c r="AZ929" s="26"/>
      <c r="BA929" s="26"/>
      <c r="BB929" s="26"/>
      <c r="BC929" s="26"/>
      <c r="CW929" s="26">
        <v>0.31574453551912568</v>
      </c>
      <c r="CX929" s="13">
        <v>65.8</v>
      </c>
      <c r="CY929" s="13">
        <v>64.656979854858889</v>
      </c>
      <c r="CZ929" s="13">
        <v>63.848279252445423</v>
      </c>
      <c r="DA929" s="13">
        <v>26.265596676035216</v>
      </c>
      <c r="DB929" s="13">
        <f ca="1"/>
        <v>65.878018289134062</v>
      </c>
      <c r="DC929" s="13">
        <f ca="1"/>
        <v>64.448234150705503</v>
      </c>
      <c r="DD929" s="13">
        <v>61.001660694005494</v>
      </c>
      <c r="DE929" s="13">
        <f ca="1"/>
        <v>64.505703604230618</v>
      </c>
      <c r="DF929" s="13">
        <v>65.053249559299474</v>
      </c>
    </row>
    <row r="930" spans="1:110" x14ac:dyDescent="0.25">
      <c r="A930" s="9">
        <v>78.400000000000006</v>
      </c>
      <c r="B930" s="10" t="b">
        <v>1</v>
      </c>
      <c r="U930" s="13"/>
      <c r="V930" s="13"/>
      <c r="W930" s="14"/>
      <c r="X930" s="26"/>
      <c r="Y930" s="26"/>
      <c r="Z930" s="26"/>
      <c r="AA930" s="26"/>
      <c r="AB930" s="26"/>
      <c r="AC930" s="26"/>
      <c r="AD930" s="26"/>
      <c r="AE930" s="26"/>
      <c r="AG930" s="13"/>
      <c r="AH930" s="13"/>
      <c r="AI930" s="14"/>
      <c r="AJ930" s="26"/>
      <c r="AK930" s="26"/>
      <c r="AL930" s="26"/>
      <c r="AM930" s="26"/>
      <c r="AN930" s="26"/>
      <c r="AO930" s="26"/>
      <c r="AP930" s="26"/>
      <c r="AQ930" s="26"/>
      <c r="AS930" s="13"/>
      <c r="AT930" s="13"/>
      <c r="AU930" s="14"/>
      <c r="AV930" s="26"/>
      <c r="AW930" s="26"/>
      <c r="AX930" s="26"/>
      <c r="AY930" s="26"/>
      <c r="AZ930" s="26"/>
      <c r="BA930" s="26"/>
      <c r="BB930" s="26"/>
      <c r="BC930" s="26"/>
      <c r="CW930" s="26">
        <v>0.3160860655737705</v>
      </c>
      <c r="CX930" s="13">
        <v>65.900000000000006</v>
      </c>
      <c r="CY930" s="13">
        <v>64.666124909519098</v>
      </c>
      <c r="CZ930" s="13">
        <v>63.857296003901311</v>
      </c>
      <c r="DA930" s="13">
        <v>26.300157301662701</v>
      </c>
      <c r="DB930" s="13">
        <f ca="1"/>
        <v>65.887560417060669</v>
      </c>
      <c r="DC930" s="13">
        <f ca="1"/>
        <v>64.456912733966547</v>
      </c>
      <c r="DD930" s="13">
        <v>61.015045047886382</v>
      </c>
      <c r="DE930" s="13">
        <f ca="1"/>
        <v>64.51623747176194</v>
      </c>
      <c r="DF930" s="13">
        <v>65.064093353024191</v>
      </c>
    </row>
    <row r="931" spans="1:110" x14ac:dyDescent="0.25">
      <c r="A931" s="9">
        <v>78.099999999999994</v>
      </c>
      <c r="B931" s="10" t="b">
        <v>1</v>
      </c>
      <c r="U931" s="13"/>
      <c r="V931" s="13"/>
      <c r="W931" s="14"/>
      <c r="X931" s="26"/>
      <c r="Y931" s="26"/>
      <c r="Z931" s="26"/>
      <c r="AA931" s="26"/>
      <c r="AB931" s="26"/>
      <c r="AC931" s="26"/>
      <c r="AD931" s="26"/>
      <c r="AE931" s="26"/>
      <c r="AG931" s="13"/>
      <c r="AH931" s="13"/>
      <c r="AI931" s="14"/>
      <c r="AJ931" s="26"/>
      <c r="AK931" s="26"/>
      <c r="AL931" s="26"/>
      <c r="AM931" s="26"/>
      <c r="AN931" s="26"/>
      <c r="AO931" s="26"/>
      <c r="AP931" s="26"/>
      <c r="AQ931" s="26"/>
      <c r="AS931" s="13"/>
      <c r="AT931" s="13"/>
      <c r="AU931" s="14"/>
      <c r="AV931" s="26"/>
      <c r="AW931" s="26"/>
      <c r="AX931" s="26"/>
      <c r="AY931" s="26"/>
      <c r="AZ931" s="26"/>
      <c r="BA931" s="26"/>
      <c r="BB931" s="26"/>
      <c r="BC931" s="26"/>
      <c r="CW931" s="26">
        <v>0.31642759562841533</v>
      </c>
      <c r="CX931" s="13">
        <v>65.900000000000006</v>
      </c>
      <c r="CY931" s="13">
        <v>64.675265762744331</v>
      </c>
      <c r="CZ931" s="13">
        <v>63.866309885349537</v>
      </c>
      <c r="DA931" s="13">
        <v>26.334735190340666</v>
      </c>
      <c r="DB931" s="13">
        <f ca="1"/>
        <v>65.897096151413535</v>
      </c>
      <c r="DC931" s="13">
        <f ca="1"/>
        <v>64.465588113393707</v>
      </c>
      <c r="DD931" s="13">
        <v>61.028422172841097</v>
      </c>
      <c r="DE931" s="13">
        <f ca="1"/>
        <v>64.526766225662755</v>
      </c>
      <c r="DF931" s="13">
        <v>65.07493174975113</v>
      </c>
    </row>
    <row r="932" spans="1:110" x14ac:dyDescent="0.25">
      <c r="A932" s="9">
        <v>78</v>
      </c>
      <c r="B932" s="10" t="b">
        <v>1</v>
      </c>
      <c r="U932" s="13"/>
      <c r="V932" s="13"/>
      <c r="W932" s="14"/>
      <c r="X932" s="26"/>
      <c r="Y932" s="26"/>
      <c r="Z932" s="26"/>
      <c r="AA932" s="26"/>
      <c r="AB932" s="26"/>
      <c r="AC932" s="26"/>
      <c r="AD932" s="26"/>
      <c r="AE932" s="26"/>
      <c r="AG932" s="13"/>
      <c r="AH932" s="13"/>
      <c r="AI932" s="14"/>
      <c r="AJ932" s="26"/>
      <c r="AK932" s="26"/>
      <c r="AL932" s="26"/>
      <c r="AM932" s="26"/>
      <c r="AN932" s="26"/>
      <c r="AO932" s="26"/>
      <c r="AP932" s="26"/>
      <c r="AQ932" s="26"/>
      <c r="AS932" s="13"/>
      <c r="AT932" s="13"/>
      <c r="AU932" s="14"/>
      <c r="AV932" s="26"/>
      <c r="AW932" s="26"/>
      <c r="AX932" s="26"/>
      <c r="AY932" s="26"/>
      <c r="AZ932" s="26"/>
      <c r="BA932" s="26"/>
      <c r="BB932" s="26"/>
      <c r="BC932" s="26"/>
      <c r="CW932" s="26">
        <v>0.31676912568306009</v>
      </c>
      <c r="CX932" s="13">
        <v>65.900000000000006</v>
      </c>
      <c r="CY932" s="13">
        <v>64.684402426805974</v>
      </c>
      <c r="CZ932" s="13">
        <v>63.875320907318745</v>
      </c>
      <c r="DA932" s="13">
        <v>26.369330359323538</v>
      </c>
      <c r="DB932" s="13">
        <f ca="1"/>
        <v>65.906625507927416</v>
      </c>
      <c r="DC932" s="13">
        <f ca="1"/>
        <v>64.474260299582383</v>
      </c>
      <c r="DD932" s="13">
        <v>61.04179208057009</v>
      </c>
      <c r="DE932" s="13">
        <f ca="1"/>
        <v>64.537289877887915</v>
      </c>
      <c r="DF932" s="13">
        <v>65.085764761801357</v>
      </c>
    </row>
    <row r="933" spans="1:110" x14ac:dyDescent="0.25">
      <c r="A933" s="9">
        <v>77.5</v>
      </c>
      <c r="B933" s="10" t="b">
        <v>1</v>
      </c>
      <c r="U933" s="13"/>
      <c r="V933" s="13"/>
      <c r="W933" s="14"/>
      <c r="X933" s="26"/>
      <c r="Y933" s="26"/>
      <c r="Z933" s="26"/>
      <c r="AA933" s="26"/>
      <c r="AB933" s="26"/>
      <c r="AC933" s="26"/>
      <c r="AD933" s="26"/>
      <c r="AE933" s="26"/>
      <c r="AG933" s="13"/>
      <c r="AH933" s="13"/>
      <c r="AI933" s="14"/>
      <c r="AJ933" s="26"/>
      <c r="AK933" s="26"/>
      <c r="AL933" s="26"/>
      <c r="AM933" s="26"/>
      <c r="AN933" s="26"/>
      <c r="AO933" s="26"/>
      <c r="AP933" s="26"/>
      <c r="AQ933" s="26"/>
      <c r="AS933" s="13"/>
      <c r="AT933" s="13"/>
      <c r="AU933" s="14"/>
      <c r="AV933" s="26"/>
      <c r="AW933" s="26"/>
      <c r="AX933" s="26"/>
      <c r="AY933" s="26"/>
      <c r="AZ933" s="26"/>
      <c r="BA933" s="26"/>
      <c r="BB933" s="26"/>
      <c r="BC933" s="26"/>
      <c r="CW933" s="26">
        <v>0.31711065573770492</v>
      </c>
      <c r="CX933" s="13">
        <v>65.900000000000006</v>
      </c>
      <c r="CY933" s="13">
        <v>64.693534913943125</v>
      </c>
      <c r="CZ933" s="13">
        <v>63.884329080312959</v>
      </c>
      <c r="DA933" s="13">
        <v>26.403942825891633</v>
      </c>
      <c r="DB933" s="13">
        <f ca="1"/>
        <v>65.916148502291563</v>
      </c>
      <c r="DC933" s="13">
        <f ca="1"/>
        <v>64.482929303101983</v>
      </c>
      <c r="DD933" s="13">
        <v>61.055154782742278</v>
      </c>
      <c r="DE933" s="13">
        <f ca="1"/>
        <v>64.547808440360498</v>
      </c>
      <c r="DF933" s="13">
        <v>65.096592401463084</v>
      </c>
    </row>
    <row r="934" spans="1:110" x14ac:dyDescent="0.25">
      <c r="A934" s="9">
        <v>82.4</v>
      </c>
      <c r="B934" s="10" t="b">
        <v>1</v>
      </c>
      <c r="U934" s="13"/>
      <c r="V934" s="13"/>
      <c r="W934" s="14"/>
      <c r="X934" s="26"/>
      <c r="Y934" s="26"/>
      <c r="Z934" s="26"/>
      <c r="AA934" s="26"/>
      <c r="AB934" s="26"/>
      <c r="AC934" s="26"/>
      <c r="AD934" s="26"/>
      <c r="AE934" s="26"/>
      <c r="AG934" s="13"/>
      <c r="AH934" s="13"/>
      <c r="AI934" s="14"/>
      <c r="AJ934" s="26"/>
      <c r="AK934" s="26"/>
      <c r="AL934" s="26"/>
      <c r="AM934" s="26"/>
      <c r="AN934" s="26"/>
      <c r="AO934" s="26"/>
      <c r="AP934" s="26"/>
      <c r="AQ934" s="26"/>
      <c r="AS934" s="13"/>
      <c r="AT934" s="13"/>
      <c r="AU934" s="14"/>
      <c r="AV934" s="26"/>
      <c r="AW934" s="26"/>
      <c r="AX934" s="26"/>
      <c r="AY934" s="26"/>
      <c r="AZ934" s="26"/>
      <c r="BA934" s="26"/>
      <c r="BB934" s="26"/>
      <c r="BC934" s="26"/>
      <c r="CW934" s="26">
        <v>0.31745218579234974</v>
      </c>
      <c r="CX934" s="13">
        <v>65.900000000000006</v>
      </c>
      <c r="CY934" s="13">
        <v>64.702663236362739</v>
      </c>
      <c r="CZ934" s="13">
        <v>63.893334414811747</v>
      </c>
      <c r="DA934" s="13">
        <v>26.43857260735118</v>
      </c>
      <c r="DB934" s="13">
        <f ca="1"/>
        <v>65.925665150149925</v>
      </c>
      <c r="DC934" s="13">
        <f ca="1"/>
        <v>64.491595134495981</v>
      </c>
      <c r="DD934" s="13">
        <v>61.068510290995185</v>
      </c>
      <c r="DE934" s="13">
        <f ca="1"/>
        <v>64.558321924972034</v>
      </c>
      <c r="DF934" s="13">
        <v>65.107414680991695</v>
      </c>
    </row>
    <row r="935" spans="1:110" x14ac:dyDescent="0.25">
      <c r="A935" s="9">
        <v>82.2</v>
      </c>
      <c r="B935" s="10" t="b">
        <v>1</v>
      </c>
      <c r="U935" s="13"/>
      <c r="V935" s="13"/>
      <c r="W935" s="14"/>
      <c r="X935" s="26"/>
      <c r="Y935" s="26"/>
      <c r="Z935" s="26"/>
      <c r="AA935" s="26"/>
      <c r="AB935" s="26"/>
      <c r="AC935" s="26"/>
      <c r="AD935" s="26"/>
      <c r="AE935" s="26"/>
      <c r="AG935" s="13"/>
      <c r="AH935" s="13"/>
      <c r="AI935" s="14"/>
      <c r="AJ935" s="26"/>
      <c r="AK935" s="26"/>
      <c r="AL935" s="26"/>
      <c r="AM935" s="26"/>
      <c r="AN935" s="26"/>
      <c r="AO935" s="26"/>
      <c r="AP935" s="26"/>
      <c r="AQ935" s="26"/>
      <c r="AS935" s="13"/>
      <c r="AT935" s="13"/>
      <c r="AU935" s="14"/>
      <c r="AV935" s="26"/>
      <c r="AW935" s="26"/>
      <c r="AX935" s="26"/>
      <c r="AY935" s="26"/>
      <c r="AZ935" s="26"/>
      <c r="BA935" s="26"/>
      <c r="BB935" s="26"/>
      <c r="BC935" s="26"/>
      <c r="CW935" s="26">
        <v>0.31779371584699456</v>
      </c>
      <c r="CX935" s="13">
        <v>65.900000000000006</v>
      </c>
      <c r="CY935" s="13">
        <v>64.711787406239793</v>
      </c>
      <c r="CZ935" s="13">
        <v>63.902336921270006</v>
      </c>
      <c r="DA935" s="13">
        <v>26.47321972103439</v>
      </c>
      <c r="DB935" s="13">
        <f ca="1"/>
        <v>65.935175467101288</v>
      </c>
      <c r="DC935" s="13">
        <f ca="1"/>
        <v>64.5002578042821</v>
      </c>
      <c r="DD935" s="13">
        <v>61.081858616935023</v>
      </c>
      <c r="DE935" s="13">
        <f ca="1"/>
        <v>64.568830343582491</v>
      </c>
      <c r="DF935" s="13">
        <v>65.11823161260989</v>
      </c>
    </row>
    <row r="936" spans="1:110" x14ac:dyDescent="0.25">
      <c r="A936" s="9">
        <v>82</v>
      </c>
      <c r="B936" s="10" t="b">
        <v>1</v>
      </c>
      <c r="U936" s="13"/>
      <c r="V936" s="13"/>
      <c r="W936" s="14"/>
      <c r="X936" s="26"/>
      <c r="Y936" s="26"/>
      <c r="Z936" s="26"/>
      <c r="AA936" s="26"/>
      <c r="AB936" s="26"/>
      <c r="AC936" s="26"/>
      <c r="AD936" s="26"/>
      <c r="AE936" s="26"/>
      <c r="AG936" s="13"/>
      <c r="AH936" s="13"/>
      <c r="AI936" s="14"/>
      <c r="AJ936" s="26"/>
      <c r="AK936" s="26"/>
      <c r="AL936" s="26"/>
      <c r="AM936" s="26"/>
      <c r="AN936" s="26"/>
      <c r="AO936" s="26"/>
      <c r="AP936" s="26"/>
      <c r="AQ936" s="26"/>
      <c r="AS936" s="13"/>
      <c r="AT936" s="13"/>
      <c r="AU936" s="14"/>
      <c r="AV936" s="26"/>
      <c r="AW936" s="26"/>
      <c r="AX936" s="26"/>
      <c r="AY936" s="26"/>
      <c r="AZ936" s="26"/>
      <c r="BA936" s="26"/>
      <c r="BB936" s="26"/>
      <c r="BC936" s="26"/>
      <c r="CW936" s="26">
        <v>0.31813524590163933</v>
      </c>
      <c r="CX936" s="13">
        <v>65.900000000000006</v>
      </c>
      <c r="CY936" s="13">
        <v>64.720907435717393</v>
      </c>
      <c r="CZ936" s="13">
        <v>63.911336610118518</v>
      </c>
      <c r="DA936" s="13">
        <v>26.507884184299542</v>
      </c>
      <c r="DB936" s="13">
        <f ca="1"/>
        <v>65.94467946869959</v>
      </c>
      <c r="DC936" s="13">
        <f ca="1"/>
        <v>64.508917322952385</v>
      </c>
      <c r="DD936" s="13">
        <v>61.09519977213683</v>
      </c>
      <c r="DE936" s="13">
        <f ca="1"/>
        <v>64.579333708020542</v>
      </c>
      <c r="DF936" s="13">
        <v>65.129043208507895</v>
      </c>
    </row>
    <row r="937" spans="1:110" x14ac:dyDescent="0.25">
      <c r="A937" s="9">
        <v>81.5</v>
      </c>
      <c r="B937" s="10" t="b">
        <v>1</v>
      </c>
      <c r="U937" s="13"/>
      <c r="V937" s="13"/>
      <c r="W937" s="14"/>
      <c r="X937" s="26"/>
      <c r="Y937" s="26"/>
      <c r="Z937" s="26"/>
      <c r="AA937" s="26"/>
      <c r="AB937" s="26"/>
      <c r="AC937" s="26"/>
      <c r="AD937" s="26"/>
      <c r="AE937" s="26"/>
      <c r="AG937" s="13"/>
      <c r="AH937" s="13"/>
      <c r="AI937" s="14"/>
      <c r="AJ937" s="26"/>
      <c r="AK937" s="26"/>
      <c r="AL937" s="26"/>
      <c r="AM937" s="26"/>
      <c r="AN937" s="26"/>
      <c r="AO937" s="26"/>
      <c r="AP937" s="26"/>
      <c r="AQ937" s="26"/>
      <c r="AS937" s="13"/>
      <c r="AT937" s="13"/>
      <c r="AU937" s="14"/>
      <c r="AV937" s="26"/>
      <c r="AW937" s="26"/>
      <c r="AX937" s="26"/>
      <c r="AY937" s="26"/>
      <c r="AZ937" s="26"/>
      <c r="BA937" s="26"/>
      <c r="BB937" s="26"/>
      <c r="BC937" s="26"/>
      <c r="CW937" s="26">
        <v>0.31847677595628415</v>
      </c>
      <c r="CX937" s="13">
        <v>65.900000000000006</v>
      </c>
      <c r="CY937" s="13">
        <v>64.730023336906967</v>
      </c>
      <c r="CZ937" s="13">
        <v>63.920333491763778</v>
      </c>
      <c r="DA937" s="13">
        <v>26.542566014530976</v>
      </c>
      <c r="DB937" s="13">
        <f ca="1"/>
        <v>65.954177170453988</v>
      </c>
      <c r="DC937" s="13">
        <f ca="1"/>
        <v>64.517573700973301</v>
      </c>
      <c r="DD937" s="13">
        <v>61.108533768144611</v>
      </c>
      <c r="DE937" s="13">
        <f ca="1"/>
        <v>64.589832030083613</v>
      </c>
      <c r="DF937" s="13">
        <v>65.13984948084348</v>
      </c>
    </row>
    <row r="938" spans="1:110" x14ac:dyDescent="0.25">
      <c r="A938" s="9">
        <v>81.7</v>
      </c>
      <c r="B938" s="10" t="b">
        <v>1</v>
      </c>
      <c r="U938" s="13"/>
      <c r="V938" s="13"/>
      <c r="W938" s="14"/>
      <c r="X938" s="26"/>
      <c r="Y938" s="26"/>
      <c r="Z938" s="26"/>
      <c r="AA938" s="26"/>
      <c r="AB938" s="26"/>
      <c r="AC938" s="26"/>
      <c r="AD938" s="26"/>
      <c r="AE938" s="26"/>
      <c r="AG938" s="13"/>
      <c r="AH938" s="13"/>
      <c r="AI938" s="14"/>
      <c r="AJ938" s="26"/>
      <c r="AK938" s="26"/>
      <c r="AL938" s="26"/>
      <c r="AM938" s="26"/>
      <c r="AN938" s="26"/>
      <c r="AO938" s="26"/>
      <c r="AP938" s="26"/>
      <c r="AQ938" s="26"/>
      <c r="AS938" s="13"/>
      <c r="AT938" s="13"/>
      <c r="AU938" s="14"/>
      <c r="AV938" s="26"/>
      <c r="AW938" s="26"/>
      <c r="AX938" s="26"/>
      <c r="AY938" s="26"/>
      <c r="AZ938" s="26"/>
      <c r="BA938" s="26"/>
      <c r="BB938" s="26"/>
      <c r="BC938" s="26"/>
      <c r="CW938" s="26">
        <v>0.31881830601092898</v>
      </c>
      <c r="CX938" s="13">
        <v>66</v>
      </c>
      <c r="CY938" s="13">
        <v>64.739135121888353</v>
      </c>
      <c r="CZ938" s="13">
        <v>63.929327576588008</v>
      </c>
      <c r="DA938" s="13">
        <v>26.577265229139211</v>
      </c>
      <c r="DB938" s="13">
        <f ca="1"/>
        <v>65.963668587829105</v>
      </c>
      <c r="DC938" s="13">
        <f ca="1"/>
        <v>64.526226948785933</v>
      </c>
      <c r="DD938" s="13">
        <v>61.121860616471402</v>
      </c>
      <c r="DE938" s="13">
        <f ca="1"/>
        <v>64.600325321538008</v>
      </c>
      <c r="DF938" s="13">
        <v>65.150650441742187</v>
      </c>
    </row>
    <row r="939" spans="1:110" x14ac:dyDescent="0.25">
      <c r="A939" s="9">
        <v>81.3</v>
      </c>
      <c r="B939" s="10" t="b">
        <v>1</v>
      </c>
      <c r="U939" s="13"/>
      <c r="V939" s="13"/>
      <c r="W939" s="14"/>
      <c r="X939" s="26"/>
      <c r="Y939" s="26"/>
      <c r="Z939" s="26"/>
      <c r="AA939" s="26"/>
      <c r="AB939" s="26"/>
      <c r="AC939" s="26"/>
      <c r="AD939" s="26"/>
      <c r="AE939" s="26"/>
      <c r="AG939" s="13"/>
      <c r="AH939" s="13"/>
      <c r="AI939" s="14"/>
      <c r="AJ939" s="26"/>
      <c r="AK939" s="26"/>
      <c r="AL939" s="26"/>
      <c r="AM939" s="26"/>
      <c r="AN939" s="26"/>
      <c r="AO939" s="26"/>
      <c r="AP939" s="26"/>
      <c r="AQ939" s="26"/>
      <c r="AS939" s="13"/>
      <c r="AT939" s="13"/>
      <c r="AU939" s="14"/>
      <c r="AV939" s="26"/>
      <c r="AW939" s="26"/>
      <c r="AX939" s="26"/>
      <c r="AY939" s="26"/>
      <c r="AZ939" s="26"/>
      <c r="BA939" s="26"/>
      <c r="BB939" s="26"/>
      <c r="BC939" s="26"/>
      <c r="CW939" s="26">
        <v>0.31915983606557374</v>
      </c>
      <c r="CX939" s="13">
        <v>66</v>
      </c>
      <c r="CY939" s="13">
        <v>64.748242802709967</v>
      </c>
      <c r="CZ939" s="13">
        <v>63.938318874949672</v>
      </c>
      <c r="DA939" s="13">
        <v>26.611981845560909</v>
      </c>
      <c r="DB939" s="13">
        <f ca="1"/>
        <v>65.973153736245237</v>
      </c>
      <c r="DC939" s="13">
        <f ca="1"/>
        <v>64.534877076805998</v>
      </c>
      <c r="DD939" s="13">
        <v>61.135180328599432</v>
      </c>
      <c r="DE939" s="13">
        <f ca="1"/>
        <v>64.610813594119108</v>
      </c>
      <c r="DF939" s="13">
        <v>65.161446103297436</v>
      </c>
    </row>
    <row r="940" spans="1:110" x14ac:dyDescent="0.25">
      <c r="A940" s="9">
        <v>81.099999999999994</v>
      </c>
      <c r="B940" s="10" t="b">
        <v>1</v>
      </c>
      <c r="U940" s="13"/>
      <c r="V940" s="13"/>
      <c r="W940" s="14"/>
      <c r="X940" s="26"/>
      <c r="Y940" s="26"/>
      <c r="Z940" s="26"/>
      <c r="AA940" s="26"/>
      <c r="AB940" s="26"/>
      <c r="AC940" s="26"/>
      <c r="AD940" s="26"/>
      <c r="AE940" s="26"/>
      <c r="AG940" s="13"/>
      <c r="AH940" s="13"/>
      <c r="AI940" s="14"/>
      <c r="AJ940" s="26"/>
      <c r="AK940" s="26"/>
      <c r="AL940" s="26"/>
      <c r="AM940" s="26"/>
      <c r="AN940" s="26"/>
      <c r="AO940" s="26"/>
      <c r="AP940" s="26"/>
      <c r="AQ940" s="26"/>
      <c r="AS940" s="13"/>
      <c r="AT940" s="13"/>
      <c r="AU940" s="14"/>
      <c r="AV940" s="26"/>
      <c r="AW940" s="26"/>
      <c r="AX940" s="26"/>
      <c r="AY940" s="26"/>
      <c r="AZ940" s="26"/>
      <c r="BA940" s="26"/>
      <c r="BB940" s="26"/>
      <c r="BC940" s="26"/>
      <c r="CW940" s="26">
        <v>0.31950136612021857</v>
      </c>
      <c r="CX940" s="13">
        <v>66</v>
      </c>
      <c r="CY940" s="13">
        <v>64.757346391388964</v>
      </c>
      <c r="CZ940" s="13">
        <v>63.947307397183238</v>
      </c>
      <c r="DA940" s="13">
        <v>26.64671588125902</v>
      </c>
      <c r="DB940" s="13">
        <f ca="1"/>
        <v>65.98263263107853</v>
      </c>
      <c r="DC940" s="13">
        <f ca="1"/>
        <v>64.543524095424047</v>
      </c>
      <c r="DD940" s="13">
        <v>61.148492915980199</v>
      </c>
      <c r="DE940" s="13">
        <f ca="1"/>
        <v>64.621296859531427</v>
      </c>
      <c r="DF940" s="13">
        <v>65.172236477570635</v>
      </c>
    </row>
    <row r="941" spans="1:110" x14ac:dyDescent="0.25">
      <c r="A941" s="9">
        <v>89</v>
      </c>
      <c r="B941" s="10" t="b">
        <v>1</v>
      </c>
      <c r="U941" s="13"/>
      <c r="V941" s="13"/>
      <c r="W941" s="14"/>
      <c r="X941" s="26"/>
      <c r="Y941" s="26"/>
      <c r="Z941" s="26"/>
      <c r="AA941" s="26"/>
      <c r="AB941" s="26"/>
      <c r="AC941" s="26"/>
      <c r="AD941" s="26"/>
      <c r="AE941" s="26"/>
      <c r="AG941" s="13"/>
      <c r="AH941" s="13"/>
      <c r="AI941" s="14"/>
      <c r="AJ941" s="26"/>
      <c r="AK941" s="26"/>
      <c r="AL941" s="26"/>
      <c r="AM941" s="26"/>
      <c r="AN941" s="26"/>
      <c r="AO941" s="26"/>
      <c r="AP941" s="26"/>
      <c r="AQ941" s="26"/>
      <c r="AS941" s="13"/>
      <c r="AT941" s="13"/>
      <c r="AU941" s="14"/>
      <c r="AV941" s="26"/>
      <c r="AW941" s="26"/>
      <c r="AX941" s="26"/>
      <c r="AY941" s="26"/>
      <c r="AZ941" s="26"/>
      <c r="BA941" s="26"/>
      <c r="BB941" s="26"/>
      <c r="BC941" s="26"/>
      <c r="CW941" s="26">
        <v>0.31984289617486339</v>
      </c>
      <c r="CX941" s="13">
        <v>66</v>
      </c>
      <c r="CY941" s="13">
        <v>64.766445899911332</v>
      </c>
      <c r="CZ941" s="13">
        <v>63.956293153599418</v>
      </c>
      <c r="DA941" s="13">
        <v>26.681467353722763</v>
      </c>
      <c r="DB941" s="13">
        <f ca="1"/>
        <v>65.992105287661175</v>
      </c>
      <c r="DC941" s="13">
        <f ca="1"/>
        <v>64.55216801500552</v>
      </c>
      <c r="DD941" s="13">
        <v>61.161798390034647</v>
      </c>
      <c r="DE941" s="13">
        <f ca="1"/>
        <v>64.631775129448826</v>
      </c>
      <c r="DF941" s="13">
        <v>65.183021576591358</v>
      </c>
    </row>
    <row r="942" spans="1:110" x14ac:dyDescent="0.25">
      <c r="A942" s="9">
        <v>89</v>
      </c>
      <c r="B942" s="10" t="b">
        <v>1</v>
      </c>
      <c r="U942" s="13"/>
      <c r="V942" s="13"/>
      <c r="W942" s="14"/>
      <c r="X942" s="26"/>
      <c r="Y942" s="26"/>
      <c r="Z942" s="26"/>
      <c r="AA942" s="26"/>
      <c r="AB942" s="26"/>
      <c r="AC942" s="26"/>
      <c r="AD942" s="26"/>
      <c r="AE942" s="26"/>
      <c r="AG942" s="13"/>
      <c r="AH942" s="13"/>
      <c r="AI942" s="14"/>
      <c r="AJ942" s="26"/>
      <c r="AK942" s="26"/>
      <c r="AL942" s="26"/>
      <c r="AM942" s="26"/>
      <c r="AN942" s="26"/>
      <c r="AO942" s="26"/>
      <c r="AP942" s="26"/>
      <c r="AQ942" s="26"/>
      <c r="AS942" s="13"/>
      <c r="AT942" s="13"/>
      <c r="AU942" s="14"/>
      <c r="AV942" s="26"/>
      <c r="AW942" s="26"/>
      <c r="AX942" s="26"/>
      <c r="AY942" s="26"/>
      <c r="AZ942" s="26"/>
      <c r="BA942" s="26"/>
      <c r="BB942" s="26"/>
      <c r="BC942" s="26"/>
      <c r="CW942" s="26">
        <v>0.32018442622950821</v>
      </c>
      <c r="CX942" s="13">
        <v>66</v>
      </c>
      <c r="CY942" s="13">
        <v>64.775541340232081</v>
      </c>
      <c r="CZ942" s="13">
        <v>63.965276154485259</v>
      </c>
      <c r="DA942" s="13">
        <v>26.716236280467733</v>
      </c>
      <c r="DB942" s="13">
        <f ca="1"/>
        <v>66.001571721281564</v>
      </c>
      <c r="DC942" s="13">
        <f ca="1"/>
        <v>64.560808845890932</v>
      </c>
      <c r="DD942" s="13">
        <v>61.175096762153188</v>
      </c>
      <c r="DE942" s="13">
        <f ca="1"/>
        <v>64.642248415514516</v>
      </c>
      <c r="DF942" s="13">
        <v>65.193801412357431</v>
      </c>
    </row>
    <row r="943" spans="1:110" x14ac:dyDescent="0.25">
      <c r="A943" s="9">
        <v>86</v>
      </c>
      <c r="B943" s="10" t="b">
        <v>1</v>
      </c>
      <c r="U943" s="13"/>
      <c r="V943" s="13"/>
      <c r="W943" s="14"/>
      <c r="X943" s="26"/>
      <c r="Y943" s="26"/>
      <c r="Z943" s="26"/>
      <c r="AA943" s="26"/>
      <c r="AB943" s="26"/>
      <c r="AC943" s="26"/>
      <c r="AD943" s="26"/>
      <c r="AE943" s="26"/>
      <c r="AG943" s="13"/>
      <c r="AH943" s="13"/>
      <c r="AI943" s="14"/>
      <c r="AJ943" s="26"/>
      <c r="AK943" s="26"/>
      <c r="AL943" s="26"/>
      <c r="AM943" s="26"/>
      <c r="AN943" s="26"/>
      <c r="AO943" s="26"/>
      <c r="AP943" s="26"/>
      <c r="AQ943" s="26"/>
      <c r="AS943" s="13"/>
      <c r="AT943" s="13"/>
      <c r="AU943" s="14"/>
      <c r="AV943" s="26"/>
      <c r="AW943" s="26"/>
      <c r="AX943" s="26"/>
      <c r="AY943" s="26"/>
      <c r="AZ943" s="26"/>
      <c r="BA943" s="26"/>
      <c r="BB943" s="26"/>
      <c r="BC943" s="26"/>
      <c r="CW943" s="26">
        <v>0.32052595628415298</v>
      </c>
      <c r="CX943" s="13">
        <v>66</v>
      </c>
      <c r="CY943" s="13">
        <v>64.784632724275298</v>
      </c>
      <c r="CZ943" s="13">
        <v>63.974256410104203</v>
      </c>
      <c r="DA943" s="13">
        <v>26.75102267903592</v>
      </c>
      <c r="DB943" s="13">
        <f ca="1"/>
        <v>66.011031947184534</v>
      </c>
      <c r="DC943" s="13">
        <f ca="1"/>
        <v>64.569446598395871</v>
      </c>
      <c r="DD943" s="13">
        <v>61.188388043695916</v>
      </c>
      <c r="DE943" s="13">
        <f ca="1"/>
        <v>64.652716729341279</v>
      </c>
      <c r="DF943" s="13">
        <v>65.204575996835089</v>
      </c>
    </row>
    <row r="944" spans="1:110" x14ac:dyDescent="0.25">
      <c r="A944" s="9">
        <v>81</v>
      </c>
      <c r="B944" s="10" t="b">
        <v>1</v>
      </c>
      <c r="U944" s="13"/>
      <c r="V944" s="13"/>
      <c r="W944" s="14"/>
      <c r="X944" s="26"/>
      <c r="Y944" s="26"/>
      <c r="Z944" s="26"/>
      <c r="AA944" s="26"/>
      <c r="AB944" s="26"/>
      <c r="AC944" s="26"/>
      <c r="AD944" s="26"/>
      <c r="AE944" s="26"/>
      <c r="AG944" s="13"/>
      <c r="AH944" s="13"/>
      <c r="AI944" s="14"/>
      <c r="AJ944" s="26"/>
      <c r="AK944" s="26"/>
      <c r="AL944" s="26"/>
      <c r="AM944" s="26"/>
      <c r="AN944" s="26"/>
      <c r="AO944" s="26"/>
      <c r="AP944" s="26"/>
      <c r="AQ944" s="26"/>
      <c r="AS944" s="13"/>
      <c r="AT944" s="13"/>
      <c r="AU944" s="14"/>
      <c r="AV944" s="26"/>
      <c r="AW944" s="26"/>
      <c r="AX944" s="26"/>
      <c r="AY944" s="26"/>
      <c r="AZ944" s="26"/>
      <c r="BA944" s="26"/>
      <c r="BB944" s="26"/>
      <c r="BC944" s="26"/>
      <c r="CW944" s="26">
        <v>0.3208674863387978</v>
      </c>
      <c r="CX944" s="13">
        <v>66</v>
      </c>
      <c r="CY944" s="13">
        <v>64.79372006393443</v>
      </c>
      <c r="CZ944" s="13">
        <v>63.983233930696343</v>
      </c>
      <c r="DA944" s="13">
        <v>26.785826566995794</v>
      </c>
      <c r="DB944" s="13">
        <f ca="1"/>
        <v>66.02048598057155</v>
      </c>
      <c r="DC944" s="13">
        <f ca="1"/>
        <v>64.578081282811254</v>
      </c>
      <c r="DD944" s="13">
        <v>61.20167224599264</v>
      </c>
      <c r="DE944" s="13">
        <f ca="1"/>
        <v>64.663180082511602</v>
      </c>
      <c r="DF944" s="13">
        <v>65.215345341959093</v>
      </c>
    </row>
    <row r="945" spans="1:110" x14ac:dyDescent="0.25">
      <c r="A945" s="9">
        <v>82</v>
      </c>
      <c r="B945" s="10" t="b">
        <v>1</v>
      </c>
      <c r="U945" s="13"/>
      <c r="V945" s="13"/>
      <c r="W945" s="14"/>
      <c r="X945" s="26"/>
      <c r="Y945" s="26"/>
      <c r="Z945" s="26"/>
      <c r="AA945" s="26"/>
      <c r="AB945" s="26"/>
      <c r="AC945" s="26"/>
      <c r="AD945" s="26"/>
      <c r="AE945" s="26"/>
      <c r="AG945" s="13"/>
      <c r="AH945" s="13"/>
      <c r="AI945" s="14"/>
      <c r="AJ945" s="26"/>
      <c r="AK945" s="26"/>
      <c r="AL945" s="26"/>
      <c r="AM945" s="26"/>
      <c r="AN945" s="26"/>
      <c r="AO945" s="26"/>
      <c r="AP945" s="26"/>
      <c r="AQ945" s="26"/>
      <c r="AS945" s="13"/>
      <c r="AT945" s="13"/>
      <c r="AU945" s="14"/>
      <c r="AV945" s="26"/>
      <c r="AW945" s="26"/>
      <c r="AX945" s="26"/>
      <c r="AY945" s="26"/>
      <c r="AZ945" s="26"/>
      <c r="BA945" s="26"/>
      <c r="BB945" s="26"/>
      <c r="BC945" s="26"/>
      <c r="CW945" s="26">
        <v>0.32120901639344263</v>
      </c>
      <c r="CX945" s="13">
        <v>66</v>
      </c>
      <c r="CY945" s="13">
        <v>64.802803371072244</v>
      </c>
      <c r="CZ945" s="13">
        <v>63.992208726478459</v>
      </c>
      <c r="DA945" s="13">
        <v>26.820647961942299</v>
      </c>
      <c r="DB945" s="13">
        <f ca="1"/>
        <v>66.029933836600819</v>
      </c>
      <c r="DC945" s="13">
        <f ca="1"/>
        <v>64.586712909403303</v>
      </c>
      <c r="DD945" s="13">
        <v>61.214949380343029</v>
      </c>
      <c r="DE945" s="13">
        <f ca="1"/>
        <v>64.67363848657773</v>
      </c>
      <c r="DF945" s="13">
        <v>65.22610945963288</v>
      </c>
    </row>
    <row r="946" spans="1:110" x14ac:dyDescent="0.25">
      <c r="A946" s="9">
        <v>79.3</v>
      </c>
      <c r="B946" s="10" t="b">
        <v>1</v>
      </c>
      <c r="U946" s="13"/>
      <c r="V946" s="13"/>
      <c r="W946" s="14"/>
      <c r="X946" s="26"/>
      <c r="Y946" s="26"/>
      <c r="Z946" s="26"/>
      <c r="AA946" s="26"/>
      <c r="AB946" s="26"/>
      <c r="AC946" s="26"/>
      <c r="AD946" s="26"/>
      <c r="AE946" s="26"/>
      <c r="AG946" s="13"/>
      <c r="AH946" s="13"/>
      <c r="AI946" s="14"/>
      <c r="AJ946" s="26"/>
      <c r="AK946" s="26"/>
      <c r="AL946" s="26"/>
      <c r="AM946" s="26"/>
      <c r="AN946" s="26"/>
      <c r="AO946" s="26"/>
      <c r="AP946" s="26"/>
      <c r="AQ946" s="26"/>
      <c r="AS946" s="13"/>
      <c r="AT946" s="13"/>
      <c r="AU946" s="14"/>
      <c r="AV946" s="26"/>
      <c r="AW946" s="26"/>
      <c r="AX946" s="26"/>
      <c r="AY946" s="26"/>
      <c r="AZ946" s="26"/>
      <c r="BA946" s="26"/>
      <c r="BB946" s="26"/>
      <c r="BC946" s="26"/>
      <c r="CW946" s="26">
        <v>0.32155054644808745</v>
      </c>
      <c r="CX946" s="13">
        <v>66</v>
      </c>
      <c r="CY946" s="13">
        <v>64.811882657521124</v>
      </c>
      <c r="CZ946" s="13">
        <v>64.001180807643962</v>
      </c>
      <c r="DA946" s="13">
        <v>26.855486881496955</v>
      </c>
      <c r="DB946" s="13">
        <f ca="1"/>
        <v>66.039375530387545</v>
      </c>
      <c r="DC946" s="13">
        <f ca="1"/>
        <v>64.59534148841378</v>
      </c>
      <c r="DD946" s="13">
        <v>61.228219458016753</v>
      </c>
      <c r="DE946" s="13">
        <f ca="1"/>
        <v>64.684091953061852</v>
      </c>
      <c r="DF946" s="13">
        <v>65.236868361728625</v>
      </c>
    </row>
    <row r="947" spans="1:110" x14ac:dyDescent="0.25">
      <c r="A947" s="9">
        <v>79.2</v>
      </c>
      <c r="B947" s="10" t="b">
        <v>1</v>
      </c>
      <c r="U947" s="13"/>
      <c r="V947" s="13"/>
      <c r="W947" s="14"/>
      <c r="X947" s="26"/>
      <c r="Y947" s="26"/>
      <c r="Z947" s="26"/>
      <c r="AA947" s="26"/>
      <c r="AB947" s="26"/>
      <c r="AC947" s="26"/>
      <c r="AD947" s="26"/>
      <c r="AE947" s="26"/>
      <c r="AG947" s="13"/>
      <c r="AH947" s="13"/>
      <c r="AI947" s="14"/>
      <c r="AJ947" s="26"/>
      <c r="AK947" s="26"/>
      <c r="AL947" s="26"/>
      <c r="AM947" s="26"/>
      <c r="AN947" s="26"/>
      <c r="AO947" s="26"/>
      <c r="AP947" s="26"/>
      <c r="AQ947" s="26"/>
      <c r="AS947" s="13"/>
      <c r="AT947" s="13"/>
      <c r="AU947" s="14"/>
      <c r="AV947" s="26"/>
      <c r="AW947" s="26"/>
      <c r="AX947" s="26"/>
      <c r="AY947" s="26"/>
      <c r="AZ947" s="26"/>
      <c r="BA947" s="26"/>
      <c r="BB947" s="26"/>
      <c r="BC947" s="26"/>
      <c r="CW947" s="26">
        <v>0.32189207650273222</v>
      </c>
      <c r="CX947" s="13">
        <v>66</v>
      </c>
      <c r="CY947" s="13">
        <v>64.820957935083072</v>
      </c>
      <c r="CZ947" s="13">
        <v>64.010150184363312</v>
      </c>
      <c r="DA947" s="13">
        <v>26.890343343307915</v>
      </c>
      <c r="DB947" s="13">
        <f ca="1"/>
        <v>66.048811077004132</v>
      </c>
      <c r="DC947" s="13">
        <f ca="1"/>
        <v>64.603967030060019</v>
      </c>
      <c r="DD947" s="13">
        <v>61.241482490253532</v>
      </c>
      <c r="DE947" s="13">
        <f ca="1"/>
        <v>64.694540493456202</v>
      </c>
      <c r="DF947" s="13">
        <v>65.247622060087522</v>
      </c>
    </row>
    <row r="948" spans="1:110" x14ac:dyDescent="0.25">
      <c r="A948" s="9">
        <v>79</v>
      </c>
      <c r="B948" s="10" t="b">
        <v>1</v>
      </c>
      <c r="U948" s="13"/>
      <c r="V948" s="13"/>
      <c r="W948" s="14"/>
      <c r="X948" s="26"/>
      <c r="Y948" s="26"/>
      <c r="Z948" s="26"/>
      <c r="AA948" s="26"/>
      <c r="AB948" s="26"/>
      <c r="AC948" s="26"/>
      <c r="AD948" s="26"/>
      <c r="AE948" s="26"/>
      <c r="AG948" s="13"/>
      <c r="AH948" s="13"/>
      <c r="AI948" s="14"/>
      <c r="AJ948" s="26"/>
      <c r="AK948" s="26"/>
      <c r="AL948" s="26"/>
      <c r="AM948" s="26"/>
      <c r="AN948" s="26"/>
      <c r="AO948" s="26"/>
      <c r="AP948" s="26"/>
      <c r="AQ948" s="26"/>
      <c r="AS948" s="13"/>
      <c r="AT948" s="13"/>
      <c r="AU948" s="14"/>
      <c r="AV948" s="26"/>
      <c r="AW948" s="26"/>
      <c r="AX948" s="26"/>
      <c r="AY948" s="26"/>
      <c r="AZ948" s="26"/>
      <c r="BA948" s="26"/>
      <c r="BB948" s="26"/>
      <c r="BC948" s="26"/>
      <c r="CW948" s="26">
        <v>0.32223360655737704</v>
      </c>
      <c r="CX948" s="13">
        <v>66</v>
      </c>
      <c r="CY948" s="13">
        <v>64.830029215529976</v>
      </c>
      <c r="CZ948" s="13">
        <v>64.019116866783918</v>
      </c>
      <c r="DA948" s="13">
        <v>26.925217365050006</v>
      </c>
      <c r="DB948" s="13">
        <f ca="1"/>
        <v>66.058240491480277</v>
      </c>
      <c r="DC948" s="13">
        <f ca="1"/>
        <v>64.612589544535041</v>
      </c>
      <c r="DD948" s="13">
        <v>61.2547384882633</v>
      </c>
      <c r="DE948" s="13">
        <f ca="1"/>
        <v>64.704984119223198</v>
      </c>
      <c r="DF948" s="13">
        <v>65.258370566519687</v>
      </c>
    </row>
    <row r="949" spans="1:110" x14ac:dyDescent="0.25">
      <c r="A949" s="9">
        <v>78.8</v>
      </c>
      <c r="B949" s="10" t="b">
        <v>1</v>
      </c>
      <c r="U949" s="13"/>
      <c r="V949" s="13"/>
      <c r="W949" s="14"/>
      <c r="X949" s="26"/>
      <c r="Y949" s="26"/>
      <c r="Z949" s="26"/>
      <c r="AA949" s="26"/>
      <c r="AB949" s="26"/>
      <c r="AC949" s="26"/>
      <c r="AD949" s="26"/>
      <c r="AE949" s="26"/>
      <c r="AG949" s="13"/>
      <c r="AH949" s="13"/>
      <c r="AI949" s="14"/>
      <c r="AJ949" s="26"/>
      <c r="AK949" s="26"/>
      <c r="AL949" s="26"/>
      <c r="AM949" s="26"/>
      <c r="AN949" s="26"/>
      <c r="AO949" s="26"/>
      <c r="AP949" s="26"/>
      <c r="AQ949" s="26"/>
      <c r="AS949" s="13"/>
      <c r="AT949" s="13"/>
      <c r="AU949" s="14"/>
      <c r="AV949" s="26"/>
      <c r="AW949" s="26"/>
      <c r="AX949" s="26"/>
      <c r="AY949" s="26"/>
      <c r="AZ949" s="26"/>
      <c r="BA949" s="26"/>
      <c r="BB949" s="26"/>
      <c r="BC949" s="26"/>
      <c r="CW949" s="26">
        <v>0.32257513661202186</v>
      </c>
      <c r="CX949" s="13">
        <v>66.099999999999994</v>
      </c>
      <c r="CY949" s="13">
        <v>64.839096510603611</v>
      </c>
      <c r="CZ949" s="13">
        <v>64.028080865030162</v>
      </c>
      <c r="DA949" s="13">
        <v>26.960108964424773</v>
      </c>
      <c r="DB949" s="13">
        <f ca="1"/>
        <v>66.067663788803245</v>
      </c>
      <c r="DC949" s="13">
        <f ca="1"/>
        <v>64.621209042007735</v>
      </c>
      <c r="DD949" s="13">
        <v>61.267987463226277</v>
      </c>
      <c r="DE949" s="13">
        <f ca="1"/>
        <v>64.715422841795515</v>
      </c>
      <c r="DF949" s="13">
        <v>65.269113892804555</v>
      </c>
    </row>
    <row r="950" spans="1:110" x14ac:dyDescent="0.25">
      <c r="A950" s="9">
        <v>66</v>
      </c>
      <c r="B950" s="10" t="b">
        <v>1</v>
      </c>
      <c r="U950" s="13"/>
      <c r="V950" s="13"/>
      <c r="W950" s="14"/>
      <c r="X950" s="26"/>
      <c r="Y950" s="26"/>
      <c r="Z950" s="26"/>
      <c r="AA950" s="26"/>
      <c r="AB950" s="26"/>
      <c r="AC950" s="26"/>
      <c r="AD950" s="26"/>
      <c r="AE950" s="26"/>
      <c r="AG950" s="13"/>
      <c r="AH950" s="13"/>
      <c r="AI950" s="14"/>
      <c r="AJ950" s="26"/>
      <c r="AK950" s="26"/>
      <c r="AL950" s="26"/>
      <c r="AM950" s="26"/>
      <c r="AN950" s="26"/>
      <c r="AO950" s="26"/>
      <c r="AP950" s="26"/>
      <c r="AQ950" s="26"/>
      <c r="AS950" s="13"/>
      <c r="AT950" s="13"/>
      <c r="AU950" s="14"/>
      <c r="AV950" s="26"/>
      <c r="AW950" s="26"/>
      <c r="AX950" s="26"/>
      <c r="AY950" s="26"/>
      <c r="AZ950" s="26"/>
      <c r="BA950" s="26"/>
      <c r="BB950" s="26"/>
      <c r="BC950" s="26"/>
      <c r="CW950" s="26">
        <v>0.32291666666666669</v>
      </c>
      <c r="CX950" s="13">
        <v>66.099999999999994</v>
      </c>
      <c r="CY950" s="13">
        <v>64.848159832015867</v>
      </c>
      <c r="CZ950" s="13">
        <v>64.037042189203802</v>
      </c>
      <c r="DA950" s="13">
        <v>26.995018159160541</v>
      </c>
      <c r="DB950" s="13">
        <f ca="1"/>
        <v>66.077080983918009</v>
      </c>
      <c r="DC950" s="13">
        <f ca="1"/>
        <v>64.62982553262286</v>
      </c>
      <c r="DD950" s="13">
        <v>61.28122942629313</v>
      </c>
      <c r="DE950" s="13">
        <f ca="1"/>
        <v>64.725856672576285</v>
      </c>
      <c r="DF950" s="13">
        <v>65.279852050690707</v>
      </c>
    </row>
    <row r="951" spans="1:110" x14ac:dyDescent="0.25">
      <c r="A951" s="9">
        <v>65.5</v>
      </c>
      <c r="B951" s="10" t="b">
        <v>1</v>
      </c>
      <c r="U951" s="13"/>
      <c r="V951" s="13"/>
      <c r="W951" s="14"/>
      <c r="X951" s="26"/>
      <c r="Y951" s="26"/>
      <c r="Z951" s="26"/>
      <c r="AA951" s="26"/>
      <c r="AB951" s="26"/>
      <c r="AC951" s="26"/>
      <c r="AD951" s="26"/>
      <c r="AE951" s="26"/>
      <c r="AG951" s="13"/>
      <c r="AH951" s="13"/>
      <c r="AI951" s="14"/>
      <c r="AJ951" s="26"/>
      <c r="AK951" s="26"/>
      <c r="AL951" s="26"/>
      <c r="AM951" s="26"/>
      <c r="AN951" s="26"/>
      <c r="AO951" s="26"/>
      <c r="AP951" s="26"/>
      <c r="AQ951" s="26"/>
      <c r="AS951" s="13"/>
      <c r="AT951" s="13"/>
      <c r="AU951" s="14"/>
      <c r="AV951" s="26"/>
      <c r="AW951" s="26"/>
      <c r="AX951" s="26"/>
      <c r="AY951" s="26"/>
      <c r="AZ951" s="26"/>
      <c r="BA951" s="26"/>
      <c r="BB951" s="26"/>
      <c r="BC951" s="26"/>
      <c r="CW951" s="26">
        <v>0.32325819672131145</v>
      </c>
      <c r="CX951" s="13">
        <v>66.099999999999994</v>
      </c>
      <c r="CY951" s="13">
        <v>64.857219191448863</v>
      </c>
      <c r="CZ951" s="13">
        <v>64.046000849383859</v>
      </c>
      <c r="DA951" s="13">
        <v>27.029944967012447</v>
      </c>
      <c r="DB951" s="13">
        <f ca="1"/>
        <v>66.086492091727422</v>
      </c>
      <c r="DC951" s="13">
        <f ca="1"/>
        <v>64.638439026501231</v>
      </c>
      <c r="DD951" s="13">
        <v>61.294464388585013</v>
      </c>
      <c r="DE951" s="13">
        <f ca="1"/>
        <v>64.736285622939178</v>
      </c>
      <c r="DF951" s="13">
        <v>65.290585051896258</v>
      </c>
    </row>
    <row r="952" spans="1:110" x14ac:dyDescent="0.25">
      <c r="A952" s="9">
        <v>64.599999999999994</v>
      </c>
      <c r="B952" s="10" t="b">
        <v>1</v>
      </c>
      <c r="U952" s="13"/>
      <c r="V952" s="13"/>
      <c r="W952" s="14"/>
      <c r="X952" s="26"/>
      <c r="Y952" s="26"/>
      <c r="Z952" s="26"/>
      <c r="AA952" s="26"/>
      <c r="AB952" s="26"/>
      <c r="AC952" s="26"/>
      <c r="AD952" s="26"/>
      <c r="AE952" s="26"/>
      <c r="AG952" s="13"/>
      <c r="AH952" s="13"/>
      <c r="AI952" s="14"/>
      <c r="AJ952" s="26"/>
      <c r="AK952" s="26"/>
      <c r="AL952" s="26"/>
      <c r="AM952" s="26"/>
      <c r="AN952" s="26"/>
      <c r="AO952" s="26"/>
      <c r="AP952" s="26"/>
      <c r="AQ952" s="26"/>
      <c r="AS952" s="13"/>
      <c r="AT952" s="13"/>
      <c r="AU952" s="14"/>
      <c r="AV952" s="26"/>
      <c r="AW952" s="26"/>
      <c r="AX952" s="26"/>
      <c r="AY952" s="26"/>
      <c r="AZ952" s="26"/>
      <c r="BA952" s="26"/>
      <c r="BB952" s="26"/>
      <c r="BC952" s="26"/>
      <c r="CW952" s="26">
        <v>0.32359972677595628</v>
      </c>
      <c r="CX952" s="13">
        <v>66.099999999999994</v>
      </c>
      <c r="CY952" s="13">
        <v>64.86627460055503</v>
      </c>
      <c r="CZ952" s="13">
        <v>64.054956855626756</v>
      </c>
      <c r="DA952" s="13">
        <v>27.064889405762557</v>
      </c>
      <c r="DB952" s="13">
        <f ca="1"/>
        <v>66.095897127092414</v>
      </c>
      <c r="DC952" s="13">
        <f ca="1"/>
        <v>64.647049533739846</v>
      </c>
      <c r="DD952" s="13">
        <v>61.307692361193737</v>
      </c>
      <c r="DE952" s="13">
        <f ca="1"/>
        <v>64.746709704228508</v>
      </c>
      <c r="DF952" s="13">
        <v>65.301312908108841</v>
      </c>
    </row>
    <row r="953" spans="1:110" x14ac:dyDescent="0.25">
      <c r="A953" s="9">
        <v>63.5</v>
      </c>
      <c r="B953" s="10" t="b">
        <v>1</v>
      </c>
      <c r="U953" s="13"/>
      <c r="V953" s="13"/>
      <c r="W953" s="14"/>
      <c r="X953" s="26"/>
      <c r="Y953" s="26"/>
      <c r="Z953" s="26"/>
      <c r="AA953" s="26"/>
      <c r="AB953" s="26"/>
      <c r="AC953" s="26"/>
      <c r="AD953" s="26"/>
      <c r="AE953" s="26"/>
      <c r="AG953" s="13"/>
      <c r="AH953" s="13"/>
      <c r="AI953" s="14"/>
      <c r="AJ953" s="26"/>
      <c r="AK953" s="26"/>
      <c r="AL953" s="26"/>
      <c r="AM953" s="26"/>
      <c r="AN953" s="26"/>
      <c r="AO953" s="26"/>
      <c r="AP953" s="26"/>
      <c r="AQ953" s="26"/>
      <c r="AS953" s="13"/>
      <c r="AT953" s="13"/>
      <c r="AU953" s="14"/>
      <c r="AV953" s="26"/>
      <c r="AW953" s="26"/>
      <c r="AX953" s="26"/>
      <c r="AY953" s="26"/>
      <c r="AZ953" s="26"/>
      <c r="BA953" s="26"/>
      <c r="BB953" s="26"/>
      <c r="BC953" s="26"/>
      <c r="CW953" s="26">
        <v>0.3239412568306011</v>
      </c>
      <c r="CX953" s="13">
        <v>66.099999999999994</v>
      </c>
      <c r="CY953" s="13">
        <v>64.875326070957314</v>
      </c>
      <c r="CZ953" s="13">
        <v>64.06391021796648</v>
      </c>
      <c r="DA953" s="13">
        <v>27.099851493219852</v>
      </c>
      <c r="DB953" s="13">
        <f ca="1"/>
        <v>66.105296104832178</v>
      </c>
      <c r="DC953" s="13">
        <f ca="1"/>
        <v>64.655657064411898</v>
      </c>
      <c r="DD953" s="13">
        <v>61.320913355181851</v>
      </c>
      <c r="DE953" s="13">
        <f ca="1"/>
        <v>64.757128927759382</v>
      </c>
      <c r="DF953" s="13">
        <v>65.312035630985747</v>
      </c>
    </row>
    <row r="954" spans="1:110" x14ac:dyDescent="0.25">
      <c r="A954" s="9">
        <v>62.8</v>
      </c>
      <c r="B954" s="10" t="b">
        <v>1</v>
      </c>
      <c r="U954" s="13"/>
      <c r="V954" s="13"/>
      <c r="W954" s="14"/>
      <c r="X954" s="26"/>
      <c r="Y954" s="26"/>
      <c r="Z954" s="26"/>
      <c r="AA954" s="26"/>
      <c r="AB954" s="26"/>
      <c r="AC954" s="26"/>
      <c r="AD954" s="26"/>
      <c r="AE954" s="26"/>
      <c r="AG954" s="13"/>
      <c r="AH954" s="13"/>
      <c r="AI954" s="14"/>
      <c r="AJ954" s="26"/>
      <c r="AK954" s="26"/>
      <c r="AL954" s="26"/>
      <c r="AM954" s="26"/>
      <c r="AN954" s="26"/>
      <c r="AO954" s="26"/>
      <c r="AP954" s="26"/>
      <c r="AQ954" s="26"/>
      <c r="AS954" s="13"/>
      <c r="AT954" s="13"/>
      <c r="AU954" s="14"/>
      <c r="AV954" s="26"/>
      <c r="AW954" s="26"/>
      <c r="AX954" s="26"/>
      <c r="AY954" s="26"/>
      <c r="AZ954" s="26"/>
      <c r="BA954" s="26"/>
      <c r="BB954" s="26"/>
      <c r="BC954" s="26"/>
      <c r="CW954" s="26">
        <v>0.32428278688524592</v>
      </c>
      <c r="CX954" s="13">
        <v>66.099999999999994</v>
      </c>
      <c r="CY954" s="13">
        <v>64.88437361424927</v>
      </c>
      <c r="CZ954" s="13">
        <v>64.072860946414622</v>
      </c>
      <c r="DA954" s="13">
        <v>27.134831247220337</v>
      </c>
      <c r="DB954" s="13">
        <f ca="1"/>
        <v>66.114689039724354</v>
      </c>
      <c r="DC954" s="13">
        <f ca="1"/>
        <v>64.664261628567019</v>
      </c>
      <c r="DD954" s="13">
        <v>61.334127381582746</v>
      </c>
      <c r="DE954" s="13">
        <f ca="1"/>
        <v>64.767543304817806</v>
      </c>
      <c r="DF954" s="13">
        <v>65.322753232154099</v>
      </c>
    </row>
    <row r="955" spans="1:110" x14ac:dyDescent="0.25">
      <c r="A955" s="9">
        <v>62.3</v>
      </c>
      <c r="B955" s="10" t="b">
        <v>1</v>
      </c>
      <c r="U955" s="13"/>
      <c r="V955" s="13"/>
      <c r="W955" s="14"/>
      <c r="X955" s="26"/>
      <c r="Y955" s="26"/>
      <c r="Z955" s="26"/>
      <c r="AA955" s="26"/>
      <c r="AB955" s="26"/>
      <c r="AC955" s="26"/>
      <c r="AD955" s="26"/>
      <c r="AE955" s="26"/>
      <c r="AG955" s="13"/>
      <c r="AH955" s="13"/>
      <c r="AI955" s="14"/>
      <c r="AJ955" s="26"/>
      <c r="AK955" s="26"/>
      <c r="AL955" s="26"/>
      <c r="AM955" s="26"/>
      <c r="AN955" s="26"/>
      <c r="AO955" s="26"/>
      <c r="AP955" s="26"/>
      <c r="AQ955" s="26"/>
      <c r="AS955" s="13"/>
      <c r="AT955" s="13"/>
      <c r="AU955" s="14"/>
      <c r="AV955" s="26"/>
      <c r="AW955" s="26"/>
      <c r="AX955" s="26"/>
      <c r="AY955" s="26"/>
      <c r="AZ955" s="26"/>
      <c r="BA955" s="26"/>
      <c r="BB955" s="26"/>
      <c r="BC955" s="26"/>
      <c r="CW955" s="26">
        <v>0.32462431693989069</v>
      </c>
      <c r="CX955" s="13">
        <v>66.2</v>
      </c>
      <c r="CY955" s="13">
        <v>64.893417241995166</v>
      </c>
      <c r="CZ955" s="13">
        <v>64.081809050960487</v>
      </c>
      <c r="DA955" s="13">
        <v>27.169828685627024</v>
      </c>
      <c r="DB955" s="13">
        <f ca="1"/>
        <v>66.12407594650513</v>
      </c>
      <c r="DC955" s="13">
        <f ca="1"/>
        <v>64.672863236231223</v>
      </c>
      <c r="DD955" s="13">
        <v>61.347334451400783</v>
      </c>
      <c r="DE955" s="13">
        <f ca="1"/>
        <v>64.777952846660796</v>
      </c>
      <c r="DF955" s="13">
        <v>65.333465723210935</v>
      </c>
    </row>
    <row r="956" spans="1:110" x14ac:dyDescent="0.25">
      <c r="A956" s="9">
        <v>61.7</v>
      </c>
      <c r="B956" s="10" t="b">
        <v>1</v>
      </c>
      <c r="U956" s="13"/>
      <c r="V956" s="13"/>
      <c r="W956" s="14"/>
      <c r="X956" s="26"/>
      <c r="Y956" s="26"/>
      <c r="Z956" s="26"/>
      <c r="AA956" s="26"/>
      <c r="AB956" s="26"/>
      <c r="AC956" s="26"/>
      <c r="AD956" s="26"/>
      <c r="AE956" s="26"/>
      <c r="AG956" s="13"/>
      <c r="AH956" s="13"/>
      <c r="AI956" s="14"/>
      <c r="AJ956" s="26"/>
      <c r="AK956" s="26"/>
      <c r="AL956" s="26"/>
      <c r="AM956" s="26"/>
      <c r="AN956" s="26"/>
      <c r="AO956" s="26"/>
      <c r="AP956" s="26"/>
      <c r="AQ956" s="26"/>
      <c r="AS956" s="13"/>
      <c r="AT956" s="13"/>
      <c r="AU956" s="14"/>
      <c r="AV956" s="26"/>
      <c r="AW956" s="26"/>
      <c r="AX956" s="26"/>
      <c r="AY956" s="26"/>
      <c r="AZ956" s="26"/>
      <c r="BA956" s="26"/>
      <c r="BB956" s="26"/>
      <c r="BC956" s="26"/>
      <c r="CW956" s="26">
        <v>0.32496584699453551</v>
      </c>
      <c r="CX956" s="13">
        <v>66.2</v>
      </c>
      <c r="CY956" s="13">
        <v>64.902456965730195</v>
      </c>
      <c r="CZ956" s="13">
        <v>64.090754541571258</v>
      </c>
      <c r="DA956" s="13">
        <v>27.20484382633008</v>
      </c>
      <c r="DB956" s="13">
        <f ca="1"/>
        <v>66.133456839869552</v>
      </c>
      <c r="DC956" s="13">
        <f ca="1"/>
        <v>64.681461897407175</v>
      </c>
      <c r="DD956" s="13">
        <v>61.360534575611368</v>
      </c>
      <c r="DE956" s="13">
        <f ca="1"/>
        <v>64.788357564516517</v>
      </c>
      <c r="DF956" s="13">
        <v>65.344173115723308</v>
      </c>
    </row>
    <row r="957" spans="1:110" x14ac:dyDescent="0.25">
      <c r="A957" s="9">
        <v>61.6</v>
      </c>
      <c r="B957" s="10" t="b">
        <v>1</v>
      </c>
      <c r="U957" s="13"/>
      <c r="V957" s="13"/>
      <c r="W957" s="14"/>
      <c r="X957" s="26"/>
      <c r="Y957" s="26"/>
      <c r="Z957" s="26"/>
      <c r="AA957" s="26"/>
      <c r="AB957" s="26"/>
      <c r="AC957" s="26"/>
      <c r="AD957" s="26"/>
      <c r="AE957" s="26"/>
      <c r="AG957" s="13"/>
      <c r="AH957" s="13"/>
      <c r="AI957" s="14"/>
      <c r="AJ957" s="26"/>
      <c r="AK957" s="26"/>
      <c r="AL957" s="26"/>
      <c r="AM957" s="26"/>
      <c r="AN957" s="26"/>
      <c r="AO957" s="26"/>
      <c r="AP957" s="26"/>
      <c r="AQ957" s="26"/>
      <c r="AS957" s="13"/>
      <c r="AT957" s="13"/>
      <c r="AU957" s="14"/>
      <c r="AV957" s="26"/>
      <c r="AW957" s="26"/>
      <c r="AX957" s="26"/>
      <c r="AY957" s="26"/>
      <c r="AZ957" s="26"/>
      <c r="BA957" s="26"/>
      <c r="BB957" s="26"/>
      <c r="BC957" s="26"/>
      <c r="CW957" s="26">
        <v>0.32530737704918034</v>
      </c>
      <c r="CX957" s="13">
        <v>66.2</v>
      </c>
      <c r="CY957" s="13">
        <v>64.911492796960488</v>
      </c>
      <c r="CZ957" s="13">
        <v>64.09969742819203</v>
      </c>
      <c r="DA957" s="13">
        <v>27.239876687246788</v>
      </c>
      <c r="DB957" s="13">
        <f ca="1"/>
        <v>66.142831734471585</v>
      </c>
      <c r="DC957" s="13">
        <f ca="1"/>
        <v>64.690057622074207</v>
      </c>
      <c r="DD957" s="13">
        <v>61.3737277651611</v>
      </c>
      <c r="DE957" s="13">
        <f ca="1"/>
        <v>64.79875746958443</v>
      </c>
      <c r="DF957" s="13">
        <v>65.354875421228471</v>
      </c>
    </row>
    <row r="958" spans="1:110" x14ac:dyDescent="0.25">
      <c r="A958" s="9">
        <v>61.6</v>
      </c>
      <c r="B958" s="10" t="b">
        <v>1</v>
      </c>
      <c r="U958" s="13"/>
      <c r="V958" s="13"/>
      <c r="W958" s="14"/>
      <c r="X958" s="26"/>
      <c r="Y958" s="26"/>
      <c r="Z958" s="26"/>
      <c r="AA958" s="26"/>
      <c r="AB958" s="26"/>
      <c r="AC958" s="26"/>
      <c r="AD958" s="26"/>
      <c r="AE958" s="26"/>
      <c r="AG958" s="13"/>
      <c r="AH958" s="13"/>
      <c r="AI958" s="14"/>
      <c r="AJ958" s="26"/>
      <c r="AK958" s="26"/>
      <c r="AL958" s="26"/>
      <c r="AM958" s="26"/>
      <c r="AN958" s="26"/>
      <c r="AO958" s="26"/>
      <c r="AP958" s="26"/>
      <c r="AQ958" s="26"/>
      <c r="AS958" s="13"/>
      <c r="AT958" s="13"/>
      <c r="AU958" s="14"/>
      <c r="AV958" s="26"/>
      <c r="AW958" s="26"/>
      <c r="AX958" s="26"/>
      <c r="AY958" s="26"/>
      <c r="AZ958" s="26"/>
      <c r="BA958" s="26"/>
      <c r="BB958" s="26"/>
      <c r="BC958" s="26"/>
      <c r="CW958" s="26">
        <v>0.32564890710382516</v>
      </c>
      <c r="CX958" s="13">
        <v>66.2</v>
      </c>
      <c r="CY958" s="13">
        <v>64.92052474716337</v>
      </c>
      <c r="CZ958" s="13">
        <v>64.108637720746003</v>
      </c>
      <c r="DA958" s="13">
        <v>27.274927286321677</v>
      </c>
      <c r="DB958" s="13">
        <f ca="1"/>
        <v>66.152200644924335</v>
      </c>
      <c r="DC958" s="13">
        <f ca="1"/>
        <v>64.698650420188415</v>
      </c>
      <c r="DD958" s="13">
        <v>61.38691403096783</v>
      </c>
      <c r="DE958" s="13">
        <f ca="1"/>
        <v>64.80915257303532</v>
      </c>
      <c r="DF958" s="13">
        <v>65.365572651233975</v>
      </c>
    </row>
    <row r="959" spans="1:110" x14ac:dyDescent="0.25">
      <c r="A959" s="9">
        <v>61.4</v>
      </c>
      <c r="B959" s="10" t="b">
        <v>1</v>
      </c>
      <c r="U959" s="13"/>
      <c r="V959" s="13"/>
      <c r="W959" s="14"/>
      <c r="X959" s="26"/>
      <c r="Y959" s="26"/>
      <c r="Z959" s="26"/>
      <c r="AA959" s="26"/>
      <c r="AB959" s="26"/>
      <c r="AC959" s="26"/>
      <c r="AD959" s="26"/>
      <c r="AE959" s="26"/>
      <c r="AG959" s="13"/>
      <c r="AH959" s="13"/>
      <c r="AI959" s="14"/>
      <c r="AJ959" s="26"/>
      <c r="AK959" s="26"/>
      <c r="AL959" s="26"/>
      <c r="AM959" s="26"/>
      <c r="AN959" s="26"/>
      <c r="AO959" s="26"/>
      <c r="AP959" s="26"/>
      <c r="AQ959" s="26"/>
      <c r="AS959" s="13"/>
      <c r="AT959" s="13"/>
      <c r="AU959" s="14"/>
      <c r="AV959" s="26"/>
      <c r="AW959" s="26"/>
      <c r="AX959" s="26"/>
      <c r="AY959" s="26"/>
      <c r="AZ959" s="26"/>
      <c r="BA959" s="26"/>
      <c r="BB959" s="26"/>
      <c r="BC959" s="26"/>
      <c r="CW959" s="26">
        <v>0.32599043715846993</v>
      </c>
      <c r="CX959" s="13">
        <v>66.2</v>
      </c>
      <c r="CY959" s="13">
        <v>64.929552827787361</v>
      </c>
      <c r="CZ959" s="13">
        <v>64.117575429134462</v>
      </c>
      <c r="DA959" s="13">
        <v>27.309995641526545</v>
      </c>
      <c r="DB959" s="13">
        <f ca="1"/>
        <v>66.161563585800238</v>
      </c>
      <c r="DC959" s="13">
        <f ca="1"/>
        <v>64.707240301682816</v>
      </c>
      <c r="DD959" s="13">
        <v>61.400093383920819</v>
      </c>
      <c r="DE959" s="13">
        <f ca="1"/>
        <v>64.819542886011504</v>
      </c>
      <c r="DF959" s="13">
        <v>65.376264817217731</v>
      </c>
    </row>
    <row r="960" spans="1:110" x14ac:dyDescent="0.25">
      <c r="A960" s="9">
        <v>65</v>
      </c>
      <c r="B960" s="10" t="b">
        <v>1</v>
      </c>
      <c r="U960" s="13"/>
      <c r="V960" s="13"/>
      <c r="W960" s="14"/>
      <c r="X960" s="26"/>
      <c r="Y960" s="26"/>
      <c r="Z960" s="26"/>
      <c r="AA960" s="26"/>
      <c r="AB960" s="26"/>
      <c r="AC960" s="26"/>
      <c r="AD960" s="26"/>
      <c r="AE960" s="26"/>
      <c r="AG960" s="13"/>
      <c r="AH960" s="13"/>
      <c r="AI960" s="14"/>
      <c r="AJ960" s="26"/>
      <c r="AK960" s="26"/>
      <c r="AL960" s="26"/>
      <c r="AM960" s="26"/>
      <c r="AN960" s="26"/>
      <c r="AO960" s="26"/>
      <c r="AP960" s="26"/>
      <c r="AQ960" s="26"/>
      <c r="AS960" s="13"/>
      <c r="AT960" s="13"/>
      <c r="AU960" s="14"/>
      <c r="AV960" s="26"/>
      <c r="AW960" s="26"/>
      <c r="AX960" s="26"/>
      <c r="AY960" s="26"/>
      <c r="AZ960" s="26"/>
      <c r="BA960" s="26"/>
      <c r="BB960" s="26"/>
      <c r="BC960" s="26"/>
      <c r="CW960" s="26">
        <v>0.32633196721311475</v>
      </c>
      <c r="CX960" s="13">
        <v>66.2</v>
      </c>
      <c r="CY960" s="13">
        <v>64.938577050252448</v>
      </c>
      <c r="CZ960" s="13">
        <v>64.126510563236963</v>
      </c>
      <c r="DA960" s="13">
        <v>27.345081770860521</v>
      </c>
      <c r="DB960" s="13">
        <f ca="1"/>
        <v>66.1709205716312</v>
      </c>
      <c r="DC960" s="13">
        <f ca="1"/>
        <v>64.715827276467451</v>
      </c>
      <c r="DD960" s="13">
        <v>61.413265834880789</v>
      </c>
      <c r="DE960" s="13">
        <f ca="1"/>
        <v>64.829928419626881</v>
      </c>
      <c r="DF960" s="13">
        <v>65.386951930628243</v>
      </c>
    </row>
    <row r="961" spans="1:110" x14ac:dyDescent="0.25">
      <c r="A961" s="9">
        <v>59.7</v>
      </c>
      <c r="B961" s="10" t="b">
        <v>1</v>
      </c>
      <c r="U961" s="13"/>
      <c r="V961" s="13"/>
      <c r="W961" s="14"/>
      <c r="X961" s="26"/>
      <c r="Y961" s="26"/>
      <c r="Z961" s="26"/>
      <c r="AA961" s="26"/>
      <c r="AB961" s="26"/>
      <c r="AC961" s="26"/>
      <c r="AD961" s="26"/>
      <c r="AE961" s="26"/>
      <c r="AG961" s="13"/>
      <c r="AH961" s="13"/>
      <c r="AI961" s="14"/>
      <c r="AJ961" s="26"/>
      <c r="AK961" s="26"/>
      <c r="AL961" s="26"/>
      <c r="AM961" s="26"/>
      <c r="AN961" s="26"/>
      <c r="AO961" s="26"/>
      <c r="AP961" s="26"/>
      <c r="AQ961" s="26"/>
      <c r="AS961" s="13"/>
      <c r="AT961" s="13"/>
      <c r="AU961" s="14"/>
      <c r="AV961" s="26"/>
      <c r="AW961" s="26"/>
      <c r="AX961" s="26"/>
      <c r="AY961" s="26"/>
      <c r="AZ961" s="26"/>
      <c r="BA961" s="26"/>
      <c r="BB961" s="26"/>
      <c r="BC961" s="26"/>
      <c r="CW961" s="26">
        <v>0.32667349726775957</v>
      </c>
      <c r="CX961" s="13">
        <v>66.2</v>
      </c>
      <c r="CY961" s="13">
        <v>64.947597425950036</v>
      </c>
      <c r="CZ961" s="13">
        <v>64.135443132911419</v>
      </c>
      <c r="DA961" s="13">
        <v>27.380185692350089</v>
      </c>
      <c r="DB961" s="13">
        <f ca="1"/>
        <v>66.180271616908783</v>
      </c>
      <c r="DC961" s="13">
        <f ca="1"/>
        <v>64.724411354429421</v>
      </c>
      <c r="DD961" s="13">
        <v>61.426431394680066</v>
      </c>
      <c r="DE961" s="13">
        <f ca="1"/>
        <v>64.840309184967097</v>
      </c>
      <c r="DF961" s="13">
        <v>65.397634002884644</v>
      </c>
    </row>
    <row r="962" spans="1:110" x14ac:dyDescent="0.25">
      <c r="A962" s="9">
        <v>59.7</v>
      </c>
      <c r="B962" s="10" t="b">
        <v>1</v>
      </c>
      <c r="U962" s="13"/>
      <c r="V962" s="13"/>
      <c r="W962" s="14"/>
      <c r="X962" s="26"/>
      <c r="Y962" s="26"/>
      <c r="Z962" s="26"/>
      <c r="AA962" s="26"/>
      <c r="AB962" s="26"/>
      <c r="AC962" s="26"/>
      <c r="AD962" s="26"/>
      <c r="AE962" s="26"/>
      <c r="AG962" s="13"/>
      <c r="AH962" s="13"/>
      <c r="AI962" s="14"/>
      <c r="AJ962" s="26"/>
      <c r="AK962" s="26"/>
      <c r="AL962" s="26"/>
      <c r="AM962" s="26"/>
      <c r="AN962" s="26"/>
      <c r="AO962" s="26"/>
      <c r="AP962" s="26"/>
      <c r="AQ962" s="26"/>
      <c r="AS962" s="13"/>
      <c r="AT962" s="13"/>
      <c r="AU962" s="14"/>
      <c r="AV962" s="26"/>
      <c r="AW962" s="26"/>
      <c r="AX962" s="26"/>
      <c r="AY962" s="26"/>
      <c r="AZ962" s="26"/>
      <c r="BA962" s="26"/>
      <c r="BB962" s="26"/>
      <c r="BC962" s="26"/>
      <c r="CW962" s="26">
        <v>0.32701502732240439</v>
      </c>
      <c r="CX962" s="13">
        <v>66.2</v>
      </c>
      <c r="CY962" s="13">
        <v>64.956613966243253</v>
      </c>
      <c r="CZ962" s="13">
        <v>64.14437314799423</v>
      </c>
      <c r="DA962" s="13">
        <v>27.415307424049189</v>
      </c>
      <c r="DB962" s="13">
        <f ca="1"/>
        <v>66.189616736084375</v>
      </c>
      <c r="DC962" s="13">
        <f ca="1"/>
        <v>64.732992545433063</v>
      </c>
      <c r="DD962" s="13">
        <v>61.439590074122677</v>
      </c>
      <c r="DE962" s="13">
        <f ca="1"/>
        <v>64.85068519308966</v>
      </c>
      <c r="DF962" s="13">
        <v>65.408311045376806</v>
      </c>
    </row>
    <row r="963" spans="1:110" x14ac:dyDescent="0.25">
      <c r="A963" s="9">
        <v>59.7</v>
      </c>
      <c r="B963" s="10" t="b">
        <v>1</v>
      </c>
      <c r="U963" s="13"/>
      <c r="V963" s="13"/>
      <c r="W963" s="14"/>
      <c r="X963" s="26"/>
      <c r="Y963" s="26"/>
      <c r="Z963" s="26"/>
      <c r="AA963" s="26"/>
      <c r="AB963" s="26"/>
      <c r="AC963" s="26"/>
      <c r="AD963" s="26"/>
      <c r="AE963" s="26"/>
      <c r="AG963" s="13"/>
      <c r="AH963" s="13"/>
      <c r="AI963" s="14"/>
      <c r="AJ963" s="26"/>
      <c r="AK963" s="26"/>
      <c r="AL963" s="26"/>
      <c r="AM963" s="26"/>
      <c r="AN963" s="26"/>
      <c r="AO963" s="26"/>
      <c r="AP963" s="26"/>
      <c r="AQ963" s="26"/>
      <c r="AS963" s="13"/>
      <c r="AT963" s="13"/>
      <c r="AU963" s="14"/>
      <c r="AV963" s="26"/>
      <c r="AW963" s="26"/>
      <c r="AX963" s="26"/>
      <c r="AY963" s="26"/>
      <c r="AZ963" s="26"/>
      <c r="BA963" s="26"/>
      <c r="BB963" s="26"/>
      <c r="BC963" s="26"/>
      <c r="CW963" s="26">
        <v>0.32735655737704916</v>
      </c>
      <c r="CX963" s="13">
        <v>66.3</v>
      </c>
      <c r="CY963" s="13">
        <v>64.965626682466919</v>
      </c>
      <c r="CZ963" s="13">
        <v>64.153300618300335</v>
      </c>
      <c r="DA963" s="13">
        <v>27.45044698403925</v>
      </c>
      <c r="DB963" s="13">
        <f ca="1"/>
        <v>66.198955943569345</v>
      </c>
      <c r="DC963" s="13">
        <f ca="1"/>
        <v>64.741570859320049</v>
      </c>
      <c r="DD963" s="13">
        <v>61.452741883984416</v>
      </c>
      <c r="DE963" s="13">
        <f ca="1"/>
        <v>64.861056455023984</v>
      </c>
      <c r="DF963" s="13">
        <v>65.418983069465526</v>
      </c>
    </row>
    <row r="964" spans="1:110" x14ac:dyDescent="0.25">
      <c r="A964" s="9">
        <v>59.8</v>
      </c>
      <c r="B964" s="10" t="b">
        <v>1</v>
      </c>
      <c r="U964" s="13"/>
      <c r="V964" s="13"/>
      <c r="W964" s="14"/>
      <c r="X964" s="26"/>
      <c r="Y964" s="26"/>
      <c r="Z964" s="26"/>
      <c r="AA964" s="26"/>
      <c r="AB964" s="26"/>
      <c r="AC964" s="26"/>
      <c r="AD964" s="26"/>
      <c r="AE964" s="26"/>
      <c r="AG964" s="13"/>
      <c r="AH964" s="13"/>
      <c r="AI964" s="14"/>
      <c r="AJ964" s="26"/>
      <c r="AK964" s="26"/>
      <c r="AL964" s="26"/>
      <c r="AM964" s="26"/>
      <c r="AN964" s="26"/>
      <c r="AO964" s="26"/>
      <c r="AP964" s="26"/>
      <c r="AQ964" s="26"/>
      <c r="AS964" s="13"/>
      <c r="AT964" s="13"/>
      <c r="AU964" s="14"/>
      <c r="AV964" s="26"/>
      <c r="AW964" s="26"/>
      <c r="AX964" s="26"/>
      <c r="AY964" s="26"/>
      <c r="AZ964" s="26"/>
      <c r="BA964" s="26"/>
      <c r="BB964" s="26"/>
      <c r="BC964" s="26"/>
      <c r="CW964" s="26">
        <v>0.32769808743169399</v>
      </c>
      <c r="CX964" s="13">
        <v>66.3</v>
      </c>
      <c r="CY964" s="13">
        <v>64.9746355859278</v>
      </c>
      <c r="CZ964" s="13">
        <v>64.162225553623259</v>
      </c>
      <c r="DA964" s="13">
        <v>27.485604390429263</v>
      </c>
      <c r="DB964" s="13">
        <f ca="1"/>
        <v>66.208289253735259</v>
      </c>
      <c r="DC964" s="13">
        <f ca="1"/>
        <v>64.750146305909439</v>
      </c>
      <c r="DD964" s="13">
        <v>61.465886835013023</v>
      </c>
      <c r="DE964" s="13">
        <f ca="1"/>
        <v>64.871422981771616</v>
      </c>
      <c r="DF964" s="13">
        <v>65.42965008648261</v>
      </c>
    </row>
    <row r="965" spans="1:110" x14ac:dyDescent="0.25">
      <c r="A965" s="9">
        <v>61</v>
      </c>
      <c r="B965" s="10" t="b">
        <v>1</v>
      </c>
      <c r="U965" s="13"/>
      <c r="V965" s="13"/>
      <c r="W965" s="14"/>
      <c r="X965" s="26"/>
      <c r="Y965" s="26"/>
      <c r="Z965" s="26"/>
      <c r="AA965" s="26"/>
      <c r="AB965" s="26"/>
      <c r="AC965" s="26"/>
      <c r="AD965" s="26"/>
      <c r="AE965" s="26"/>
      <c r="AG965" s="13"/>
      <c r="AH965" s="13"/>
      <c r="AI965" s="14"/>
      <c r="AJ965" s="26"/>
      <c r="AK965" s="26"/>
      <c r="AL965" s="26"/>
      <c r="AM965" s="26"/>
      <c r="AN965" s="26"/>
      <c r="AO965" s="26"/>
      <c r="AP965" s="26"/>
      <c r="AQ965" s="26"/>
      <c r="AS965" s="13"/>
      <c r="AT965" s="13"/>
      <c r="AU965" s="14"/>
      <c r="AV965" s="26"/>
      <c r="AW965" s="26"/>
      <c r="AX965" s="26"/>
      <c r="AY965" s="26"/>
      <c r="AZ965" s="26"/>
      <c r="BA965" s="26"/>
      <c r="BB965" s="26"/>
      <c r="BC965" s="26"/>
      <c r="CW965" s="26">
        <v>0.32803961748633881</v>
      </c>
      <c r="CX965" s="13">
        <v>66.3</v>
      </c>
      <c r="CY965" s="13">
        <v>64.983640687904654</v>
      </c>
      <c r="CZ965" s="13">
        <v>64.171147963735336</v>
      </c>
      <c r="DA965" s="13">
        <v>27.520779661355824</v>
      </c>
      <c r="DB965" s="13">
        <f ca="1"/>
        <v>66.217616680914006</v>
      </c>
      <c r="DC965" s="13">
        <f ca="1"/>
        <v>64.758718894997813</v>
      </c>
      <c r="DD965" s="13">
        <v>61.479024937928209</v>
      </c>
      <c r="DE965" s="13">
        <f ca="1"/>
        <v>64.881784784306248</v>
      </c>
      <c r="DF965" s="13">
        <v>65.440312107730961</v>
      </c>
    </row>
    <row r="966" spans="1:110" x14ac:dyDescent="0.25">
      <c r="A966" s="9">
        <v>61.1</v>
      </c>
      <c r="B966" s="10" t="b">
        <v>1</v>
      </c>
      <c r="U966" s="13"/>
      <c r="V966" s="13"/>
      <c r="W966" s="14"/>
      <c r="X966" s="26"/>
      <c r="Y966" s="26"/>
      <c r="Z966" s="26"/>
      <c r="AA966" s="26"/>
      <c r="AB966" s="26"/>
      <c r="AC966" s="26"/>
      <c r="AD966" s="26"/>
      <c r="AE966" s="26"/>
      <c r="AG966" s="13"/>
      <c r="AH966" s="13"/>
      <c r="AI966" s="14"/>
      <c r="AJ966" s="26"/>
      <c r="AK966" s="26"/>
      <c r="AL966" s="26"/>
      <c r="AM966" s="26"/>
      <c r="AN966" s="26"/>
      <c r="AO966" s="26"/>
      <c r="AP966" s="26"/>
      <c r="AQ966" s="26"/>
      <c r="AS966" s="13"/>
      <c r="AT966" s="13"/>
      <c r="AU966" s="14"/>
      <c r="AV966" s="26"/>
      <c r="AW966" s="26"/>
      <c r="AX966" s="26"/>
      <c r="AY966" s="26"/>
      <c r="AZ966" s="26"/>
      <c r="BA966" s="26"/>
      <c r="BB966" s="26"/>
      <c r="BC966" s="26"/>
      <c r="CW966" s="26">
        <v>0.32838114754098363</v>
      </c>
      <c r="CX966" s="13">
        <v>66.3</v>
      </c>
      <c r="CY966" s="13">
        <v>64.992641999648356</v>
      </c>
      <c r="CZ966" s="13">
        <v>64.180067858387758</v>
      </c>
      <c r="DA966" s="13">
        <v>27.555972814983168</v>
      </c>
      <c r="DB966" s="13">
        <f ca="1"/>
        <v>66.226938239397981</v>
      </c>
      <c r="DC966" s="13">
        <f ca="1"/>
        <v>64.767288636359382</v>
      </c>
      <c r="DD966" s="13">
        <v>61.492156203421814</v>
      </c>
      <c r="DE966" s="13">
        <f ca="1"/>
        <v>64.892141873573905</v>
      </c>
      <c r="DF966" s="13">
        <v>65.450969144484759</v>
      </c>
    </row>
    <row r="967" spans="1:110" x14ac:dyDescent="0.25">
      <c r="A967" s="9">
        <v>68</v>
      </c>
      <c r="B967" s="10" t="b">
        <v>1</v>
      </c>
      <c r="U967" s="13"/>
      <c r="V967" s="13"/>
      <c r="W967" s="14"/>
      <c r="X967" s="26"/>
      <c r="Y967" s="26"/>
      <c r="Z967" s="26"/>
      <c r="AA967" s="26"/>
      <c r="AB967" s="26"/>
      <c r="AC967" s="26"/>
      <c r="AD967" s="26"/>
      <c r="AE967" s="26"/>
      <c r="AG967" s="13"/>
      <c r="AH967" s="13"/>
      <c r="AI967" s="14"/>
      <c r="AJ967" s="26"/>
      <c r="AK967" s="26"/>
      <c r="AL967" s="26"/>
      <c r="AM967" s="26"/>
      <c r="AN967" s="26"/>
      <c r="AO967" s="26"/>
      <c r="AP967" s="26"/>
      <c r="AQ967" s="26"/>
      <c r="AS967" s="13"/>
      <c r="AT967" s="13"/>
      <c r="AU967" s="14"/>
      <c r="AV967" s="26"/>
      <c r="AW967" s="26"/>
      <c r="AX967" s="26"/>
      <c r="AY967" s="26"/>
      <c r="AZ967" s="26"/>
      <c r="BA967" s="26"/>
      <c r="BB967" s="26"/>
      <c r="BC967" s="26"/>
      <c r="CW967" s="26">
        <v>0.3287226775956284</v>
      </c>
      <c r="CX967" s="13">
        <v>66.3</v>
      </c>
      <c r="CY967" s="13">
        <v>65.001639532382072</v>
      </c>
      <c r="CZ967" s="13">
        <v>64.188985247310725</v>
      </c>
      <c r="DA967" s="13">
        <v>27.591183869503251</v>
      </c>
      <c r="DB967" s="13">
        <f ca="1"/>
        <v>66.236253943440246</v>
      </c>
      <c r="DC967" s="13">
        <f ca="1"/>
        <v>64.775855539746118</v>
      </c>
      <c r="DD967" s="13">
        <v>61.505280642157857</v>
      </c>
      <c r="DE967" s="13">
        <f ca="1"/>
        <v>64.902494260492986</v>
      </c>
      <c r="DF967" s="13">
        <v>65.461621207989509</v>
      </c>
    </row>
    <row r="968" spans="1:110" x14ac:dyDescent="0.25">
      <c r="A968" s="9">
        <v>66</v>
      </c>
      <c r="B968" s="10" t="b">
        <v>1</v>
      </c>
      <c r="U968" s="13"/>
      <c r="V968" s="13"/>
      <c r="W968" s="14"/>
      <c r="X968" s="26"/>
      <c r="Y968" s="26"/>
      <c r="Z968" s="26"/>
      <c r="AA968" s="26"/>
      <c r="AB968" s="26"/>
      <c r="AC968" s="26"/>
      <c r="AD968" s="26"/>
      <c r="AE968" s="26"/>
      <c r="AG968" s="13"/>
      <c r="AH968" s="13"/>
      <c r="AI968" s="14"/>
      <c r="AJ968" s="26"/>
      <c r="AK968" s="26"/>
      <c r="AL968" s="26"/>
      <c r="AM968" s="26"/>
      <c r="AN968" s="26"/>
      <c r="AO968" s="26"/>
      <c r="AP968" s="26"/>
      <c r="AQ968" s="26"/>
      <c r="AS968" s="13"/>
      <c r="AT968" s="13"/>
      <c r="AU968" s="14"/>
      <c r="AV968" s="26"/>
      <c r="AW968" s="26"/>
      <c r="AX968" s="26"/>
      <c r="AY968" s="26"/>
      <c r="AZ968" s="26"/>
      <c r="BA968" s="26"/>
      <c r="BB968" s="26"/>
      <c r="BC968" s="26"/>
      <c r="CW968" s="26">
        <v>0.32906420765027322</v>
      </c>
      <c r="CX968" s="13">
        <v>66.3</v>
      </c>
      <c r="CY968" s="13">
        <v>65.010633297301325</v>
      </c>
      <c r="CZ968" s="13">
        <v>64.197900140213321</v>
      </c>
      <c r="DA968" s="13">
        <v>27.626412843135817</v>
      </c>
      <c r="DB968" s="13">
        <f ca="1"/>
        <v>66.245563807254669</v>
      </c>
      <c r="DC968" s="13">
        <f ca="1"/>
        <v>64.784419614887767</v>
      </c>
      <c r="DD968" s="13">
        <v>61.518398264772685</v>
      </c>
      <c r="DE968" s="13">
        <f ca="1"/>
        <v>64.912841955954477</v>
      </c>
      <c r="DF968" s="13">
        <v>65.472268309462208</v>
      </c>
    </row>
    <row r="969" spans="1:110" x14ac:dyDescent="0.25">
      <c r="A969" s="9">
        <v>62</v>
      </c>
      <c r="B969" s="10" t="b">
        <v>1</v>
      </c>
      <c r="U969" s="13"/>
      <c r="V969" s="13"/>
      <c r="W969" s="14"/>
      <c r="X969" s="26"/>
      <c r="Y969" s="26"/>
      <c r="Z969" s="26"/>
      <c r="AA969" s="26"/>
      <c r="AB969" s="26"/>
      <c r="AC969" s="26"/>
      <c r="AD969" s="26"/>
      <c r="AE969" s="26"/>
      <c r="AG969" s="13"/>
      <c r="AH969" s="13"/>
      <c r="AI969" s="14"/>
      <c r="AJ969" s="26"/>
      <c r="AK969" s="26"/>
      <c r="AL969" s="26"/>
      <c r="AM969" s="26"/>
      <c r="AN969" s="26"/>
      <c r="AO969" s="26"/>
      <c r="AP969" s="26"/>
      <c r="AQ969" s="26"/>
      <c r="AS969" s="13"/>
      <c r="AT969" s="13"/>
      <c r="AU969" s="14"/>
      <c r="AV969" s="26"/>
      <c r="AW969" s="26"/>
      <c r="AX969" s="26"/>
      <c r="AY969" s="26"/>
      <c r="AZ969" s="26"/>
      <c r="BA969" s="26"/>
      <c r="BB969" s="26"/>
      <c r="BC969" s="26"/>
      <c r="CW969" s="26">
        <v>0.32940573770491804</v>
      </c>
      <c r="CX969" s="13">
        <v>66.400000000000006</v>
      </c>
      <c r="CY969" s="13">
        <v>65.019623305574157</v>
      </c>
      <c r="CZ969" s="13">
        <v>64.206812546783951</v>
      </c>
      <c r="DA969" s="13">
        <v>27.661659754128447</v>
      </c>
      <c r="DB969" s="13">
        <f ca="1"/>
        <v>66.254867845016193</v>
      </c>
      <c r="DC969" s="13">
        <f ca="1"/>
        <v>64.792980871492006</v>
      </c>
      <c r="DD969" s="13">
        <v>61.531509081875058</v>
      </c>
      <c r="DE969" s="13">
        <f ca="1"/>
        <v>64.923184970821936</v>
      </c>
      <c r="DF969" s="13">
        <v>65.482910460091446</v>
      </c>
    </row>
    <row r="970" spans="1:110" x14ac:dyDescent="0.25">
      <c r="A970" s="9">
        <v>59.8</v>
      </c>
      <c r="B970" s="10" t="b">
        <v>1</v>
      </c>
      <c r="U970" s="13"/>
      <c r="V970" s="13"/>
      <c r="W970" s="14"/>
      <c r="X970" s="26"/>
      <c r="Y970" s="26"/>
      <c r="Z970" s="26"/>
      <c r="AA970" s="26"/>
      <c r="AB970" s="26"/>
      <c r="AC970" s="26"/>
      <c r="AD970" s="26"/>
      <c r="AE970" s="26"/>
      <c r="AG970" s="13"/>
      <c r="AH970" s="13"/>
      <c r="AI970" s="14"/>
      <c r="AJ970" s="26"/>
      <c r="AK970" s="26"/>
      <c r="AL970" s="26"/>
      <c r="AM970" s="26"/>
      <c r="AN970" s="26"/>
      <c r="AO970" s="26"/>
      <c r="AP970" s="26"/>
      <c r="AQ970" s="26"/>
      <c r="AS970" s="13"/>
      <c r="AT970" s="13"/>
      <c r="AU970" s="14"/>
      <c r="AV970" s="26"/>
      <c r="AW970" s="26"/>
      <c r="AX970" s="26"/>
      <c r="AY970" s="26"/>
      <c r="AZ970" s="26"/>
      <c r="BA970" s="26"/>
      <c r="BB970" s="26"/>
      <c r="BC970" s="26"/>
      <c r="CW970" s="26">
        <v>0.32974726775956287</v>
      </c>
      <c r="CX970" s="13">
        <v>66.400000000000006</v>
      </c>
      <c r="CY970" s="13">
        <v>65.028609568341224</v>
      </c>
      <c r="CZ970" s="13">
        <v>64.215722476690161</v>
      </c>
      <c r="DA970" s="13">
        <v>27.696924620756601</v>
      </c>
      <c r="DB970" s="13">
        <f ca="1"/>
        <v>66.264166070860867</v>
      </c>
      <c r="DC970" s="13">
        <f ca="1"/>
        <v>64.801539319244597</v>
      </c>
      <c r="DD970" s="13">
        <v>61.544613104046235</v>
      </c>
      <c r="DE970" s="13">
        <f ca="1"/>
        <v>64.933523315931708</v>
      </c>
      <c r="DF970" s="13">
        <v>65.493547671037504</v>
      </c>
    </row>
    <row r="971" spans="1:110" x14ac:dyDescent="0.25">
      <c r="A971" s="9">
        <v>59.3</v>
      </c>
      <c r="B971" s="10" t="b">
        <v>1</v>
      </c>
      <c r="U971" s="13"/>
      <c r="V971" s="13"/>
      <c r="W971" s="14"/>
      <c r="X971" s="26"/>
      <c r="Y971" s="26"/>
      <c r="Z971" s="26"/>
      <c r="AA971" s="26"/>
      <c r="AB971" s="26"/>
      <c r="AC971" s="26"/>
      <c r="AD971" s="26"/>
      <c r="AE971" s="26"/>
      <c r="AG971" s="13"/>
      <c r="AH971" s="13"/>
      <c r="AI971" s="14"/>
      <c r="AJ971" s="26"/>
      <c r="AK971" s="26"/>
      <c r="AL971" s="26"/>
      <c r="AM971" s="26"/>
      <c r="AN971" s="26"/>
      <c r="AO971" s="26"/>
      <c r="AP971" s="26"/>
      <c r="AQ971" s="26"/>
      <c r="AS971" s="13"/>
      <c r="AT971" s="13"/>
      <c r="AU971" s="14"/>
      <c r="AV971" s="26"/>
      <c r="AW971" s="26"/>
      <c r="AX971" s="26"/>
      <c r="AY971" s="26"/>
      <c r="AZ971" s="26"/>
      <c r="BA971" s="26"/>
      <c r="BB971" s="26"/>
      <c r="BC971" s="26"/>
      <c r="CW971" s="26">
        <v>0.33008879781420764</v>
      </c>
      <c r="CX971" s="13">
        <v>66.400000000000006</v>
      </c>
      <c r="CY971" s="13">
        <v>65.03759209671594</v>
      </c>
      <c r="CZ971" s="13">
        <v>64.224629939578875</v>
      </c>
      <c r="DA971" s="13">
        <v>27.732207461323664</v>
      </c>
      <c r="DB971" s="13">
        <f ca="1"/>
        <v>66.273458498886086</v>
      </c>
      <c r="DC971" s="13">
        <f ca="1"/>
        <v>64.810094967809349</v>
      </c>
      <c r="DD971" s="13">
        <v>61.557710341840092</v>
      </c>
      <c r="DE971" s="13">
        <f ca="1"/>
        <v>64.943857002092983</v>
      </c>
      <c r="DF971" s="13">
        <v>65.504179953432484</v>
      </c>
    </row>
    <row r="972" spans="1:110" x14ac:dyDescent="0.25">
      <c r="A972" s="9">
        <v>59</v>
      </c>
      <c r="B972" s="10" t="b">
        <v>1</v>
      </c>
      <c r="U972" s="13"/>
      <c r="V972" s="13"/>
      <c r="W972" s="14"/>
      <c r="X972" s="26"/>
      <c r="Y972" s="26"/>
      <c r="Z972" s="26"/>
      <c r="AA972" s="26"/>
      <c r="AB972" s="26"/>
      <c r="AC972" s="26"/>
      <c r="AD972" s="26"/>
      <c r="AE972" s="26"/>
      <c r="AG972" s="13"/>
      <c r="AH972" s="13"/>
      <c r="AI972" s="14"/>
      <c r="AJ972" s="26"/>
      <c r="AK972" s="26"/>
      <c r="AL972" s="26"/>
      <c r="AM972" s="26"/>
      <c r="AN972" s="26"/>
      <c r="AO972" s="26"/>
      <c r="AP972" s="26"/>
      <c r="AQ972" s="26"/>
      <c r="AS972" s="13"/>
      <c r="AT972" s="13"/>
      <c r="AU972" s="14"/>
      <c r="AV972" s="26"/>
      <c r="AW972" s="26"/>
      <c r="AX972" s="26"/>
      <c r="AY972" s="26"/>
      <c r="AZ972" s="26"/>
      <c r="BA972" s="26"/>
      <c r="BB972" s="26"/>
      <c r="BC972" s="26"/>
      <c r="CW972" s="26">
        <v>0.33043032786885246</v>
      </c>
      <c r="CX972" s="13">
        <v>66.400000000000006</v>
      </c>
      <c r="CY972" s="13">
        <v>65.046570901784591</v>
      </c>
      <c r="CZ972" s="13">
        <v>64.233534945076485</v>
      </c>
      <c r="DA972" s="13">
        <v>27.767508294161054</v>
      </c>
      <c r="DB972" s="13">
        <f ca="1"/>
        <v>66.282745143150748</v>
      </c>
      <c r="DC972" s="13">
        <f ca="1"/>
        <v>64.818647826828368</v>
      </c>
      <c r="DD972" s="13">
        <v>61.570800805783193</v>
      </c>
      <c r="DE972" s="13">
        <f ca="1"/>
        <v>64.954186040087961</v>
      </c>
      <c r="DF972" s="13">
        <v>65.514807318380434</v>
      </c>
    </row>
    <row r="973" spans="1:110" x14ac:dyDescent="0.25">
      <c r="A973" s="9">
        <v>58.7</v>
      </c>
      <c r="B973" s="10" t="b">
        <v>1</v>
      </c>
      <c r="U973" s="13"/>
      <c r="V973" s="13"/>
      <c r="W973" s="14"/>
      <c r="X973" s="26"/>
      <c r="Y973" s="26"/>
      <c r="Z973" s="26"/>
      <c r="AA973" s="26"/>
      <c r="AB973" s="26"/>
      <c r="AC973" s="26"/>
      <c r="AD973" s="26"/>
      <c r="AE973" s="26"/>
      <c r="AG973" s="13"/>
      <c r="AH973" s="13"/>
      <c r="AI973" s="14"/>
      <c r="AJ973" s="26"/>
      <c r="AK973" s="26"/>
      <c r="AL973" s="26"/>
      <c r="AM973" s="26"/>
      <c r="AN973" s="26"/>
      <c r="AO973" s="26"/>
      <c r="AP973" s="26"/>
      <c r="AQ973" s="26"/>
      <c r="AS973" s="13"/>
      <c r="AT973" s="13"/>
      <c r="AU973" s="14"/>
      <c r="AV973" s="26"/>
      <c r="AW973" s="26"/>
      <c r="AX973" s="26"/>
      <c r="AY973" s="26"/>
      <c r="AZ973" s="26"/>
      <c r="BA973" s="26"/>
      <c r="BB973" s="26"/>
      <c r="BC973" s="26"/>
      <c r="CW973" s="26">
        <v>0.33077185792349728</v>
      </c>
      <c r="CX973" s="13">
        <v>66.400000000000006</v>
      </c>
      <c r="CY973" s="13">
        <v>65.055545994606405</v>
      </c>
      <c r="CZ973" s="13">
        <v>64.242437502788889</v>
      </c>
      <c r="DA973" s="13">
        <v>27.802827137628213</v>
      </c>
      <c r="DB973" s="13">
        <f ca="1"/>
        <v>66.292026017675383</v>
      </c>
      <c r="DC973" s="13">
        <f ca="1"/>
        <v>64.827197905922034</v>
      </c>
      <c r="DD973" s="13">
        <v>61.583884506374929</v>
      </c>
      <c r="DE973" s="13">
        <f ca="1"/>
        <v>64.964510440671873</v>
      </c>
      <c r="DF973" s="13">
        <v>65.525429776957424</v>
      </c>
    </row>
    <row r="974" spans="1:110" x14ac:dyDescent="0.25">
      <c r="A974" s="9">
        <v>58.5</v>
      </c>
      <c r="B974" s="10" t="b">
        <v>1</v>
      </c>
      <c r="U974" s="13"/>
      <c r="V974" s="13"/>
      <c r="W974" s="14"/>
      <c r="X974" s="26"/>
      <c r="Y974" s="26"/>
      <c r="Z974" s="26"/>
      <c r="AA974" s="26"/>
      <c r="AB974" s="26"/>
      <c r="AC974" s="26"/>
      <c r="AD974" s="26"/>
      <c r="AE974" s="26"/>
      <c r="AG974" s="13"/>
      <c r="AH974" s="13"/>
      <c r="AI974" s="14"/>
      <c r="AJ974" s="26"/>
      <c r="AK974" s="26"/>
      <c r="AL974" s="26"/>
      <c r="AM974" s="26"/>
      <c r="AN974" s="26"/>
      <c r="AO974" s="26"/>
      <c r="AP974" s="26"/>
      <c r="AQ974" s="26"/>
      <c r="AS974" s="13"/>
      <c r="AT974" s="13"/>
      <c r="AU974" s="14"/>
      <c r="AV974" s="26"/>
      <c r="AW974" s="26"/>
      <c r="AX974" s="26"/>
      <c r="AY974" s="26"/>
      <c r="AZ974" s="26"/>
      <c r="BA974" s="26"/>
      <c r="BB974" s="26"/>
      <c r="BC974" s="26"/>
      <c r="CW974" s="26">
        <v>0.3311133879781421</v>
      </c>
      <c r="CX974" s="13">
        <v>66.400000000000006</v>
      </c>
      <c r="CY974" s="13">
        <v>65.064517386213765</v>
      </c>
      <c r="CZ974" s="13">
        <v>64.251337622301591</v>
      </c>
      <c r="DA974" s="13">
        <v>27.838164010112727</v>
      </c>
      <c r="DB974" s="13">
        <f ca="1"/>
        <v>66.301301136442376</v>
      </c>
      <c r="DC974" s="13">
        <f ca="1"/>
        <v>64.835745214689169</v>
      </c>
      <c r="DD974" s="13">
        <v>61.596961454087598</v>
      </c>
      <c r="DE974" s="13">
        <f ca="1"/>
        <v>64.97483021457316</v>
      </c>
      <c r="DF974" s="13">
        <v>65.536047340211709</v>
      </c>
    </row>
    <row r="975" spans="1:110" x14ac:dyDescent="0.25">
      <c r="A975" s="9">
        <v>58.2</v>
      </c>
      <c r="B975" s="10" t="b">
        <v>1</v>
      </c>
      <c r="U975" s="13"/>
      <c r="V975" s="13"/>
      <c r="W975" s="14"/>
      <c r="X975" s="26"/>
      <c r="Y975" s="26"/>
      <c r="Z975" s="26"/>
      <c r="AA975" s="26"/>
      <c r="AB975" s="26"/>
      <c r="AC975" s="26"/>
      <c r="AD975" s="26"/>
      <c r="AE975" s="26"/>
      <c r="AG975" s="13"/>
      <c r="AH975" s="13"/>
      <c r="AI975" s="14"/>
      <c r="AJ975" s="26"/>
      <c r="AK975" s="26"/>
      <c r="AL975" s="26"/>
      <c r="AM975" s="26"/>
      <c r="AN975" s="26"/>
      <c r="AO975" s="26"/>
      <c r="AP975" s="26"/>
      <c r="AQ975" s="26"/>
      <c r="AS975" s="13"/>
      <c r="AT975" s="13"/>
      <c r="AU975" s="14"/>
      <c r="AV975" s="26"/>
      <c r="AW975" s="26"/>
      <c r="AX975" s="26"/>
      <c r="AY975" s="26"/>
      <c r="AZ975" s="26"/>
      <c r="BA975" s="26"/>
      <c r="BB975" s="26"/>
      <c r="BC975" s="26"/>
      <c r="CW975" s="26">
        <v>0.33145491803278687</v>
      </c>
      <c r="CX975" s="13">
        <v>66.5</v>
      </c>
      <c r="CY975" s="13">
        <v>65.073485087612269</v>
      </c>
      <c r="CZ975" s="13">
        <v>64.260235313179805</v>
      </c>
      <c r="DA975" s="13">
        <v>27.87351893003035</v>
      </c>
      <c r="DB975" s="13">
        <f ca="1"/>
        <v>66.310570513396058</v>
      </c>
      <c r="DC975" s="13">
        <f ca="1"/>
        <v>64.844289762707149</v>
      </c>
      <c r="DD975" s="13">
        <v>61.610031659366477</v>
      </c>
      <c r="DE975" s="13">
        <f ca="1"/>
        <v>64.985145372493562</v>
      </c>
      <c r="DF975" s="13">
        <v>65.546660019163795</v>
      </c>
    </row>
    <row r="976" spans="1:110" x14ac:dyDescent="0.25">
      <c r="A976" s="9">
        <v>57.7</v>
      </c>
      <c r="B976" s="10" t="b">
        <v>1</v>
      </c>
      <c r="U976" s="13"/>
      <c r="V976" s="13"/>
      <c r="W976" s="14"/>
      <c r="X976" s="26"/>
      <c r="Y976" s="26"/>
      <c r="Z976" s="26"/>
      <c r="AA976" s="26"/>
      <c r="AB976" s="26"/>
      <c r="AC976" s="26"/>
      <c r="AD976" s="26"/>
      <c r="AE976" s="26"/>
      <c r="AG976" s="13"/>
      <c r="AH976" s="13"/>
      <c r="AI976" s="14"/>
      <c r="AJ976" s="26"/>
      <c r="AK976" s="26"/>
      <c r="AL976" s="26"/>
      <c r="AM976" s="26"/>
      <c r="AN976" s="26"/>
      <c r="AO976" s="26"/>
      <c r="AP976" s="26"/>
      <c r="AQ976" s="26"/>
      <c r="AS976" s="13"/>
      <c r="AT976" s="13"/>
      <c r="AU976" s="14"/>
      <c r="AV976" s="26"/>
      <c r="AW976" s="26"/>
      <c r="AX976" s="26"/>
      <c r="AY976" s="26"/>
      <c r="AZ976" s="26"/>
      <c r="BA976" s="26"/>
      <c r="BB976" s="26"/>
      <c r="BC976" s="26"/>
      <c r="CW976" s="26">
        <v>0.33179644808743169</v>
      </c>
      <c r="CX976" s="13">
        <v>66.5</v>
      </c>
      <c r="CY976" s="13">
        <v>65.082449109780811</v>
      </c>
      <c r="CZ976" s="13">
        <v>64.269130584968664</v>
      </c>
      <c r="DA976" s="13">
        <v>27.90889191582507</v>
      </c>
      <c r="DB976" s="13">
        <f ca="1"/>
        <v>66.319834162442916</v>
      </c>
      <c r="DC976" s="13">
        <f ca="1"/>
        <v>64.852831559531907</v>
      </c>
      <c r="DD976" s="13">
        <v>61.62309513262997</v>
      </c>
      <c r="DE976" s="13">
        <f ca="1"/>
        <v>64.995455925108232</v>
      </c>
      <c r="DF976" s="13">
        <v>65.557267824806587</v>
      </c>
    </row>
    <row r="977" spans="1:110" x14ac:dyDescent="0.25">
      <c r="A977" s="9">
        <v>57.3</v>
      </c>
      <c r="B977" s="10" t="b">
        <v>1</v>
      </c>
      <c r="U977" s="13"/>
      <c r="V977" s="13"/>
      <c r="W977" s="14"/>
      <c r="X977" s="26"/>
      <c r="Y977" s="26"/>
      <c r="Z977" s="26"/>
      <c r="AA977" s="26"/>
      <c r="AB977" s="26"/>
      <c r="AC977" s="26"/>
      <c r="AD977" s="26"/>
      <c r="AE977" s="26"/>
      <c r="AG977" s="13"/>
      <c r="AH977" s="13"/>
      <c r="AI977" s="14"/>
      <c r="AJ977" s="26"/>
      <c r="AK977" s="26"/>
      <c r="AL977" s="26"/>
      <c r="AM977" s="26"/>
      <c r="AN977" s="26"/>
      <c r="AO977" s="26"/>
      <c r="AP977" s="26"/>
      <c r="AQ977" s="26"/>
      <c r="AS977" s="13"/>
      <c r="AT977" s="13"/>
      <c r="AU977" s="14"/>
      <c r="AV977" s="26"/>
      <c r="AW977" s="26"/>
      <c r="AX977" s="26"/>
      <c r="AY977" s="26"/>
      <c r="AZ977" s="26"/>
      <c r="BA977" s="26"/>
      <c r="BB977" s="26"/>
      <c r="BC977" s="26"/>
      <c r="CW977" s="26">
        <v>0.33213797814207652</v>
      </c>
      <c r="CX977" s="13">
        <v>66.5</v>
      </c>
      <c r="CY977" s="13">
        <v>65.091409463671795</v>
      </c>
      <c r="CZ977" s="13">
        <v>64.278023447193121</v>
      </c>
      <c r="DA977" s="13">
        <v>27.944282985969139</v>
      </c>
      <c r="DB977" s="13">
        <f ca="1"/>
        <v>66.329092097451721</v>
      </c>
      <c r="DC977" s="13">
        <f ca="1"/>
        <v>64.861370614698146</v>
      </c>
      <c r="DD977" s="13">
        <v>61.636151884269665</v>
      </c>
      <c r="DE977" s="13">
        <f ca="1"/>
        <v>65.005761883065801</v>
      </c>
      <c r="DF977" s="13">
        <v>65.567870768105465</v>
      </c>
    </row>
    <row r="978" spans="1:110" x14ac:dyDescent="0.25">
      <c r="A978" s="9">
        <v>57</v>
      </c>
      <c r="B978" s="10" t="b">
        <v>1</v>
      </c>
      <c r="U978" s="13"/>
      <c r="V978" s="13"/>
      <c r="W978" s="14"/>
      <c r="X978" s="26"/>
      <c r="Y978" s="26"/>
      <c r="Z978" s="26"/>
      <c r="AA978" s="26"/>
      <c r="AB978" s="26"/>
      <c r="AC978" s="26"/>
      <c r="AD978" s="26"/>
      <c r="AE978" s="26"/>
      <c r="AG978" s="13"/>
      <c r="AH978" s="13"/>
      <c r="AI978" s="14"/>
      <c r="AJ978" s="26"/>
      <c r="AK978" s="26"/>
      <c r="AL978" s="26"/>
      <c r="AM978" s="26"/>
      <c r="AN978" s="26"/>
      <c r="AO978" s="26"/>
      <c r="AP978" s="26"/>
      <c r="AQ978" s="26"/>
      <c r="AS978" s="13"/>
      <c r="AT978" s="13"/>
      <c r="AU978" s="14"/>
      <c r="AV978" s="26"/>
      <c r="AW978" s="26"/>
      <c r="AX978" s="26"/>
      <c r="AY978" s="26"/>
      <c r="AZ978" s="26"/>
      <c r="BA978" s="26"/>
      <c r="BB978" s="26"/>
      <c r="BC978" s="26"/>
      <c r="CW978" s="26">
        <v>0.33247950819672129</v>
      </c>
      <c r="CX978" s="13">
        <v>66.5</v>
      </c>
      <c r="CY978" s="13">
        <v>65.100366160211166</v>
      </c>
      <c r="CZ978" s="13">
        <v>64.286913909358205</v>
      </c>
      <c r="DA978" s="13">
        <v>27.979692158963168</v>
      </c>
      <c r="DB978" s="13">
        <f ca="1"/>
        <v>66.338344332253683</v>
      </c>
      <c r="DC978" s="13">
        <f ca="1"/>
        <v>64.869906937719364</v>
      </c>
      <c r="DD978" s="13">
        <v>61.649201924650427</v>
      </c>
      <c r="DE978" s="13">
        <f ca="1"/>
        <v>65.016063256988588</v>
      </c>
      <c r="DF978" s="13">
        <v>65.578468859998424</v>
      </c>
    </row>
    <row r="979" spans="1:110" x14ac:dyDescent="0.25">
      <c r="A979" s="9">
        <v>56.6</v>
      </c>
      <c r="B979" s="10" t="b">
        <v>1</v>
      </c>
      <c r="U979" s="13"/>
      <c r="V979" s="13"/>
      <c r="W979" s="14"/>
      <c r="X979" s="26"/>
      <c r="Y979" s="26"/>
      <c r="Z979" s="26"/>
      <c r="AA979" s="26"/>
      <c r="AB979" s="26"/>
      <c r="AC979" s="26"/>
      <c r="AD979" s="26"/>
      <c r="AE979" s="26"/>
      <c r="AG979" s="13"/>
      <c r="AH979" s="13"/>
      <c r="AI979" s="14"/>
      <c r="AJ979" s="26"/>
      <c r="AK979" s="26"/>
      <c r="AL979" s="26"/>
      <c r="AM979" s="26"/>
      <c r="AN979" s="26"/>
      <c r="AO979" s="26"/>
      <c r="AP979" s="26"/>
      <c r="AQ979" s="26"/>
      <c r="AS979" s="13"/>
      <c r="AT979" s="13"/>
      <c r="AU979" s="14"/>
      <c r="AV979" s="26"/>
      <c r="AW979" s="26"/>
      <c r="AX979" s="26"/>
      <c r="AY979" s="26"/>
      <c r="AZ979" s="26"/>
      <c r="BA979" s="26"/>
      <c r="BB979" s="26"/>
      <c r="BC979" s="26"/>
      <c r="CW979" s="26">
        <v>0.33282103825136611</v>
      </c>
      <c r="CX979" s="13">
        <v>66.599999999999994</v>
      </c>
      <c r="CY979" s="13">
        <v>65.10931921029858</v>
      </c>
      <c r="CZ979" s="13">
        <v>64.29580198094898</v>
      </c>
      <c r="DA979" s="13">
        <v>28.01511945333618</v>
      </c>
      <c r="DB979" s="13">
        <f ca="1"/>
        <v>66.34759088064267</v>
      </c>
      <c r="DC979" s="13">
        <f ca="1"/>
        <v>64.878440538087972</v>
      </c>
      <c r="DD979" s="13">
        <v>61.662245264110553</v>
      </c>
      <c r="DE979" s="13">
        <f ca="1"/>
        <v>65.026360057472587</v>
      </c>
      <c r="DF979" s="13">
        <v>65.58906211139616</v>
      </c>
    </row>
    <row r="980" spans="1:110" x14ac:dyDescent="0.25">
      <c r="A980" s="9">
        <v>56.3</v>
      </c>
      <c r="B980" s="10" t="b">
        <v>1</v>
      </c>
      <c r="U980" s="13"/>
      <c r="V980" s="13"/>
      <c r="W980" s="14"/>
      <c r="X980" s="26"/>
      <c r="Y980" s="26"/>
      <c r="Z980" s="26"/>
      <c r="AA980" s="26"/>
      <c r="AB980" s="26"/>
      <c r="AC980" s="26"/>
      <c r="AD980" s="26"/>
      <c r="AE980" s="26"/>
      <c r="AG980" s="13"/>
      <c r="AH980" s="13"/>
      <c r="AI980" s="14"/>
      <c r="AJ980" s="26"/>
      <c r="AK980" s="26"/>
      <c r="AL980" s="26"/>
      <c r="AM980" s="26"/>
      <c r="AN980" s="26"/>
      <c r="AO980" s="26"/>
      <c r="AP980" s="26"/>
      <c r="AQ980" s="26"/>
      <c r="AS980" s="13"/>
      <c r="AT980" s="13"/>
      <c r="AU980" s="14"/>
      <c r="AV980" s="26"/>
      <c r="AW980" s="26"/>
      <c r="AX980" s="26"/>
      <c r="AY980" s="26"/>
      <c r="AZ980" s="26"/>
      <c r="BA980" s="26"/>
      <c r="BB980" s="26"/>
      <c r="BC980" s="26"/>
      <c r="CW980" s="26">
        <v>0.33316256830601093</v>
      </c>
      <c r="CX980" s="13">
        <v>66.599999999999994</v>
      </c>
      <c r="CY980" s="13">
        <v>65.118268624807484</v>
      </c>
      <c r="CZ980" s="13">
        <v>64.304687671430699</v>
      </c>
      <c r="DA980" s="13">
        <v>28.05056488764566</v>
      </c>
      <c r="DB980" s="13">
        <f ca="1"/>
        <v>66.356831756375271</v>
      </c>
      <c r="DC980" s="13">
        <f ca="1"/>
        <v>64.886971425275362</v>
      </c>
      <c r="DD980" s="13">
        <v>61.675281912961793</v>
      </c>
      <c r="DE980" s="13">
        <f ca="1"/>
        <v>65.036652295087634</v>
      </c>
      <c r="DF980" s="13">
        <v>65.599650533182199</v>
      </c>
    </row>
    <row r="981" spans="1:110" x14ac:dyDescent="0.25">
      <c r="A981" s="9">
        <v>55.9</v>
      </c>
      <c r="B981" s="10" t="b">
        <v>1</v>
      </c>
      <c r="U981" s="13"/>
      <c r="V981" s="13"/>
      <c r="W981" s="14"/>
      <c r="X981" s="26"/>
      <c r="Y981" s="26"/>
      <c r="Z981" s="26"/>
      <c r="AA981" s="26"/>
      <c r="AB981" s="26"/>
      <c r="AC981" s="26"/>
      <c r="AD981" s="26"/>
      <c r="AE981" s="26"/>
      <c r="AG981" s="13"/>
      <c r="AH981" s="13"/>
      <c r="AI981" s="14"/>
      <c r="AJ981" s="26"/>
      <c r="AK981" s="26"/>
      <c r="AL981" s="26"/>
      <c r="AM981" s="26"/>
      <c r="AN981" s="26"/>
      <c r="AO981" s="26"/>
      <c r="AP981" s="26"/>
      <c r="AQ981" s="26"/>
      <c r="AS981" s="13"/>
      <c r="AT981" s="13"/>
      <c r="AU981" s="14"/>
      <c r="AV981" s="26"/>
      <c r="AW981" s="26"/>
      <c r="AX981" s="26"/>
      <c r="AY981" s="26"/>
      <c r="AZ981" s="26"/>
      <c r="BA981" s="26"/>
      <c r="BB981" s="26"/>
      <c r="BC981" s="26"/>
      <c r="CW981" s="26">
        <v>0.33350409836065575</v>
      </c>
      <c r="CX981" s="13">
        <v>66.599999999999994</v>
      </c>
      <c r="CY981" s="13">
        <v>65.127214414585254</v>
      </c>
      <c r="CZ981" s="13">
        <v>64.313570990249076</v>
      </c>
      <c r="DA981" s="13">
        <v>28.086028480477623</v>
      </c>
      <c r="DB981" s="13">
        <f ca="1"/>
        <v>66.366066973171044</v>
      </c>
      <c r="DC981" s="13">
        <f ca="1"/>
        <v>64.895499608732067</v>
      </c>
      <c r="DD981" s="13">
        <v>61.688311881489469</v>
      </c>
      <c r="DE981" s="13">
        <f ca="1"/>
        <v>65.04693998037753</v>
      </c>
      <c r="DF981" s="13">
        <v>65.610234136213023</v>
      </c>
    </row>
    <row r="982" spans="1:110" x14ac:dyDescent="0.25">
      <c r="A982" s="9">
        <v>74.400000000000006</v>
      </c>
      <c r="B982" s="10" t="b">
        <v>1</v>
      </c>
      <c r="U982" s="13"/>
      <c r="V982" s="13"/>
      <c r="W982" s="14"/>
      <c r="X982" s="26"/>
      <c r="Y982" s="26"/>
      <c r="Z982" s="26"/>
      <c r="AA982" s="26"/>
      <c r="AB982" s="26"/>
      <c r="AC982" s="26"/>
      <c r="AD982" s="26"/>
      <c r="AE982" s="26"/>
      <c r="AG982" s="13"/>
      <c r="AH982" s="13"/>
      <c r="AI982" s="14"/>
      <c r="AJ982" s="26"/>
      <c r="AK982" s="26"/>
      <c r="AL982" s="26"/>
      <c r="AM982" s="26"/>
      <c r="AN982" s="26"/>
      <c r="AO982" s="26"/>
      <c r="AP982" s="26"/>
      <c r="AQ982" s="26"/>
      <c r="AS982" s="13"/>
      <c r="AT982" s="13"/>
      <c r="AU982" s="14"/>
      <c r="AV982" s="26"/>
      <c r="AW982" s="26"/>
      <c r="AX982" s="26"/>
      <c r="AY982" s="26"/>
      <c r="AZ982" s="26"/>
      <c r="BA982" s="26"/>
      <c r="BB982" s="26"/>
      <c r="BC982" s="26"/>
      <c r="CW982" s="26">
        <v>0.33384562841530052</v>
      </c>
      <c r="CX982" s="13">
        <v>66.599999999999994</v>
      </c>
      <c r="CY982" s="13">
        <v>65.136156590453297</v>
      </c>
      <c r="CZ982" s="13">
        <v>64.322451946829872</v>
      </c>
      <c r="DA982" s="13">
        <v>28.121510250446619</v>
      </c>
      <c r="DB982" s="13">
        <f ca="1"/>
        <v>66.375296544712583</v>
      </c>
      <c r="DC982" s="13">
        <f ca="1"/>
        <v>64.904025097887782</v>
      </c>
      <c r="DD982" s="13">
        <v>61.701335179952594</v>
      </c>
      <c r="DE982" s="13">
        <f ca="1"/>
        <v>65.057223123860112</v>
      </c>
      <c r="DF982" s="13">
        <v>65.620812931318085</v>
      </c>
    </row>
    <row r="983" spans="1:110" x14ac:dyDescent="0.25">
      <c r="A983" s="9">
        <v>74.5</v>
      </c>
      <c r="B983" s="10" t="b">
        <v>1</v>
      </c>
      <c r="U983" s="13"/>
      <c r="V983" s="13"/>
      <c r="W983" s="14"/>
      <c r="X983" s="26"/>
      <c r="Y983" s="26"/>
      <c r="Z983" s="26"/>
      <c r="AA983" s="26"/>
      <c r="AB983" s="26"/>
      <c r="AC983" s="26"/>
      <c r="AD983" s="26"/>
      <c r="AE983" s="26"/>
      <c r="AG983" s="13"/>
      <c r="AH983" s="13"/>
      <c r="AI983" s="14"/>
      <c r="AJ983" s="26"/>
      <c r="AK983" s="26"/>
      <c r="AL983" s="26"/>
      <c r="AM983" s="26"/>
      <c r="AN983" s="26"/>
      <c r="AO983" s="26"/>
      <c r="AP983" s="26"/>
      <c r="AQ983" s="26"/>
      <c r="AS983" s="13"/>
      <c r="AT983" s="13"/>
      <c r="AU983" s="14"/>
      <c r="AV983" s="26"/>
      <c r="AW983" s="26"/>
      <c r="AX983" s="26"/>
      <c r="AY983" s="26"/>
      <c r="AZ983" s="26"/>
      <c r="BA983" s="26"/>
      <c r="BB983" s="26"/>
      <c r="BC983" s="26"/>
      <c r="CW983" s="26">
        <v>0.33418715846994534</v>
      </c>
      <c r="CX983" s="13">
        <v>66.599999999999994</v>
      </c>
      <c r="CY983" s="13">
        <v>65.145095163207188</v>
      </c>
      <c r="CZ983" s="13">
        <v>64.331330550579679</v>
      </c>
      <c r="DA983" s="13">
        <v>28.157010216195903</v>
      </c>
      <c r="DB983" s="13">
        <f ca="1"/>
        <v>66.384520484645734</v>
      </c>
      <c r="DC983" s="13">
        <f ca="1"/>
        <v>64.912547902151516</v>
      </c>
      <c r="DD983" s="13">
        <v>61.714351818583957</v>
      </c>
      <c r="DE983" s="13">
        <f ca="1"/>
        <v>65.067501736027324</v>
      </c>
      <c r="DF983" s="13">
        <v>65.631386929300078</v>
      </c>
    </row>
    <row r="984" spans="1:110" x14ac:dyDescent="0.25">
      <c r="A984" s="9">
        <v>74.5</v>
      </c>
      <c r="B984" s="10" t="b">
        <v>1</v>
      </c>
      <c r="U984" s="13"/>
      <c r="V984" s="13"/>
      <c r="W984" s="14"/>
      <c r="X984" s="26"/>
      <c r="Y984" s="26"/>
      <c r="Z984" s="26"/>
      <c r="AA984" s="26"/>
      <c r="AB984" s="26"/>
      <c r="AC984" s="26"/>
      <c r="AD984" s="26"/>
      <c r="AE984" s="26"/>
      <c r="AG984" s="13"/>
      <c r="AH984" s="13"/>
      <c r="AI984" s="14"/>
      <c r="AJ984" s="26"/>
      <c r="AK984" s="26"/>
      <c r="AL984" s="26"/>
      <c r="AM984" s="26"/>
      <c r="AN984" s="26"/>
      <c r="AO984" s="26"/>
      <c r="AP984" s="26"/>
      <c r="AQ984" s="26"/>
      <c r="AS984" s="13"/>
      <c r="AT984" s="13"/>
      <c r="AU984" s="14"/>
      <c r="AV984" s="26"/>
      <c r="AW984" s="26"/>
      <c r="AX984" s="26"/>
      <c r="AY984" s="26"/>
      <c r="AZ984" s="26"/>
      <c r="BA984" s="26"/>
      <c r="BB984" s="26"/>
      <c r="BC984" s="26"/>
      <c r="CW984" s="26">
        <v>0.33452868852459017</v>
      </c>
      <c r="CX984" s="13">
        <v>66.599999999999994</v>
      </c>
      <c r="CY984" s="13">
        <v>65.154030143616723</v>
      </c>
      <c r="CZ984" s="13">
        <v>64.340206810885462</v>
      </c>
      <c r="DA984" s="13">
        <v>28.192528396397353</v>
      </c>
      <c r="DB984" s="13">
        <f ca="1"/>
        <v>66.393738806579748</v>
      </c>
      <c r="DC984" s="13">
        <f ca="1"/>
        <v>64.921068030911655</v>
      </c>
      <c r="DD984" s="13">
        <v>61.727361807590199</v>
      </c>
      <c r="DE984" s="13">
        <f ca="1"/>
        <v>65.077775827345434</v>
      </c>
      <c r="DF984" s="13">
        <v>65.64195614093488</v>
      </c>
    </row>
    <row r="985" spans="1:110" x14ac:dyDescent="0.25">
      <c r="A985" s="9">
        <v>74.2</v>
      </c>
      <c r="B985" s="10" t="b">
        <v>1</v>
      </c>
      <c r="U985" s="13"/>
      <c r="V985" s="13"/>
      <c r="W985" s="14"/>
      <c r="X985" s="26"/>
      <c r="Y985" s="26"/>
      <c r="Z985" s="26"/>
      <c r="AA985" s="26"/>
      <c r="AB985" s="26"/>
      <c r="AC985" s="26"/>
      <c r="AD985" s="26"/>
      <c r="AE985" s="26"/>
      <c r="AG985" s="13"/>
      <c r="AH985" s="13"/>
      <c r="AI985" s="14"/>
      <c r="AJ985" s="26"/>
      <c r="AK985" s="26"/>
      <c r="AL985" s="26"/>
      <c r="AM985" s="26"/>
      <c r="AN985" s="26"/>
      <c r="AO985" s="26"/>
      <c r="AP985" s="26"/>
      <c r="AQ985" s="26"/>
      <c r="AS985" s="13"/>
      <c r="AT985" s="13"/>
      <c r="AU985" s="14"/>
      <c r="AV985" s="26"/>
      <c r="AW985" s="26"/>
      <c r="AX985" s="26"/>
      <c r="AY985" s="26"/>
      <c r="AZ985" s="26"/>
      <c r="BA985" s="26"/>
      <c r="BB985" s="26"/>
      <c r="BC985" s="26"/>
      <c r="CW985" s="26">
        <v>0.33487021857923499</v>
      </c>
      <c r="CX985" s="13">
        <v>66.599999999999994</v>
      </c>
      <c r="CY985" s="13">
        <v>65.162961542426103</v>
      </c>
      <c r="CZ985" s="13">
        <v>64.349080737114775</v>
      </c>
      <c r="DA985" s="13">
        <v>28.228064809751661</v>
      </c>
      <c r="DB985" s="13">
        <f ca="1"/>
        <v>66.402951524087371</v>
      </c>
      <c r="DC985" s="13">
        <f ca="1"/>
        <v>64.929585493536038</v>
      </c>
      <c r="DD985" s="13">
        <v>61.740365157151913</v>
      </c>
      <c r="DE985" s="13">
        <f ca="1"/>
        <v>65.088045408255027</v>
      </c>
      <c r="DF985" s="13">
        <v>65.652520576971767</v>
      </c>
    </row>
    <row r="986" spans="1:110" x14ac:dyDescent="0.25">
      <c r="A986" s="9">
        <v>73.900000000000006</v>
      </c>
      <c r="B986" s="10" t="b">
        <v>1</v>
      </c>
      <c r="U986" s="13"/>
      <c r="V986" s="13"/>
      <c r="W986" s="14"/>
      <c r="X986" s="26"/>
      <c r="Y986" s="26"/>
      <c r="Z986" s="26"/>
      <c r="AA986" s="26"/>
      <c r="AB986" s="26"/>
      <c r="AC986" s="26"/>
      <c r="AD986" s="26"/>
      <c r="AE986" s="26"/>
      <c r="AG986" s="13"/>
      <c r="AH986" s="13"/>
      <c r="AI986" s="14"/>
      <c r="AJ986" s="26"/>
      <c r="AK986" s="26"/>
      <c r="AL986" s="26"/>
      <c r="AM986" s="26"/>
      <c r="AN986" s="26"/>
      <c r="AO986" s="26"/>
      <c r="AP986" s="26"/>
      <c r="AQ986" s="26"/>
      <c r="AS986" s="13"/>
      <c r="AT986" s="13"/>
      <c r="AU986" s="14"/>
      <c r="AV986" s="26"/>
      <c r="AW986" s="26"/>
      <c r="AX986" s="26"/>
      <c r="AY986" s="26"/>
      <c r="AZ986" s="26"/>
      <c r="BA986" s="26"/>
      <c r="BB986" s="26"/>
      <c r="BC986" s="26"/>
      <c r="CW986" s="26">
        <v>0.33521174863387976</v>
      </c>
      <c r="CX986" s="13">
        <v>66.599999999999994</v>
      </c>
      <c r="CY986" s="13">
        <v>65.171889370354023</v>
      </c>
      <c r="CZ986" s="13">
        <v>64.357952338616087</v>
      </c>
      <c r="DA986" s="13">
        <v>28.263619474988307</v>
      </c>
      <c r="DB986" s="13">
        <f ca="1"/>
        <v>66.412158650705109</v>
      </c>
      <c r="DC986" s="13">
        <f ca="1"/>
        <v>64.938100299372124</v>
      </c>
      <c r="DD986" s="13">
        <v>61.753361877423757</v>
      </c>
      <c r="DE986" s="13">
        <f ca="1"/>
        <v>65.098310489171141</v>
      </c>
      <c r="DF986" s="13">
        <v>65.663080248133468</v>
      </c>
    </row>
    <row r="987" spans="1:110" x14ac:dyDescent="0.25">
      <c r="A987" s="9">
        <v>73.8</v>
      </c>
      <c r="B987" s="10" t="b">
        <v>1</v>
      </c>
      <c r="U987" s="13"/>
      <c r="V987" s="13"/>
      <c r="W987" s="14"/>
      <c r="X987" s="26"/>
      <c r="Y987" s="26"/>
      <c r="Z987" s="26"/>
      <c r="AA987" s="26"/>
      <c r="AB987" s="26"/>
      <c r="AC987" s="26"/>
      <c r="AD987" s="26"/>
      <c r="AE987" s="26"/>
      <c r="AG987" s="13"/>
      <c r="AH987" s="13"/>
      <c r="AI987" s="14"/>
      <c r="AJ987" s="26"/>
      <c r="AK987" s="26"/>
      <c r="AL987" s="26"/>
      <c r="AM987" s="26"/>
      <c r="AN987" s="26"/>
      <c r="AO987" s="26"/>
      <c r="AP987" s="26"/>
      <c r="AQ987" s="26"/>
      <c r="AS987" s="13"/>
      <c r="AT987" s="13"/>
      <c r="AU987" s="14"/>
      <c r="AV987" s="26"/>
      <c r="AW987" s="26"/>
      <c r="AX987" s="26"/>
      <c r="AY987" s="26"/>
      <c r="AZ987" s="26"/>
      <c r="BA987" s="26"/>
      <c r="BB987" s="26"/>
      <c r="BC987" s="26"/>
      <c r="CW987" s="26">
        <v>0.33555327868852458</v>
      </c>
      <c r="CX987" s="13">
        <v>66.599999999999994</v>
      </c>
      <c r="CY987" s="13">
        <v>65.180813638093767</v>
      </c>
      <c r="CZ987" s="13">
        <v>64.366821624718597</v>
      </c>
      <c r="DA987" s="13">
        <v>28.299192410865668</v>
      </c>
      <c r="DB987" s="13">
        <f ca="1"/>
        <v>66.421360199933247</v>
      </c>
      <c r="DC987" s="13">
        <f ca="1"/>
        <v>64.946612457746994</v>
      </c>
      <c r="DD987" s="13">
        <v>61.766351978534495</v>
      </c>
      <c r="DE987" s="13">
        <f ca="1"/>
        <v>65.108571080483429</v>
      </c>
      <c r="DF987" s="13">
        <v>65.673635165116281</v>
      </c>
    </row>
    <row r="988" spans="1:110" x14ac:dyDescent="0.25">
      <c r="A988" s="9">
        <v>73.2</v>
      </c>
      <c r="B988" s="10" t="b">
        <v>1</v>
      </c>
      <c r="U988" s="13"/>
      <c r="V988" s="13"/>
      <c r="W988" s="14"/>
      <c r="X988" s="26"/>
      <c r="Y988" s="26"/>
      <c r="Z988" s="26"/>
      <c r="AA988" s="26"/>
      <c r="AB988" s="26"/>
      <c r="AC988" s="26"/>
      <c r="AD988" s="26"/>
      <c r="AE988" s="26"/>
      <c r="AG988" s="13"/>
      <c r="AH988" s="13"/>
      <c r="AI988" s="14"/>
      <c r="AJ988" s="26"/>
      <c r="AK988" s="26"/>
      <c r="AL988" s="26"/>
      <c r="AM988" s="26"/>
      <c r="AN988" s="26"/>
      <c r="AO988" s="26"/>
      <c r="AP988" s="26"/>
      <c r="AQ988" s="26"/>
      <c r="AS988" s="13"/>
      <c r="AT988" s="13"/>
      <c r="AU988" s="14"/>
      <c r="AV988" s="26"/>
      <c r="AW988" s="26"/>
      <c r="AX988" s="26"/>
      <c r="AY988" s="26"/>
      <c r="AZ988" s="26"/>
      <c r="BA988" s="26"/>
      <c r="BB988" s="26"/>
      <c r="BC988" s="26"/>
      <c r="CW988" s="26">
        <v>0.3358948087431694</v>
      </c>
      <c r="CX988" s="13">
        <v>66.599999999999994</v>
      </c>
      <c r="CY988" s="13">
        <v>65.189734356313309</v>
      </c>
      <c r="CZ988" s="13">
        <v>64.37568860473246</v>
      </c>
      <c r="DA988" s="13">
        <v>28.334783636171014</v>
      </c>
      <c r="DB988" s="13">
        <f ca="1"/>
        <v>66.430556185236114</v>
      </c>
      <c r="DC988" s="13">
        <f ca="1"/>
        <v>64.955121977967494</v>
      </c>
      <c r="DD988" s="13">
        <v>61.779335470587171</v>
      </c>
      <c r="DE988" s="13">
        <f ca="1"/>
        <v>65.118827192556139</v>
      </c>
      <c r="DF988" s="13">
        <v>65.684185338590211</v>
      </c>
    </row>
    <row r="989" spans="1:110" x14ac:dyDescent="0.25">
      <c r="A989" s="9">
        <v>73.900000000000006</v>
      </c>
      <c r="B989" s="10" t="b">
        <v>1</v>
      </c>
      <c r="U989" s="13"/>
      <c r="V989" s="13"/>
      <c r="W989" s="14"/>
      <c r="X989" s="26"/>
      <c r="Y989" s="26"/>
      <c r="Z989" s="26"/>
      <c r="AA989" s="26"/>
      <c r="AB989" s="26"/>
      <c r="AC989" s="26"/>
      <c r="AD989" s="26"/>
      <c r="AE989" s="26"/>
      <c r="AG989" s="13"/>
      <c r="AH989" s="13"/>
      <c r="AI989" s="14"/>
      <c r="AJ989" s="26"/>
      <c r="AK989" s="26"/>
      <c r="AL989" s="26"/>
      <c r="AM989" s="26"/>
      <c r="AN989" s="26"/>
      <c r="AO989" s="26"/>
      <c r="AP989" s="26"/>
      <c r="AQ989" s="26"/>
      <c r="AS989" s="13"/>
      <c r="AT989" s="13"/>
      <c r="AU989" s="14"/>
      <c r="AV989" s="26"/>
      <c r="AW989" s="26"/>
      <c r="AX989" s="26"/>
      <c r="AY989" s="26"/>
      <c r="AZ989" s="26"/>
      <c r="BA989" s="26"/>
      <c r="BB989" s="26"/>
      <c r="BC989" s="26"/>
      <c r="CW989" s="26">
        <v>0.33623633879781423</v>
      </c>
      <c r="CX989" s="13">
        <v>66.7</v>
      </c>
      <c r="CY989" s="13">
        <v>65.1986515356555</v>
      </c>
      <c r="CZ989" s="13">
        <v>64.384553287948819</v>
      </c>
      <c r="DA989" s="13">
        <v>28.370393169720632</v>
      </c>
      <c r="DB989" s="13">
        <f ca="1"/>
        <v>66.439746620042129</v>
      </c>
      <c r="DC989" s="13">
        <f ca="1"/>
        <v>64.963628869320331</v>
      </c>
      <c r="DD989" s="13">
        <v>61.792312363659136</v>
      </c>
      <c r="DE989" s="13">
        <f ca="1"/>
        <v>65.129078835728336</v>
      </c>
      <c r="DF989" s="13">
        <v>65.694730779199034</v>
      </c>
    </row>
    <row r="990" spans="1:110" x14ac:dyDescent="0.25">
      <c r="A990" s="9">
        <v>74.400000000000006</v>
      </c>
      <c r="B990" s="10" t="b">
        <v>1</v>
      </c>
      <c r="U990" s="13"/>
      <c r="V990" s="13"/>
      <c r="W990" s="14"/>
      <c r="X990" s="26"/>
      <c r="Y990" s="26"/>
      <c r="Z990" s="26"/>
      <c r="AA990" s="26"/>
      <c r="AB990" s="26"/>
      <c r="AC990" s="26"/>
      <c r="AD990" s="26"/>
      <c r="AE990" s="26"/>
      <c r="AG990" s="13"/>
      <c r="AH990" s="13"/>
      <c r="AI990" s="14"/>
      <c r="AJ990" s="26"/>
      <c r="AK990" s="26"/>
      <c r="AL990" s="26"/>
      <c r="AM990" s="26"/>
      <c r="AN990" s="26"/>
      <c r="AO990" s="26"/>
      <c r="AP990" s="26"/>
      <c r="AQ990" s="26"/>
      <c r="AS990" s="13"/>
      <c r="AT990" s="13"/>
      <c r="AU990" s="14"/>
      <c r="AV990" s="26"/>
      <c r="AW990" s="26"/>
      <c r="AX990" s="26"/>
      <c r="AY990" s="26"/>
      <c r="AZ990" s="26"/>
      <c r="BA990" s="26"/>
      <c r="BB990" s="26"/>
      <c r="BC990" s="26"/>
      <c r="CW990" s="26">
        <v>0.33657786885245899</v>
      </c>
      <c r="CX990" s="13">
        <v>66.7</v>
      </c>
      <c r="CY990" s="13">
        <v>65.207565186738051</v>
      </c>
      <c r="CZ990" s="13">
        <v>64.393415683639972</v>
      </c>
      <c r="DA990" s="13">
        <v>28.406021030359863</v>
      </c>
      <c r="DB990" s="13">
        <f ca="1"/>
        <v>66.448931517744043</v>
      </c>
      <c r="DC990" s="13">
        <f ca="1"/>
        <v>64.972133141072121</v>
      </c>
      <c r="DD990" s="13">
        <v>61.805282667802132</v>
      </c>
      <c r="DE990" s="13">
        <f ca="1"/>
        <v>65.139326020313945</v>
      </c>
      <c r="DF990" s="13">
        <v>65.705271497560403</v>
      </c>
    </row>
    <row r="991" spans="1:110" x14ac:dyDescent="0.25">
      <c r="A991" s="9">
        <v>73.900000000000006</v>
      </c>
      <c r="B991" s="10" t="b">
        <v>1</v>
      </c>
      <c r="U991" s="13"/>
      <c r="V991" s="13"/>
      <c r="W991" s="14"/>
      <c r="X991" s="26"/>
      <c r="Y991" s="26"/>
      <c r="Z991" s="26"/>
      <c r="AA991" s="26"/>
      <c r="AB991" s="26"/>
      <c r="AC991" s="26"/>
      <c r="AD991" s="26"/>
      <c r="AE991" s="26"/>
      <c r="AG991" s="13"/>
      <c r="AH991" s="13"/>
      <c r="AI991" s="14"/>
      <c r="AJ991" s="26"/>
      <c r="AK991" s="26"/>
      <c r="AL991" s="26"/>
      <c r="AM991" s="26"/>
      <c r="AN991" s="26"/>
      <c r="AO991" s="26"/>
      <c r="AP991" s="26"/>
      <c r="AQ991" s="26"/>
      <c r="AS991" s="13"/>
      <c r="AT991" s="13"/>
      <c r="AU991" s="14"/>
      <c r="AV991" s="26"/>
      <c r="AW991" s="26"/>
      <c r="AX991" s="26"/>
      <c r="AY991" s="26"/>
      <c r="AZ991" s="26"/>
      <c r="BA991" s="26"/>
      <c r="BB991" s="26"/>
      <c r="BC991" s="26"/>
      <c r="CW991" s="26">
        <v>0.33691939890710382</v>
      </c>
      <c r="CX991" s="13">
        <v>66.7</v>
      </c>
      <c r="CY991" s="13">
        <v>65.216475320153776</v>
      </c>
      <c r="CZ991" s="13">
        <v>64.402275801059275</v>
      </c>
      <c r="DA991" s="13">
        <v>28.441667236963156</v>
      </c>
      <c r="DB991" s="13">
        <f ca="1"/>
        <v>66.45811089169905</v>
      </c>
      <c r="DC991" s="13">
        <f ca="1"/>
        <v>64.980634802469552</v>
      </c>
      <c r="DD991" s="13">
        <v>61.818246393042443</v>
      </c>
      <c r="DE991" s="13">
        <f ca="1"/>
        <v>65.149568756601852</v>
      </c>
      <c r="DF991" s="13">
        <v>65.715807504265982</v>
      </c>
    </row>
    <row r="992" spans="1:110" x14ac:dyDescent="0.25">
      <c r="A992" s="9">
        <v>73.900000000000006</v>
      </c>
      <c r="B992" s="10" t="b">
        <v>1</v>
      </c>
      <c r="U992" s="13"/>
      <c r="V992" s="13"/>
      <c r="W992" s="14"/>
      <c r="X992" s="26"/>
      <c r="Y992" s="26"/>
      <c r="Z992" s="26"/>
      <c r="AA992" s="26"/>
      <c r="AB992" s="26"/>
      <c r="AC992" s="26"/>
      <c r="AD992" s="26"/>
      <c r="AE992" s="26"/>
      <c r="AG992" s="13"/>
      <c r="AH992" s="13"/>
      <c r="AI992" s="14"/>
      <c r="AJ992" s="26"/>
      <c r="AK992" s="26"/>
      <c r="AL992" s="26"/>
      <c r="AM992" s="26"/>
      <c r="AN992" s="26"/>
      <c r="AO992" s="26"/>
      <c r="AP992" s="26"/>
      <c r="AQ992" s="26"/>
      <c r="AS992" s="13"/>
      <c r="AT992" s="13"/>
      <c r="AU992" s="14"/>
      <c r="AV992" s="26"/>
      <c r="AW992" s="26"/>
      <c r="AX992" s="26"/>
      <c r="AY992" s="26"/>
      <c r="AZ992" s="26"/>
      <c r="BA992" s="26"/>
      <c r="BB992" s="26"/>
      <c r="BC992" s="26"/>
      <c r="CW992" s="26">
        <v>0.33726092896174864</v>
      </c>
      <c r="CX992" s="13">
        <v>66.7</v>
      </c>
      <c r="CY992" s="13">
        <v>65.225381946470605</v>
      </c>
      <c r="CZ992" s="13">
        <v>64.411133649441553</v>
      </c>
      <c r="DA992" s="13">
        <v>28.477331808434148</v>
      </c>
      <c r="DB992" s="13">
        <f ca="1"/>
        <v>66.467284755228931</v>
      </c>
      <c r="DC992" s="13">
        <f ca="1"/>
        <v>64.989133862739408</v>
      </c>
      <c r="DD992" s="13">
        <v>61.831203549380938</v>
      </c>
      <c r="DE992" s="13">
        <f ca="1"/>
        <v>65.159807054856032</v>
      </c>
      <c r="DF992" s="13">
        <v>65.726338809881526</v>
      </c>
    </row>
    <row r="993" spans="1:110" x14ac:dyDescent="0.25">
      <c r="A993" s="9">
        <v>72.3</v>
      </c>
      <c r="B993" s="10" t="b">
        <v>1</v>
      </c>
      <c r="U993" s="13"/>
      <c r="V993" s="13"/>
      <c r="W993" s="14"/>
      <c r="X993" s="26"/>
      <c r="Y993" s="26"/>
      <c r="Z993" s="26"/>
      <c r="AA993" s="26"/>
      <c r="AB993" s="26"/>
      <c r="AC993" s="26"/>
      <c r="AD993" s="26"/>
      <c r="AE993" s="26"/>
      <c r="AG993" s="13"/>
      <c r="AH993" s="13"/>
      <c r="AI993" s="14"/>
      <c r="AJ993" s="26"/>
      <c r="AK993" s="26"/>
      <c r="AL993" s="26"/>
      <c r="AM993" s="26"/>
      <c r="AN993" s="26"/>
      <c r="AO993" s="26"/>
      <c r="AP993" s="26"/>
      <c r="AQ993" s="26"/>
      <c r="AS993" s="13"/>
      <c r="AT993" s="13"/>
      <c r="AU993" s="14"/>
      <c r="AV993" s="26"/>
      <c r="AW993" s="26"/>
      <c r="AX993" s="26"/>
      <c r="AY993" s="26"/>
      <c r="AZ993" s="26"/>
      <c r="BA993" s="26"/>
      <c r="BB993" s="26"/>
      <c r="BC993" s="26"/>
      <c r="CW993" s="26">
        <v>0.33760245901639346</v>
      </c>
      <c r="CX993" s="13">
        <v>66.7</v>
      </c>
      <c r="CY993" s="13">
        <v>65.234285076231757</v>
      </c>
      <c r="CZ993" s="13">
        <v>64.419989238002884</v>
      </c>
      <c r="DA993" s="13">
        <v>28.513014763705684</v>
      </c>
      <c r="DB993" s="13">
        <f ca="1"/>
        <v>66.476453121620196</v>
      </c>
      <c r="DC993" s="13">
        <f ca="1"/>
        <v>64.997630331088686</v>
      </c>
      <c r="DD993" s="13">
        <v>61.844154146793173</v>
      </c>
      <c r="DE993" s="13">
        <f ca="1"/>
        <v>65.170040925315604</v>
      </c>
      <c r="DF993" s="13">
        <v>65.736865424946998</v>
      </c>
    </row>
    <row r="994" spans="1:110" x14ac:dyDescent="0.25">
      <c r="A994" s="9">
        <v>72.7</v>
      </c>
      <c r="B994" s="10" t="b">
        <v>1</v>
      </c>
      <c r="U994" s="13"/>
      <c r="V994" s="13"/>
      <c r="W994" s="14"/>
      <c r="X994" s="26"/>
      <c r="Y994" s="26"/>
      <c r="Z994" s="26"/>
      <c r="AA994" s="26"/>
      <c r="AB994" s="26"/>
      <c r="AC994" s="26"/>
      <c r="AD994" s="26"/>
      <c r="AE994" s="26"/>
      <c r="AG994" s="13"/>
      <c r="AH994" s="13"/>
      <c r="AI994" s="14"/>
      <c r="AJ994" s="26"/>
      <c r="AK994" s="26"/>
      <c r="AL994" s="26"/>
      <c r="AM994" s="26"/>
      <c r="AN994" s="26"/>
      <c r="AO994" s="26"/>
      <c r="AP994" s="26"/>
      <c r="AQ994" s="26"/>
      <c r="AS994" s="13"/>
      <c r="AT994" s="13"/>
      <c r="AU994" s="14"/>
      <c r="AV994" s="26"/>
      <c r="AW994" s="26"/>
      <c r="AX994" s="26"/>
      <c r="AY994" s="26"/>
      <c r="AZ994" s="26"/>
      <c r="BA994" s="26"/>
      <c r="BB994" s="26"/>
      <c r="BC994" s="26"/>
      <c r="CW994" s="26">
        <v>0.33794398907103823</v>
      </c>
      <c r="CX994" s="13">
        <v>66.8</v>
      </c>
      <c r="CY994" s="13">
        <v>65.243184719955764</v>
      </c>
      <c r="CZ994" s="13">
        <v>64.428842575940749</v>
      </c>
      <c r="DA994" s="13">
        <v>28.548716121739893</v>
      </c>
      <c r="DB994" s="13">
        <f ca="1"/>
        <v>66.485616004124225</v>
      </c>
      <c r="DC994" s="13">
        <f ca="1"/>
        <v>65.006124216704677</v>
      </c>
      <c r="DD994" s="13">
        <v>61.857098195229483</v>
      </c>
      <c r="DE994" s="13">
        <f ca="1"/>
        <v>65.180270378194962</v>
      </c>
      <c r="DF994" s="13">
        <v>65.747387359976642</v>
      </c>
    </row>
    <row r="995" spans="1:110" x14ac:dyDescent="0.25">
      <c r="A995" s="9">
        <v>71.7</v>
      </c>
      <c r="B995" s="10" t="b">
        <v>1</v>
      </c>
      <c r="U995" s="13"/>
      <c r="V995" s="13"/>
      <c r="W995" s="14"/>
      <c r="X995" s="26"/>
      <c r="Y995" s="26"/>
      <c r="Z995" s="26"/>
      <c r="AA995" s="26"/>
      <c r="AB995" s="26"/>
      <c r="AC995" s="26"/>
      <c r="AD995" s="26"/>
      <c r="AE995" s="26"/>
      <c r="AG995" s="13"/>
      <c r="AH995" s="13"/>
      <c r="AI995" s="14"/>
      <c r="AJ995" s="26"/>
      <c r="AK995" s="26"/>
      <c r="AL995" s="26"/>
      <c r="AM995" s="26"/>
      <c r="AN995" s="26"/>
      <c r="AO995" s="26"/>
      <c r="AP995" s="26"/>
      <c r="AQ995" s="26"/>
      <c r="AS995" s="13"/>
      <c r="AT995" s="13"/>
      <c r="AU995" s="14"/>
      <c r="AV995" s="26"/>
      <c r="AW995" s="26"/>
      <c r="AX995" s="26"/>
      <c r="AY995" s="26"/>
      <c r="AZ995" s="26"/>
      <c r="BA995" s="26"/>
      <c r="BB995" s="26"/>
      <c r="BC995" s="26"/>
      <c r="CW995" s="26">
        <v>0.33828551912568305</v>
      </c>
      <c r="CX995" s="13">
        <v>66.8</v>
      </c>
      <c r="CY995" s="13">
        <v>65.252080888136703</v>
      </c>
      <c r="CZ995" s="13">
        <v>64.437693672434364</v>
      </c>
      <c r="DA995" s="13">
        <v>28.584435901528295</v>
      </c>
      <c r="DB995" s="13">
        <f ca="1"/>
        <v>66.494773415957454</v>
      </c>
      <c r="DC995" s="13">
        <f ca="1"/>
        <v>65.014615528755073</v>
      </c>
      <c r="DD995" s="13">
        <v>61.870035704615056</v>
      </c>
      <c r="DE995" s="13">
        <f ca="1"/>
        <v>65.190495423683899</v>
      </c>
      <c r="DF995" s="13">
        <v>65.757904625459119</v>
      </c>
    </row>
    <row r="996" spans="1:110" x14ac:dyDescent="0.25">
      <c r="A996" s="9">
        <v>73</v>
      </c>
      <c r="B996" s="10" t="b">
        <v>1</v>
      </c>
      <c r="U996" s="13"/>
      <c r="V996" s="13"/>
      <c r="W996" s="14"/>
      <c r="X996" s="26"/>
      <c r="Y996" s="26"/>
      <c r="Z996" s="26"/>
      <c r="AA996" s="26"/>
      <c r="AB996" s="26"/>
      <c r="AC996" s="26"/>
      <c r="AD996" s="26"/>
      <c r="AE996" s="26"/>
      <c r="AG996" s="13"/>
      <c r="AH996" s="13"/>
      <c r="AI996" s="14"/>
      <c r="AJ996" s="26"/>
      <c r="AK996" s="26"/>
      <c r="AL996" s="26"/>
      <c r="AM996" s="26"/>
      <c r="AN996" s="26"/>
      <c r="AO996" s="26"/>
      <c r="AP996" s="26"/>
      <c r="AQ996" s="26"/>
      <c r="AS996" s="13"/>
      <c r="AT996" s="13"/>
      <c r="AU996" s="14"/>
      <c r="AV996" s="26"/>
      <c r="AW996" s="26"/>
      <c r="AX996" s="26"/>
      <c r="AY996" s="26"/>
      <c r="AZ996" s="26"/>
      <c r="BA996" s="26"/>
      <c r="BB996" s="26"/>
      <c r="BC996" s="26"/>
      <c r="CW996" s="26">
        <v>0.33862704918032788</v>
      </c>
      <c r="CX996" s="13">
        <v>66.8</v>
      </c>
      <c r="CY996" s="13">
        <v>65.260973591244181</v>
      </c>
      <c r="CZ996" s="13">
        <v>64.44654253664433</v>
      </c>
      <c r="DA996" s="13">
        <v>28.6201741220918</v>
      </c>
      <c r="DB996" s="13">
        <f ca="1"/>
        <v>66.503925370301474</v>
      </c>
      <c r="DC996" s="13">
        <f ca="1"/>
        <v>65.023104276388054</v>
      </c>
      <c r="DD996" s="13">
        <v>61.882966684850068</v>
      </c>
      <c r="DE996" s="13">
        <f ca="1"/>
        <v>65.200716071947667</v>
      </c>
      <c r="DF996" s="13">
        <v>65.768417231857612</v>
      </c>
    </row>
    <row r="997" spans="1:110" x14ac:dyDescent="0.25">
      <c r="A997" s="9">
        <v>71.8</v>
      </c>
      <c r="B997" s="10" t="b">
        <v>1</v>
      </c>
      <c r="U997" s="13"/>
      <c r="V997" s="13"/>
      <c r="W997" s="14"/>
      <c r="X997" s="26"/>
      <c r="Y997" s="26"/>
      <c r="Z997" s="26"/>
      <c r="AA997" s="26"/>
      <c r="AB997" s="26"/>
      <c r="AC997" s="26"/>
      <c r="AD997" s="26"/>
      <c r="AE997" s="26"/>
      <c r="AG997" s="13"/>
      <c r="AH997" s="13"/>
      <c r="AI997" s="14"/>
      <c r="AJ997" s="26"/>
      <c r="AK997" s="26"/>
      <c r="AL997" s="26"/>
      <c r="AM997" s="26"/>
      <c r="AN997" s="26"/>
      <c r="AO997" s="26"/>
      <c r="AP997" s="26"/>
      <c r="AQ997" s="26"/>
      <c r="AS997" s="13"/>
      <c r="AT997" s="13"/>
      <c r="AU997" s="14"/>
      <c r="AV997" s="26"/>
      <c r="AW997" s="26"/>
      <c r="AX997" s="26"/>
      <c r="AY997" s="26"/>
      <c r="AZ997" s="26"/>
      <c r="BA997" s="26"/>
      <c r="BB997" s="26"/>
      <c r="BC997" s="26"/>
      <c r="CW997" s="26">
        <v>0.3389685792349727</v>
      </c>
      <c r="CX997" s="13">
        <v>66.8</v>
      </c>
      <c r="CY997" s="13">
        <v>65.269862839723515</v>
      </c>
      <c r="CZ997" s="13">
        <v>64.455389177713087</v>
      </c>
      <c r="DA997" s="13">
        <v>28.655930802480807</v>
      </c>
      <c r="DB997" s="13">
        <f ca="1"/>
        <v>66.513071880303201</v>
      </c>
      <c r="DC997" s="13">
        <f ca="1"/>
        <v>65.031590468732333</v>
      </c>
      <c r="DD997" s="13">
        <v>61.895891145809699</v>
      </c>
      <c r="DE997" s="13">
        <f ca="1"/>
        <v>65.210932333127033</v>
      </c>
      <c r="DF997" s="13">
        <v>65.778925189609893</v>
      </c>
    </row>
    <row r="998" spans="1:110" x14ac:dyDescent="0.25">
      <c r="A998" s="9">
        <v>81</v>
      </c>
      <c r="B998" s="10" t="b">
        <v>1</v>
      </c>
      <c r="U998" s="13"/>
      <c r="V998" s="13"/>
      <c r="W998" s="14"/>
      <c r="X998" s="26"/>
      <c r="Y998" s="26"/>
      <c r="Z998" s="26"/>
      <c r="AA998" s="26"/>
      <c r="AB998" s="26"/>
      <c r="AC998" s="26"/>
      <c r="AD998" s="26"/>
      <c r="AE998" s="26"/>
      <c r="AG998" s="13"/>
      <c r="AH998" s="13"/>
      <c r="AI998" s="14"/>
      <c r="AJ998" s="26"/>
      <c r="AK998" s="26"/>
      <c r="AL998" s="26"/>
      <c r="AM998" s="26"/>
      <c r="AN998" s="26"/>
      <c r="AO998" s="26"/>
      <c r="AP998" s="26"/>
      <c r="AQ998" s="26"/>
      <c r="AS998" s="13"/>
      <c r="AT998" s="13"/>
      <c r="AU998" s="14"/>
      <c r="AV998" s="26"/>
      <c r="AW998" s="26"/>
      <c r="AX998" s="26"/>
      <c r="AY998" s="26"/>
      <c r="AZ998" s="26"/>
      <c r="BA998" s="26"/>
      <c r="BB998" s="26"/>
      <c r="BC998" s="26"/>
      <c r="CW998" s="26">
        <v>0.33931010928961747</v>
      </c>
      <c r="CX998" s="13">
        <v>66.8</v>
      </c>
      <c r="CY998" s="13">
        <v>65.278748643995812</v>
      </c>
      <c r="CZ998" s="13">
        <v>64.464233604764885</v>
      </c>
      <c r="DA998" s="13">
        <v>28.691705961775213</v>
      </c>
      <c r="DB998" s="13">
        <f ca="1"/>
        <v>66.52221295907502</v>
      </c>
      <c r="DC998" s="13">
        <f ca="1"/>
        <v>65.040074114897322</v>
      </c>
      <c r="DD998" s="13">
        <v>61.908809097344289</v>
      </c>
      <c r="DE998" s="13">
        <f ca="1"/>
        <v>65.221144217338477</v>
      </c>
      <c r="DF998" s="13">
        <v>65.789428509128456</v>
      </c>
    </row>
    <row r="999" spans="1:110" x14ac:dyDescent="0.25">
      <c r="A999" s="9">
        <v>89</v>
      </c>
      <c r="B999" s="10" t="b">
        <v>1</v>
      </c>
      <c r="U999" s="13"/>
      <c r="V999" s="13"/>
      <c r="W999" s="14"/>
      <c r="X999" s="26"/>
      <c r="Y999" s="26"/>
      <c r="Z999" s="26"/>
      <c r="AA999" s="26"/>
      <c r="AB999" s="26"/>
      <c r="AC999" s="26"/>
      <c r="AD999" s="26"/>
      <c r="AE999" s="26"/>
      <c r="AG999" s="13"/>
      <c r="AH999" s="13"/>
      <c r="AI999" s="14"/>
      <c r="AJ999" s="26"/>
      <c r="AK999" s="26"/>
      <c r="AL999" s="26"/>
      <c r="AM999" s="26"/>
      <c r="AN999" s="26"/>
      <c r="AO999" s="26"/>
      <c r="AP999" s="26"/>
      <c r="AQ999" s="26"/>
      <c r="AS999" s="13"/>
      <c r="AT999" s="13"/>
      <c r="AU999" s="14"/>
      <c r="AV999" s="26"/>
      <c r="AW999" s="26"/>
      <c r="AX999" s="26"/>
      <c r="AY999" s="26"/>
      <c r="AZ999" s="26"/>
      <c r="BA999" s="26"/>
      <c r="BB999" s="26"/>
      <c r="BC999" s="26"/>
      <c r="CW999" s="26">
        <v>0.33965163934426229</v>
      </c>
      <c r="CX999" s="13">
        <v>66.8</v>
      </c>
      <c r="CY999" s="13">
        <v>65.287631014458086</v>
      </c>
      <c r="CZ999" s="13">
        <v>64.473075826905898</v>
      </c>
      <c r="DA999" s="13">
        <v>28.727499619084572</v>
      </c>
      <c r="DB999" s="13">
        <f ca="1"/>
        <v>66.53134861969491</v>
      </c>
      <c r="DC999" s="13">
        <f ca="1"/>
        <v>65.048555223973153</v>
      </c>
      <c r="DD999" s="13">
        <v>61.921720549279399</v>
      </c>
      <c r="DE999" s="13">
        <f ca="1"/>
        <v>65.231351734674234</v>
      </c>
      <c r="DF999" s="13">
        <v>65.799927200800568</v>
      </c>
    </row>
    <row r="1000" spans="1:110" x14ac:dyDescent="0.25">
      <c r="A1000" s="9">
        <v>86</v>
      </c>
      <c r="B1000" s="10" t="b">
        <v>1</v>
      </c>
      <c r="U1000" s="13"/>
      <c r="V1000" s="13"/>
      <c r="W1000" s="14"/>
      <c r="X1000" s="26"/>
      <c r="Y1000" s="26"/>
      <c r="Z1000" s="26"/>
      <c r="AA1000" s="26"/>
      <c r="AB1000" s="26"/>
      <c r="AC1000" s="26"/>
      <c r="AD1000" s="26"/>
      <c r="AE1000" s="26"/>
      <c r="AG1000" s="13"/>
      <c r="AH1000" s="13"/>
      <c r="AI1000" s="14"/>
      <c r="AJ1000" s="26"/>
      <c r="AK1000" s="26"/>
      <c r="AL1000" s="26"/>
      <c r="AM1000" s="26"/>
      <c r="AN1000" s="26"/>
      <c r="AO1000" s="26"/>
      <c r="AP1000" s="26"/>
      <c r="AQ1000" s="26"/>
      <c r="AS1000" s="13"/>
      <c r="AT1000" s="13"/>
      <c r="AU1000" s="14"/>
      <c r="AV1000" s="26"/>
      <c r="AW1000" s="26"/>
      <c r="AX1000" s="26"/>
      <c r="AY1000" s="26"/>
      <c r="AZ1000" s="26"/>
      <c r="BA1000" s="26"/>
      <c r="BB1000" s="26"/>
      <c r="BC1000" s="26"/>
      <c r="CW1000" s="26">
        <v>0.33999316939890711</v>
      </c>
      <c r="CX1000" s="13">
        <v>66.8</v>
      </c>
      <c r="CY1000" s="13">
        <v>65.296509961483352</v>
      </c>
      <c r="CZ1000" s="13">
        <v>64.481915853224081</v>
      </c>
      <c r="DA1000" s="13">
        <v>28.763311793548038</v>
      </c>
      <c r="DB1000" s="13">
        <f ca="1"/>
        <v>66.540478875206574</v>
      </c>
      <c r="DC1000" s="13">
        <f ca="1"/>
        <v>65.057033805030784</v>
      </c>
      <c r="DD1000" s="13">
        <v>61.934625511415867</v>
      </c>
      <c r="DE1000" s="13">
        <f ca="1"/>
        <v>65.241554895202412</v>
      </c>
      <c r="DF1000" s="13">
        <v>65.810421274988457</v>
      </c>
    </row>
    <row r="1001" spans="1:110" x14ac:dyDescent="0.25">
      <c r="A1001" s="9">
        <v>86</v>
      </c>
      <c r="B1001" s="10" t="b">
        <v>1</v>
      </c>
      <c r="U1001" s="13"/>
      <c r="V1001" s="13"/>
      <c r="W1001" s="14"/>
      <c r="X1001" s="26"/>
      <c r="Y1001" s="26"/>
      <c r="Z1001" s="26"/>
      <c r="AA1001" s="26"/>
      <c r="AB1001" s="26"/>
      <c r="AC1001" s="26"/>
      <c r="AD1001" s="26"/>
      <c r="AE1001" s="26"/>
      <c r="AG1001" s="13"/>
      <c r="AH1001" s="13"/>
      <c r="AI1001" s="14"/>
      <c r="AJ1001" s="26"/>
      <c r="AK1001" s="26"/>
      <c r="AL1001" s="26"/>
      <c r="AM1001" s="26"/>
      <c r="AN1001" s="26"/>
      <c r="AO1001" s="26"/>
      <c r="AP1001" s="26"/>
      <c r="AQ1001" s="26"/>
      <c r="AS1001" s="13"/>
      <c r="AT1001" s="13"/>
      <c r="AU1001" s="14"/>
      <c r="AV1001" s="26"/>
      <c r="AW1001" s="26"/>
      <c r="AX1001" s="26"/>
      <c r="AY1001" s="26"/>
      <c r="AZ1001" s="26"/>
      <c r="BA1001" s="26"/>
      <c r="BB1001" s="26"/>
      <c r="BC1001" s="26"/>
      <c r="CW1001" s="26">
        <v>0.34033469945355194</v>
      </c>
      <c r="CX1001" s="13">
        <v>66.8</v>
      </c>
      <c r="CY1001" s="13">
        <v>65.305385495420751</v>
      </c>
      <c r="CZ1001" s="13">
        <v>64.490753692789681</v>
      </c>
      <c r="DA1001" s="13">
        <v>28.799142504334515</v>
      </c>
      <c r="DB1001" s="13">
        <f ca="1"/>
        <v>66.549603738619652</v>
      </c>
      <c r="DC1001" s="13">
        <f ca="1"/>
        <v>65.065509867122088</v>
      </c>
      <c r="DD1001" s="13">
        <v>61.947523993529956</v>
      </c>
      <c r="DE1001" s="13">
        <f ca="1"/>
        <v>65.251753708967001</v>
      </c>
      <c r="DF1001" s="13">
        <v>65.820910742029326</v>
      </c>
    </row>
    <row r="1002" spans="1:110" x14ac:dyDescent="0.25">
      <c r="A1002" s="9">
        <v>85</v>
      </c>
      <c r="B1002" s="10" t="b">
        <v>1</v>
      </c>
      <c r="U1002" s="13"/>
      <c r="V1002" s="13"/>
      <c r="W1002" s="14"/>
      <c r="X1002" s="26"/>
      <c r="Y1002" s="26"/>
      <c r="Z1002" s="26"/>
      <c r="AA1002" s="26"/>
      <c r="AB1002" s="26"/>
      <c r="AC1002" s="26"/>
      <c r="AD1002" s="26"/>
      <c r="AE1002" s="26"/>
      <c r="AG1002" s="13"/>
      <c r="AH1002" s="13"/>
      <c r="AI1002" s="14"/>
      <c r="AJ1002" s="26"/>
      <c r="AK1002" s="26"/>
      <c r="AL1002" s="26"/>
      <c r="AM1002" s="26"/>
      <c r="AN1002" s="26"/>
      <c r="AO1002" s="26"/>
      <c r="AP1002" s="26"/>
      <c r="AQ1002" s="26"/>
      <c r="AS1002" s="13"/>
      <c r="AT1002" s="13"/>
      <c r="AU1002" s="14"/>
      <c r="AV1002" s="26"/>
      <c r="AW1002" s="26"/>
      <c r="AX1002" s="26"/>
      <c r="AY1002" s="26"/>
      <c r="AZ1002" s="26"/>
      <c r="BA1002" s="26"/>
      <c r="BB1002" s="26"/>
      <c r="BC1002" s="26"/>
      <c r="CW1002" s="26">
        <v>0.3406762295081967</v>
      </c>
      <c r="CX1002" s="13">
        <v>66.900000000000006</v>
      </c>
      <c r="CY1002" s="13">
        <v>65.314257626595619</v>
      </c>
      <c r="CZ1002" s="13">
        <v>64.499589354654958</v>
      </c>
      <c r="DA1002" s="13">
        <v>28.834991770642684</v>
      </c>
      <c r="DB1002" s="13">
        <f ca="1"/>
        <v>66.558723222909776</v>
      </c>
      <c r="DC1002" s="13">
        <f ca="1"/>
        <v>65.073983419279969</v>
      </c>
      <c r="DD1002" s="13">
        <v>61.960416005373382</v>
      </c>
      <c r="DE1002" s="13">
        <f ca="1"/>
        <v>65.261948185988132</v>
      </c>
      <c r="DF1002" s="13">
        <v>65.831395612235468</v>
      </c>
    </row>
    <row r="1003" spans="1:110" x14ac:dyDescent="0.25">
      <c r="A1003" s="9">
        <v>81</v>
      </c>
      <c r="B1003" s="10" t="b">
        <v>1</v>
      </c>
      <c r="U1003" s="13"/>
      <c r="V1003" s="13"/>
      <c r="W1003" s="14"/>
      <c r="X1003" s="26"/>
      <c r="Y1003" s="26"/>
      <c r="Z1003" s="26"/>
      <c r="AA1003" s="26"/>
      <c r="AB1003" s="26"/>
      <c r="AC1003" s="26"/>
      <c r="AD1003" s="26"/>
      <c r="AE1003" s="26"/>
      <c r="AG1003" s="13"/>
      <c r="AH1003" s="13"/>
      <c r="AI1003" s="14"/>
      <c r="AJ1003" s="26"/>
      <c r="AK1003" s="26"/>
      <c r="AL1003" s="26"/>
      <c r="AM1003" s="26"/>
      <c r="AN1003" s="26"/>
      <c r="AO1003" s="26"/>
      <c r="AP1003" s="26"/>
      <c r="AQ1003" s="26"/>
      <c r="AS1003" s="13"/>
      <c r="AT1003" s="13"/>
      <c r="AU1003" s="14"/>
      <c r="AV1003" s="26"/>
      <c r="AW1003" s="26"/>
      <c r="AX1003" s="26"/>
      <c r="AY1003" s="26"/>
      <c r="AZ1003" s="26"/>
      <c r="BA1003" s="26"/>
      <c r="BB1003" s="26"/>
      <c r="BC1003" s="26"/>
      <c r="CW1003" s="26">
        <v>0.34101775956284153</v>
      </c>
      <c r="CX1003" s="13">
        <v>66.900000000000006</v>
      </c>
      <c r="CY1003" s="13">
        <v>65.323126365309619</v>
      </c>
      <c r="CZ1003" s="13">
        <v>64.508422847854334</v>
      </c>
      <c r="DA1003" s="13">
        <v>28.870859611701079</v>
      </c>
      <c r="DB1003" s="13">
        <f ca="1"/>
        <v>66.567837341018759</v>
      </c>
      <c r="DC1003" s="13">
        <f ca="1"/>
        <v>65.082454470518428</v>
      </c>
      <c r="DD1003" s="13">
        <v>61.973301556673455</v>
      </c>
      <c r="DE1003" s="13">
        <f ca="1"/>
        <v>65.272138336262017</v>
      </c>
      <c r="DF1003" s="13">
        <v>65.841875895894447</v>
      </c>
    </row>
    <row r="1004" spans="1:110" x14ac:dyDescent="0.25">
      <c r="A1004" s="9">
        <v>80</v>
      </c>
      <c r="B1004" s="10" t="b">
        <v>1</v>
      </c>
      <c r="U1004" s="13"/>
      <c r="V1004" s="13"/>
      <c r="W1004" s="14"/>
      <c r="X1004" s="26"/>
      <c r="Y1004" s="26"/>
      <c r="Z1004" s="26"/>
      <c r="AA1004" s="26"/>
      <c r="AB1004" s="26"/>
      <c r="AC1004" s="26"/>
      <c r="AD1004" s="26"/>
      <c r="AE1004" s="26"/>
      <c r="AG1004" s="13"/>
      <c r="AH1004" s="13"/>
      <c r="AI1004" s="14"/>
      <c r="AJ1004" s="26"/>
      <c r="AK1004" s="26"/>
      <c r="AL1004" s="26"/>
      <c r="AM1004" s="26"/>
      <c r="AN1004" s="26"/>
      <c r="AO1004" s="26"/>
      <c r="AP1004" s="26"/>
      <c r="AQ1004" s="26"/>
      <c r="AS1004" s="13"/>
      <c r="AT1004" s="13"/>
      <c r="AU1004" s="14"/>
      <c r="AV1004" s="26"/>
      <c r="AW1004" s="26"/>
      <c r="AX1004" s="26"/>
      <c r="AY1004" s="26"/>
      <c r="AZ1004" s="26"/>
      <c r="BA1004" s="26"/>
      <c r="BB1004" s="26"/>
      <c r="BC1004" s="26"/>
      <c r="CW1004" s="26">
        <v>0.34135928961748635</v>
      </c>
      <c r="CX1004" s="13">
        <v>66.900000000000006</v>
      </c>
      <c r="CY1004" s="13">
        <v>65.331991721840822</v>
      </c>
      <c r="CZ1004" s="13">
        <v>64.517254181404695</v>
      </c>
      <c r="DA1004" s="13">
        <v>28.906746046768113</v>
      </c>
      <c r="DB1004" s="13">
        <f ca="1"/>
        <v>66.576946105854702</v>
      </c>
      <c r="DC1004" s="13">
        <f ca="1"/>
        <v>65.090923029832581</v>
      </c>
      <c r="DD1004" s="13">
        <v>61.986180657133119</v>
      </c>
      <c r="DE1004" s="13">
        <f ca="1"/>
        <v>65.282324169761139</v>
      </c>
      <c r="DF1004" s="13">
        <v>65.852351603269042</v>
      </c>
    </row>
    <row r="1005" spans="1:110" x14ac:dyDescent="0.25">
      <c r="A1005" s="9">
        <v>79.900000000000006</v>
      </c>
      <c r="B1005" s="10" t="b">
        <v>1</v>
      </c>
      <c r="U1005" s="13"/>
      <c r="V1005" s="13"/>
      <c r="W1005" s="14"/>
      <c r="X1005" s="26"/>
      <c r="Y1005" s="26"/>
      <c r="Z1005" s="26"/>
      <c r="AA1005" s="26"/>
      <c r="AB1005" s="26"/>
      <c r="AC1005" s="26"/>
      <c r="AD1005" s="26"/>
      <c r="AE1005" s="26"/>
      <c r="AG1005" s="13"/>
      <c r="AH1005" s="13"/>
      <c r="AI1005" s="14"/>
      <c r="AJ1005" s="26"/>
      <c r="AK1005" s="26"/>
      <c r="AL1005" s="26"/>
      <c r="AM1005" s="26"/>
      <c r="AN1005" s="26"/>
      <c r="AO1005" s="26"/>
      <c r="AP1005" s="26"/>
      <c r="AQ1005" s="26"/>
      <c r="AS1005" s="13"/>
      <c r="AT1005" s="13"/>
      <c r="AU1005" s="14"/>
      <c r="AV1005" s="26"/>
      <c r="AW1005" s="26"/>
      <c r="AX1005" s="26"/>
      <c r="AY1005" s="26"/>
      <c r="AZ1005" s="26"/>
      <c r="BA1005" s="26"/>
      <c r="BB1005" s="26"/>
      <c r="BC1005" s="26"/>
      <c r="CW1005" s="26">
        <v>0.34170081967213117</v>
      </c>
      <c r="CX1005" s="13">
        <v>66.900000000000006</v>
      </c>
      <c r="CY1005" s="13">
        <v>65.340853706443852</v>
      </c>
      <c r="CZ1005" s="13">
        <v>64.526083364305137</v>
      </c>
      <c r="DA1005" s="13">
        <v>28.942651095132163</v>
      </c>
      <c r="DB1005" s="13">
        <f ca="1"/>
        <v>66.5860495302922</v>
      </c>
      <c r="DC1005" s="13">
        <f ca="1"/>
        <v>65.099389106198885</v>
      </c>
      <c r="DD1005" s="13">
        <v>61.999053316431052</v>
      </c>
      <c r="DE1005" s="13">
        <f ca="1"/>
        <v>65.292505696434304</v>
      </c>
      <c r="DF1005" s="13">
        <v>65.86282274459748</v>
      </c>
    </row>
    <row r="1006" spans="1:110" x14ac:dyDescent="0.25">
      <c r="A1006" s="9">
        <v>79.8</v>
      </c>
      <c r="B1006" s="10" t="b">
        <v>1</v>
      </c>
      <c r="U1006" s="13"/>
      <c r="V1006" s="13"/>
      <c r="W1006" s="14"/>
      <c r="X1006" s="26"/>
      <c r="Y1006" s="26"/>
      <c r="Z1006" s="26"/>
      <c r="AA1006" s="26"/>
      <c r="AB1006" s="26"/>
      <c r="AC1006" s="26"/>
      <c r="AD1006" s="26"/>
      <c r="AE1006" s="26"/>
      <c r="AG1006" s="13"/>
      <c r="AH1006" s="13"/>
      <c r="AI1006" s="14"/>
      <c r="AJ1006" s="26"/>
      <c r="AK1006" s="26"/>
      <c r="AL1006" s="26"/>
      <c r="AM1006" s="26"/>
      <c r="AN1006" s="26"/>
      <c r="AO1006" s="26"/>
      <c r="AP1006" s="26"/>
      <c r="AQ1006" s="26"/>
      <c r="AS1006" s="13"/>
      <c r="AT1006" s="13"/>
      <c r="AU1006" s="14"/>
      <c r="AV1006" s="26"/>
      <c r="AW1006" s="26"/>
      <c r="AX1006" s="26"/>
      <c r="AY1006" s="26"/>
      <c r="AZ1006" s="26"/>
      <c r="BA1006" s="26"/>
      <c r="BB1006" s="26"/>
      <c r="BC1006" s="26"/>
      <c r="CW1006" s="26">
        <v>0.34204234972677594</v>
      </c>
      <c r="CX1006" s="13">
        <v>66.900000000000006</v>
      </c>
      <c r="CY1006" s="13">
        <v>65.349712329349956</v>
      </c>
      <c r="CZ1006" s="13">
        <v>64.534910405537445</v>
      </c>
      <c r="DA1006" s="13">
        <v>28.978574776111667</v>
      </c>
      <c r="DB1006" s="13">
        <f ca="1"/>
        <v>66.595147627172395</v>
      </c>
      <c r="DC1006" s="13">
        <f ca="1"/>
        <v>65.107852708575081</v>
      </c>
      <c r="DD1006" s="13">
        <v>62.011919544221755</v>
      </c>
      <c r="DE1006" s="13">
        <f ca="1"/>
        <v>65.302682926206742</v>
      </c>
      <c r="DF1006" s="13">
        <v>65.873289330093513</v>
      </c>
    </row>
    <row r="1007" spans="1:110" x14ac:dyDescent="0.25">
      <c r="A1007" s="9">
        <v>79.599999999999994</v>
      </c>
      <c r="B1007" s="10" t="b">
        <v>1</v>
      </c>
      <c r="U1007" s="13"/>
      <c r="V1007" s="13"/>
      <c r="W1007" s="14"/>
      <c r="X1007" s="26"/>
      <c r="Y1007" s="26"/>
      <c r="Z1007" s="26"/>
      <c r="AA1007" s="26"/>
      <c r="AB1007" s="26"/>
      <c r="AC1007" s="26"/>
      <c r="AD1007" s="26"/>
      <c r="AE1007" s="26"/>
      <c r="AG1007" s="13"/>
      <c r="AH1007" s="13"/>
      <c r="AI1007" s="14"/>
      <c r="AJ1007" s="26"/>
      <c r="AK1007" s="26"/>
      <c r="AL1007" s="26"/>
      <c r="AM1007" s="26"/>
      <c r="AN1007" s="26"/>
      <c r="AO1007" s="26"/>
      <c r="AP1007" s="26"/>
      <c r="AQ1007" s="26"/>
      <c r="AS1007" s="13"/>
      <c r="AT1007" s="13"/>
      <c r="AU1007" s="14"/>
      <c r="AV1007" s="26"/>
      <c r="AW1007" s="26"/>
      <c r="AX1007" s="26"/>
      <c r="AY1007" s="26"/>
      <c r="AZ1007" s="26"/>
      <c r="BA1007" s="26"/>
      <c r="BB1007" s="26"/>
      <c r="BC1007" s="26"/>
      <c r="CW1007" s="26">
        <v>0.34238387978142076</v>
      </c>
      <c r="CX1007" s="13">
        <v>67</v>
      </c>
      <c r="CY1007" s="13">
        <v>65.358567600767074</v>
      </c>
      <c r="CZ1007" s="13">
        <v>64.543735314065714</v>
      </c>
      <c r="DA1007" s="13">
        <v>29.014517109055134</v>
      </c>
      <c r="DB1007" s="13">
        <f ca="1"/>
        <v>66.604240409303159</v>
      </c>
      <c r="DC1007" s="13">
        <f ca="1"/>
        <v>65.116313845900365</v>
      </c>
      <c r="DD1007" s="13">
        <v>62.024779350135653</v>
      </c>
      <c r="DE1007" s="13">
        <f ca="1"/>
        <v>65.312855868980208</v>
      </c>
      <c r="DF1007" s="13">
        <v>65.883751369946424</v>
      </c>
    </row>
    <row r="1008" spans="1:110" x14ac:dyDescent="0.25">
      <c r="A1008" s="9">
        <v>79.2</v>
      </c>
      <c r="B1008" s="10" t="b">
        <v>1</v>
      </c>
      <c r="U1008" s="13"/>
      <c r="V1008" s="13"/>
      <c r="W1008" s="14"/>
      <c r="X1008" s="26"/>
      <c r="Y1008" s="26"/>
      <c r="Z1008" s="26"/>
      <c r="AA1008" s="26"/>
      <c r="AB1008" s="26"/>
      <c r="AC1008" s="26"/>
      <c r="AD1008" s="26"/>
      <c r="AE1008" s="26"/>
      <c r="AG1008" s="13"/>
      <c r="AH1008" s="13"/>
      <c r="AI1008" s="14"/>
      <c r="AJ1008" s="26"/>
      <c r="AK1008" s="26"/>
      <c r="AL1008" s="26"/>
      <c r="AM1008" s="26"/>
      <c r="AN1008" s="26"/>
      <c r="AO1008" s="26"/>
      <c r="AP1008" s="26"/>
      <c r="AQ1008" s="26"/>
      <c r="AS1008" s="13"/>
      <c r="AT1008" s="13"/>
      <c r="AU1008" s="14"/>
      <c r="AV1008" s="26"/>
      <c r="AW1008" s="26"/>
      <c r="AX1008" s="26"/>
      <c r="AY1008" s="26"/>
      <c r="AZ1008" s="26"/>
      <c r="BA1008" s="26"/>
      <c r="BB1008" s="26"/>
      <c r="BC1008" s="26"/>
      <c r="CW1008" s="26">
        <v>0.34272540983606559</v>
      </c>
      <c r="CX1008" s="13">
        <v>67</v>
      </c>
      <c r="CY1008" s="13">
        <v>65.367419530880028</v>
      </c>
      <c r="CZ1008" s="13">
        <v>64.552558098836869</v>
      </c>
      <c r="DA1008" s="13">
        <v>29.050478113341242</v>
      </c>
      <c r="DB1008" s="13">
        <f ca="1"/>
        <v>66.613327889459214</v>
      </c>
      <c r="DC1008" s="13">
        <f ca="1"/>
        <v>65.124772527095473</v>
      </c>
      <c r="DD1008" s="13">
        <v>62.037632743779135</v>
      </c>
      <c r="DE1008" s="13">
        <f ca="1"/>
        <v>65.323024534633092</v>
      </c>
      <c r="DF1008" s="13">
        <v>65.894208874321222</v>
      </c>
    </row>
    <row r="1009" spans="1:110" x14ac:dyDescent="0.25">
      <c r="A1009" s="9">
        <v>79.099999999999994</v>
      </c>
      <c r="B1009" s="10" t="b">
        <v>1</v>
      </c>
      <c r="U1009" s="13"/>
      <c r="V1009" s="13"/>
      <c r="W1009" s="14"/>
      <c r="X1009" s="26"/>
      <c r="Y1009" s="26"/>
      <c r="Z1009" s="26"/>
      <c r="AA1009" s="26"/>
      <c r="AB1009" s="26"/>
      <c r="AC1009" s="26"/>
      <c r="AD1009" s="26"/>
      <c r="AE1009" s="26"/>
      <c r="AG1009" s="13"/>
      <c r="AH1009" s="13"/>
      <c r="AI1009" s="14"/>
      <c r="AJ1009" s="26"/>
      <c r="AK1009" s="26"/>
      <c r="AL1009" s="26"/>
      <c r="AM1009" s="26"/>
      <c r="AN1009" s="26"/>
      <c r="AO1009" s="26"/>
      <c r="AP1009" s="26"/>
      <c r="AQ1009" s="26"/>
      <c r="AS1009" s="13"/>
      <c r="AT1009" s="13"/>
      <c r="AU1009" s="14"/>
      <c r="AV1009" s="26"/>
      <c r="AW1009" s="26"/>
      <c r="AX1009" s="26"/>
      <c r="AY1009" s="26"/>
      <c r="AZ1009" s="26"/>
      <c r="BA1009" s="26"/>
      <c r="BB1009" s="26"/>
      <c r="BC1009" s="26"/>
      <c r="CW1009" s="26">
        <v>0.34306693989071041</v>
      </c>
      <c r="CX1009" s="13">
        <v>67</v>
      </c>
      <c r="CY1009" s="13">
        <v>65.37626812985053</v>
      </c>
      <c r="CZ1009" s="13">
        <v>64.561378768780486</v>
      </c>
      <c r="DA1009" s="13">
        <v>29.08645780837886</v>
      </c>
      <c r="DB1009" s="13">
        <f ca="1"/>
        <v>66.622410080382295</v>
      </c>
      <c r="DC1009" s="13">
        <f ca="1"/>
        <v>65.133228761062696</v>
      </c>
      <c r="DD1009" s="13">
        <v>62.050479734734679</v>
      </c>
      <c r="DE1009" s="13">
        <f ca="1"/>
        <v>65.333188933020466</v>
      </c>
      <c r="DF1009" s="13">
        <v>65.904661853358689</v>
      </c>
    </row>
    <row r="1010" spans="1:110" x14ac:dyDescent="0.25">
      <c r="A1010" s="9">
        <v>78.5</v>
      </c>
      <c r="B1010" s="10" t="b">
        <v>1</v>
      </c>
      <c r="U1010" s="13"/>
      <c r="V1010" s="13"/>
      <c r="W1010" s="14"/>
      <c r="X1010" s="26"/>
      <c r="Y1010" s="26"/>
      <c r="Z1010" s="26"/>
      <c r="AA1010" s="26"/>
      <c r="AB1010" s="26"/>
      <c r="AC1010" s="26"/>
      <c r="AD1010" s="26"/>
      <c r="AE1010" s="26"/>
      <c r="AG1010" s="13"/>
      <c r="AH1010" s="13"/>
      <c r="AI1010" s="14"/>
      <c r="AJ1010" s="26"/>
      <c r="AK1010" s="26"/>
      <c r="AL1010" s="26"/>
      <c r="AM1010" s="26"/>
      <c r="AN1010" s="26"/>
      <c r="AO1010" s="26"/>
      <c r="AP1010" s="26"/>
      <c r="AQ1010" s="26"/>
      <c r="AS1010" s="13"/>
      <c r="AT1010" s="13"/>
      <c r="AU1010" s="14"/>
      <c r="AV1010" s="26"/>
      <c r="AW1010" s="26"/>
      <c r="AX1010" s="26"/>
      <c r="AY1010" s="26"/>
      <c r="AZ1010" s="26"/>
      <c r="BA1010" s="26"/>
      <c r="BB1010" s="26"/>
      <c r="BC1010" s="26"/>
      <c r="CW1010" s="26">
        <v>0.34340846994535518</v>
      </c>
      <c r="CX1010" s="13">
        <v>67</v>
      </c>
      <c r="CY1010" s="13">
        <v>65.385113407817357</v>
      </c>
      <c r="CZ1010" s="13">
        <v>64.570197332808931</v>
      </c>
      <c r="DA1010" s="13">
        <v>29.122456213607137</v>
      </c>
      <c r="DB1010" s="13">
        <f ca="1"/>
        <v>66.63148699478127</v>
      </c>
      <c r="DC1010" s="13">
        <f ca="1"/>
        <v>65.141682556686064</v>
      </c>
      <c r="DD1010" s="13">
        <v>62.06332033256092</v>
      </c>
      <c r="DE1010" s="13">
        <f ca="1"/>
        <v>65.34334907397421</v>
      </c>
      <c r="DF1010" s="13">
        <v>65.915110317175504</v>
      </c>
    </row>
    <row r="1011" spans="1:110" x14ac:dyDescent="0.25">
      <c r="A1011" s="9">
        <v>78.400000000000006</v>
      </c>
      <c r="B1011" s="10" t="b">
        <v>1</v>
      </c>
      <c r="U1011" s="13"/>
      <c r="V1011" s="13"/>
      <c r="W1011" s="14"/>
      <c r="X1011" s="26"/>
      <c r="Y1011" s="26"/>
      <c r="Z1011" s="26"/>
      <c r="AA1011" s="26"/>
      <c r="AB1011" s="26"/>
      <c r="AC1011" s="26"/>
      <c r="AD1011" s="26"/>
      <c r="AE1011" s="26"/>
      <c r="AG1011" s="13"/>
      <c r="AH1011" s="13"/>
      <c r="AI1011" s="14"/>
      <c r="AJ1011" s="26"/>
      <c r="AK1011" s="26"/>
      <c r="AL1011" s="26"/>
      <c r="AM1011" s="26"/>
      <c r="AN1011" s="26"/>
      <c r="AO1011" s="26"/>
      <c r="AP1011" s="26"/>
      <c r="AQ1011" s="26"/>
      <c r="AS1011" s="13"/>
      <c r="AT1011" s="13"/>
      <c r="AU1011" s="14"/>
      <c r="AV1011" s="26"/>
      <c r="AW1011" s="26"/>
      <c r="AX1011" s="26"/>
      <c r="AY1011" s="26"/>
      <c r="AZ1011" s="26"/>
      <c r="BA1011" s="26"/>
      <c r="BB1011" s="26"/>
      <c r="BC1011" s="26"/>
      <c r="CW1011" s="26">
        <v>0.34375</v>
      </c>
      <c r="CX1011" s="13">
        <v>67</v>
      </c>
      <c r="CY1011" s="13">
        <v>65.393955374896407</v>
      </c>
      <c r="CZ1011" s="13">
        <v>64.579013799817417</v>
      </c>
      <c r="DA1011" s="13">
        <v>29.158473348495583</v>
      </c>
      <c r="DB1011" s="13">
        <f ca="1"/>
        <v>66.640558645332248</v>
      </c>
      <c r="DC1011" s="13">
        <f ca="1"/>
        <v>65.15013392283133</v>
      </c>
      <c r="DD1011" s="13">
        <v>62.076154546792722</v>
      </c>
      <c r="DE1011" s="13">
        <f ca="1"/>
        <v>65.353504967303095</v>
      </c>
      <c r="DF1011" s="13">
        <v>65.925554275864314</v>
      </c>
    </row>
    <row r="1012" spans="1:110" x14ac:dyDescent="0.25">
      <c r="A1012" s="9">
        <v>78.3</v>
      </c>
      <c r="B1012" s="10" t="b">
        <v>1</v>
      </c>
      <c r="U1012" s="13"/>
      <c r="V1012" s="13"/>
      <c r="W1012" s="14"/>
      <c r="X1012" s="26"/>
      <c r="Y1012" s="26"/>
      <c r="Z1012" s="26"/>
      <c r="AA1012" s="26"/>
      <c r="AB1012" s="26"/>
      <c r="AC1012" s="26"/>
      <c r="AD1012" s="26"/>
      <c r="AE1012" s="26"/>
      <c r="AG1012" s="13"/>
      <c r="AH1012" s="13"/>
      <c r="AI1012" s="14"/>
      <c r="AJ1012" s="26"/>
      <c r="AK1012" s="26"/>
      <c r="AL1012" s="26"/>
      <c r="AM1012" s="26"/>
      <c r="AN1012" s="26"/>
      <c r="AO1012" s="26"/>
      <c r="AP1012" s="26"/>
      <c r="AQ1012" s="26"/>
      <c r="AS1012" s="13"/>
      <c r="AT1012" s="13"/>
      <c r="AU1012" s="14"/>
      <c r="AV1012" s="26"/>
      <c r="AW1012" s="26"/>
      <c r="AX1012" s="26"/>
      <c r="AY1012" s="26"/>
      <c r="AZ1012" s="26"/>
      <c r="BA1012" s="26"/>
      <c r="BB1012" s="26"/>
      <c r="BC1012" s="26"/>
      <c r="CW1012" s="26">
        <v>0.34409153005464482</v>
      </c>
      <c r="CX1012" s="13">
        <v>67</v>
      </c>
      <c r="CY1012" s="13">
        <v>65.402794041180783</v>
      </c>
      <c r="CZ1012" s="13">
        <v>64.587828178684205</v>
      </c>
      <c r="DA1012" s="13">
        <v>29.194509232544114</v>
      </c>
      <c r="DB1012" s="13">
        <f ca="1"/>
        <v>66.649625044678757</v>
      </c>
      <c r="DC1012" s="13">
        <f ca="1"/>
        <v>65.158582868346102</v>
      </c>
      <c r="DD1012" s="13">
        <v>62.088982386941282</v>
      </c>
      <c r="DE1012" s="13">
        <f ca="1"/>
        <v>65.363656622792902</v>
      </c>
      <c r="DF1012" s="13">
        <v>65.93599373949381</v>
      </c>
    </row>
    <row r="1013" spans="1:110" x14ac:dyDescent="0.25">
      <c r="A1013" s="9">
        <v>78</v>
      </c>
      <c r="B1013" s="10" t="b">
        <v>1</v>
      </c>
      <c r="U1013" s="13"/>
      <c r="V1013" s="13"/>
      <c r="W1013" s="14"/>
      <c r="X1013" s="26"/>
      <c r="Y1013" s="26"/>
      <c r="Z1013" s="26"/>
      <c r="AA1013" s="26"/>
      <c r="AB1013" s="26"/>
      <c r="AC1013" s="26"/>
      <c r="AD1013" s="26"/>
      <c r="AE1013" s="26"/>
      <c r="AG1013" s="13"/>
      <c r="AH1013" s="13"/>
      <c r="AI1013" s="14"/>
      <c r="AJ1013" s="26"/>
      <c r="AK1013" s="26"/>
      <c r="AL1013" s="26"/>
      <c r="AM1013" s="26"/>
      <c r="AN1013" s="26"/>
      <c r="AO1013" s="26"/>
      <c r="AP1013" s="26"/>
      <c r="AQ1013" s="26"/>
      <c r="AS1013" s="13"/>
      <c r="AT1013" s="13"/>
      <c r="AU1013" s="14"/>
      <c r="AV1013" s="26"/>
      <c r="AW1013" s="26"/>
      <c r="AX1013" s="26"/>
      <c r="AY1013" s="26"/>
      <c r="AZ1013" s="26"/>
      <c r="BA1013" s="26"/>
      <c r="BB1013" s="26"/>
      <c r="BC1013" s="26"/>
      <c r="CW1013" s="26">
        <v>0.34443306010928959</v>
      </c>
      <c r="CX1013" s="13">
        <v>67</v>
      </c>
      <c r="CY1013" s="13">
        <v>65.411629416740965</v>
      </c>
      <c r="CZ1013" s="13">
        <v>64.596640478270544</v>
      </c>
      <c r="DA1013" s="13">
        <v>29.2305638852831</v>
      </c>
      <c r="DB1013" s="13">
        <f ca="1"/>
        <v>66.658686205431863</v>
      </c>
      <c r="DC1013" s="13">
        <f ca="1"/>
        <v>65.167029402059924</v>
      </c>
      <c r="DD1013" s="13">
        <v>62.101803862494194</v>
      </c>
      <c r="DE1013" s="13">
        <f ca="1"/>
        <v>65.373804050206431</v>
      </c>
      <c r="DF1013" s="13">
        <v>65.946428718108891</v>
      </c>
    </row>
    <row r="1014" spans="1:110" x14ac:dyDescent="0.25">
      <c r="A1014" s="9">
        <v>62.4</v>
      </c>
      <c r="B1014" s="10" t="b">
        <v>1</v>
      </c>
      <c r="U1014" s="13"/>
      <c r="V1014" s="13"/>
      <c r="W1014" s="14"/>
      <c r="X1014" s="26"/>
      <c r="Y1014" s="26"/>
      <c r="Z1014" s="26"/>
      <c r="AA1014" s="26"/>
      <c r="AB1014" s="26"/>
      <c r="AC1014" s="26"/>
      <c r="AD1014" s="26"/>
      <c r="AE1014" s="26"/>
      <c r="AG1014" s="13"/>
      <c r="AH1014" s="13"/>
      <c r="AI1014" s="14"/>
      <c r="AJ1014" s="26"/>
      <c r="AK1014" s="26"/>
      <c r="AL1014" s="26"/>
      <c r="AM1014" s="26"/>
      <c r="AN1014" s="26"/>
      <c r="AO1014" s="26"/>
      <c r="AP1014" s="26"/>
      <c r="AQ1014" s="26"/>
      <c r="AS1014" s="13"/>
      <c r="AT1014" s="13"/>
      <c r="AU1014" s="14"/>
      <c r="AV1014" s="26"/>
      <c r="AW1014" s="26"/>
      <c r="AX1014" s="26"/>
      <c r="AY1014" s="26"/>
      <c r="AZ1014" s="26"/>
      <c r="BA1014" s="26"/>
      <c r="BB1014" s="26"/>
      <c r="BC1014" s="26"/>
      <c r="CW1014" s="26">
        <v>0.34477459016393441</v>
      </c>
      <c r="CX1014" s="13">
        <v>67</v>
      </c>
      <c r="CY1014" s="13">
        <v>65.420461511624822</v>
      </c>
      <c r="CZ1014" s="13">
        <v>64.605450707420772</v>
      </c>
      <c r="DA1014" s="13">
        <v>29.266637326273464</v>
      </c>
      <c r="DB1014" s="13">
        <f ca="1"/>
        <v>66.667742140170276</v>
      </c>
      <c r="DC1014" s="13">
        <f ca="1"/>
        <v>65.175473532784395</v>
      </c>
      <c r="DD1014" s="13">
        <v>62.114618982915559</v>
      </c>
      <c r="DE1014" s="13">
        <f ca="1"/>
        <v>65.383947259283715</v>
      </c>
      <c r="DF1014" s="13">
        <v>65.956859221730681</v>
      </c>
    </row>
    <row r="1015" spans="1:110" x14ac:dyDescent="0.25">
      <c r="A1015" s="9">
        <v>62.1</v>
      </c>
      <c r="B1015" s="10" t="b">
        <v>1</v>
      </c>
      <c r="U1015" s="13"/>
      <c r="V1015" s="13"/>
      <c r="W1015" s="14"/>
      <c r="X1015" s="26"/>
      <c r="Y1015" s="26"/>
      <c r="Z1015" s="26"/>
      <c r="AA1015" s="26"/>
      <c r="AB1015" s="26"/>
      <c r="AC1015" s="26"/>
      <c r="AD1015" s="26"/>
      <c r="AE1015" s="26"/>
      <c r="AG1015" s="13"/>
      <c r="AH1015" s="13"/>
      <c r="AI1015" s="14"/>
      <c r="AJ1015" s="26"/>
      <c r="AK1015" s="26"/>
      <c r="AL1015" s="26"/>
      <c r="AM1015" s="26"/>
      <c r="AN1015" s="26"/>
      <c r="AO1015" s="26"/>
      <c r="AP1015" s="26"/>
      <c r="AQ1015" s="26"/>
      <c r="AS1015" s="13"/>
      <c r="AT1015" s="13"/>
      <c r="AU1015" s="14"/>
      <c r="AV1015" s="26"/>
      <c r="AW1015" s="26"/>
      <c r="AX1015" s="26"/>
      <c r="AY1015" s="26"/>
      <c r="AZ1015" s="26"/>
      <c r="BA1015" s="26"/>
      <c r="BB1015" s="26"/>
      <c r="BC1015" s="26"/>
      <c r="CW1015" s="26">
        <v>0.34511612021857924</v>
      </c>
      <c r="CX1015" s="13">
        <v>67</v>
      </c>
      <c r="CY1015" s="13">
        <v>65.429290335857772</v>
      </c>
      <c r="CZ1015" s="13">
        <v>64.614258874962559</v>
      </c>
      <c r="DA1015" s="13">
        <v>29.302729575106696</v>
      </c>
      <c r="DB1015" s="13">
        <f ca="1"/>
        <v>66.676792861440532</v>
      </c>
      <c r="DC1015" s="13">
        <f ca="1"/>
        <v>65.183915269313147</v>
      </c>
      <c r="DD1015" s="13">
        <v>62.127427757646018</v>
      </c>
      <c r="DE1015" s="13">
        <f ca="1"/>
        <v>65.394086259741997</v>
      </c>
      <c r="DF1015" s="13">
        <v>65.967285260356675</v>
      </c>
    </row>
    <row r="1016" spans="1:110" x14ac:dyDescent="0.25">
      <c r="A1016" s="9">
        <v>61.9</v>
      </c>
      <c r="B1016" s="10" t="b">
        <v>1</v>
      </c>
      <c r="U1016" s="13"/>
      <c r="V1016" s="13"/>
      <c r="W1016" s="14"/>
      <c r="X1016" s="26"/>
      <c r="Y1016" s="26"/>
      <c r="Z1016" s="26"/>
      <c r="AA1016" s="26"/>
      <c r="AB1016" s="26"/>
      <c r="AC1016" s="26"/>
      <c r="AD1016" s="26"/>
      <c r="AE1016" s="26"/>
      <c r="AG1016" s="13"/>
      <c r="AH1016" s="13"/>
      <c r="AI1016" s="14"/>
      <c r="AJ1016" s="26"/>
      <c r="AK1016" s="26"/>
      <c r="AL1016" s="26"/>
      <c r="AM1016" s="26"/>
      <c r="AN1016" s="26"/>
      <c r="AO1016" s="26"/>
      <c r="AP1016" s="26"/>
      <c r="AQ1016" s="26"/>
      <c r="AS1016" s="13"/>
      <c r="AT1016" s="13"/>
      <c r="AU1016" s="14"/>
      <c r="AV1016" s="26"/>
      <c r="AW1016" s="26"/>
      <c r="AX1016" s="26"/>
      <c r="AY1016" s="26"/>
      <c r="AZ1016" s="26"/>
      <c r="BA1016" s="26"/>
      <c r="BB1016" s="26"/>
      <c r="BC1016" s="26"/>
      <c r="CW1016" s="26">
        <v>0.34545765027322406</v>
      </c>
      <c r="CX1016" s="13">
        <v>67</v>
      </c>
      <c r="CY1016" s="13">
        <v>65.438115899442863</v>
      </c>
      <c r="CZ1016" s="13">
        <v>64.623064989706663</v>
      </c>
      <c r="DA1016" s="13">
        <v>29.338840651404951</v>
      </c>
      <c r="DB1016" s="13">
        <f ca="1"/>
        <v>66.685838381757094</v>
      </c>
      <c r="DC1016" s="13">
        <f ca="1"/>
        <v>65.192354620422037</v>
      </c>
      <c r="DD1016" s="13">
        <v>62.140230196102877</v>
      </c>
      <c r="DE1016" s="13">
        <f ca="1"/>
        <v>65.404221061275891</v>
      </c>
      <c r="DF1016" s="13">
        <v>65.977706843960789</v>
      </c>
    </row>
    <row r="1017" spans="1:110" x14ac:dyDescent="0.25">
      <c r="A1017" s="9">
        <v>61.6</v>
      </c>
      <c r="B1017" s="10" t="b">
        <v>1</v>
      </c>
      <c r="U1017" s="13"/>
      <c r="V1017" s="13"/>
      <c r="W1017" s="14"/>
      <c r="X1017" s="26"/>
      <c r="Y1017" s="26"/>
      <c r="Z1017" s="26"/>
      <c r="AA1017" s="26"/>
      <c r="AB1017" s="26"/>
      <c r="AC1017" s="26"/>
      <c r="AD1017" s="26"/>
      <c r="AE1017" s="26"/>
      <c r="AG1017" s="13"/>
      <c r="AH1017" s="13"/>
      <c r="AI1017" s="14"/>
      <c r="AJ1017" s="26"/>
      <c r="AK1017" s="26"/>
      <c r="AL1017" s="26"/>
      <c r="AM1017" s="26"/>
      <c r="AN1017" s="26"/>
      <c r="AO1017" s="26"/>
      <c r="AP1017" s="26"/>
      <c r="AQ1017" s="26"/>
      <c r="AS1017" s="13"/>
      <c r="AT1017" s="13"/>
      <c r="AU1017" s="14"/>
      <c r="AV1017" s="26"/>
      <c r="AW1017" s="26"/>
      <c r="AX1017" s="26"/>
      <c r="AY1017" s="26"/>
      <c r="AZ1017" s="26"/>
      <c r="BA1017" s="26"/>
      <c r="BB1017" s="26"/>
      <c r="BC1017" s="26"/>
      <c r="CW1017" s="26">
        <v>0.34579918032786883</v>
      </c>
      <c r="CX1017" s="13">
        <v>67</v>
      </c>
      <c r="CY1017" s="13">
        <v>65.446938212360863</v>
      </c>
      <c r="CZ1017" s="13">
        <v>64.631869060447315</v>
      </c>
      <c r="DA1017" s="13">
        <v>29.374970574821127</v>
      </c>
      <c r="DB1017" s="13">
        <f ca="1"/>
        <v>66.694878713602463</v>
      </c>
      <c r="DC1017" s="13">
        <f ca="1"/>
        <v>65.200791594869145</v>
      </c>
      <c r="DD1017" s="13">
        <v>62.153026307680165</v>
      </c>
      <c r="DE1017" s="13">
        <f ca="1"/>
        <v>65.41435167355742</v>
      </c>
      <c r="DF1017" s="13">
        <v>65.988123982493477</v>
      </c>
    </row>
    <row r="1018" spans="1:110" x14ac:dyDescent="0.25">
      <c r="A1018" s="9">
        <v>61.2</v>
      </c>
      <c r="B1018" s="10" t="b">
        <v>1</v>
      </c>
      <c r="U1018" s="13"/>
      <c r="V1018" s="13"/>
      <c r="W1018" s="14"/>
      <c r="X1018" s="26"/>
      <c r="Y1018" s="26"/>
      <c r="Z1018" s="26"/>
      <c r="AA1018" s="26"/>
      <c r="AB1018" s="26"/>
      <c r="AC1018" s="26"/>
      <c r="AD1018" s="26"/>
      <c r="AE1018" s="26"/>
      <c r="AG1018" s="13"/>
      <c r="AH1018" s="13"/>
      <c r="AI1018" s="14"/>
      <c r="AJ1018" s="26"/>
      <c r="AK1018" s="26"/>
      <c r="AL1018" s="26"/>
      <c r="AM1018" s="26"/>
      <c r="AN1018" s="26"/>
      <c r="AO1018" s="26"/>
      <c r="AP1018" s="26"/>
      <c r="AQ1018" s="26"/>
      <c r="AS1018" s="13"/>
      <c r="AT1018" s="13"/>
      <c r="AU1018" s="14"/>
      <c r="AV1018" s="26"/>
      <c r="AW1018" s="26"/>
      <c r="AX1018" s="26"/>
      <c r="AY1018" s="26"/>
      <c r="AZ1018" s="26"/>
      <c r="BA1018" s="26"/>
      <c r="BB1018" s="26"/>
      <c r="BC1018" s="26"/>
      <c r="CW1018" s="26">
        <v>0.34614071038251365</v>
      </c>
      <c r="CX1018" s="13">
        <v>67</v>
      </c>
      <c r="CY1018" s="13">
        <v>65.455757284570339</v>
      </c>
      <c r="CZ1018" s="13">
        <v>64.640671095962304</v>
      </c>
      <c r="DA1018" s="13">
        <v>29.4111193650389</v>
      </c>
      <c r="DB1018" s="13">
        <f ca="1"/>
        <v>66.703913869427339</v>
      </c>
      <c r="DC1018" s="13">
        <f ca="1"/>
        <v>65.209226201394927</v>
      </c>
      <c r="DD1018" s="13">
        <v>62.165816101748739</v>
      </c>
      <c r="DE1018" s="13">
        <f ca="1"/>
        <v>65.424478106236151</v>
      </c>
      <c r="DF1018" s="13">
        <v>65.998536685881874</v>
      </c>
    </row>
    <row r="1019" spans="1:110" x14ac:dyDescent="0.25">
      <c r="A1019" s="9">
        <v>69</v>
      </c>
      <c r="B1019" s="10" t="b">
        <v>1</v>
      </c>
      <c r="U1019" s="13"/>
      <c r="V1019" s="13"/>
      <c r="W1019" s="14"/>
      <c r="X1019" s="26"/>
      <c r="Y1019" s="26"/>
      <c r="Z1019" s="26"/>
      <c r="AA1019" s="26"/>
      <c r="AB1019" s="26"/>
      <c r="AC1019" s="26"/>
      <c r="AD1019" s="26"/>
      <c r="AE1019" s="26"/>
      <c r="AG1019" s="13"/>
      <c r="AH1019" s="13"/>
      <c r="AI1019" s="14"/>
      <c r="AJ1019" s="26"/>
      <c r="AK1019" s="26"/>
      <c r="AL1019" s="26"/>
      <c r="AM1019" s="26"/>
      <c r="AN1019" s="26"/>
      <c r="AO1019" s="26"/>
      <c r="AP1019" s="26"/>
      <c r="AQ1019" s="26"/>
      <c r="AS1019" s="13"/>
      <c r="AT1019" s="13"/>
      <c r="AU1019" s="14"/>
      <c r="AV1019" s="26"/>
      <c r="AW1019" s="26"/>
      <c r="AX1019" s="26"/>
      <c r="AY1019" s="26"/>
      <c r="AZ1019" s="26"/>
      <c r="BA1019" s="26"/>
      <c r="BB1019" s="26"/>
      <c r="BC1019" s="26"/>
      <c r="CW1019" s="26">
        <v>0.34648224043715847</v>
      </c>
      <c r="CX1019" s="13">
        <v>67.099999999999994</v>
      </c>
      <c r="CY1019" s="13">
        <v>65.464573126007807</v>
      </c>
      <c r="CZ1019" s="13">
        <v>64.649471105012651</v>
      </c>
      <c r="DA1019" s="13">
        <v>29.447287041772807</v>
      </c>
      <c r="DB1019" s="13">
        <f ca="1"/>
        <v>66.712943861650771</v>
      </c>
      <c r="DC1019" s="13">
        <f ca="1"/>
        <v>65.217658448722247</v>
      </c>
      <c r="DD1019" s="13">
        <v>62.178599587656322</v>
      </c>
      <c r="DE1019" s="13">
        <f ca="1"/>
        <v>65.434600368939286</v>
      </c>
      <c r="DF1019" s="13">
        <v>66.008944964029737</v>
      </c>
    </row>
    <row r="1020" spans="1:110" x14ac:dyDescent="0.25">
      <c r="A1020" s="9">
        <v>66</v>
      </c>
      <c r="B1020" s="10" t="b">
        <v>1</v>
      </c>
      <c r="U1020" s="13"/>
      <c r="V1020" s="13"/>
      <c r="W1020" s="14"/>
      <c r="X1020" s="26"/>
      <c r="Y1020" s="26"/>
      <c r="Z1020" s="26"/>
      <c r="AA1020" s="26"/>
      <c r="AB1020" s="26"/>
      <c r="AC1020" s="26"/>
      <c r="AD1020" s="26"/>
      <c r="AE1020" s="26"/>
      <c r="AG1020" s="13"/>
      <c r="AH1020" s="13"/>
      <c r="AI1020" s="14"/>
      <c r="AJ1020" s="26"/>
      <c r="AK1020" s="26"/>
      <c r="AL1020" s="26"/>
      <c r="AM1020" s="26"/>
      <c r="AN1020" s="26"/>
      <c r="AO1020" s="26"/>
      <c r="AP1020" s="26"/>
      <c r="AQ1020" s="26"/>
      <c r="AS1020" s="13"/>
      <c r="AT1020" s="13"/>
      <c r="AU1020" s="14"/>
      <c r="AV1020" s="26"/>
      <c r="AW1020" s="26"/>
      <c r="AX1020" s="26"/>
      <c r="AY1020" s="26"/>
      <c r="AZ1020" s="26"/>
      <c r="BA1020" s="26"/>
      <c r="BB1020" s="26"/>
      <c r="BC1020" s="26"/>
      <c r="CW1020" s="26">
        <v>0.3468237704918033</v>
      </c>
      <c r="CX1020" s="13">
        <v>67.099999999999994</v>
      </c>
      <c r="CY1020" s="13">
        <v>65.473385746587766</v>
      </c>
      <c r="CZ1020" s="13">
        <v>64.658269096343176</v>
      </c>
      <c r="DA1020" s="13">
        <v>29.483473624768287</v>
      </c>
      <c r="DB1020" s="13">
        <f ca="1"/>
        <v>66.721968702660234</v>
      </c>
      <c r="DC1020" s="13">
        <f ca="1"/>
        <v>65.226088345556448</v>
      </c>
      <c r="DD1020" s="13">
        <v>62.191376774727615</v>
      </c>
      <c r="DE1020" s="13">
        <f ca="1"/>
        <v>65.444718471271685</v>
      </c>
      <c r="DF1020" s="13">
        <v>66.019348826817719</v>
      </c>
    </row>
    <row r="1021" spans="1:110" x14ac:dyDescent="0.25">
      <c r="A1021" s="9">
        <v>63</v>
      </c>
      <c r="B1021" s="10" t="b">
        <v>1</v>
      </c>
      <c r="U1021" s="13"/>
      <c r="V1021" s="13"/>
      <c r="W1021" s="14"/>
      <c r="X1021" s="26"/>
      <c r="Y1021" s="26"/>
      <c r="Z1021" s="26"/>
      <c r="AA1021" s="26"/>
      <c r="AB1021" s="26"/>
      <c r="AC1021" s="26"/>
      <c r="AD1021" s="26"/>
      <c r="AE1021" s="26"/>
      <c r="AG1021" s="13"/>
      <c r="AH1021" s="13"/>
      <c r="AI1021" s="14"/>
      <c r="AJ1021" s="26"/>
      <c r="AK1021" s="26"/>
      <c r="AL1021" s="26"/>
      <c r="AM1021" s="26"/>
      <c r="AN1021" s="26"/>
      <c r="AO1021" s="26"/>
      <c r="AP1021" s="26"/>
      <c r="AQ1021" s="26"/>
      <c r="AS1021" s="13"/>
      <c r="AT1021" s="13"/>
      <c r="AU1021" s="14"/>
      <c r="AV1021" s="26"/>
      <c r="AW1021" s="26"/>
      <c r="AX1021" s="26"/>
      <c r="AY1021" s="26"/>
      <c r="AZ1021" s="26"/>
      <c r="BA1021" s="26"/>
      <c r="BB1021" s="26"/>
      <c r="BC1021" s="26"/>
      <c r="CW1021" s="26">
        <v>0.34716530054644806</v>
      </c>
      <c r="CX1021" s="13">
        <v>67.099999999999994</v>
      </c>
      <c r="CY1021" s="13">
        <v>65.482195156202849</v>
      </c>
      <c r="CZ1021" s="13">
        <v>64.667065078682398</v>
      </c>
      <c r="DA1021" s="13">
        <v>29.519679133801748</v>
      </c>
      <c r="DB1021" s="13">
        <f ca="1"/>
        <v>66.730988404811811</v>
      </c>
      <c r="DC1021" s="13">
        <f ca="1"/>
        <v>65.234515900585464</v>
      </c>
      <c r="DD1021" s="13">
        <v>62.204147672264384</v>
      </c>
      <c r="DE1021" s="13">
        <f ca="1"/>
        <v>65.45483242281604</v>
      </c>
      <c r="DF1021" s="13">
        <v>66.029748284103334</v>
      </c>
    </row>
    <row r="1022" spans="1:110" x14ac:dyDescent="0.25">
      <c r="A1022" s="9">
        <v>59.9</v>
      </c>
      <c r="B1022" s="10" t="b">
        <v>1</v>
      </c>
      <c r="U1022" s="13"/>
      <c r="V1022" s="13"/>
      <c r="W1022" s="14"/>
      <c r="X1022" s="26"/>
      <c r="Y1022" s="26"/>
      <c r="Z1022" s="26"/>
      <c r="AA1022" s="26"/>
      <c r="AB1022" s="26"/>
      <c r="AC1022" s="26"/>
      <c r="AD1022" s="26"/>
      <c r="AE1022" s="26"/>
      <c r="AG1022" s="13"/>
      <c r="AH1022" s="13"/>
      <c r="AI1022" s="14"/>
      <c r="AJ1022" s="26"/>
      <c r="AK1022" s="26"/>
      <c r="AL1022" s="26"/>
      <c r="AM1022" s="26"/>
      <c r="AN1022" s="26"/>
      <c r="AO1022" s="26"/>
      <c r="AP1022" s="26"/>
      <c r="AQ1022" s="26"/>
      <c r="AS1022" s="13"/>
      <c r="AT1022" s="13"/>
      <c r="AU1022" s="14"/>
      <c r="AV1022" s="26"/>
      <c r="AW1022" s="26"/>
      <c r="AX1022" s="26"/>
      <c r="AY1022" s="26"/>
      <c r="AZ1022" s="26"/>
      <c r="BA1022" s="26"/>
      <c r="BB1022" s="26"/>
      <c r="BC1022" s="26"/>
      <c r="CW1022" s="26">
        <v>0.34750683060109289</v>
      </c>
      <c r="CX1022" s="13">
        <v>67.099999999999994</v>
      </c>
      <c r="CY1022" s="13">
        <v>65.491001364723871</v>
      </c>
      <c r="CZ1022" s="13">
        <v>64.675859060742383</v>
      </c>
      <c r="DA1022" s="13">
        <v>29.555903588680671</v>
      </c>
      <c r="DB1022" s="13">
        <f ca="1"/>
        <v>66.740002980430233</v>
      </c>
      <c r="DC1022" s="13">
        <f ca="1"/>
        <v>65.242941122479934</v>
      </c>
      <c r="DD1022" s="13">
        <v>62.216912289545519</v>
      </c>
      <c r="DE1022" s="13">
        <f ca="1"/>
        <v>65.464942233132859</v>
      </c>
      <c r="DF1022" s="13">
        <v>66.040143345721077</v>
      </c>
    </row>
    <row r="1023" spans="1:110" x14ac:dyDescent="0.25">
      <c r="A1023" s="9">
        <v>59.4</v>
      </c>
      <c r="B1023" s="10" t="b">
        <v>1</v>
      </c>
      <c r="U1023" s="13"/>
      <c r="V1023" s="13"/>
      <c r="W1023" s="14"/>
      <c r="X1023" s="26"/>
      <c r="Y1023" s="26"/>
      <c r="Z1023" s="26"/>
      <c r="AA1023" s="26"/>
      <c r="AB1023" s="26"/>
      <c r="AC1023" s="26"/>
      <c r="AD1023" s="26"/>
      <c r="AE1023" s="26"/>
      <c r="AG1023" s="13"/>
      <c r="AH1023" s="13"/>
      <c r="AI1023" s="14"/>
      <c r="AJ1023" s="26"/>
      <c r="AK1023" s="26"/>
      <c r="AL1023" s="26"/>
      <c r="AM1023" s="26"/>
      <c r="AN1023" s="26"/>
      <c r="AO1023" s="26"/>
      <c r="AP1023" s="26"/>
      <c r="AQ1023" s="26"/>
      <c r="AS1023" s="13"/>
      <c r="AT1023" s="13"/>
      <c r="AU1023" s="14"/>
      <c r="AV1023" s="26"/>
      <c r="AW1023" s="26"/>
      <c r="AX1023" s="26"/>
      <c r="AY1023" s="26"/>
      <c r="AZ1023" s="26"/>
      <c r="BA1023" s="26"/>
      <c r="BB1023" s="26"/>
      <c r="BC1023" s="26"/>
      <c r="CW1023" s="26">
        <v>0.34784836065573771</v>
      </c>
      <c r="CX1023" s="13">
        <v>67.099999999999994</v>
      </c>
      <c r="CY1023" s="13">
        <v>65.499804381999951</v>
      </c>
      <c r="CZ1023" s="13">
        <v>64.684651051219262</v>
      </c>
      <c r="DA1023" s="13">
        <v>29.592147009243646</v>
      </c>
      <c r="DB1023" s="13">
        <f ca="1"/>
        <v>66.749012441809128</v>
      </c>
      <c r="DC1023" s="13">
        <f ca="1"/>
        <v>65.251364019893145</v>
      </c>
      <c r="DD1023" s="13">
        <v>62.229670635827091</v>
      </c>
      <c r="DE1023" s="13">
        <f ca="1"/>
        <v>65.475047911760697</v>
      </c>
      <c r="DF1023" s="13">
        <v>66.050534021482576</v>
      </c>
    </row>
    <row r="1024" spans="1:110" x14ac:dyDescent="0.25">
      <c r="A1024" s="9">
        <v>58.9</v>
      </c>
      <c r="B1024" s="10" t="b">
        <v>1</v>
      </c>
      <c r="U1024" s="13"/>
      <c r="V1024" s="13"/>
      <c r="W1024" s="14"/>
      <c r="X1024" s="26"/>
      <c r="Y1024" s="26"/>
      <c r="Z1024" s="26"/>
      <c r="AA1024" s="26"/>
      <c r="AB1024" s="26"/>
      <c r="AC1024" s="26"/>
      <c r="AD1024" s="26"/>
      <c r="AE1024" s="26"/>
      <c r="AG1024" s="13"/>
      <c r="AH1024" s="13"/>
      <c r="AI1024" s="14"/>
      <c r="AJ1024" s="26"/>
      <c r="AK1024" s="26"/>
      <c r="AL1024" s="26"/>
      <c r="AM1024" s="26"/>
      <c r="AN1024" s="26"/>
      <c r="AO1024" s="26"/>
      <c r="AP1024" s="26"/>
      <c r="AQ1024" s="26"/>
      <c r="AS1024" s="13"/>
      <c r="AT1024" s="13"/>
      <c r="AU1024" s="14"/>
      <c r="AV1024" s="26"/>
      <c r="AW1024" s="26"/>
      <c r="AX1024" s="26"/>
      <c r="AY1024" s="26"/>
      <c r="AZ1024" s="26"/>
      <c r="BA1024" s="26"/>
      <c r="BB1024" s="26"/>
      <c r="BC1024" s="26"/>
      <c r="CW1024" s="26">
        <v>0.34818989071038253</v>
      </c>
      <c r="CX1024" s="13">
        <v>67.099999999999994</v>
      </c>
      <c r="CY1024" s="13">
        <v>65.508604217858618</v>
      </c>
      <c r="CZ1024" s="13">
        <v>64.693441058792956</v>
      </c>
      <c r="DA1024" s="13">
        <v>29.628409415360441</v>
      </c>
      <c r="DB1024" s="13">
        <f ca="1"/>
        <v>66.75801680121107</v>
      </c>
      <c r="DC1024" s="13">
        <f ca="1"/>
        <v>65.259784601461291</v>
      </c>
      <c r="DD1024" s="13">
        <v>62.242422720342482</v>
      </c>
      <c r="DE1024" s="13">
        <f ca="1"/>
        <v>65.485149468216107</v>
      </c>
      <c r="DF1024" s="13">
        <v>66.060920321176553</v>
      </c>
    </row>
    <row r="1025" spans="1:110" x14ac:dyDescent="0.25">
      <c r="A1025" s="9">
        <v>58.3</v>
      </c>
      <c r="B1025" s="10" t="b">
        <v>1</v>
      </c>
      <c r="U1025" s="13"/>
      <c r="V1025" s="13"/>
      <c r="W1025" s="14"/>
      <c r="X1025" s="26"/>
      <c r="Y1025" s="26"/>
      <c r="Z1025" s="26"/>
      <c r="AA1025" s="26"/>
      <c r="AB1025" s="26"/>
      <c r="AC1025" s="26"/>
      <c r="AD1025" s="26"/>
      <c r="AE1025" s="26"/>
      <c r="AG1025" s="13"/>
      <c r="AH1025" s="13"/>
      <c r="AI1025" s="14"/>
      <c r="AJ1025" s="26"/>
      <c r="AK1025" s="26"/>
      <c r="AL1025" s="26"/>
      <c r="AM1025" s="26"/>
      <c r="AN1025" s="26"/>
      <c r="AO1025" s="26"/>
      <c r="AP1025" s="26"/>
      <c r="AQ1025" s="26"/>
      <c r="AS1025" s="13"/>
      <c r="AT1025" s="13"/>
      <c r="AU1025" s="14"/>
      <c r="AV1025" s="26"/>
      <c r="AW1025" s="26"/>
      <c r="AX1025" s="26"/>
      <c r="AY1025" s="26"/>
      <c r="AZ1025" s="26"/>
      <c r="BA1025" s="26"/>
      <c r="BB1025" s="26"/>
      <c r="BC1025" s="26"/>
      <c r="CW1025" s="26">
        <v>0.3485314207650273</v>
      </c>
      <c r="CX1025" s="13">
        <v>67.2</v>
      </c>
      <c r="CY1025" s="13">
        <v>65.517400882105875</v>
      </c>
      <c r="CZ1025" s="13">
        <v>64.702229092127268</v>
      </c>
      <c r="DA1025" s="13">
        <v>29.664690826932031</v>
      </c>
      <c r="DB1025" s="13">
        <f ca="1"/>
        <v>66.767016070867712</v>
      </c>
      <c r="DC1025" s="13">
        <f ca="1"/>
        <v>65.268202875803411</v>
      </c>
      <c r="DD1025" s="13">
        <v>62.255168552302436</v>
      </c>
      <c r="DE1025" s="13">
        <f ca="1"/>
        <v>65.495246911993803</v>
      </c>
      <c r="DF1025" s="13">
        <v>66.071302254569076</v>
      </c>
    </row>
    <row r="1026" spans="1:110" x14ac:dyDescent="0.25">
      <c r="A1026" s="9">
        <v>57.9</v>
      </c>
      <c r="B1026" s="10" t="b">
        <v>1</v>
      </c>
      <c r="U1026" s="13"/>
      <c r="V1026" s="13"/>
      <c r="W1026" s="14"/>
      <c r="X1026" s="26"/>
      <c r="Y1026" s="26"/>
      <c r="Z1026" s="26"/>
      <c r="AA1026" s="26"/>
      <c r="AB1026" s="26"/>
      <c r="AC1026" s="26"/>
      <c r="AD1026" s="26"/>
      <c r="AE1026" s="26"/>
      <c r="AG1026" s="13"/>
      <c r="AH1026" s="13"/>
      <c r="AI1026" s="14"/>
      <c r="AJ1026" s="26"/>
      <c r="AK1026" s="26"/>
      <c r="AL1026" s="26"/>
      <c r="AM1026" s="26"/>
      <c r="AN1026" s="26"/>
      <c r="AO1026" s="26"/>
      <c r="AP1026" s="26"/>
      <c r="AQ1026" s="26"/>
      <c r="AS1026" s="13"/>
      <c r="AT1026" s="13"/>
      <c r="AU1026" s="14"/>
      <c r="AV1026" s="26"/>
      <c r="AW1026" s="26"/>
      <c r="AX1026" s="26"/>
      <c r="AY1026" s="26"/>
      <c r="AZ1026" s="26"/>
      <c r="BA1026" s="26"/>
      <c r="BB1026" s="26"/>
      <c r="BC1026" s="26"/>
      <c r="CW1026" s="26">
        <v>0.34887295081967212</v>
      </c>
      <c r="CX1026" s="13">
        <v>67.2</v>
      </c>
      <c r="CY1026" s="13">
        <v>65.526194384526278</v>
      </c>
      <c r="CZ1026" s="13">
        <v>64.7110151598703</v>
      </c>
      <c r="DA1026" s="13">
        <v>29.700991263890756</v>
      </c>
      <c r="DB1026" s="13">
        <f ca="1"/>
        <v>66.776010262979923</v>
      </c>
      <c r="DC1026" s="13">
        <f ca="1"/>
        <v>65.276618851521519</v>
      </c>
      <c r="DD1026" s="13">
        <v>62.267908140895145</v>
      </c>
      <c r="DE1026" s="13">
        <f ca="1"/>
        <v>65.505340252566711</v>
      </c>
      <c r="DF1026" s="13">
        <v>66.081679831403463</v>
      </c>
    </row>
    <row r="1027" spans="1:110" x14ac:dyDescent="0.25">
      <c r="A1027" s="9">
        <v>57.6</v>
      </c>
      <c r="B1027" s="10" t="b">
        <v>1</v>
      </c>
      <c r="U1027" s="13"/>
      <c r="V1027" s="13"/>
      <c r="W1027" s="14"/>
      <c r="X1027" s="26"/>
      <c r="Y1027" s="26"/>
      <c r="Z1027" s="26"/>
      <c r="AA1027" s="26"/>
      <c r="AB1027" s="26"/>
      <c r="AC1027" s="26"/>
      <c r="AD1027" s="26"/>
      <c r="AE1027" s="26"/>
      <c r="AG1027" s="13"/>
      <c r="AH1027" s="13"/>
      <c r="AI1027" s="14"/>
      <c r="AJ1027" s="26"/>
      <c r="AK1027" s="26"/>
      <c r="AL1027" s="26"/>
      <c r="AM1027" s="26"/>
      <c r="AN1027" s="26"/>
      <c r="AO1027" s="26"/>
      <c r="AP1027" s="26"/>
      <c r="AQ1027" s="26"/>
      <c r="AS1027" s="13"/>
      <c r="AT1027" s="13"/>
      <c r="AU1027" s="14"/>
      <c r="AV1027" s="26"/>
      <c r="AW1027" s="26"/>
      <c r="AX1027" s="26"/>
      <c r="AY1027" s="26"/>
      <c r="AZ1027" s="26"/>
      <c r="BA1027" s="26"/>
      <c r="BB1027" s="26"/>
      <c r="BC1027" s="26"/>
      <c r="CW1027" s="26">
        <v>0.34921448087431695</v>
      </c>
      <c r="CX1027" s="13">
        <v>67.2</v>
      </c>
      <c r="CY1027" s="13">
        <v>65.534984734883096</v>
      </c>
      <c r="CZ1027" s="13">
        <v>64.719799270654065</v>
      </c>
      <c r="DA1027" s="13">
        <v>29.737310746200269</v>
      </c>
      <c r="DB1027" s="13">
        <f ca="1"/>
        <v>66.784999389717925</v>
      </c>
      <c r="DC1027" s="13">
        <f ca="1"/>
        <v>65.285032537200692</v>
      </c>
      <c r="DD1027" s="13">
        <v>62.280641495286282</v>
      </c>
      <c r="DE1027" s="13">
        <f ca="1"/>
        <v>65.515429499386045</v>
      </c>
      <c r="DF1027" s="13">
        <v>66.092053061400549</v>
      </c>
    </row>
    <row r="1028" spans="1:110" x14ac:dyDescent="0.25">
      <c r="A1028" s="9">
        <v>57.4</v>
      </c>
      <c r="B1028" s="10" t="b">
        <v>1</v>
      </c>
      <c r="U1028" s="13"/>
      <c r="V1028" s="13"/>
      <c r="W1028" s="14"/>
      <c r="X1028" s="26"/>
      <c r="Y1028" s="26"/>
      <c r="Z1028" s="26"/>
      <c r="AA1028" s="26"/>
      <c r="AB1028" s="26"/>
      <c r="AC1028" s="26"/>
      <c r="AD1028" s="26"/>
      <c r="AE1028" s="26"/>
      <c r="AG1028" s="13"/>
      <c r="AH1028" s="13"/>
      <c r="AI1028" s="14"/>
      <c r="AJ1028" s="26"/>
      <c r="AK1028" s="26"/>
      <c r="AL1028" s="26"/>
      <c r="AM1028" s="26"/>
      <c r="AN1028" s="26"/>
      <c r="AO1028" s="26"/>
      <c r="AP1028" s="26"/>
      <c r="AQ1028" s="26"/>
      <c r="AS1028" s="13"/>
      <c r="AT1028" s="13"/>
      <c r="AU1028" s="14"/>
      <c r="AV1028" s="26"/>
      <c r="AW1028" s="26"/>
      <c r="AX1028" s="26"/>
      <c r="AY1028" s="26"/>
      <c r="AZ1028" s="26"/>
      <c r="BA1028" s="26"/>
      <c r="BB1028" s="26"/>
      <c r="BC1028" s="26"/>
      <c r="CW1028" s="26">
        <v>0.34955601092896177</v>
      </c>
      <c r="CX1028" s="13">
        <v>67.2</v>
      </c>
      <c r="CY1028" s="13">
        <v>65.543771942918369</v>
      </c>
      <c r="CZ1028" s="13">
        <v>64.728581433094874</v>
      </c>
      <c r="DA1028" s="13">
        <v>29.773649293855694</v>
      </c>
      <c r="DB1028" s="13">
        <f ca="1"/>
        <v>66.79398346322138</v>
      </c>
      <c r="DC1028" s="13">
        <f ca="1"/>
        <v>65.293443941409137</v>
      </c>
      <c r="DD1028" s="13">
        <v>62.293368624619163</v>
      </c>
      <c r="DE1028" s="13">
        <f ca="1"/>
        <v>65.525514661881473</v>
      </c>
      <c r="DF1028" s="13">
        <v>66.102421954258659</v>
      </c>
    </row>
    <row r="1029" spans="1:110" x14ac:dyDescent="0.25">
      <c r="A1029" s="9">
        <v>57.2</v>
      </c>
      <c r="B1029" s="10" t="b">
        <v>1</v>
      </c>
      <c r="U1029" s="13"/>
      <c r="V1029" s="13"/>
      <c r="W1029" s="14"/>
      <c r="X1029" s="26"/>
      <c r="Y1029" s="26"/>
      <c r="Z1029" s="26"/>
      <c r="AA1029" s="26"/>
      <c r="AB1029" s="26"/>
      <c r="AC1029" s="26"/>
      <c r="AD1029" s="26"/>
      <c r="AE1029" s="26"/>
      <c r="AG1029" s="13"/>
      <c r="AH1029" s="13"/>
      <c r="AI1029" s="14"/>
      <c r="AJ1029" s="26"/>
      <c r="AK1029" s="26"/>
      <c r="AL1029" s="26"/>
      <c r="AM1029" s="26"/>
      <c r="AN1029" s="26"/>
      <c r="AO1029" s="26"/>
      <c r="AP1029" s="26"/>
      <c r="AQ1029" s="26"/>
      <c r="AS1029" s="13"/>
      <c r="AT1029" s="13"/>
      <c r="AU1029" s="14"/>
      <c r="AV1029" s="26"/>
      <c r="AW1029" s="26"/>
      <c r="AX1029" s="26"/>
      <c r="AY1029" s="26"/>
      <c r="AZ1029" s="26"/>
      <c r="BA1029" s="26"/>
      <c r="BB1029" s="26"/>
      <c r="BC1029" s="26"/>
      <c r="CW1029" s="26">
        <v>0.34989754098360654</v>
      </c>
      <c r="CX1029" s="13">
        <v>67.2</v>
      </c>
      <c r="CY1029" s="13">
        <v>65.552556018352945</v>
      </c>
      <c r="CZ1029" s="13">
        <v>64.737361655793336</v>
      </c>
      <c r="DA1029" s="13">
        <v>29.81000692688367</v>
      </c>
      <c r="DB1029" s="13">
        <f ca="1"/>
        <v>66.802962495599573</v>
      </c>
      <c r="DC1029" s="13">
        <f ca="1"/>
        <v>65.301853072698279</v>
      </c>
      <c r="DD1029" s="13">
        <v>62.306089538014746</v>
      </c>
      <c r="DE1029" s="13">
        <f ca="1"/>
        <v>65.535595749461081</v>
      </c>
      <c r="DF1029" s="13">
        <v>66.112786519653724</v>
      </c>
    </row>
    <row r="1030" spans="1:110" x14ac:dyDescent="0.25">
      <c r="A1030" s="9">
        <v>81</v>
      </c>
      <c r="B1030" s="10" t="b">
        <v>1</v>
      </c>
      <c r="U1030" s="13"/>
      <c r="V1030" s="13"/>
      <c r="W1030" s="14"/>
      <c r="X1030" s="26"/>
      <c r="Y1030" s="26"/>
      <c r="Z1030" s="26"/>
      <c r="AA1030" s="26"/>
      <c r="AB1030" s="26"/>
      <c r="AC1030" s="26"/>
      <c r="AD1030" s="26"/>
      <c r="AE1030" s="26"/>
      <c r="AG1030" s="13"/>
      <c r="AH1030" s="13"/>
      <c r="AI1030" s="14"/>
      <c r="AJ1030" s="26"/>
      <c r="AK1030" s="26"/>
      <c r="AL1030" s="26"/>
      <c r="AM1030" s="26"/>
      <c r="AN1030" s="26"/>
      <c r="AO1030" s="26"/>
      <c r="AP1030" s="26"/>
      <c r="AQ1030" s="26"/>
      <c r="AS1030" s="13"/>
      <c r="AT1030" s="13"/>
      <c r="AU1030" s="14"/>
      <c r="AV1030" s="26"/>
      <c r="AW1030" s="26"/>
      <c r="AX1030" s="26"/>
      <c r="AY1030" s="26"/>
      <c r="AZ1030" s="26"/>
      <c r="BA1030" s="26"/>
      <c r="BB1030" s="26"/>
      <c r="BC1030" s="26"/>
      <c r="CW1030" s="26">
        <v>0.35023907103825136</v>
      </c>
      <c r="CX1030" s="13">
        <v>67.2</v>
      </c>
      <c r="CY1030" s="13">
        <v>65.561336970886657</v>
      </c>
      <c r="CZ1030" s="13">
        <v>64.746139947334385</v>
      </c>
      <c r="DA1030" s="13">
        <v>29.846383665342398</v>
      </c>
      <c r="DB1030" s="13">
        <f ca="1"/>
        <v>66.811936498931459</v>
      </c>
      <c r="DC1030" s="13">
        <f ca="1"/>
        <v>65.310259939602787</v>
      </c>
      <c r="DD1030" s="13">
        <v>62.318804244571758</v>
      </c>
      <c r="DE1030" s="13">
        <f ca="1"/>
        <v>65.545672771511576</v>
      </c>
      <c r="DF1030" s="13">
        <v>66.123146767239405</v>
      </c>
    </row>
    <row r="1031" spans="1:110" x14ac:dyDescent="0.25">
      <c r="A1031" s="9">
        <v>88</v>
      </c>
      <c r="B1031" s="10" t="b">
        <v>1</v>
      </c>
      <c r="U1031" s="13"/>
      <c r="V1031" s="13"/>
      <c r="W1031" s="14"/>
      <c r="X1031" s="26"/>
      <c r="Y1031" s="26"/>
      <c r="Z1031" s="26"/>
      <c r="AA1031" s="26"/>
      <c r="AB1031" s="26"/>
      <c r="AC1031" s="26"/>
      <c r="AD1031" s="26"/>
      <c r="AE1031" s="26"/>
      <c r="AG1031" s="13"/>
      <c r="AH1031" s="13"/>
      <c r="AI1031" s="14"/>
      <c r="AJ1031" s="26"/>
      <c r="AK1031" s="26"/>
      <c r="AL1031" s="26"/>
      <c r="AM1031" s="26"/>
      <c r="AN1031" s="26"/>
      <c r="AO1031" s="26"/>
      <c r="AP1031" s="26"/>
      <c r="AQ1031" s="26"/>
      <c r="AS1031" s="13"/>
      <c r="AT1031" s="13"/>
      <c r="AU1031" s="14"/>
      <c r="AV1031" s="26"/>
      <c r="AW1031" s="26"/>
      <c r="AX1031" s="26"/>
      <c r="AY1031" s="26"/>
      <c r="AZ1031" s="26"/>
      <c r="BA1031" s="26"/>
      <c r="BB1031" s="26"/>
      <c r="BC1031" s="26"/>
      <c r="CW1031" s="26">
        <v>0.35058060109289618</v>
      </c>
      <c r="CX1031" s="13">
        <v>67.2</v>
      </c>
      <c r="CY1031" s="13">
        <v>65.57011481019839</v>
      </c>
      <c r="CZ1031" s="13">
        <v>64.754916316287421</v>
      </c>
      <c r="DA1031" s="13">
        <v>29.882779529321702</v>
      </c>
      <c r="DB1031" s="13">
        <f ca="1"/>
        <v>66.820905485265882</v>
      </c>
      <c r="DC1031" s="13">
        <f ca="1"/>
        <v>65.318664550640719</v>
      </c>
      <c r="DD1031" s="13">
        <v>62.331512753366731</v>
      </c>
      <c r="DE1031" s="13">
        <f ca="1"/>
        <v>65.555745737398254</v>
      </c>
      <c r="DF1031" s="13">
        <v>66.133502706647107</v>
      </c>
    </row>
    <row r="1032" spans="1:110" x14ac:dyDescent="0.25">
      <c r="A1032" s="9">
        <v>86</v>
      </c>
      <c r="B1032" s="10" t="b">
        <v>1</v>
      </c>
      <c r="U1032" s="13"/>
      <c r="V1032" s="13"/>
      <c r="W1032" s="14"/>
      <c r="X1032" s="26"/>
      <c r="Y1032" s="26"/>
      <c r="Z1032" s="26"/>
      <c r="AA1032" s="26"/>
      <c r="AB1032" s="26"/>
      <c r="AC1032" s="26"/>
      <c r="AD1032" s="26"/>
      <c r="AE1032" s="26"/>
      <c r="AG1032" s="13"/>
      <c r="AH1032" s="13"/>
      <c r="AI1032" s="14"/>
      <c r="AJ1032" s="26"/>
      <c r="AK1032" s="26"/>
      <c r="AL1032" s="26"/>
      <c r="AM1032" s="26"/>
      <c r="AN1032" s="26"/>
      <c r="AO1032" s="26"/>
      <c r="AP1032" s="26"/>
      <c r="AQ1032" s="26"/>
      <c r="AS1032" s="13"/>
      <c r="AT1032" s="13"/>
      <c r="AU1032" s="14"/>
      <c r="AV1032" s="26"/>
      <c r="AW1032" s="26"/>
      <c r="AX1032" s="26"/>
      <c r="AY1032" s="26"/>
      <c r="AZ1032" s="26"/>
      <c r="BA1032" s="26"/>
      <c r="BB1032" s="26"/>
      <c r="BC1032" s="26"/>
      <c r="CW1032" s="26">
        <v>0.35092213114754101</v>
      </c>
      <c r="CX1032" s="13">
        <v>67.2</v>
      </c>
      <c r="CY1032" s="13">
        <v>65.578889545946126</v>
      </c>
      <c r="CZ1032" s="13">
        <v>64.763690771206271</v>
      </c>
      <c r="DA1032" s="13">
        <v>29.919194538943106</v>
      </c>
      <c r="DB1032" s="13">
        <f ca="1"/>
        <v>66.829869466621574</v>
      </c>
      <c r="DC1032" s="13">
        <f ca="1"/>
        <v>65.327066914313548</v>
      </c>
      <c r="DD1032" s="13">
        <v>62.344215073454095</v>
      </c>
      <c r="DE1032" s="13">
        <f ca="1"/>
        <v>65.565814656465179</v>
      </c>
      <c r="DF1032" s="13">
        <v>66.143854347486126</v>
      </c>
    </row>
    <row r="1033" spans="1:110" x14ac:dyDescent="0.25">
      <c r="A1033" s="9">
        <v>84</v>
      </c>
      <c r="B1033" s="10" t="b">
        <v>1</v>
      </c>
      <c r="U1033" s="13"/>
      <c r="V1033" s="13"/>
      <c r="W1033" s="14"/>
      <c r="X1033" s="26"/>
      <c r="Y1033" s="26"/>
      <c r="Z1033" s="26"/>
      <c r="AA1033" s="26"/>
      <c r="AB1033" s="26"/>
      <c r="AC1033" s="26"/>
      <c r="AD1033" s="26"/>
      <c r="AE1033" s="26"/>
      <c r="AG1033" s="13"/>
      <c r="AH1033" s="13"/>
      <c r="AI1033" s="14"/>
      <c r="AJ1033" s="26"/>
      <c r="AK1033" s="26"/>
      <c r="AL1033" s="26"/>
      <c r="AM1033" s="26"/>
      <c r="AN1033" s="26"/>
      <c r="AO1033" s="26"/>
      <c r="AP1033" s="26"/>
      <c r="AQ1033" s="26"/>
      <c r="AS1033" s="13"/>
      <c r="AT1033" s="13"/>
      <c r="AU1033" s="14"/>
      <c r="AV1033" s="26"/>
      <c r="AW1033" s="26"/>
      <c r="AX1033" s="26"/>
      <c r="AY1033" s="26"/>
      <c r="AZ1033" s="26"/>
      <c r="BA1033" s="26"/>
      <c r="BB1033" s="26"/>
      <c r="BC1033" s="26"/>
      <c r="CW1033" s="26">
        <v>0.35126366120218577</v>
      </c>
      <c r="CX1033" s="13">
        <v>67.2</v>
      </c>
      <c r="CY1033" s="13">
        <v>65.587661187767111</v>
      </c>
      <c r="CZ1033" s="13">
        <v>64.772463320629427</v>
      </c>
      <c r="DA1033" s="13">
        <v>29.955628714359936</v>
      </c>
      <c r="DB1033" s="13">
        <f ca="1"/>
        <v>66.838828454987393</v>
      </c>
      <c r="DC1033" s="13">
        <f ca="1"/>
        <v>65.335467039106291</v>
      </c>
      <c r="DD1033" s="13">
        <v>62.356911213866283</v>
      </c>
      <c r="DE1033" s="13">
        <f ca="1"/>
        <v>65.575879538035252</v>
      </c>
      <c r="DF1033" s="13">
        <v>66.15420169934373</v>
      </c>
    </row>
    <row r="1034" spans="1:110" x14ac:dyDescent="0.25">
      <c r="A1034" s="9">
        <v>85</v>
      </c>
      <c r="B1034" s="10" t="b">
        <v>1</v>
      </c>
      <c r="U1034" s="13"/>
      <c r="V1034" s="13"/>
      <c r="W1034" s="14"/>
      <c r="X1034" s="26"/>
      <c r="Y1034" s="26"/>
      <c r="Z1034" s="26"/>
      <c r="AA1034" s="26"/>
      <c r="AB1034" s="26"/>
      <c r="AC1034" s="26"/>
      <c r="AD1034" s="26"/>
      <c r="AE1034" s="26"/>
      <c r="AG1034" s="13"/>
      <c r="AH1034" s="13"/>
      <c r="AI1034" s="14"/>
      <c r="AJ1034" s="26"/>
      <c r="AK1034" s="26"/>
      <c r="AL1034" s="26"/>
      <c r="AM1034" s="26"/>
      <c r="AN1034" s="26"/>
      <c r="AO1034" s="26"/>
      <c r="AP1034" s="26"/>
      <c r="AQ1034" s="26"/>
      <c r="AS1034" s="13"/>
      <c r="AT1034" s="13"/>
      <c r="AU1034" s="14"/>
      <c r="AV1034" s="26"/>
      <c r="AW1034" s="26"/>
      <c r="AX1034" s="26"/>
      <c r="AY1034" s="26"/>
      <c r="AZ1034" s="26"/>
      <c r="BA1034" s="26"/>
      <c r="BB1034" s="26"/>
      <c r="BC1034" s="26"/>
      <c r="CW1034" s="26">
        <v>0.3516051912568306</v>
      </c>
      <c r="CX1034" s="13">
        <v>67.3</v>
      </c>
      <c r="CY1034" s="13">
        <v>65.59642974527786</v>
      </c>
      <c r="CZ1034" s="13">
        <v>64.781233973080006</v>
      </c>
      <c r="DA1034" s="13">
        <v>29.992082075757327</v>
      </c>
      <c r="DB1034" s="13">
        <f ca="1"/>
        <v>66.8477824623224</v>
      </c>
      <c r="DC1034" s="13">
        <f ca="1"/>
        <v>65.343864933487495</v>
      </c>
      <c r="DD1034" s="13">
        <v>62.369601183613753</v>
      </c>
      <c r="DE1034" s="13">
        <f ca="1"/>
        <v>65.585940391410233</v>
      </c>
      <c r="DF1034" s="13">
        <v>66.164544771785216</v>
      </c>
    </row>
    <row r="1035" spans="1:110" x14ac:dyDescent="0.25">
      <c r="A1035" s="9">
        <v>83</v>
      </c>
      <c r="B1035" s="10" t="b">
        <v>1</v>
      </c>
      <c r="U1035" s="13"/>
      <c r="V1035" s="13"/>
      <c r="W1035" s="14"/>
      <c r="X1035" s="26"/>
      <c r="Y1035" s="26"/>
      <c r="Z1035" s="26"/>
      <c r="AA1035" s="26"/>
      <c r="AB1035" s="26"/>
      <c r="AC1035" s="26"/>
      <c r="AD1035" s="26"/>
      <c r="AE1035" s="26"/>
      <c r="AG1035" s="13"/>
      <c r="AH1035" s="13"/>
      <c r="AI1035" s="14"/>
      <c r="AJ1035" s="26"/>
      <c r="AK1035" s="26"/>
      <c r="AL1035" s="26"/>
      <c r="AM1035" s="26"/>
      <c r="AN1035" s="26"/>
      <c r="AO1035" s="26"/>
      <c r="AP1035" s="26"/>
      <c r="AQ1035" s="26"/>
      <c r="AS1035" s="13"/>
      <c r="AT1035" s="13"/>
      <c r="AU1035" s="14"/>
      <c r="AV1035" s="26"/>
      <c r="AW1035" s="26"/>
      <c r="AX1035" s="26"/>
      <c r="AY1035" s="26"/>
      <c r="AZ1035" s="26"/>
      <c r="BA1035" s="26"/>
      <c r="BB1035" s="26"/>
      <c r="BC1035" s="26"/>
      <c r="CW1035" s="26">
        <v>0.35194672131147542</v>
      </c>
      <c r="CX1035" s="13">
        <v>67.3</v>
      </c>
      <c r="CY1035" s="13">
        <v>65.605195228074336</v>
      </c>
      <c r="CZ1035" s="13">
        <v>64.790002737065862</v>
      </c>
      <c r="DA1035" s="13">
        <v>30.028554643352358</v>
      </c>
      <c r="DB1035" s="13">
        <f ca="1"/>
        <v>66.856731500555966</v>
      </c>
      <c r="DC1035" s="13">
        <f ca="1"/>
        <v>65.35226060590945</v>
      </c>
      <c r="DD1035" s="13">
        <v>62.382284991685083</v>
      </c>
      <c r="DE1035" s="13">
        <f ca="1"/>
        <v>65.59599722587086</v>
      </c>
      <c r="DF1035" s="13">
        <v>66.174883574353984</v>
      </c>
    </row>
    <row r="1036" spans="1:110" x14ac:dyDescent="0.25">
      <c r="A1036" s="9">
        <v>80</v>
      </c>
      <c r="B1036" s="10" t="b">
        <v>1</v>
      </c>
      <c r="U1036" s="13"/>
      <c r="V1036" s="13"/>
      <c r="W1036" s="14"/>
      <c r="X1036" s="26"/>
      <c r="Y1036" s="26"/>
      <c r="Z1036" s="26"/>
      <c r="AA1036" s="26"/>
      <c r="AB1036" s="26"/>
      <c r="AC1036" s="26"/>
      <c r="AD1036" s="26"/>
      <c r="AE1036" s="26"/>
      <c r="AG1036" s="13"/>
      <c r="AH1036" s="13"/>
      <c r="AI1036" s="14"/>
      <c r="AJ1036" s="26"/>
      <c r="AK1036" s="26"/>
      <c r="AL1036" s="26"/>
      <c r="AM1036" s="26"/>
      <c r="AN1036" s="26"/>
      <c r="AO1036" s="26"/>
      <c r="AP1036" s="26"/>
      <c r="AQ1036" s="26"/>
      <c r="AS1036" s="13"/>
      <c r="AT1036" s="13"/>
      <c r="AU1036" s="14"/>
      <c r="AV1036" s="26"/>
      <c r="AW1036" s="26"/>
      <c r="AX1036" s="26"/>
      <c r="AY1036" s="26"/>
      <c r="AZ1036" s="26"/>
      <c r="BA1036" s="26"/>
      <c r="BB1036" s="26"/>
      <c r="BC1036" s="26"/>
      <c r="CW1036" s="26">
        <v>0.35228825136612024</v>
      </c>
      <c r="CX1036" s="13">
        <v>67.3</v>
      </c>
      <c r="CY1036" s="13">
        <v>65.613957645731958</v>
      </c>
      <c r="CZ1036" s="13">
        <v>64.798769621079671</v>
      </c>
      <c r="DA1036" s="13">
        <v>30.065046437394027</v>
      </c>
      <c r="DB1036" s="13">
        <f ca="1"/>
        <v>66.86567558158788</v>
      </c>
      <c r="DC1036" s="13">
        <f ca="1"/>
        <v>65.360654064808074</v>
      </c>
      <c r="DD1036" s="13">
        <v>62.394962647047073</v>
      </c>
      <c r="DE1036" s="13">
        <f ca="1"/>
        <v>65.606050050676984</v>
      </c>
      <c r="DF1036" s="13">
        <v>66.18521811657169</v>
      </c>
    </row>
    <row r="1037" spans="1:110" x14ac:dyDescent="0.25">
      <c r="A1037" s="9">
        <v>79.900000000000006</v>
      </c>
      <c r="B1037" s="10" t="b">
        <v>1</v>
      </c>
      <c r="U1037" s="13"/>
      <c r="V1037" s="13"/>
      <c r="W1037" s="14"/>
      <c r="X1037" s="26"/>
      <c r="Y1037" s="26"/>
      <c r="Z1037" s="26"/>
      <c r="AA1037" s="26"/>
      <c r="AB1037" s="26"/>
      <c r="AC1037" s="26"/>
      <c r="AD1037" s="26"/>
      <c r="AE1037" s="26"/>
      <c r="AG1037" s="13"/>
      <c r="AH1037" s="13"/>
      <c r="AI1037" s="14"/>
      <c r="AJ1037" s="26"/>
      <c r="AK1037" s="26"/>
      <c r="AL1037" s="26"/>
      <c r="AM1037" s="26"/>
      <c r="AN1037" s="26"/>
      <c r="AO1037" s="26"/>
      <c r="AP1037" s="26"/>
      <c r="AQ1037" s="26"/>
      <c r="AS1037" s="13"/>
      <c r="AT1037" s="13"/>
      <c r="AU1037" s="14"/>
      <c r="AV1037" s="26"/>
      <c r="AW1037" s="26"/>
      <c r="AX1037" s="26"/>
      <c r="AY1037" s="26"/>
      <c r="AZ1037" s="26"/>
      <c r="BA1037" s="26"/>
      <c r="BB1037" s="26"/>
      <c r="BC1037" s="26"/>
      <c r="CW1037" s="26">
        <v>0.35262978142076501</v>
      </c>
      <c r="CX1037" s="13">
        <v>67.3</v>
      </c>
      <c r="CY1037" s="13">
        <v>65.622717007805747</v>
      </c>
      <c r="CZ1037" s="13">
        <v>64.807534633598863</v>
      </c>
      <c r="DA1037" s="13">
        <v>30.101557478163397</v>
      </c>
      <c r="DB1037" s="13">
        <f ca="1"/>
        <v>66.874614717288509</v>
      </c>
      <c r="DC1037" s="13">
        <f ca="1"/>
        <v>65.369045318603185</v>
      </c>
      <c r="DD1037" s="13">
        <v>62.407634158644782</v>
      </c>
      <c r="DE1037" s="13">
        <f ca="1"/>
        <v>65.616098875067536</v>
      </c>
      <c r="DF1037" s="13">
        <v>66.195548407938261</v>
      </c>
    </row>
    <row r="1038" spans="1:110" x14ac:dyDescent="0.25">
      <c r="A1038" s="9">
        <v>79.400000000000006</v>
      </c>
      <c r="B1038" s="10" t="b">
        <v>1</v>
      </c>
      <c r="U1038" s="13"/>
      <c r="V1038" s="13"/>
      <c r="W1038" s="14"/>
      <c r="X1038" s="26"/>
      <c r="Y1038" s="26"/>
      <c r="Z1038" s="26"/>
      <c r="AA1038" s="26"/>
      <c r="AB1038" s="26"/>
      <c r="AC1038" s="26"/>
      <c r="AD1038" s="26"/>
      <c r="AE1038" s="26"/>
      <c r="AG1038" s="13"/>
      <c r="AH1038" s="13"/>
      <c r="AI1038" s="14"/>
      <c r="AJ1038" s="26"/>
      <c r="AK1038" s="26"/>
      <c r="AL1038" s="26"/>
      <c r="AM1038" s="26"/>
      <c r="AN1038" s="26"/>
      <c r="AO1038" s="26"/>
      <c r="AP1038" s="26"/>
      <c r="AQ1038" s="26"/>
      <c r="AS1038" s="13"/>
      <c r="AT1038" s="13"/>
      <c r="AU1038" s="14"/>
      <c r="AV1038" s="26"/>
      <c r="AW1038" s="26"/>
      <c r="AX1038" s="26"/>
      <c r="AY1038" s="26"/>
      <c r="AZ1038" s="26"/>
      <c r="BA1038" s="26"/>
      <c r="BB1038" s="26"/>
      <c r="BC1038" s="26"/>
      <c r="CW1038" s="26">
        <v>0.35297131147540983</v>
      </c>
      <c r="CX1038" s="13">
        <v>67.3</v>
      </c>
      <c r="CY1038" s="13">
        <v>65.631473323830392</v>
      </c>
      <c r="CZ1038" s="13">
        <v>64.816297783085972</v>
      </c>
      <c r="DA1038" s="13">
        <v>30.138087785973642</v>
      </c>
      <c r="DB1038" s="13">
        <f ca="1"/>
        <v>66.883548919498907</v>
      </c>
      <c r="DC1038" s="13">
        <f ca="1"/>
        <v>65.377434375698456</v>
      </c>
      <c r="DD1038" s="13">
        <v>62.420299535401611</v>
      </c>
      <c r="DE1038" s="13">
        <f ca="1"/>
        <v>65.626143708260727</v>
      </c>
      <c r="DF1038" s="13">
        <v>66.205874457932026</v>
      </c>
    </row>
    <row r="1039" spans="1:110" x14ac:dyDescent="0.25">
      <c r="A1039" s="9">
        <v>79.7</v>
      </c>
      <c r="B1039" s="10" t="b">
        <v>1</v>
      </c>
      <c r="U1039" s="13"/>
      <c r="V1039" s="13"/>
      <c r="W1039" s="14"/>
      <c r="X1039" s="26"/>
      <c r="Y1039" s="26"/>
      <c r="Z1039" s="26"/>
      <c r="AA1039" s="26"/>
      <c r="AB1039" s="26"/>
      <c r="AC1039" s="26"/>
      <c r="AD1039" s="26"/>
      <c r="AE1039" s="26"/>
      <c r="AG1039" s="13"/>
      <c r="AH1039" s="13"/>
      <c r="AI1039" s="14"/>
      <c r="AJ1039" s="26"/>
      <c r="AK1039" s="26"/>
      <c r="AL1039" s="26"/>
      <c r="AM1039" s="26"/>
      <c r="AN1039" s="26"/>
      <c r="AO1039" s="26"/>
      <c r="AP1039" s="26"/>
      <c r="AQ1039" s="26"/>
      <c r="AS1039" s="13"/>
      <c r="AT1039" s="13"/>
      <c r="AU1039" s="14"/>
      <c r="AV1039" s="26"/>
      <c r="AW1039" s="26"/>
      <c r="AX1039" s="26"/>
      <c r="AY1039" s="26"/>
      <c r="AZ1039" s="26"/>
      <c r="BA1039" s="26"/>
      <c r="BB1039" s="26"/>
      <c r="BC1039" s="26"/>
      <c r="CW1039" s="26">
        <v>0.35331284153005466</v>
      </c>
      <c r="CX1039" s="13">
        <v>67.3</v>
      </c>
      <c r="CY1039" s="13">
        <v>65.640226603320329</v>
      </c>
      <c r="CZ1039" s="13">
        <v>64.825059077988485</v>
      </c>
      <c r="DA1039" s="13">
        <v>30.174637381170111</v>
      </c>
      <c r="DB1039" s="13">
        <f ca="1"/>
        <v>66.892478200030908</v>
      </c>
      <c r="DC1039" s="13">
        <f ca="1"/>
        <v>65.385821244481505</v>
      </c>
      <c r="DD1039" s="13">
        <v>62.432958786219402</v>
      </c>
      <c r="DE1039" s="13">
        <f ca="1"/>
        <v>65.636184559454065</v>
      </c>
      <c r="DF1039" s="13">
        <v>66.21619627600974</v>
      </c>
    </row>
    <row r="1040" spans="1:110" x14ac:dyDescent="0.25">
      <c r="A1040" s="9">
        <v>79.3</v>
      </c>
      <c r="B1040" s="10" t="b">
        <v>1</v>
      </c>
      <c r="U1040" s="13"/>
      <c r="V1040" s="13"/>
      <c r="W1040" s="14"/>
      <c r="X1040" s="26"/>
      <c r="Y1040" s="26"/>
      <c r="Z1040" s="26"/>
      <c r="AA1040" s="26"/>
      <c r="AB1040" s="26"/>
      <c r="AC1040" s="26"/>
      <c r="AD1040" s="26"/>
      <c r="AE1040" s="26"/>
      <c r="AG1040" s="13"/>
      <c r="AH1040" s="13"/>
      <c r="AI1040" s="14"/>
      <c r="AJ1040" s="26"/>
      <c r="AK1040" s="26"/>
      <c r="AL1040" s="26"/>
      <c r="AM1040" s="26"/>
      <c r="AN1040" s="26"/>
      <c r="AO1040" s="26"/>
      <c r="AP1040" s="26"/>
      <c r="AQ1040" s="26"/>
      <c r="AS1040" s="13"/>
      <c r="AT1040" s="13"/>
      <c r="AU1040" s="14"/>
      <c r="AV1040" s="26"/>
      <c r="AW1040" s="26"/>
      <c r="AX1040" s="26"/>
      <c r="AY1040" s="26"/>
      <c r="AZ1040" s="26"/>
      <c r="BA1040" s="26"/>
      <c r="BB1040" s="26"/>
      <c r="BC1040" s="26"/>
      <c r="CW1040" s="26">
        <v>0.35365437158469948</v>
      </c>
      <c r="CX1040" s="13">
        <v>67.3</v>
      </c>
      <c r="CY1040" s="13">
        <v>65.64897685576986</v>
      </c>
      <c r="CZ1040" s="13">
        <v>64.833818526738966</v>
      </c>
      <c r="DA1040" s="13">
        <v>30.211206284130402</v>
      </c>
      <c r="DB1040" s="13">
        <f ca="1"/>
        <v>66.901402570667301</v>
      </c>
      <c r="DC1040" s="13">
        <f ca="1"/>
        <v>65.394205933323988</v>
      </c>
      <c r="DD1040" s="13">
        <v>62.445611919978461</v>
      </c>
      <c r="DE1040" s="13">
        <f ca="1"/>
        <v>65.646221437824408</v>
      </c>
      <c r="DF1040" s="13">
        <v>66.22651387160677</v>
      </c>
    </row>
    <row r="1041" spans="1:110" x14ac:dyDescent="0.25">
      <c r="A1041" s="9">
        <v>79.2</v>
      </c>
      <c r="B1041" s="10" t="b">
        <v>1</v>
      </c>
      <c r="U1041" s="13"/>
      <c r="V1041" s="13"/>
      <c r="W1041" s="14"/>
      <c r="X1041" s="26"/>
      <c r="Y1041" s="26"/>
      <c r="Z1041" s="26"/>
      <c r="AA1041" s="26"/>
      <c r="AB1041" s="26"/>
      <c r="AC1041" s="26"/>
      <c r="AD1041" s="26"/>
      <c r="AE1041" s="26"/>
      <c r="AG1041" s="13"/>
      <c r="AH1041" s="13"/>
      <c r="AI1041" s="14"/>
      <c r="AJ1041" s="26"/>
      <c r="AK1041" s="26"/>
      <c r="AL1041" s="26"/>
      <c r="AM1041" s="26"/>
      <c r="AN1041" s="26"/>
      <c r="AO1041" s="26"/>
      <c r="AP1041" s="26"/>
      <c r="AQ1041" s="26"/>
      <c r="AS1041" s="13"/>
      <c r="AT1041" s="13"/>
      <c r="AU1041" s="14"/>
      <c r="AV1041" s="26"/>
      <c r="AW1041" s="26"/>
      <c r="AX1041" s="26"/>
      <c r="AY1041" s="26"/>
      <c r="AZ1041" s="26"/>
      <c r="BA1041" s="26"/>
      <c r="BB1041" s="26"/>
      <c r="BC1041" s="26"/>
      <c r="CW1041" s="26">
        <v>0.35399590163934425</v>
      </c>
      <c r="CX1041" s="13">
        <v>67.3</v>
      </c>
      <c r="CY1041" s="13">
        <v>65.657724090653204</v>
      </c>
      <c r="CZ1041" s="13">
        <v>64.842576137755046</v>
      </c>
      <c r="DA1041" s="13">
        <v>30.247794515264395</v>
      </c>
      <c r="DB1041" s="13">
        <f ca="1"/>
        <v>66.910322043161841</v>
      </c>
      <c r="DC1041" s="13">
        <f ca="1"/>
        <v>65.402588450581675</v>
      </c>
      <c r="DD1041" s="13">
        <v>62.458258945537679</v>
      </c>
      <c r="DE1041" s="13">
        <f ca="1"/>
        <v>65.656254352528137</v>
      </c>
      <c r="DF1041" s="13">
        <v>66.23682725413704</v>
      </c>
    </row>
    <row r="1042" spans="1:110" x14ac:dyDescent="0.25">
      <c r="A1042" s="9">
        <v>79.099999999999994</v>
      </c>
      <c r="B1042" s="10" t="b">
        <v>1</v>
      </c>
      <c r="U1042" s="13"/>
      <c r="V1042" s="13"/>
      <c r="W1042" s="14"/>
      <c r="X1042" s="26"/>
      <c r="Y1042" s="26"/>
      <c r="Z1042" s="26"/>
      <c r="AA1042" s="26"/>
      <c r="AB1042" s="26"/>
      <c r="AC1042" s="26"/>
      <c r="AD1042" s="26"/>
      <c r="AE1042" s="26"/>
      <c r="AG1042" s="13"/>
      <c r="AH1042" s="13"/>
      <c r="AI1042" s="14"/>
      <c r="AJ1042" s="26"/>
      <c r="AK1042" s="26"/>
      <c r="AL1042" s="26"/>
      <c r="AM1042" s="26"/>
      <c r="AN1042" s="26"/>
      <c r="AO1042" s="26"/>
      <c r="AP1042" s="26"/>
      <c r="AQ1042" s="26"/>
      <c r="AS1042" s="13"/>
      <c r="AT1042" s="13"/>
      <c r="AU1042" s="14"/>
      <c r="AV1042" s="26"/>
      <c r="AW1042" s="26"/>
      <c r="AX1042" s="26"/>
      <c r="AY1042" s="26"/>
      <c r="AZ1042" s="26"/>
      <c r="BA1042" s="26"/>
      <c r="BB1042" s="26"/>
      <c r="BC1042" s="26"/>
      <c r="CW1042" s="26">
        <v>0.35433743169398907</v>
      </c>
      <c r="CX1042" s="13">
        <v>67.3</v>
      </c>
      <c r="CY1042" s="13">
        <v>65.666468317424602</v>
      </c>
      <c r="CZ1042" s="13">
        <v>64.851331919439858</v>
      </c>
      <c r="DA1042" s="13">
        <v>30.284402095014389</v>
      </c>
      <c r="DB1042" s="13">
        <f ca="1"/>
        <v>66.919236629239492</v>
      </c>
      <c r="DC1042" s="13">
        <f ca="1"/>
        <v>65.410968804594489</v>
      </c>
      <c r="DD1042" s="13">
        <v>62.470899871734588</v>
      </c>
      <c r="DE1042" s="13">
        <f ca="1"/>
        <v>65.666283312701168</v>
      </c>
      <c r="DF1042" s="13">
        <v>66.247136432993258</v>
      </c>
    </row>
    <row r="1043" spans="1:110" x14ac:dyDescent="0.25">
      <c r="A1043" s="9">
        <v>79</v>
      </c>
      <c r="B1043" s="10" t="b">
        <v>1</v>
      </c>
      <c r="U1043" s="13"/>
      <c r="V1043" s="13"/>
      <c r="W1043" s="14"/>
      <c r="X1043" s="26"/>
      <c r="Y1043" s="26"/>
      <c r="Z1043" s="26"/>
      <c r="AA1043" s="26"/>
      <c r="AB1043" s="26"/>
      <c r="AC1043" s="26"/>
      <c r="AD1043" s="26"/>
      <c r="AE1043" s="26"/>
      <c r="AG1043" s="13"/>
      <c r="AH1043" s="13"/>
      <c r="AI1043" s="14"/>
      <c r="AJ1043" s="26"/>
      <c r="AK1043" s="26"/>
      <c r="AL1043" s="26"/>
      <c r="AM1043" s="26"/>
      <c r="AN1043" s="26"/>
      <c r="AO1043" s="26"/>
      <c r="AP1043" s="26"/>
      <c r="AQ1043" s="26"/>
      <c r="AS1043" s="13"/>
      <c r="AT1043" s="13"/>
      <c r="AU1043" s="14"/>
      <c r="AV1043" s="26"/>
      <c r="AW1043" s="26"/>
      <c r="AX1043" s="26"/>
      <c r="AY1043" s="26"/>
      <c r="AZ1043" s="26"/>
      <c r="BA1043" s="26"/>
      <c r="BB1043" s="26"/>
      <c r="BC1043" s="26"/>
      <c r="CW1043" s="26">
        <v>0.35467896174863389</v>
      </c>
      <c r="CX1043" s="13">
        <v>67.3</v>
      </c>
      <c r="CY1043" s="13">
        <v>65.675209545518442</v>
      </c>
      <c r="CZ1043" s="13">
        <v>64.860085880181529</v>
      </c>
      <c r="DA1043" s="13">
        <v>30.321029043855091</v>
      </c>
      <c r="DB1043" s="13">
        <f ca="1"/>
        <v>66.928146340596427</v>
      </c>
      <c r="DC1043" s="13">
        <f ca="1"/>
        <v>65.419347003686639</v>
      </c>
      <c r="DD1043" s="13">
        <v>62.483534707385402</v>
      </c>
      <c r="DE1043" s="13">
        <f ca="1"/>
        <v>65.67630832745904</v>
      </c>
      <c r="DF1043" s="13">
        <v>66.257441417546872</v>
      </c>
    </row>
    <row r="1044" spans="1:110" x14ac:dyDescent="0.25">
      <c r="A1044" s="9">
        <v>78.7</v>
      </c>
      <c r="B1044" s="10" t="b">
        <v>1</v>
      </c>
      <c r="U1044" s="13"/>
      <c r="V1044" s="13"/>
      <c r="W1044" s="14"/>
      <c r="X1044" s="26"/>
      <c r="Y1044" s="26"/>
      <c r="Z1044" s="26"/>
      <c r="AA1044" s="26"/>
      <c r="AB1044" s="26"/>
      <c r="AC1044" s="26"/>
      <c r="AD1044" s="26"/>
      <c r="AE1044" s="26"/>
      <c r="AG1044" s="13"/>
      <c r="AH1044" s="13"/>
      <c r="AI1044" s="14"/>
      <c r="AJ1044" s="26"/>
      <c r="AK1044" s="26"/>
      <c r="AL1044" s="26"/>
      <c r="AM1044" s="26"/>
      <c r="AN1044" s="26"/>
      <c r="AO1044" s="26"/>
      <c r="AP1044" s="26"/>
      <c r="AQ1044" s="26"/>
      <c r="AS1044" s="13"/>
      <c r="AT1044" s="13"/>
      <c r="AU1044" s="14"/>
      <c r="AV1044" s="26"/>
      <c r="AW1044" s="26"/>
      <c r="AX1044" s="26"/>
      <c r="AY1044" s="26"/>
      <c r="AZ1044" s="26"/>
      <c r="BA1044" s="26"/>
      <c r="BB1044" s="26"/>
      <c r="BC1044" s="26"/>
      <c r="CW1044" s="26">
        <v>0.35502049180327871</v>
      </c>
      <c r="CX1044" s="13">
        <v>67.3</v>
      </c>
      <c r="CY1044" s="13">
        <v>65.683947784349229</v>
      </c>
      <c r="CZ1044" s="13">
        <v>64.868838028353778</v>
      </c>
      <c r="DA1044" s="13">
        <v>30.357675382293756</v>
      </c>
      <c r="DB1044" s="13">
        <f ca="1"/>
        <v>66.93705118890027</v>
      </c>
      <c r="DC1044" s="13">
        <f ca="1"/>
        <v>65.427723056166641</v>
      </c>
      <c r="DD1044" s="13">
        <v>62.49616346128515</v>
      </c>
      <c r="DE1044" s="13">
        <f ca="1"/>
        <v>65.686329405896984</v>
      </c>
      <c r="DF1044" s="13">
        <v>66.267742217148225</v>
      </c>
    </row>
    <row r="1045" spans="1:110" x14ac:dyDescent="0.25">
      <c r="A1045" s="9">
        <v>78.2</v>
      </c>
      <c r="B1045" s="10" t="b">
        <v>1</v>
      </c>
      <c r="U1045" s="13"/>
      <c r="V1045" s="13"/>
      <c r="W1045" s="14"/>
      <c r="X1045" s="26"/>
      <c r="Y1045" s="26"/>
      <c r="Z1045" s="26"/>
      <c r="AA1045" s="26"/>
      <c r="AB1045" s="26"/>
      <c r="AC1045" s="26"/>
      <c r="AD1045" s="26"/>
      <c r="AE1045" s="26"/>
      <c r="AG1045" s="13"/>
      <c r="AH1045" s="13"/>
      <c r="AI1045" s="14"/>
      <c r="AJ1045" s="26"/>
      <c r="AK1045" s="26"/>
      <c r="AL1045" s="26"/>
      <c r="AM1045" s="26"/>
      <c r="AN1045" s="26"/>
      <c r="AO1045" s="26"/>
      <c r="AP1045" s="26"/>
      <c r="AQ1045" s="26"/>
      <c r="AS1045" s="13"/>
      <c r="AT1045" s="13"/>
      <c r="AU1045" s="14"/>
      <c r="AV1045" s="26"/>
      <c r="AW1045" s="26"/>
      <c r="AX1045" s="26"/>
      <c r="AY1045" s="26"/>
      <c r="AZ1045" s="26"/>
      <c r="BA1045" s="26"/>
      <c r="BB1045" s="26"/>
      <c r="BC1045" s="26"/>
      <c r="CW1045" s="26">
        <v>0.35536202185792348</v>
      </c>
      <c r="CX1045" s="13">
        <v>67.400000000000006</v>
      </c>
      <c r="CY1045" s="13">
        <v>65.692683043311817</v>
      </c>
      <c r="CZ1045" s="13">
        <v>64.877588372315628</v>
      </c>
      <c r="DA1045" s="13">
        <v>30.394341130870213</v>
      </c>
      <c r="DB1045" s="13">
        <f ca="1"/>
        <v>66.945951185790094</v>
      </c>
      <c r="DC1045" s="13">
        <f ca="1"/>
        <v>65.436096970327384</v>
      </c>
      <c r="DD1045" s="13">
        <v>62.508786142207697</v>
      </c>
      <c r="DE1045" s="13">
        <f ca="1"/>
        <v>65.696346557090052</v>
      </c>
      <c r="DF1045" s="13">
        <v>66.278038841126673</v>
      </c>
    </row>
    <row r="1046" spans="1:110" x14ac:dyDescent="0.25">
      <c r="A1046" s="9">
        <v>73.599999999999994</v>
      </c>
      <c r="B1046" s="10" t="b">
        <v>1</v>
      </c>
      <c r="U1046" s="13"/>
      <c r="V1046" s="13"/>
      <c r="W1046" s="14"/>
      <c r="X1046" s="26"/>
      <c r="Y1046" s="26"/>
      <c r="Z1046" s="26"/>
      <c r="AA1046" s="26"/>
      <c r="AB1046" s="26"/>
      <c r="AC1046" s="26"/>
      <c r="AD1046" s="26"/>
      <c r="AE1046" s="26"/>
      <c r="AG1046" s="13"/>
      <c r="AH1046" s="13"/>
      <c r="AI1046" s="14"/>
      <c r="AJ1046" s="26"/>
      <c r="AK1046" s="26"/>
      <c r="AL1046" s="26"/>
      <c r="AM1046" s="26"/>
      <c r="AN1046" s="26"/>
      <c r="AO1046" s="26"/>
      <c r="AP1046" s="26"/>
      <c r="AQ1046" s="26"/>
      <c r="AS1046" s="13"/>
      <c r="AT1046" s="13"/>
      <c r="AU1046" s="14"/>
      <c r="AV1046" s="26"/>
      <c r="AW1046" s="26"/>
      <c r="AX1046" s="26"/>
      <c r="AY1046" s="26"/>
      <c r="AZ1046" s="26"/>
      <c r="BA1046" s="26"/>
      <c r="BB1046" s="26"/>
      <c r="BC1046" s="26"/>
      <c r="CW1046" s="26">
        <v>0.35570355191256831</v>
      </c>
      <c r="CX1046" s="13">
        <v>67.400000000000006</v>
      </c>
      <c r="CY1046" s="13">
        <v>65.701415331781419</v>
      </c>
      <c r="CZ1046" s="13">
        <v>64.886336920411722</v>
      </c>
      <c r="DA1046" s="13">
        <v>30.431026310156955</v>
      </c>
      <c r="DB1046" s="13">
        <f ca="1"/>
        <v>66.954846342876579</v>
      </c>
      <c r="DC1046" s="13">
        <f ca="1"/>
        <v>65.444468754446262</v>
      </c>
      <c r="DD1046" s="13">
        <v>62.521402758905836</v>
      </c>
      <c r="DE1046" s="13">
        <f ca="1"/>
        <v>65.706359790093131</v>
      </c>
      <c r="DF1046" s="13">
        <v>66.28833129879051</v>
      </c>
    </row>
    <row r="1047" spans="1:110" x14ac:dyDescent="0.25">
      <c r="A1047" s="9">
        <v>73.5</v>
      </c>
      <c r="B1047" s="10" t="b">
        <v>1</v>
      </c>
      <c r="U1047" s="13"/>
      <c r="V1047" s="13"/>
      <c r="W1047" s="14"/>
      <c r="X1047" s="26"/>
      <c r="Y1047" s="26"/>
      <c r="Z1047" s="26"/>
      <c r="AA1047" s="26"/>
      <c r="AB1047" s="26"/>
      <c r="AC1047" s="26"/>
      <c r="AD1047" s="26"/>
      <c r="AE1047" s="26"/>
      <c r="AG1047" s="13"/>
      <c r="AH1047" s="13"/>
      <c r="AI1047" s="14"/>
      <c r="AJ1047" s="26"/>
      <c r="AK1047" s="26"/>
      <c r="AL1047" s="26"/>
      <c r="AM1047" s="26"/>
      <c r="AN1047" s="26"/>
      <c r="AO1047" s="26"/>
      <c r="AP1047" s="26"/>
      <c r="AQ1047" s="26"/>
      <c r="AS1047" s="13"/>
      <c r="AT1047" s="13"/>
      <c r="AU1047" s="14"/>
      <c r="AV1047" s="26"/>
      <c r="AW1047" s="26"/>
      <c r="AX1047" s="26"/>
      <c r="AY1047" s="26"/>
      <c r="AZ1047" s="26"/>
      <c r="BA1047" s="26"/>
      <c r="BB1047" s="26"/>
      <c r="BC1047" s="26"/>
      <c r="CW1047" s="26">
        <v>0.35604508196721313</v>
      </c>
      <c r="CX1047" s="13">
        <v>67.400000000000006</v>
      </c>
      <c r="CY1047" s="13">
        <v>65.710144659113652</v>
      </c>
      <c r="CZ1047" s="13">
        <v>64.895083680972249</v>
      </c>
      <c r="DA1047" s="13">
        <v>30.467730940759186</v>
      </c>
      <c r="DB1047" s="13">
        <f ca="1"/>
        <v>66.963736671742168</v>
      </c>
      <c r="DC1047" s="13">
        <f ca="1"/>
        <v>65.45283841678517</v>
      </c>
      <c r="DD1047" s="13">
        <v>62.534013320111342</v>
      </c>
      <c r="DE1047" s="13">
        <f ca="1"/>
        <v>65.716369113941099</v>
      </c>
      <c r="DF1047" s="13">
        <v>66.298619599427241</v>
      </c>
    </row>
    <row r="1048" spans="1:110" x14ac:dyDescent="0.25">
      <c r="A1048" s="9">
        <v>73.3</v>
      </c>
      <c r="B1048" s="10" t="b">
        <v>1</v>
      </c>
      <c r="U1048" s="13"/>
      <c r="V1048" s="13"/>
      <c r="W1048" s="14"/>
      <c r="X1048" s="26"/>
      <c r="Y1048" s="26"/>
      <c r="Z1048" s="26"/>
      <c r="AA1048" s="26"/>
      <c r="AB1048" s="26"/>
      <c r="AC1048" s="26"/>
      <c r="AD1048" s="26"/>
      <c r="AE1048" s="26"/>
      <c r="AG1048" s="13"/>
      <c r="AH1048" s="13"/>
      <c r="AI1048" s="14"/>
      <c r="AJ1048" s="26"/>
      <c r="AK1048" s="26"/>
      <c r="AL1048" s="26"/>
      <c r="AM1048" s="26"/>
      <c r="AN1048" s="26"/>
      <c r="AO1048" s="26"/>
      <c r="AP1048" s="26"/>
      <c r="AQ1048" s="26"/>
      <c r="AS1048" s="13"/>
      <c r="AT1048" s="13"/>
      <c r="AU1048" s="14"/>
      <c r="AV1048" s="26"/>
      <c r="AW1048" s="26"/>
      <c r="AX1048" s="26"/>
      <c r="AY1048" s="26"/>
      <c r="AZ1048" s="26"/>
      <c r="BA1048" s="26"/>
      <c r="BB1048" s="26"/>
      <c r="BC1048" s="26"/>
      <c r="CW1048" s="26">
        <v>0.3563866120218579</v>
      </c>
      <c r="CX1048" s="13">
        <v>67.400000000000006</v>
      </c>
      <c r="CY1048" s="13">
        <v>65.718871034644721</v>
      </c>
      <c r="CZ1048" s="13">
        <v>64.903828662312975</v>
      </c>
      <c r="DA1048" s="13">
        <v>30.504455043314888</v>
      </c>
      <c r="DB1048" s="13">
        <f ca="1"/>
        <v>66.972622183941084</v>
      </c>
      <c r="DC1048" s="13">
        <f ca="1"/>
        <v>65.461205965590636</v>
      </c>
      <c r="DD1048" s="13">
        <v>62.546617834535084</v>
      </c>
      <c r="DE1048" s="13">
        <f ca="1"/>
        <v>65.726374537648795</v>
      </c>
      <c r="DF1048" s="13">
        <v>66.308903752303507</v>
      </c>
    </row>
    <row r="1049" spans="1:110" x14ac:dyDescent="0.25">
      <c r="A1049" s="9">
        <v>73.099999999999994</v>
      </c>
      <c r="B1049" s="10" t="b">
        <v>1</v>
      </c>
      <c r="U1049" s="13"/>
      <c r="V1049" s="13"/>
      <c r="W1049" s="14"/>
      <c r="X1049" s="26"/>
      <c r="Y1049" s="26"/>
      <c r="Z1049" s="26"/>
      <c r="AA1049" s="26"/>
      <c r="AB1049" s="26"/>
      <c r="AC1049" s="26"/>
      <c r="AD1049" s="26"/>
      <c r="AE1049" s="26"/>
      <c r="AG1049" s="13"/>
      <c r="AH1049" s="13"/>
      <c r="AI1049" s="14"/>
      <c r="AJ1049" s="26"/>
      <c r="AK1049" s="26"/>
      <c r="AL1049" s="26"/>
      <c r="AM1049" s="26"/>
      <c r="AN1049" s="26"/>
      <c r="AO1049" s="26"/>
      <c r="AP1049" s="26"/>
      <c r="AQ1049" s="26"/>
      <c r="AS1049" s="13"/>
      <c r="AT1049" s="13"/>
      <c r="AU1049" s="14"/>
      <c r="AV1049" s="26"/>
      <c r="AW1049" s="26"/>
      <c r="AX1049" s="26"/>
      <c r="AY1049" s="26"/>
      <c r="AZ1049" s="26"/>
      <c r="BA1049" s="26"/>
      <c r="BB1049" s="26"/>
      <c r="BC1049" s="26"/>
      <c r="CW1049" s="26">
        <v>0.35672814207650272</v>
      </c>
      <c r="CX1049" s="13">
        <v>67.400000000000006</v>
      </c>
      <c r="CY1049" s="13">
        <v>65.727594467691432</v>
      </c>
      <c r="CZ1049" s="13">
        <v>64.912571872735555</v>
      </c>
      <c r="DA1049" s="13">
        <v>30.541198638494947</v>
      </c>
      <c r="DB1049" s="13">
        <f ca="1"/>
        <v>66.981502890999565</v>
      </c>
      <c r="DC1049" s="13">
        <f ca="1"/>
        <v>65.469571409093845</v>
      </c>
      <c r="DD1049" s="13">
        <v>62.55921631086705</v>
      </c>
      <c r="DE1049" s="13">
        <f ca="1"/>
        <v>65.736376070211222</v>
      </c>
      <c r="DF1049" s="13">
        <v>66.319183766665319</v>
      </c>
    </row>
    <row r="1050" spans="1:110" x14ac:dyDescent="0.25">
      <c r="A1050" s="9">
        <v>72.900000000000006</v>
      </c>
      <c r="B1050" s="10" t="b">
        <v>1</v>
      </c>
      <c r="U1050" s="13"/>
      <c r="V1050" s="13"/>
      <c r="W1050" s="14"/>
      <c r="X1050" s="26"/>
      <c r="Y1050" s="26"/>
      <c r="Z1050" s="26"/>
      <c r="AA1050" s="26"/>
      <c r="AB1050" s="26"/>
      <c r="AC1050" s="26"/>
      <c r="AD1050" s="26"/>
      <c r="AE1050" s="26"/>
      <c r="AG1050" s="13"/>
      <c r="AH1050" s="13"/>
      <c r="AI1050" s="14"/>
      <c r="AJ1050" s="26"/>
      <c r="AK1050" s="26"/>
      <c r="AL1050" s="26"/>
      <c r="AM1050" s="26"/>
      <c r="AN1050" s="26"/>
      <c r="AO1050" s="26"/>
      <c r="AP1050" s="26"/>
      <c r="AQ1050" s="26"/>
      <c r="AS1050" s="13"/>
      <c r="AT1050" s="13"/>
      <c r="AU1050" s="14"/>
      <c r="AV1050" s="26"/>
      <c r="AW1050" s="26"/>
      <c r="AX1050" s="26"/>
      <c r="AY1050" s="26"/>
      <c r="AZ1050" s="26"/>
      <c r="BA1050" s="26"/>
      <c r="BB1050" s="26"/>
      <c r="BC1050" s="26"/>
      <c r="CW1050" s="26">
        <v>0.35706967213114754</v>
      </c>
      <c r="CX1050" s="13">
        <v>67.400000000000006</v>
      </c>
      <c r="CY1050" s="13">
        <v>65.736314967551294</v>
      </c>
      <c r="CZ1050" s="13">
        <v>64.921313320527275</v>
      </c>
      <c r="DA1050" s="13">
        <v>30.577961747003158</v>
      </c>
      <c r="DB1050" s="13">
        <f ca="1"/>
        <v>66.990378804415897</v>
      </c>
      <c r="DC1050" s="13">
        <f ca="1"/>
        <v>65.477934755510759</v>
      </c>
      <c r="DD1050" s="13">
        <v>62.571808757776431</v>
      </c>
      <c r="DE1050" s="13">
        <f ca="1"/>
        <v>65.746373720603529</v>
      </c>
      <c r="DF1050" s="13">
        <v>66.329459651737949</v>
      </c>
    </row>
    <row r="1051" spans="1:110" x14ac:dyDescent="0.25">
      <c r="A1051" s="9">
        <v>72.599999999999994</v>
      </c>
      <c r="B1051" s="10" t="b">
        <v>1</v>
      </c>
      <c r="U1051" s="13"/>
      <c r="V1051" s="13"/>
      <c r="W1051" s="14"/>
      <c r="X1051" s="26"/>
      <c r="Y1051" s="26"/>
      <c r="Z1051" s="26"/>
      <c r="AA1051" s="26"/>
      <c r="AB1051" s="26"/>
      <c r="AC1051" s="26"/>
      <c r="AD1051" s="26"/>
      <c r="AE1051" s="26"/>
      <c r="AG1051" s="13"/>
      <c r="AH1051" s="13"/>
      <c r="AI1051" s="14"/>
      <c r="AJ1051" s="26"/>
      <c r="AK1051" s="26"/>
      <c r="AL1051" s="26"/>
      <c r="AM1051" s="26"/>
      <c r="AN1051" s="26"/>
      <c r="AO1051" s="26"/>
      <c r="AP1051" s="26"/>
      <c r="AQ1051" s="26"/>
      <c r="AS1051" s="13"/>
      <c r="AT1051" s="13"/>
      <c r="AU1051" s="14"/>
      <c r="AV1051" s="26"/>
      <c r="AW1051" s="26"/>
      <c r="AX1051" s="26"/>
      <c r="AY1051" s="26"/>
      <c r="AZ1051" s="26"/>
      <c r="BA1051" s="26"/>
      <c r="BB1051" s="26"/>
      <c r="BC1051" s="26"/>
      <c r="CW1051" s="26">
        <v>0.35741120218579236</v>
      </c>
      <c r="CX1051" s="13">
        <v>67.400000000000006</v>
      </c>
      <c r="CY1051" s="13">
        <v>65.745032543502603</v>
      </c>
      <c r="CZ1051" s="13">
        <v>64.930053013961356</v>
      </c>
      <c r="DA1051" s="13">
        <v>30.614744389576327</v>
      </c>
      <c r="DB1051" s="13">
        <f ca="1"/>
        <v>66.999249935660501</v>
      </c>
      <c r="DC1051" s="13">
        <f ca="1"/>
        <v>65.48629601304215</v>
      </c>
      <c r="DD1051" s="13">
        <v>62.584395183911688</v>
      </c>
      <c r="DE1051" s="13">
        <f ca="1"/>
        <v>65.756367497781113</v>
      </c>
      <c r="DF1051" s="13">
        <v>66.339731416726181</v>
      </c>
    </row>
    <row r="1052" spans="1:110" x14ac:dyDescent="0.25">
      <c r="A1052" s="9">
        <v>72.400000000000006</v>
      </c>
      <c r="B1052" s="10" t="b">
        <v>1</v>
      </c>
      <c r="U1052" s="13"/>
      <c r="V1052" s="13"/>
      <c r="W1052" s="14"/>
      <c r="X1052" s="26"/>
      <c r="Y1052" s="26"/>
      <c r="Z1052" s="26"/>
      <c r="AA1052" s="26"/>
      <c r="AB1052" s="26"/>
      <c r="AC1052" s="26"/>
      <c r="AD1052" s="26"/>
      <c r="AE1052" s="26"/>
      <c r="AG1052" s="13"/>
      <c r="AH1052" s="13"/>
      <c r="AI1052" s="14"/>
      <c r="AJ1052" s="26"/>
      <c r="AK1052" s="26"/>
      <c r="AL1052" s="26"/>
      <c r="AM1052" s="26"/>
      <c r="AN1052" s="26"/>
      <c r="AO1052" s="26"/>
      <c r="AP1052" s="26"/>
      <c r="AQ1052" s="26"/>
      <c r="AS1052" s="13"/>
      <c r="AT1052" s="13"/>
      <c r="AU1052" s="14"/>
      <c r="AV1052" s="26"/>
      <c r="AW1052" s="26"/>
      <c r="AX1052" s="26"/>
      <c r="AY1052" s="26"/>
      <c r="AZ1052" s="26"/>
      <c r="BA1052" s="26"/>
      <c r="BB1052" s="26"/>
      <c r="BC1052" s="26"/>
      <c r="CW1052" s="26">
        <v>0.35775273224043713</v>
      </c>
      <c r="CX1052" s="13">
        <v>67.400000000000006</v>
      </c>
      <c r="CY1052" s="13">
        <v>65.75374720480454</v>
      </c>
      <c r="CZ1052" s="13">
        <v>64.938790961296974</v>
      </c>
      <c r="DA1052" s="13">
        <v>30.65154658698431</v>
      </c>
      <c r="DB1052" s="13">
        <f ca="1"/>
        <v>67.008116296176127</v>
      </c>
      <c r="DC1052" s="13">
        <f ca="1"/>
        <v>65.494655189873654</v>
      </c>
      <c r="DD1052" s="13">
        <v>62.596975597900638</v>
      </c>
      <c r="DE1052" s="13">
        <f ca="1"/>
        <v>65.766357410679745</v>
      </c>
      <c r="DF1052" s="13">
        <v>66.349999070814263</v>
      </c>
    </row>
    <row r="1053" spans="1:110" x14ac:dyDescent="0.25">
      <c r="A1053" s="9">
        <v>72.099999999999994</v>
      </c>
      <c r="B1053" s="10" t="b">
        <v>1</v>
      </c>
      <c r="U1053" s="13"/>
      <c r="V1053" s="13"/>
      <c r="W1053" s="14"/>
      <c r="X1053" s="26"/>
      <c r="Y1053" s="26"/>
      <c r="Z1053" s="26"/>
      <c r="AA1053" s="26"/>
      <c r="AB1053" s="26"/>
      <c r="AC1053" s="26"/>
      <c r="AD1053" s="26"/>
      <c r="AE1053" s="26"/>
      <c r="AG1053" s="13"/>
      <c r="AH1053" s="13"/>
      <c r="AI1053" s="14"/>
      <c r="AJ1053" s="26"/>
      <c r="AK1053" s="26"/>
      <c r="AL1053" s="26"/>
      <c r="AM1053" s="26"/>
      <c r="AN1053" s="26"/>
      <c r="AO1053" s="26"/>
      <c r="AP1053" s="26"/>
      <c r="AQ1053" s="26"/>
      <c r="AS1053" s="13"/>
      <c r="AT1053" s="13"/>
      <c r="AU1053" s="14"/>
      <c r="AV1053" s="26"/>
      <c r="AW1053" s="26"/>
      <c r="AX1053" s="26"/>
      <c r="AY1053" s="26"/>
      <c r="AZ1053" s="26"/>
      <c r="BA1053" s="26"/>
      <c r="BB1053" s="26"/>
      <c r="BC1053" s="26"/>
      <c r="CW1053" s="26">
        <v>0.35809426229508196</v>
      </c>
      <c r="CX1053" s="13">
        <v>67.400000000000006</v>
      </c>
      <c r="CY1053" s="13">
        <v>65.762458960697245</v>
      </c>
      <c r="CZ1053" s="13">
        <v>64.947527170779239</v>
      </c>
      <c r="DA1053" s="13">
        <v>30.688368360030147</v>
      </c>
      <c r="DB1053" s="13">
        <f ca="1"/>
        <v>67.016977897377913</v>
      </c>
      <c r="DC1053" s="13">
        <f ca="1"/>
        <v>65.503012294175903</v>
      </c>
      <c r="DD1053" s="13">
        <v>62.60955000835051</v>
      </c>
      <c r="DE1053" s="13">
        <f ca="1"/>
        <v>65.776343468215543</v>
      </c>
      <c r="DF1053" s="13">
        <v>66.360262623166108</v>
      </c>
    </row>
    <row r="1054" spans="1:110" x14ac:dyDescent="0.25">
      <c r="A1054" s="9">
        <v>71.900000000000006</v>
      </c>
      <c r="B1054" s="10" t="b">
        <v>1</v>
      </c>
      <c r="U1054" s="13"/>
      <c r="V1054" s="13"/>
      <c r="W1054" s="14"/>
      <c r="X1054" s="26"/>
      <c r="Y1054" s="26"/>
      <c r="Z1054" s="26"/>
      <c r="AA1054" s="26"/>
      <c r="AB1054" s="26"/>
      <c r="AC1054" s="26"/>
      <c r="AD1054" s="26"/>
      <c r="AE1054" s="26"/>
      <c r="AG1054" s="13"/>
      <c r="AH1054" s="13"/>
      <c r="AI1054" s="14"/>
      <c r="AJ1054" s="26"/>
      <c r="AK1054" s="26"/>
      <c r="AL1054" s="26"/>
      <c r="AM1054" s="26"/>
      <c r="AN1054" s="26"/>
      <c r="AO1054" s="26"/>
      <c r="AP1054" s="26"/>
      <c r="AQ1054" s="26"/>
      <c r="AS1054" s="13"/>
      <c r="AT1054" s="13"/>
      <c r="AU1054" s="14"/>
      <c r="AV1054" s="26"/>
      <c r="AW1054" s="26"/>
      <c r="AX1054" s="26"/>
      <c r="AY1054" s="26"/>
      <c r="AZ1054" s="26"/>
      <c r="BA1054" s="26"/>
      <c r="BB1054" s="26"/>
      <c r="BC1054" s="26"/>
      <c r="CW1054" s="26">
        <v>0.35843579234972678</v>
      </c>
      <c r="CX1054" s="13">
        <v>67.5</v>
      </c>
      <c r="CY1054" s="13">
        <v>65.771167820401871</v>
      </c>
      <c r="CZ1054" s="13">
        <v>64.956261650639306</v>
      </c>
      <c r="DA1054" s="13">
        <v>30.725209729550045</v>
      </c>
      <c r="DB1054" s="13">
        <f ca="1"/>
        <v>67.02583475065353</v>
      </c>
      <c r="DC1054" s="13">
        <f ca="1"/>
        <v>65.511367334104548</v>
      </c>
      <c r="DD1054" s="13">
        <v>62.622118423848022</v>
      </c>
      <c r="DE1054" s="13">
        <f ca="1"/>
        <v>65.78632567928517</v>
      </c>
      <c r="DF1054" s="13">
        <v>66.370522082925277</v>
      </c>
    </row>
    <row r="1055" spans="1:110" x14ac:dyDescent="0.25">
      <c r="A1055" s="9">
        <v>71.7</v>
      </c>
      <c r="B1055" s="10" t="b">
        <v>1</v>
      </c>
      <c r="U1055" s="13"/>
      <c r="V1055" s="13"/>
      <c r="W1055" s="14"/>
      <c r="X1055" s="26"/>
      <c r="Y1055" s="26"/>
      <c r="Z1055" s="26"/>
      <c r="AA1055" s="26"/>
      <c r="AB1055" s="26"/>
      <c r="AC1055" s="26"/>
      <c r="AD1055" s="26"/>
      <c r="AE1055" s="26"/>
      <c r="AG1055" s="13"/>
      <c r="AH1055" s="13"/>
      <c r="AI1055" s="14"/>
      <c r="AJ1055" s="26"/>
      <c r="AK1055" s="26"/>
      <c r="AL1055" s="26"/>
      <c r="AM1055" s="26"/>
      <c r="AN1055" s="26"/>
      <c r="AO1055" s="26"/>
      <c r="AP1055" s="26"/>
      <c r="AQ1055" s="26"/>
      <c r="AS1055" s="13"/>
      <c r="AT1055" s="13"/>
      <c r="AU1055" s="14"/>
      <c r="AV1055" s="26"/>
      <c r="AW1055" s="26"/>
      <c r="AX1055" s="26"/>
      <c r="AY1055" s="26"/>
      <c r="AZ1055" s="26"/>
      <c r="BA1055" s="26"/>
      <c r="BB1055" s="26"/>
      <c r="BC1055" s="26"/>
      <c r="CW1055" s="26">
        <v>0.3587773224043716</v>
      </c>
      <c r="CX1055" s="13">
        <v>67.5</v>
      </c>
      <c r="CY1055" s="13">
        <v>65.779873793120714</v>
      </c>
      <c r="CZ1055" s="13">
        <v>64.964994409094558</v>
      </c>
      <c r="DA1055" s="13">
        <v>30.762070716413533</v>
      </c>
      <c r="DB1055" s="13">
        <f ca="1"/>
        <v>67.03468686736322</v>
      </c>
      <c r="DC1055" s="13">
        <f ca="1"/>
        <v>65.519720317800321</v>
      </c>
      <c r="DD1055" s="13">
        <v>62.63468085295942</v>
      </c>
      <c r="DE1055" s="13">
        <f ca="1"/>
        <v>65.796304052765819</v>
      </c>
      <c r="DF1055" s="13">
        <v>66.380777459215068</v>
      </c>
    </row>
    <row r="1056" spans="1:110" x14ac:dyDescent="0.25">
      <c r="A1056" s="9">
        <v>71.5</v>
      </c>
      <c r="B1056" s="10" t="b">
        <v>1</v>
      </c>
      <c r="U1056" s="13"/>
      <c r="V1056" s="13"/>
      <c r="W1056" s="14"/>
      <c r="X1056" s="26"/>
      <c r="Y1056" s="26"/>
      <c r="Z1056" s="26"/>
      <c r="AA1056" s="26"/>
      <c r="AB1056" s="26"/>
      <c r="AC1056" s="26"/>
      <c r="AD1056" s="26"/>
      <c r="AE1056" s="26"/>
      <c r="AG1056" s="13"/>
      <c r="AH1056" s="13"/>
      <c r="AI1056" s="14"/>
      <c r="AJ1056" s="26"/>
      <c r="AK1056" s="26"/>
      <c r="AL1056" s="26"/>
      <c r="AM1056" s="26"/>
      <c r="AN1056" s="26"/>
      <c r="AO1056" s="26"/>
      <c r="AP1056" s="26"/>
      <c r="AQ1056" s="26"/>
      <c r="AS1056" s="13"/>
      <c r="AT1056" s="13"/>
      <c r="AU1056" s="14"/>
      <c r="AV1056" s="26"/>
      <c r="AW1056" s="26"/>
      <c r="AX1056" s="26"/>
      <c r="AY1056" s="26"/>
      <c r="AZ1056" s="26"/>
      <c r="BA1056" s="26"/>
      <c r="BB1056" s="26"/>
      <c r="BC1056" s="26"/>
      <c r="CW1056" s="26">
        <v>0.35911885245901637</v>
      </c>
      <c r="CX1056" s="13">
        <v>67.5</v>
      </c>
      <c r="CY1056" s="13">
        <v>65.788576888037269</v>
      </c>
      <c r="CZ1056" s="13">
        <v>64.973725454348539</v>
      </c>
      <c r="DA1056" s="13">
        <v>30.79895134152348</v>
      </c>
      <c r="DB1056" s="13">
        <f ca="1"/>
        <v>67.043534258839998</v>
      </c>
      <c r="DC1056" s="13">
        <f ca="1"/>
        <v>65.528071253389143</v>
      </c>
      <c r="DD1056" s="13">
        <v>62.647237304230572</v>
      </c>
      <c r="DE1056" s="13">
        <f ca="1"/>
        <v>65.806278597515316</v>
      </c>
      <c r="DF1056" s="13">
        <v>66.3910287611386</v>
      </c>
    </row>
    <row r="1057" spans="1:110" x14ac:dyDescent="0.25">
      <c r="A1057" s="9">
        <v>73</v>
      </c>
      <c r="B1057" s="10" t="b">
        <v>1</v>
      </c>
      <c r="U1057" s="13"/>
      <c r="V1057" s="13"/>
      <c r="W1057" s="14"/>
      <c r="X1057" s="26"/>
      <c r="Y1057" s="26"/>
      <c r="Z1057" s="26"/>
      <c r="AA1057" s="26"/>
      <c r="AB1057" s="26"/>
      <c r="AC1057" s="26"/>
      <c r="AD1057" s="26"/>
      <c r="AE1057" s="26"/>
      <c r="AG1057" s="13"/>
      <c r="AH1057" s="13"/>
      <c r="AI1057" s="14"/>
      <c r="AJ1057" s="26"/>
      <c r="AK1057" s="26"/>
      <c r="AL1057" s="26"/>
      <c r="AM1057" s="26"/>
      <c r="AN1057" s="26"/>
      <c r="AO1057" s="26"/>
      <c r="AP1057" s="26"/>
      <c r="AQ1057" s="26"/>
      <c r="AS1057" s="13"/>
      <c r="AT1057" s="13"/>
      <c r="AU1057" s="14"/>
      <c r="AV1057" s="26"/>
      <c r="AW1057" s="26"/>
      <c r="AX1057" s="26"/>
      <c r="AY1057" s="26"/>
      <c r="AZ1057" s="26"/>
      <c r="BA1057" s="26"/>
      <c r="BB1057" s="26"/>
      <c r="BC1057" s="26"/>
      <c r="CW1057" s="26">
        <v>0.35946038251366119</v>
      </c>
      <c r="CX1057" s="13">
        <v>67.5</v>
      </c>
      <c r="CY1057" s="13">
        <v>65.797277114316302</v>
      </c>
      <c r="CZ1057" s="13">
        <v>64.982454794591078</v>
      </c>
      <c r="DA1057" s="13">
        <v>30.835851625816201</v>
      </c>
      <c r="DB1057" s="13">
        <f ca="1"/>
        <v>67.052376936389692</v>
      </c>
      <c r="DC1057" s="13">
        <f ca="1"/>
        <v>65.536420148982174</v>
      </c>
      <c r="DD1057" s="13">
        <v>62.659787786187074</v>
      </c>
      <c r="DE1057" s="13">
        <f ca="1"/>
        <v>65.816249322372201</v>
      </c>
      <c r="DF1057" s="13">
        <v>66.401275997778981</v>
      </c>
    </row>
    <row r="1058" spans="1:110" x14ac:dyDescent="0.25">
      <c r="A1058" s="9">
        <v>71.099999999999994</v>
      </c>
      <c r="B1058" s="10" t="b">
        <v>1</v>
      </c>
      <c r="U1058" s="13"/>
      <c r="V1058" s="13"/>
      <c r="W1058" s="14"/>
      <c r="X1058" s="26"/>
      <c r="Y1058" s="26"/>
      <c r="Z1058" s="26"/>
      <c r="AA1058" s="26"/>
      <c r="AB1058" s="26"/>
      <c r="AC1058" s="26"/>
      <c r="AD1058" s="26"/>
      <c r="AE1058" s="26"/>
      <c r="AG1058" s="13"/>
      <c r="AH1058" s="13"/>
      <c r="AI1058" s="14"/>
      <c r="AJ1058" s="26"/>
      <c r="AK1058" s="26"/>
      <c r="AL1058" s="26"/>
      <c r="AM1058" s="26"/>
      <c r="AN1058" s="26"/>
      <c r="AO1058" s="26"/>
      <c r="AP1058" s="26"/>
      <c r="AQ1058" s="26"/>
      <c r="AS1058" s="13"/>
      <c r="AT1058" s="13"/>
      <c r="AU1058" s="14"/>
      <c r="AV1058" s="26"/>
      <c r="AW1058" s="26"/>
      <c r="AX1058" s="26"/>
      <c r="AY1058" s="26"/>
      <c r="AZ1058" s="26"/>
      <c r="BA1058" s="26"/>
      <c r="BB1058" s="26"/>
      <c r="BC1058" s="26"/>
      <c r="CW1058" s="26">
        <v>0.35980191256830601</v>
      </c>
      <c r="CX1058" s="13">
        <v>67.5</v>
      </c>
      <c r="CY1058" s="13">
        <v>65.805974481103988</v>
      </c>
      <c r="CZ1058" s="13">
        <v>64.991182437998205</v>
      </c>
      <c r="DA1058" s="13">
        <v>30.872771590261475</v>
      </c>
      <c r="DB1058" s="13">
        <f ca="1"/>
        <v>67.061214911291117</v>
      </c>
      <c r="DC1058" s="13">
        <f ca="1"/>
        <v>65.544767012675848</v>
      </c>
      <c r="DD1058" s="13">
        <v>62.67233230733423</v>
      </c>
      <c r="DE1058" s="13">
        <f ca="1"/>
        <v>65.826216236155858</v>
      </c>
      <c r="DF1058" s="13">
        <v>66.411519178199228</v>
      </c>
    </row>
    <row r="1059" spans="1:110" x14ac:dyDescent="0.25">
      <c r="A1059" s="9">
        <v>79</v>
      </c>
      <c r="B1059" s="10" t="b">
        <v>1</v>
      </c>
      <c r="U1059" s="13"/>
      <c r="V1059" s="13"/>
      <c r="W1059" s="14"/>
      <c r="X1059" s="26"/>
      <c r="Y1059" s="26"/>
      <c r="Z1059" s="26"/>
      <c r="AA1059" s="26"/>
      <c r="AB1059" s="26"/>
      <c r="AC1059" s="26"/>
      <c r="AD1059" s="26"/>
      <c r="AE1059" s="26"/>
      <c r="AG1059" s="13"/>
      <c r="AH1059" s="13"/>
      <c r="AI1059" s="14"/>
      <c r="AJ1059" s="26"/>
      <c r="AK1059" s="26"/>
      <c r="AL1059" s="26"/>
      <c r="AM1059" s="26"/>
      <c r="AN1059" s="26"/>
      <c r="AO1059" s="26"/>
      <c r="AP1059" s="26"/>
      <c r="AQ1059" s="26"/>
      <c r="AS1059" s="13"/>
      <c r="AT1059" s="13"/>
      <c r="AU1059" s="14"/>
      <c r="AV1059" s="26"/>
      <c r="AW1059" s="26"/>
      <c r="AX1059" s="26"/>
      <c r="AY1059" s="26"/>
      <c r="AZ1059" s="26"/>
      <c r="BA1059" s="26"/>
      <c r="BB1059" s="26"/>
      <c r="BC1059" s="26"/>
      <c r="CW1059" s="26">
        <v>0.36014344262295084</v>
      </c>
      <c r="CX1059" s="13">
        <v>67.5</v>
      </c>
      <c r="CY1059" s="13">
        <v>65.814668997527889</v>
      </c>
      <c r="CZ1059" s="13">
        <v>64.99990839273255</v>
      </c>
      <c r="DA1059" s="13">
        <v>30.909711255862657</v>
      </c>
      <c r="DB1059" s="13">
        <f ca="1"/>
        <v>67.070048194796087</v>
      </c>
      <c r="DC1059" s="13">
        <f ca="1"/>
        <v>65.553111852551993</v>
      </c>
      <c r="DD1059" s="13">
        <v>62.684870876157177</v>
      </c>
      <c r="DE1059" s="13">
        <f ca="1"/>
        <v>65.83617934766643</v>
      </c>
      <c r="DF1059" s="13">
        <v>66.42175831144246</v>
      </c>
    </row>
    <row r="1060" spans="1:110" x14ac:dyDescent="0.25">
      <c r="A1060" s="9">
        <v>77</v>
      </c>
      <c r="B1060" s="10" t="b">
        <v>1</v>
      </c>
      <c r="U1060" s="13"/>
      <c r="V1060" s="13"/>
      <c r="W1060" s="14"/>
      <c r="X1060" s="26"/>
      <c r="Y1060" s="26"/>
      <c r="Z1060" s="26"/>
      <c r="AA1060" s="26"/>
      <c r="AB1060" s="26"/>
      <c r="AC1060" s="26"/>
      <c r="AD1060" s="26"/>
      <c r="AE1060" s="26"/>
      <c r="AG1060" s="13"/>
      <c r="AH1060" s="13"/>
      <c r="AI1060" s="14"/>
      <c r="AJ1060" s="26"/>
      <c r="AK1060" s="26"/>
      <c r="AL1060" s="26"/>
      <c r="AM1060" s="26"/>
      <c r="AN1060" s="26"/>
      <c r="AO1060" s="26"/>
      <c r="AP1060" s="26"/>
      <c r="AQ1060" s="26"/>
      <c r="AS1060" s="13"/>
      <c r="AT1060" s="13"/>
      <c r="AU1060" s="14"/>
      <c r="AV1060" s="26"/>
      <c r="AW1060" s="26"/>
      <c r="AX1060" s="26"/>
      <c r="AY1060" s="26"/>
      <c r="AZ1060" s="26"/>
      <c r="BA1060" s="26"/>
      <c r="BB1060" s="26"/>
      <c r="BC1060" s="26"/>
      <c r="CW1060" s="26">
        <v>0.36048497267759561</v>
      </c>
      <c r="CX1060" s="13">
        <v>67.5</v>
      </c>
      <c r="CY1060" s="13">
        <v>65.823360672697135</v>
      </c>
      <c r="CZ1060" s="13">
        <v>65.008632666943086</v>
      </c>
      <c r="DA1060" s="13">
        <v>30.946670643656773</v>
      </c>
      <c r="DB1060" s="13">
        <f ca="1"/>
        <v>67.078876798129613</v>
      </c>
      <c r="DC1060" s="13">
        <f ca="1"/>
        <v>65.561454676677855</v>
      </c>
      <c r="DD1060" s="13">
        <v>62.697403501120938</v>
      </c>
      <c r="DE1060" s="13">
        <f ca="1"/>
        <v>65.846138665685046</v>
      </c>
      <c r="DF1060" s="13">
        <v>66.431993406531916</v>
      </c>
    </row>
    <row r="1061" spans="1:110" x14ac:dyDescent="0.25">
      <c r="A1061" s="9">
        <v>74</v>
      </c>
      <c r="B1061" s="10" t="b">
        <v>1</v>
      </c>
      <c r="U1061" s="13"/>
      <c r="V1061" s="13"/>
      <c r="W1061" s="14"/>
      <c r="X1061" s="26"/>
      <c r="Y1061" s="26"/>
      <c r="Z1061" s="26"/>
      <c r="AA1061" s="26"/>
      <c r="AB1061" s="26"/>
      <c r="AC1061" s="26"/>
      <c r="AD1061" s="26"/>
      <c r="AE1061" s="26"/>
      <c r="AG1061" s="13"/>
      <c r="AH1061" s="13"/>
      <c r="AI1061" s="14"/>
      <c r="AJ1061" s="26"/>
      <c r="AK1061" s="26"/>
      <c r="AL1061" s="26"/>
      <c r="AM1061" s="26"/>
      <c r="AN1061" s="26"/>
      <c r="AO1061" s="26"/>
      <c r="AP1061" s="26"/>
      <c r="AQ1061" s="26"/>
      <c r="AS1061" s="13"/>
      <c r="AT1061" s="13"/>
      <c r="AU1061" s="14"/>
      <c r="AV1061" s="26"/>
      <c r="AW1061" s="26"/>
      <c r="AX1061" s="26"/>
      <c r="AY1061" s="26"/>
      <c r="AZ1061" s="26"/>
      <c r="BA1061" s="26"/>
      <c r="BB1061" s="26"/>
      <c r="BC1061" s="26"/>
      <c r="CW1061" s="26">
        <v>0.36082650273224043</v>
      </c>
      <c r="CX1061" s="13">
        <v>67.5</v>
      </c>
      <c r="CY1061" s="13">
        <v>65.832049515702465</v>
      </c>
      <c r="CZ1061" s="13">
        <v>65.017355268765385</v>
      </c>
      <c r="DA1061" s="13">
        <v>30.983649774714536</v>
      </c>
      <c r="DB1061" s="13">
        <f ca="1"/>
        <v>67.087700732489978</v>
      </c>
      <c r="DC1061" s="13">
        <f ca="1"/>
        <v>65.569795493106241</v>
      </c>
      <c r="DD1061" s="13">
        <v>62.709930190670512</v>
      </c>
      <c r="DE1061" s="13">
        <f ca="1"/>
        <v>65.856094198973892</v>
      </c>
      <c r="DF1061" s="13">
        <v>66.442224472471082</v>
      </c>
    </row>
    <row r="1062" spans="1:110" x14ac:dyDescent="0.25">
      <c r="A1062" s="9">
        <v>71.900000000000006</v>
      </c>
      <c r="B1062" s="10" t="b">
        <v>1</v>
      </c>
      <c r="U1062" s="13"/>
      <c r="V1062" s="13"/>
      <c r="W1062" s="14"/>
      <c r="X1062" s="26"/>
      <c r="Y1062" s="26"/>
      <c r="Z1062" s="26"/>
      <c r="AA1062" s="26"/>
      <c r="AB1062" s="26"/>
      <c r="AC1062" s="26"/>
      <c r="AD1062" s="26"/>
      <c r="AE1062" s="26"/>
      <c r="AG1062" s="13"/>
      <c r="AH1062" s="13"/>
      <c r="AI1062" s="14"/>
      <c r="AJ1062" s="26"/>
      <c r="AK1062" s="26"/>
      <c r="AL1062" s="26"/>
      <c r="AM1062" s="26"/>
      <c r="AN1062" s="26"/>
      <c r="AO1062" s="26"/>
      <c r="AP1062" s="26"/>
      <c r="AQ1062" s="26"/>
      <c r="AS1062" s="13"/>
      <c r="AT1062" s="13"/>
      <c r="AU1062" s="14"/>
      <c r="AV1062" s="26"/>
      <c r="AW1062" s="26"/>
      <c r="AX1062" s="26"/>
      <c r="AY1062" s="26"/>
      <c r="AZ1062" s="26"/>
      <c r="BA1062" s="26"/>
      <c r="BB1062" s="26"/>
      <c r="BC1062" s="26"/>
      <c r="CW1062" s="26">
        <v>0.36116803278688525</v>
      </c>
      <c r="CX1062" s="13">
        <v>67.5</v>
      </c>
      <c r="CY1062" s="13">
        <v>65.840735535616275</v>
      </c>
      <c r="CZ1062" s="13">
        <v>65.026076206321491</v>
      </c>
      <c r="DA1062" s="13">
        <v>31.020648670140467</v>
      </c>
      <c r="DB1062" s="13">
        <f ca="1"/>
        <v>67.096520009048831</v>
      </c>
      <c r="DC1062" s="13">
        <f ca="1"/>
        <v>65.578134309875466</v>
      </c>
      <c r="DD1062" s="13">
        <v>62.72245095323089</v>
      </c>
      <c r="DE1062" s="13">
        <f ca="1"/>
        <v>65.866045956276167</v>
      </c>
      <c r="DF1062" s="13">
        <v>66.45245151824372</v>
      </c>
    </row>
    <row r="1063" spans="1:110" x14ac:dyDescent="0.25">
      <c r="A1063" s="9">
        <v>71.7</v>
      </c>
      <c r="B1063" s="10" t="b">
        <v>1</v>
      </c>
      <c r="U1063" s="13"/>
      <c r="V1063" s="13"/>
      <c r="W1063" s="14"/>
      <c r="X1063" s="26"/>
      <c r="Y1063" s="26"/>
      <c r="Z1063" s="26"/>
      <c r="AA1063" s="26"/>
      <c r="AB1063" s="26"/>
      <c r="AC1063" s="26"/>
      <c r="AD1063" s="26"/>
      <c r="AE1063" s="26"/>
      <c r="AG1063" s="13"/>
      <c r="AH1063" s="13"/>
      <c r="AI1063" s="14"/>
      <c r="AJ1063" s="26"/>
      <c r="AK1063" s="26"/>
      <c r="AL1063" s="26"/>
      <c r="AM1063" s="26"/>
      <c r="AN1063" s="26"/>
      <c r="AO1063" s="26"/>
      <c r="AP1063" s="26"/>
      <c r="AQ1063" s="26"/>
      <c r="AS1063" s="13"/>
      <c r="AT1063" s="13"/>
      <c r="AU1063" s="14"/>
      <c r="AV1063" s="26"/>
      <c r="AW1063" s="26"/>
      <c r="AX1063" s="26"/>
      <c r="AY1063" s="26"/>
      <c r="AZ1063" s="26"/>
      <c r="BA1063" s="26"/>
      <c r="BB1063" s="26"/>
      <c r="BC1063" s="26"/>
      <c r="CW1063" s="26">
        <v>0.36150956284153007</v>
      </c>
      <c r="CX1063" s="13">
        <v>67.5</v>
      </c>
      <c r="CY1063" s="13">
        <v>65.849418741492784</v>
      </c>
      <c r="CZ1063" s="13">
        <v>65.034795487720316</v>
      </c>
      <c r="DA1063" s="13">
        <v>31.057667351072915</v>
      </c>
      <c r="DB1063" s="13">
        <f ca="1"/>
        <v>67.105334638951319</v>
      </c>
      <c r="DC1063" s="13">
        <f ca="1"/>
        <v>65.586471135009532</v>
      </c>
      <c r="DD1063" s="13">
        <v>62.734965797207181</v>
      </c>
      <c r="DE1063" s="13">
        <f ca="1"/>
        <v>65.875993946316228</v>
      </c>
      <c r="DF1063" s="13">
        <v>66.462674552813951</v>
      </c>
    </row>
    <row r="1064" spans="1:110" x14ac:dyDescent="0.25">
      <c r="A1064" s="9">
        <v>71.400000000000006</v>
      </c>
      <c r="B1064" s="10" t="b">
        <v>1</v>
      </c>
      <c r="U1064" s="13"/>
      <c r="V1064" s="13"/>
      <c r="W1064" s="14"/>
      <c r="X1064" s="26"/>
      <c r="Y1064" s="26"/>
      <c r="Z1064" s="26"/>
      <c r="AA1064" s="26"/>
      <c r="AB1064" s="26"/>
      <c r="AC1064" s="26"/>
      <c r="AD1064" s="26"/>
      <c r="AE1064" s="26"/>
      <c r="AG1064" s="13"/>
      <c r="AH1064" s="13"/>
      <c r="AI1064" s="14"/>
      <c r="AJ1064" s="26"/>
      <c r="AK1064" s="26"/>
      <c r="AL1064" s="26"/>
      <c r="AM1064" s="26"/>
      <c r="AN1064" s="26"/>
      <c r="AO1064" s="26"/>
      <c r="AP1064" s="26"/>
      <c r="AQ1064" s="26"/>
      <c r="AS1064" s="13"/>
      <c r="AT1064" s="13"/>
      <c r="AU1064" s="14"/>
      <c r="AV1064" s="26"/>
      <c r="AW1064" s="26"/>
      <c r="AX1064" s="26"/>
      <c r="AY1064" s="26"/>
      <c r="AZ1064" s="26"/>
      <c r="BA1064" s="26"/>
      <c r="BB1064" s="26"/>
      <c r="BC1064" s="26"/>
      <c r="CW1064" s="26">
        <v>0.36185109289617484</v>
      </c>
      <c r="CX1064" s="13">
        <v>67.5</v>
      </c>
      <c r="CY1064" s="13">
        <v>65.85809914236799</v>
      </c>
      <c r="CZ1064" s="13">
        <v>65.043513121057273</v>
      </c>
      <c r="DA1064" s="13">
        <v>31.09470583868416</v>
      </c>
      <c r="DB1064" s="13">
        <f ca="1"/>
        <v>67.114144633316172</v>
      </c>
      <c r="DC1064" s="13">
        <f ca="1"/>
        <v>65.594805976518103</v>
      </c>
      <c r="DD1064" s="13">
        <v>62.747474730984607</v>
      </c>
      <c r="DE1064" s="13">
        <f ca="1"/>
        <v>65.88593817779973</v>
      </c>
      <c r="DF1064" s="13">
        <v>66.472893585126343</v>
      </c>
    </row>
    <row r="1065" spans="1:110" x14ac:dyDescent="0.25">
      <c r="A1065" s="9">
        <v>71.3</v>
      </c>
      <c r="B1065" s="10" t="b">
        <v>1</v>
      </c>
      <c r="U1065" s="13"/>
      <c r="V1065" s="13"/>
      <c r="W1065" s="14"/>
      <c r="X1065" s="26"/>
      <c r="Y1065" s="26"/>
      <c r="Z1065" s="26"/>
      <c r="AA1065" s="26"/>
      <c r="AB1065" s="26"/>
      <c r="AC1065" s="26"/>
      <c r="AD1065" s="26"/>
      <c r="AE1065" s="26"/>
      <c r="AG1065" s="13"/>
      <c r="AH1065" s="13"/>
      <c r="AI1065" s="14"/>
      <c r="AJ1065" s="26"/>
      <c r="AK1065" s="26"/>
      <c r="AL1065" s="26"/>
      <c r="AM1065" s="26"/>
      <c r="AN1065" s="26"/>
      <c r="AO1065" s="26"/>
      <c r="AP1065" s="26"/>
      <c r="AQ1065" s="26"/>
      <c r="AS1065" s="13"/>
      <c r="AT1065" s="13"/>
      <c r="AU1065" s="14"/>
      <c r="AV1065" s="26"/>
      <c r="AW1065" s="26"/>
      <c r="AX1065" s="26"/>
      <c r="AY1065" s="26"/>
      <c r="AZ1065" s="26"/>
      <c r="BA1065" s="26"/>
      <c r="BB1065" s="26"/>
      <c r="BC1065" s="26"/>
      <c r="CW1065" s="26">
        <v>0.36219262295081966</v>
      </c>
      <c r="CX1065" s="13">
        <v>67.599999999999994</v>
      </c>
      <c r="CY1065" s="13">
        <v>65.866776747259877</v>
      </c>
      <c r="CZ1065" s="13">
        <v>65.0522291144148</v>
      </c>
      <c r="DA1065" s="13">
        <v>31.131764154180512</v>
      </c>
      <c r="DB1065" s="13">
        <f ca="1"/>
        <v>67.1229500032358</v>
      </c>
      <c r="DC1065" s="13">
        <f ca="1"/>
        <v>65.603138842396689</v>
      </c>
      <c r="DD1065" s="13">
        <v>62.759977762928649</v>
      </c>
      <c r="DE1065" s="13">
        <f ca="1"/>
        <v>65.89587865941354</v>
      </c>
      <c r="DF1065" s="13">
        <v>66.483108624105995</v>
      </c>
    </row>
    <row r="1066" spans="1:110" x14ac:dyDescent="0.25">
      <c r="A1066" s="9">
        <v>71.099999999999994</v>
      </c>
      <c r="B1066" s="10" t="b">
        <v>1</v>
      </c>
      <c r="U1066" s="13"/>
      <c r="V1066" s="13"/>
      <c r="W1066" s="14"/>
      <c r="X1066" s="26"/>
      <c r="Y1066" s="26"/>
      <c r="Z1066" s="26"/>
      <c r="AA1066" s="26"/>
      <c r="AB1066" s="26"/>
      <c r="AC1066" s="26"/>
      <c r="AD1066" s="26"/>
      <c r="AE1066" s="26"/>
      <c r="AG1066" s="13"/>
      <c r="AH1066" s="13"/>
      <c r="AI1066" s="14"/>
      <c r="AJ1066" s="26"/>
      <c r="AK1066" s="26"/>
      <c r="AL1066" s="26"/>
      <c r="AM1066" s="26"/>
      <c r="AN1066" s="26"/>
      <c r="AO1066" s="26"/>
      <c r="AP1066" s="26"/>
      <c r="AQ1066" s="26"/>
      <c r="AS1066" s="13"/>
      <c r="AT1066" s="13"/>
      <c r="AU1066" s="14"/>
      <c r="AV1066" s="26"/>
      <c r="AW1066" s="26"/>
      <c r="AX1066" s="26"/>
      <c r="AY1066" s="26"/>
      <c r="AZ1066" s="26"/>
      <c r="BA1066" s="26"/>
      <c r="BB1066" s="26"/>
      <c r="BC1066" s="26"/>
      <c r="CW1066" s="26">
        <v>0.36253415300546449</v>
      </c>
      <c r="CX1066" s="13">
        <v>67.599999999999994</v>
      </c>
      <c r="CY1066" s="13">
        <v>65.875451565168404</v>
      </c>
      <c r="CZ1066" s="13">
        <v>65.060943475861961</v>
      </c>
      <c r="DA1066" s="13">
        <v>31.168842318802344</v>
      </c>
      <c r="DB1066" s="13">
        <f ca="1"/>
        <v>67.131750759776423</v>
      </c>
      <c r="DC1066" s="13">
        <f ca="1"/>
        <v>65.611469740626575</v>
      </c>
      <c r="DD1066" s="13">
        <v>62.772474901385053</v>
      </c>
      <c r="DE1066" s="13">
        <f ca="1"/>
        <v>65.905815399825954</v>
      </c>
      <c r="DF1066" s="13">
        <v>66.493319678658608</v>
      </c>
    </row>
    <row r="1067" spans="1:110" x14ac:dyDescent="0.25">
      <c r="A1067" s="9">
        <v>77</v>
      </c>
      <c r="B1067" s="10" t="b">
        <v>1</v>
      </c>
      <c r="U1067" s="13"/>
      <c r="V1067" s="13"/>
      <c r="W1067" s="14"/>
      <c r="X1067" s="26"/>
      <c r="Y1067" s="26"/>
      <c r="Z1067" s="26"/>
      <c r="AA1067" s="26"/>
      <c r="AB1067" s="26"/>
      <c r="AC1067" s="26"/>
      <c r="AD1067" s="26"/>
      <c r="AE1067" s="26"/>
      <c r="AG1067" s="13"/>
      <c r="AH1067" s="13"/>
      <c r="AI1067" s="14"/>
      <c r="AJ1067" s="26"/>
      <c r="AK1067" s="26"/>
      <c r="AL1067" s="26"/>
      <c r="AM1067" s="26"/>
      <c r="AN1067" s="26"/>
      <c r="AO1067" s="26"/>
      <c r="AP1067" s="26"/>
      <c r="AQ1067" s="26"/>
      <c r="AS1067" s="13"/>
      <c r="AT1067" s="13"/>
      <c r="AU1067" s="14"/>
      <c r="AV1067" s="26"/>
      <c r="AW1067" s="26"/>
      <c r="AX1067" s="26"/>
      <c r="AY1067" s="26"/>
      <c r="AZ1067" s="26"/>
      <c r="BA1067" s="26"/>
      <c r="BB1067" s="26"/>
      <c r="BC1067" s="26"/>
      <c r="CW1067" s="26">
        <v>0.36287568306010931</v>
      </c>
      <c r="CX1067" s="13">
        <v>67.599999999999994</v>
      </c>
      <c r="CY1067" s="13">
        <v>65.884123605075615</v>
      </c>
      <c r="CZ1067" s="13">
        <v>65.069656213454991</v>
      </c>
      <c r="DA1067" s="13">
        <v>31.20594035382419</v>
      </c>
      <c r="DB1067" s="13">
        <f ca="1"/>
        <v>67.140546913978199</v>
      </c>
      <c r="DC1067" s="13">
        <f ca="1"/>
        <v>65.619798679174977</v>
      </c>
      <c r="DD1067" s="13">
        <v>62.784966154679914</v>
      </c>
      <c r="DE1067" s="13">
        <f ca="1"/>
        <v>65.915748407686706</v>
      </c>
      <c r="DF1067" s="13">
        <v>66.503526757670514</v>
      </c>
    </row>
    <row r="1068" spans="1:110" x14ac:dyDescent="0.25">
      <c r="A1068" s="9">
        <v>76</v>
      </c>
      <c r="B1068" s="10" t="b">
        <v>1</v>
      </c>
      <c r="U1068" s="13"/>
      <c r="V1068" s="13"/>
      <c r="W1068" s="14"/>
      <c r="X1068" s="26"/>
      <c r="Y1068" s="26"/>
      <c r="Z1068" s="26"/>
      <c r="AA1068" s="26"/>
      <c r="AB1068" s="26"/>
      <c r="AC1068" s="26"/>
      <c r="AD1068" s="26"/>
      <c r="AE1068" s="26"/>
      <c r="AG1068" s="13"/>
      <c r="AH1068" s="13"/>
      <c r="AI1068" s="14"/>
      <c r="AJ1068" s="26"/>
      <c r="AK1068" s="26"/>
      <c r="AL1068" s="26"/>
      <c r="AM1068" s="26"/>
      <c r="AN1068" s="26"/>
      <c r="AO1068" s="26"/>
      <c r="AP1068" s="26"/>
      <c r="AQ1068" s="26"/>
      <c r="AS1068" s="13"/>
      <c r="AT1068" s="13"/>
      <c r="AU1068" s="14"/>
      <c r="AV1068" s="26"/>
      <c r="AW1068" s="26"/>
      <c r="AX1068" s="26"/>
      <c r="AY1068" s="26"/>
      <c r="AZ1068" s="26"/>
      <c r="BA1068" s="26"/>
      <c r="BB1068" s="26"/>
      <c r="BC1068" s="26"/>
      <c r="CW1068" s="26">
        <v>0.36321721311475408</v>
      </c>
      <c r="CX1068" s="13">
        <v>67.599999999999994</v>
      </c>
      <c r="CY1068" s="13">
        <v>65.89279287594573</v>
      </c>
      <c r="CZ1068" s="13">
        <v>65.078367335236905</v>
      </c>
      <c r="DA1068" s="13">
        <v>31.243058280554756</v>
      </c>
      <c r="DB1068" s="13">
        <f ca="1"/>
        <v>67.149338476855235</v>
      </c>
      <c r="DC1068" s="13">
        <f ca="1"/>
        <v>65.628125665995057</v>
      </c>
      <c r="DD1068" s="13">
        <v>62.797451531119741</v>
      </c>
      <c r="DE1068" s="13">
        <f ca="1"/>
        <v>65.925677691627044</v>
      </c>
      <c r="DF1068" s="13">
        <v>66.513729870008802</v>
      </c>
    </row>
    <row r="1069" spans="1:110" x14ac:dyDescent="0.25">
      <c r="A1069" s="9">
        <v>79</v>
      </c>
      <c r="B1069" s="10" t="b">
        <v>1</v>
      </c>
      <c r="U1069" s="13"/>
      <c r="V1069" s="13"/>
      <c r="W1069" s="14"/>
      <c r="X1069" s="26"/>
      <c r="Y1069" s="26"/>
      <c r="Z1069" s="26"/>
      <c r="AA1069" s="26"/>
      <c r="AB1069" s="26"/>
      <c r="AC1069" s="26"/>
      <c r="AD1069" s="26"/>
      <c r="AE1069" s="26"/>
      <c r="AG1069" s="13"/>
      <c r="AH1069" s="13"/>
      <c r="AI1069" s="14"/>
      <c r="AJ1069" s="26"/>
      <c r="AK1069" s="26"/>
      <c r="AL1069" s="26"/>
      <c r="AM1069" s="26"/>
      <c r="AN1069" s="26"/>
      <c r="AO1069" s="26"/>
      <c r="AP1069" s="26"/>
      <c r="AQ1069" s="26"/>
      <c r="AS1069" s="13"/>
      <c r="AT1069" s="13"/>
      <c r="AU1069" s="14"/>
      <c r="AV1069" s="26"/>
      <c r="AW1069" s="26"/>
      <c r="AX1069" s="26"/>
      <c r="AY1069" s="26"/>
      <c r="AZ1069" s="26"/>
      <c r="BA1069" s="26"/>
      <c r="BB1069" s="26"/>
      <c r="BC1069" s="26"/>
      <c r="CW1069" s="26">
        <v>0.3635587431693989</v>
      </c>
      <c r="CX1069" s="13">
        <v>67.599999999999994</v>
      </c>
      <c r="CY1069" s="13">
        <v>65.901459386725207</v>
      </c>
      <c r="CZ1069" s="13">
        <v>65.087076849237889</v>
      </c>
      <c r="DA1069" s="13">
        <v>31.280196120337116</v>
      </c>
      <c r="DB1069" s="13">
        <f ca="1"/>
        <v>67.158125459395777</v>
      </c>
      <c r="DC1069" s="13">
        <f ca="1"/>
        <v>65.636450709026064</v>
      </c>
      <c r="DD1069" s="13">
        <v>62.809931038991536</v>
      </c>
      <c r="DE1069" s="13">
        <f ca="1"/>
        <v>65.935603260259811</v>
      </c>
      <c r="DF1069" s="13">
        <v>66.523929024521408</v>
      </c>
    </row>
    <row r="1070" spans="1:110" x14ac:dyDescent="0.25">
      <c r="A1070" s="9">
        <v>75</v>
      </c>
      <c r="B1070" s="10" t="b">
        <v>1</v>
      </c>
      <c r="U1070" s="13"/>
      <c r="V1070" s="13"/>
      <c r="W1070" s="14"/>
      <c r="X1070" s="26"/>
      <c r="Y1070" s="26"/>
      <c r="Z1070" s="26"/>
      <c r="AA1070" s="26"/>
      <c r="AB1070" s="26"/>
      <c r="AC1070" s="26"/>
      <c r="AD1070" s="26"/>
      <c r="AE1070" s="26"/>
      <c r="AG1070" s="13"/>
      <c r="AH1070" s="13"/>
      <c r="AI1070" s="14"/>
      <c r="AJ1070" s="26"/>
      <c r="AK1070" s="26"/>
      <c r="AL1070" s="26"/>
      <c r="AM1070" s="26"/>
      <c r="AN1070" s="26"/>
      <c r="AO1070" s="26"/>
      <c r="AP1070" s="26"/>
      <c r="AQ1070" s="26"/>
      <c r="AS1070" s="13"/>
      <c r="AT1070" s="13"/>
      <c r="AU1070" s="14"/>
      <c r="AV1070" s="26"/>
      <c r="AW1070" s="26"/>
      <c r="AX1070" s="26"/>
      <c r="AY1070" s="26"/>
      <c r="AZ1070" s="26"/>
      <c r="BA1070" s="26"/>
      <c r="BB1070" s="26"/>
      <c r="BC1070" s="26"/>
      <c r="CW1070" s="26">
        <v>0.36390027322404372</v>
      </c>
      <c r="CX1070" s="13">
        <v>67.599999999999994</v>
      </c>
      <c r="CY1070" s="13">
        <v>65.910123146342798</v>
      </c>
      <c r="CZ1070" s="13">
        <v>65.095784763475123</v>
      </c>
      <c r="DA1070" s="13">
        <v>31.317353894548642</v>
      </c>
      <c r="DB1070" s="13">
        <f ca="1"/>
        <v>67.166907872562291</v>
      </c>
      <c r="DC1070" s="13">
        <f ca="1"/>
        <v>65.644773816193336</v>
      </c>
      <c r="DD1070" s="13">
        <v>62.822404686562805</v>
      </c>
      <c r="DE1070" s="13">
        <f ca="1"/>
        <v>65.94552512217949</v>
      </c>
      <c r="DF1070" s="13">
        <v>66.534124230037108</v>
      </c>
    </row>
    <row r="1071" spans="1:110" x14ac:dyDescent="0.25">
      <c r="A1071" s="9">
        <v>69.7</v>
      </c>
      <c r="B1071" s="10" t="b">
        <v>1</v>
      </c>
      <c r="U1071" s="13"/>
      <c r="V1071" s="13"/>
      <c r="W1071" s="14"/>
      <c r="X1071" s="26"/>
      <c r="Y1071" s="26"/>
      <c r="Z1071" s="26"/>
      <c r="AA1071" s="26"/>
      <c r="AB1071" s="26"/>
      <c r="AC1071" s="26"/>
      <c r="AD1071" s="26"/>
      <c r="AE1071" s="26"/>
      <c r="AG1071" s="13"/>
      <c r="AH1071" s="13"/>
      <c r="AI1071" s="14"/>
      <c r="AJ1071" s="26"/>
      <c r="AK1071" s="26"/>
      <c r="AL1071" s="26"/>
      <c r="AM1071" s="26"/>
      <c r="AN1071" s="26"/>
      <c r="AO1071" s="26"/>
      <c r="AP1071" s="26"/>
      <c r="AQ1071" s="26"/>
      <c r="AS1071" s="13"/>
      <c r="AT1071" s="13"/>
      <c r="AU1071" s="14"/>
      <c r="AV1071" s="26"/>
      <c r="AW1071" s="26"/>
      <c r="AX1071" s="26"/>
      <c r="AY1071" s="26"/>
      <c r="AZ1071" s="26"/>
      <c r="BA1071" s="26"/>
      <c r="BB1071" s="26"/>
      <c r="BC1071" s="26"/>
      <c r="CW1071" s="26">
        <v>0.36424180327868855</v>
      </c>
      <c r="CX1071" s="13">
        <v>67.599999999999994</v>
      </c>
      <c r="CY1071" s="13">
        <v>65.918784163709674</v>
      </c>
      <c r="CZ1071" s="13">
        <v>65.104491085953157</v>
      </c>
      <c r="DA1071" s="13">
        <v>31.354531624601201</v>
      </c>
      <c r="DB1071" s="13">
        <f ca="1"/>
        <v>67.175685727291579</v>
      </c>
      <c r="DC1071" s="13">
        <f ca="1"/>
        <v>65.653094995408324</v>
      </c>
      <c r="DD1071" s="13">
        <v>62.834872482081714</v>
      </c>
      <c r="DE1071" s="13">
        <f ca="1"/>
        <v>65.955443285962303</v>
      </c>
      <c r="DF1071" s="13">
        <v>66.544315495365666</v>
      </c>
    </row>
    <row r="1072" spans="1:110" x14ac:dyDescent="0.25">
      <c r="A1072" s="9">
        <v>69.2</v>
      </c>
      <c r="B1072" s="10" t="b">
        <v>1</v>
      </c>
      <c r="U1072" s="13"/>
      <c r="V1072" s="13"/>
      <c r="W1072" s="14"/>
      <c r="X1072" s="26"/>
      <c r="Y1072" s="26"/>
      <c r="Z1072" s="26"/>
      <c r="AA1072" s="26"/>
      <c r="AB1072" s="26"/>
      <c r="AC1072" s="26"/>
      <c r="AD1072" s="26"/>
      <c r="AE1072" s="26"/>
      <c r="AG1072" s="13"/>
      <c r="AH1072" s="13"/>
      <c r="AI1072" s="14"/>
      <c r="AJ1072" s="26"/>
      <c r="AK1072" s="26"/>
      <c r="AL1072" s="26"/>
      <c r="AM1072" s="26"/>
      <c r="AN1072" s="26"/>
      <c r="AO1072" s="26"/>
      <c r="AP1072" s="26"/>
      <c r="AQ1072" s="26"/>
      <c r="AS1072" s="13"/>
      <c r="AT1072" s="13"/>
      <c r="AU1072" s="14"/>
      <c r="AV1072" s="26"/>
      <c r="AW1072" s="26"/>
      <c r="AX1072" s="26"/>
      <c r="AY1072" s="26"/>
      <c r="AZ1072" s="26"/>
      <c r="BA1072" s="26"/>
      <c r="BB1072" s="26"/>
      <c r="BC1072" s="26"/>
      <c r="CW1072" s="26">
        <v>0.36458333333333331</v>
      </c>
      <c r="CX1072" s="13">
        <v>67.599999999999994</v>
      </c>
      <c r="CY1072" s="13">
        <v>65.927442447719471</v>
      </c>
      <c r="CZ1072" s="13">
        <v>65.113195824663691</v>
      </c>
      <c r="DA1072" s="13">
        <v>31.39172933194115</v>
      </c>
      <c r="DB1072" s="13">
        <f ca="1"/>
        <v>67.184459034494807</v>
      </c>
      <c r="DC1072" s="13">
        <f ca="1"/>
        <v>65.661414254568783</v>
      </c>
      <c r="DD1072" s="13">
        <v>62.84733443377705</v>
      </c>
      <c r="DE1072" s="13">
        <f ca="1"/>
        <v>65.965357760166299</v>
      </c>
      <c r="DF1072" s="13">
        <v>66.55450282929786</v>
      </c>
    </row>
    <row r="1073" spans="1:110" x14ac:dyDescent="0.25">
      <c r="A1073" s="9">
        <v>69.599999999999994</v>
      </c>
      <c r="B1073" s="10" t="b">
        <v>1</v>
      </c>
      <c r="U1073" s="13"/>
      <c r="V1073" s="13"/>
      <c r="W1073" s="14"/>
      <c r="X1073" s="26"/>
      <c r="Y1073" s="26"/>
      <c r="Z1073" s="26"/>
      <c r="AA1073" s="26"/>
      <c r="AB1073" s="26"/>
      <c r="AC1073" s="26"/>
      <c r="AD1073" s="26"/>
      <c r="AE1073" s="26"/>
      <c r="AG1073" s="13"/>
      <c r="AH1073" s="13"/>
      <c r="AI1073" s="14"/>
      <c r="AJ1073" s="26"/>
      <c r="AK1073" s="26"/>
      <c r="AL1073" s="26"/>
      <c r="AM1073" s="26"/>
      <c r="AN1073" s="26"/>
      <c r="AO1073" s="26"/>
      <c r="AP1073" s="26"/>
      <c r="AQ1073" s="26"/>
      <c r="AS1073" s="13"/>
      <c r="AT1073" s="13"/>
      <c r="AU1073" s="14"/>
      <c r="AV1073" s="26"/>
      <c r="AW1073" s="26"/>
      <c r="AX1073" s="26"/>
      <c r="AY1073" s="26"/>
      <c r="AZ1073" s="26"/>
      <c r="BA1073" s="26"/>
      <c r="BB1073" s="26"/>
      <c r="BC1073" s="26"/>
      <c r="CW1073" s="26">
        <v>0.36492486338797814</v>
      </c>
      <c r="CX1073" s="13">
        <v>67.599999999999994</v>
      </c>
      <c r="CY1073" s="13">
        <v>65.936098007248361</v>
      </c>
      <c r="CZ1073" s="13">
        <v>65.121898987585624</v>
      </c>
      <c r="DA1073" s="13">
        <v>31.428947038049465</v>
      </c>
      <c r="DB1073" s="13">
        <f ca="1"/>
        <v>67.193227805057717</v>
      </c>
      <c r="DC1073" s="13">
        <f ca="1"/>
        <v>65.669731601558709</v>
      </c>
      <c r="DD1073" s="13">
        <v>62.859790549858374</v>
      </c>
      <c r="DE1073" s="13">
        <f ca="1"/>
        <v>65.975268553331361</v>
      </c>
      <c r="DF1073" s="13">
        <v>66.564686240605596</v>
      </c>
    </row>
    <row r="1074" spans="1:110" x14ac:dyDescent="0.25">
      <c r="A1074" s="9">
        <v>69.400000000000006</v>
      </c>
      <c r="B1074" s="10" t="b">
        <v>1</v>
      </c>
      <c r="U1074" s="13"/>
      <c r="V1074" s="13"/>
      <c r="W1074" s="14"/>
      <c r="X1074" s="26"/>
      <c r="Y1074" s="26"/>
      <c r="Z1074" s="26"/>
      <c r="AA1074" s="26"/>
      <c r="AB1074" s="26"/>
      <c r="AC1074" s="26"/>
      <c r="AD1074" s="26"/>
      <c r="AE1074" s="26"/>
      <c r="AG1074" s="13"/>
      <c r="AH1074" s="13"/>
      <c r="AI1074" s="14"/>
      <c r="AJ1074" s="26"/>
      <c r="AK1074" s="26"/>
      <c r="AL1074" s="26"/>
      <c r="AM1074" s="26"/>
      <c r="AN1074" s="26"/>
      <c r="AO1074" s="26"/>
      <c r="AP1074" s="26"/>
      <c r="AQ1074" s="26"/>
      <c r="AS1074" s="13"/>
      <c r="AT1074" s="13"/>
      <c r="AU1074" s="14"/>
      <c r="AV1074" s="26"/>
      <c r="AW1074" s="26"/>
      <c r="AX1074" s="26"/>
      <c r="AY1074" s="26"/>
      <c r="AZ1074" s="26"/>
      <c r="BA1074" s="26"/>
      <c r="BB1074" s="26"/>
      <c r="BC1074" s="26"/>
      <c r="CW1074" s="26">
        <v>0.36526639344262296</v>
      </c>
      <c r="CX1074" s="13">
        <v>67.599999999999994</v>
      </c>
      <c r="CY1074" s="13">
        <v>65.944750851155149</v>
      </c>
      <c r="CZ1074" s="13">
        <v>65.130600582685346</v>
      </c>
      <c r="DA1074" s="13">
        <v>31.466184764441749</v>
      </c>
      <c r="DB1074" s="13">
        <f ca="1"/>
        <v>67.201992049840641</v>
      </c>
      <c r="DC1074" s="13">
        <f ca="1"/>
        <v>65.678047044248487</v>
      </c>
      <c r="DD1074" s="13">
        <v>62.872240838516007</v>
      </c>
      <c r="DE1074" s="13">
        <f ca="1"/>
        <v>65.985175673979342</v>
      </c>
      <c r="DF1074" s="13">
        <v>66.57486573804195</v>
      </c>
    </row>
    <row r="1075" spans="1:110" x14ac:dyDescent="0.25">
      <c r="A1075" s="9">
        <v>69.3</v>
      </c>
      <c r="B1075" s="10" t="b">
        <v>1</v>
      </c>
      <c r="U1075" s="13"/>
      <c r="V1075" s="13"/>
      <c r="W1075" s="14"/>
      <c r="X1075" s="26"/>
      <c r="Y1075" s="26"/>
      <c r="Z1075" s="26"/>
      <c r="AA1075" s="26"/>
      <c r="AB1075" s="26"/>
      <c r="AC1075" s="26"/>
      <c r="AD1075" s="26"/>
      <c r="AE1075" s="26"/>
      <c r="AG1075" s="13"/>
      <c r="AH1075" s="13"/>
      <c r="AI1075" s="14"/>
      <c r="AJ1075" s="26"/>
      <c r="AK1075" s="26"/>
      <c r="AL1075" s="26"/>
      <c r="AM1075" s="26"/>
      <c r="AN1075" s="26"/>
      <c r="AO1075" s="26"/>
      <c r="AP1075" s="26"/>
      <c r="AQ1075" s="26"/>
      <c r="AS1075" s="13"/>
      <c r="AT1075" s="13"/>
      <c r="AU1075" s="14"/>
      <c r="AV1075" s="26"/>
      <c r="AW1075" s="26"/>
      <c r="AX1075" s="26"/>
      <c r="AY1075" s="26"/>
      <c r="AZ1075" s="26"/>
      <c r="BA1075" s="26"/>
      <c r="BB1075" s="26"/>
      <c r="BC1075" s="26"/>
      <c r="CW1075" s="26">
        <v>0.36560792349726778</v>
      </c>
      <c r="CX1075" s="13">
        <v>67.7</v>
      </c>
      <c r="CY1075" s="13">
        <v>65.953400988281345</v>
      </c>
      <c r="CZ1075" s="13">
        <v>65.13930061791666</v>
      </c>
      <c r="DA1075" s="13">
        <v>31.503442532668355</v>
      </c>
      <c r="DB1075" s="13">
        <f ca="1"/>
        <v>67.210751779678645</v>
      </c>
      <c r="DC1075" s="13">
        <f ca="1"/>
        <v>65.686360590494928</v>
      </c>
      <c r="DD1075" s="13">
        <v>62.884685307921153</v>
      </c>
      <c r="DE1075" s="13">
        <f ca="1"/>
        <v>65.995079130614116</v>
      </c>
      <c r="DF1075" s="13">
        <v>66.585041330341227</v>
      </c>
    </row>
    <row r="1076" spans="1:110" x14ac:dyDescent="0.25">
      <c r="A1076" s="9">
        <v>68.400000000000006</v>
      </c>
      <c r="B1076" s="10" t="b">
        <v>1</v>
      </c>
      <c r="U1076" s="13"/>
      <c r="V1076" s="13"/>
      <c r="W1076" s="14"/>
      <c r="X1076" s="26"/>
      <c r="Y1076" s="26"/>
      <c r="Z1076" s="26"/>
      <c r="AA1076" s="26"/>
      <c r="AB1076" s="26"/>
      <c r="AC1076" s="26"/>
      <c r="AD1076" s="26"/>
      <c r="AE1076" s="26"/>
      <c r="AG1076" s="13"/>
      <c r="AH1076" s="13"/>
      <c r="AI1076" s="14"/>
      <c r="AJ1076" s="26"/>
      <c r="AK1076" s="26"/>
      <c r="AL1076" s="26"/>
      <c r="AM1076" s="26"/>
      <c r="AN1076" s="26"/>
      <c r="AO1076" s="26"/>
      <c r="AP1076" s="26"/>
      <c r="AQ1076" s="26"/>
      <c r="AS1076" s="13"/>
      <c r="AT1076" s="13"/>
      <c r="AU1076" s="14"/>
      <c r="AV1076" s="26"/>
      <c r="AW1076" s="26"/>
      <c r="AX1076" s="26"/>
      <c r="AY1076" s="26"/>
      <c r="AZ1076" s="26"/>
      <c r="BA1076" s="26"/>
      <c r="BB1076" s="26"/>
      <c r="BC1076" s="26"/>
      <c r="CW1076" s="26">
        <v>0.36594945355191255</v>
      </c>
      <c r="CX1076" s="13">
        <v>67.7</v>
      </c>
      <c r="CY1076" s="13">
        <v>65.962048427451222</v>
      </c>
      <c r="CZ1076" s="13">
        <v>65.147999101220904</v>
      </c>
      <c r="DA1076" s="13">
        <v>31.540720364314467</v>
      </c>
      <c r="DB1076" s="13">
        <f ca="1"/>
        <v>67.219507005381601</v>
      </c>
      <c r="DC1076" s="13">
        <f ca="1"/>
        <v>65.694672248141316</v>
      </c>
      <c r="DD1076" s="13">
        <v>62.897123966225926</v>
      </c>
      <c r="DE1076" s="13">
        <f ca="1"/>
        <v>66.004978931721567</v>
      </c>
      <c r="DF1076" s="13">
        <v>66.595213026219099</v>
      </c>
    </row>
    <row r="1077" spans="1:110" x14ac:dyDescent="0.25">
      <c r="A1077" s="9">
        <v>67.7</v>
      </c>
      <c r="B1077" s="10" t="b">
        <v>1</v>
      </c>
      <c r="U1077" s="13"/>
      <c r="V1077" s="13"/>
      <c r="W1077" s="14"/>
      <c r="X1077" s="26"/>
      <c r="Y1077" s="26"/>
      <c r="Z1077" s="26"/>
      <c r="AA1077" s="26"/>
      <c r="AB1077" s="26"/>
      <c r="AC1077" s="26"/>
      <c r="AD1077" s="26"/>
      <c r="AE1077" s="26"/>
      <c r="AG1077" s="13"/>
      <c r="AH1077" s="13"/>
      <c r="AI1077" s="14"/>
      <c r="AJ1077" s="26"/>
      <c r="AK1077" s="26"/>
      <c r="AL1077" s="26"/>
      <c r="AM1077" s="26"/>
      <c r="AN1077" s="26"/>
      <c r="AO1077" s="26"/>
      <c r="AP1077" s="26"/>
      <c r="AQ1077" s="26"/>
      <c r="AS1077" s="13"/>
      <c r="AT1077" s="13"/>
      <c r="AU1077" s="14"/>
      <c r="AV1077" s="26"/>
      <c r="AW1077" s="26"/>
      <c r="AX1077" s="26"/>
      <c r="AY1077" s="26"/>
      <c r="AZ1077" s="26"/>
      <c r="BA1077" s="26"/>
      <c r="BB1077" s="26"/>
      <c r="BC1077" s="26"/>
      <c r="CW1077" s="26">
        <v>0.36629098360655737</v>
      </c>
      <c r="CX1077" s="13">
        <v>67.7</v>
      </c>
      <c r="CY1077" s="13">
        <v>65.970693177471929</v>
      </c>
      <c r="CZ1077" s="13">
        <v>65.156696040526867</v>
      </c>
      <c r="DA1077" s="13">
        <v>31.578018281000155</v>
      </c>
      <c r="DB1077" s="13">
        <f ca="1"/>
        <v>67.228257737734353</v>
      </c>
      <c r="DC1077" s="13">
        <f ca="1"/>
        <v>65.702982025017477</v>
      </c>
      <c r="DD1077" s="13">
        <v>62.909556821563442</v>
      </c>
      <c r="DE1077" s="13">
        <f ca="1"/>
        <v>66.014875085769816</v>
      </c>
      <c r="DF1077" s="13">
        <v>66.605380834372582</v>
      </c>
    </row>
    <row r="1078" spans="1:110" x14ac:dyDescent="0.25">
      <c r="A1078" s="9">
        <v>59</v>
      </c>
      <c r="B1078" s="10" t="b">
        <v>1</v>
      </c>
      <c r="U1078" s="13"/>
      <c r="V1078" s="13"/>
      <c r="W1078" s="14"/>
      <c r="X1078" s="26"/>
      <c r="Y1078" s="26"/>
      <c r="Z1078" s="26"/>
      <c r="AA1078" s="26"/>
      <c r="AB1078" s="26"/>
      <c r="AC1078" s="26"/>
      <c r="AD1078" s="26"/>
      <c r="AE1078" s="26"/>
      <c r="AG1078" s="13"/>
      <c r="AH1078" s="13"/>
      <c r="AI1078" s="14"/>
      <c r="AJ1078" s="26"/>
      <c r="AK1078" s="26"/>
      <c r="AL1078" s="26"/>
      <c r="AM1078" s="26"/>
      <c r="AN1078" s="26"/>
      <c r="AO1078" s="26"/>
      <c r="AP1078" s="26"/>
      <c r="AQ1078" s="26"/>
      <c r="AS1078" s="13"/>
      <c r="AT1078" s="13"/>
      <c r="AU1078" s="14"/>
      <c r="AV1078" s="26"/>
      <c r="AW1078" s="26"/>
      <c r="AX1078" s="26"/>
      <c r="AY1078" s="26"/>
      <c r="AZ1078" s="26"/>
      <c r="BA1078" s="26"/>
      <c r="BB1078" s="26"/>
      <c r="BC1078" s="26"/>
      <c r="CW1078" s="26">
        <v>0.3666325136612022</v>
      </c>
      <c r="CX1078" s="13">
        <v>67.7</v>
      </c>
      <c r="CY1078" s="13">
        <v>65.979335247133491</v>
      </c>
      <c r="CZ1078" s="13">
        <v>65.165391443750977</v>
      </c>
      <c r="DA1078" s="13">
        <v>31.615336304380456</v>
      </c>
      <c r="DB1078" s="13">
        <f ca="1"/>
        <v>67.237003987496706</v>
      </c>
      <c r="DC1078" s="13">
        <f ca="1"/>
        <v>65.711289928939891</v>
      </c>
      <c r="DD1078" s="13">
        <v>62.921983882047826</v>
      </c>
      <c r="DE1078" s="13">
        <f ca="1"/>
        <v>66.024767601209177</v>
      </c>
      <c r="DF1078" s="13">
        <v>66.615544763480187</v>
      </c>
    </row>
    <row r="1079" spans="1:110" x14ac:dyDescent="0.25">
      <c r="A1079" s="9">
        <v>58.1</v>
      </c>
      <c r="B1079" s="10" t="b">
        <v>1</v>
      </c>
      <c r="U1079" s="13"/>
      <c r="V1079" s="13"/>
      <c r="W1079" s="14"/>
      <c r="X1079" s="26"/>
      <c r="Y1079" s="26"/>
      <c r="Z1079" s="26"/>
      <c r="AA1079" s="26"/>
      <c r="AB1079" s="26"/>
      <c r="AC1079" s="26"/>
      <c r="AD1079" s="26"/>
      <c r="AE1079" s="26"/>
      <c r="AG1079" s="13"/>
      <c r="AH1079" s="13"/>
      <c r="AI1079" s="14"/>
      <c r="AJ1079" s="26"/>
      <c r="AK1079" s="26"/>
      <c r="AL1079" s="26"/>
      <c r="AM1079" s="26"/>
      <c r="AN1079" s="26"/>
      <c r="AO1079" s="26"/>
      <c r="AP1079" s="26"/>
      <c r="AQ1079" s="26"/>
      <c r="AS1079" s="13"/>
      <c r="AT1079" s="13"/>
      <c r="AU1079" s="14"/>
      <c r="AV1079" s="26"/>
      <c r="AW1079" s="26"/>
      <c r="AX1079" s="26"/>
      <c r="AY1079" s="26"/>
      <c r="AZ1079" s="26"/>
      <c r="BA1079" s="26"/>
      <c r="BB1079" s="26"/>
      <c r="BC1079" s="26"/>
      <c r="CW1079" s="26">
        <v>0.36697404371584702</v>
      </c>
      <c r="CX1079" s="13">
        <v>67.7</v>
      </c>
      <c r="CY1079" s="13">
        <v>65.987974645208965</v>
      </c>
      <c r="CZ1079" s="13">
        <v>65.174085318797481</v>
      </c>
      <c r="DA1079" s="13">
        <v>31.652674456145437</v>
      </c>
      <c r="DB1079" s="13">
        <f ca="1"/>
        <v>67.24574576540364</v>
      </c>
      <c r="DC1079" s="13">
        <f ca="1"/>
        <v>65.719595967711655</v>
      </c>
      <c r="DD1079" s="13">
        <v>62.934405155774364</v>
      </c>
      <c r="DE1079" s="13">
        <f ca="1"/>
        <v>66.034656486472201</v>
      </c>
      <c r="DF1079" s="13">
        <v>66.625704822201925</v>
      </c>
    </row>
    <row r="1080" spans="1:110" x14ac:dyDescent="0.25">
      <c r="A1080" s="9">
        <v>58.8</v>
      </c>
      <c r="B1080" s="10" t="b">
        <v>1</v>
      </c>
      <c r="U1080" s="13"/>
      <c r="V1080" s="13"/>
      <c r="W1080" s="14"/>
      <c r="X1080" s="26"/>
      <c r="Y1080" s="26"/>
      <c r="Z1080" s="26"/>
      <c r="AA1080" s="26"/>
      <c r="AB1080" s="26"/>
      <c r="AC1080" s="26"/>
      <c r="AD1080" s="26"/>
      <c r="AE1080" s="26"/>
      <c r="AG1080" s="13"/>
      <c r="AH1080" s="13"/>
      <c r="AI1080" s="14"/>
      <c r="AJ1080" s="26"/>
      <c r="AK1080" s="26"/>
      <c r="AL1080" s="26"/>
      <c r="AM1080" s="26"/>
      <c r="AN1080" s="26"/>
      <c r="AO1080" s="26"/>
      <c r="AP1080" s="26"/>
      <c r="AQ1080" s="26"/>
      <c r="AS1080" s="13"/>
      <c r="AT1080" s="13"/>
      <c r="AU1080" s="14"/>
      <c r="AV1080" s="26"/>
      <c r="AW1080" s="26"/>
      <c r="AX1080" s="26"/>
      <c r="AY1080" s="26"/>
      <c r="AZ1080" s="26"/>
      <c r="BA1080" s="26"/>
      <c r="BB1080" s="26"/>
      <c r="BC1080" s="26"/>
      <c r="CW1080" s="26">
        <v>0.36731557377049179</v>
      </c>
      <c r="CX1080" s="13">
        <v>67.7</v>
      </c>
      <c r="CY1080" s="13">
        <v>65.996611380454496</v>
      </c>
      <c r="CZ1080" s="13">
        <v>65.182777673558206</v>
      </c>
      <c r="DA1080" s="13">
        <v>31.690032758020269</v>
      </c>
      <c r="DB1080" s="13">
        <f ca="1"/>
        <v>67.254483082165322</v>
      </c>
      <c r="DC1080" s="13">
        <f ca="1"/>
        <v>65.727900149122675</v>
      </c>
      <c r="DD1080" s="13">
        <v>62.946820650819461</v>
      </c>
      <c r="DE1080" s="13">
        <f ca="1"/>
        <v>66.044541749973874</v>
      </c>
      <c r="DF1080" s="13">
        <v>66.635861019179458</v>
      </c>
    </row>
    <row r="1081" spans="1:110" x14ac:dyDescent="0.25">
      <c r="A1081" s="9">
        <v>58.4</v>
      </c>
      <c r="B1081" s="10" t="b">
        <v>1</v>
      </c>
      <c r="U1081" s="13"/>
      <c r="V1081" s="13"/>
      <c r="W1081" s="14"/>
      <c r="X1081" s="26"/>
      <c r="Y1081" s="26"/>
      <c r="Z1081" s="26"/>
      <c r="AA1081" s="26"/>
      <c r="AB1081" s="26"/>
      <c r="AC1081" s="26"/>
      <c r="AD1081" s="26"/>
      <c r="AE1081" s="26"/>
      <c r="AG1081" s="13"/>
      <c r="AH1081" s="13"/>
      <c r="AI1081" s="14"/>
      <c r="AJ1081" s="26"/>
      <c r="AK1081" s="26"/>
      <c r="AL1081" s="26"/>
      <c r="AM1081" s="26"/>
      <c r="AN1081" s="26"/>
      <c r="AO1081" s="26"/>
      <c r="AP1081" s="26"/>
      <c r="AQ1081" s="26"/>
      <c r="AS1081" s="13"/>
      <c r="AT1081" s="13"/>
      <c r="AU1081" s="14"/>
      <c r="AV1081" s="26"/>
      <c r="AW1081" s="26"/>
      <c r="AX1081" s="26"/>
      <c r="AY1081" s="26"/>
      <c r="AZ1081" s="26"/>
      <c r="BA1081" s="26"/>
      <c r="BB1081" s="26"/>
      <c r="BC1081" s="26"/>
      <c r="CW1081" s="26">
        <v>0.36765710382513661</v>
      </c>
      <c r="CX1081" s="13">
        <v>67.7</v>
      </c>
      <c r="CY1081" s="13">
        <v>66.005245461609348</v>
      </c>
      <c r="CZ1081" s="13">
        <v>65.191468515912831</v>
      </c>
      <c r="DA1081" s="13">
        <v>31.727411231765345</v>
      </c>
      <c r="DB1081" s="13">
        <f ca="1"/>
        <v>67.263215948467248</v>
      </c>
      <c r="DC1081" s="13">
        <f ca="1"/>
        <v>65.736202480949586</v>
      </c>
      <c r="DD1081" s="13">
        <v>62.959230375240779</v>
      </c>
      <c r="DE1081" s="13">
        <f ca="1"/>
        <v>66.054423400111531</v>
      </c>
      <c r="DF1081" s="13">
        <v>66.646013363036062</v>
      </c>
    </row>
    <row r="1082" spans="1:110" x14ac:dyDescent="0.25">
      <c r="A1082" s="9">
        <v>58.1</v>
      </c>
      <c r="B1082" s="10" t="b">
        <v>1</v>
      </c>
      <c r="U1082" s="13"/>
      <c r="V1082" s="13"/>
      <c r="W1082" s="14"/>
      <c r="X1082" s="26"/>
      <c r="Y1082" s="26"/>
      <c r="Z1082" s="26"/>
      <c r="AA1082" s="26"/>
      <c r="AB1082" s="26"/>
      <c r="AC1082" s="26"/>
      <c r="AD1082" s="26"/>
      <c r="AE1082" s="26"/>
      <c r="AG1082" s="13"/>
      <c r="AH1082" s="13"/>
      <c r="AI1082" s="14"/>
      <c r="AJ1082" s="26"/>
      <c r="AK1082" s="26"/>
      <c r="AL1082" s="26"/>
      <c r="AM1082" s="26"/>
      <c r="AN1082" s="26"/>
      <c r="AO1082" s="26"/>
      <c r="AP1082" s="26"/>
      <c r="AQ1082" s="26"/>
      <c r="AS1082" s="13"/>
      <c r="AT1082" s="13"/>
      <c r="AU1082" s="14"/>
      <c r="AV1082" s="26"/>
      <c r="AW1082" s="26"/>
      <c r="AX1082" s="26"/>
      <c r="AY1082" s="26"/>
      <c r="AZ1082" s="26"/>
      <c r="BA1082" s="26"/>
      <c r="BB1082" s="26"/>
      <c r="BC1082" s="26"/>
      <c r="CW1082" s="26">
        <v>0.36799863387978143</v>
      </c>
      <c r="CX1082" s="13">
        <v>67.7</v>
      </c>
      <c r="CY1082" s="13">
        <v>66.013876897396031</v>
      </c>
      <c r="CZ1082" s="13">
        <v>65.200157853728925</v>
      </c>
      <c r="DA1082" s="13">
        <v>31.764809899176306</v>
      </c>
      <c r="DB1082" s="13">
        <f ca="1"/>
        <v>67.271944374970332</v>
      </c>
      <c r="DC1082" s="13">
        <f ca="1"/>
        <v>65.744502970955949</v>
      </c>
      <c r="DD1082" s="13">
        <v>62.971634337077276</v>
      </c>
      <c r="DE1082" s="13">
        <f ca="1"/>
        <v>66.064301445265059</v>
      </c>
      <c r="DF1082" s="13">
        <v>66.656161862376834</v>
      </c>
    </row>
    <row r="1083" spans="1:110" x14ac:dyDescent="0.25">
      <c r="A1083" s="9">
        <v>57.8</v>
      </c>
      <c r="B1083" s="10" t="b">
        <v>1</v>
      </c>
      <c r="U1083" s="13"/>
      <c r="V1083" s="13"/>
      <c r="W1083" s="14"/>
      <c r="X1083" s="26"/>
      <c r="Y1083" s="26"/>
      <c r="Z1083" s="26"/>
      <c r="AA1083" s="26"/>
      <c r="AB1083" s="26"/>
      <c r="AC1083" s="26"/>
      <c r="AD1083" s="26"/>
      <c r="AE1083" s="26"/>
      <c r="AG1083" s="13"/>
      <c r="AH1083" s="13"/>
      <c r="AI1083" s="14"/>
      <c r="AJ1083" s="26"/>
      <c r="AK1083" s="26"/>
      <c r="AL1083" s="26"/>
      <c r="AM1083" s="26"/>
      <c r="AN1083" s="26"/>
      <c r="AO1083" s="26"/>
      <c r="AP1083" s="26"/>
      <c r="AQ1083" s="26"/>
      <c r="AS1083" s="13"/>
      <c r="AT1083" s="13"/>
      <c r="AU1083" s="14"/>
      <c r="AV1083" s="26"/>
      <c r="AW1083" s="26"/>
      <c r="AX1083" s="26"/>
      <c r="AY1083" s="26"/>
      <c r="AZ1083" s="26"/>
      <c r="BA1083" s="26"/>
      <c r="BB1083" s="26"/>
      <c r="BC1083" s="26"/>
      <c r="CW1083" s="26">
        <v>0.36834016393442626</v>
      </c>
      <c r="CX1083" s="13">
        <v>67.7</v>
      </c>
      <c r="CY1083" s="13">
        <v>66.022505696520312</v>
      </c>
      <c r="CZ1083" s="13">
        <v>65.208845694861992</v>
      </c>
      <c r="DA1083" s="13">
        <v>31.802228782084168</v>
      </c>
      <c r="DB1083" s="13">
        <f ca="1"/>
        <v>67.280668372310998</v>
      </c>
      <c r="DC1083" s="13">
        <f ca="1"/>
        <v>65.752801626892207</v>
      </c>
      <c r="DD1083" s="13">
        <v>62.984032544349233</v>
      </c>
      <c r="DE1083" s="13">
        <f ca="1"/>
        <v>66.074175893796863</v>
      </c>
      <c r="DF1083" s="13">
        <v>66.666306525788599</v>
      </c>
    </row>
    <row r="1084" spans="1:110" x14ac:dyDescent="0.25">
      <c r="A1084" s="9">
        <v>57.3</v>
      </c>
      <c r="B1084" s="10" t="b">
        <v>1</v>
      </c>
      <c r="U1084" s="13"/>
      <c r="V1084" s="13"/>
      <c r="W1084" s="14"/>
      <c r="X1084" s="26"/>
      <c r="Y1084" s="26"/>
      <c r="Z1084" s="26"/>
      <c r="AA1084" s="26"/>
      <c r="AB1084" s="26"/>
      <c r="AC1084" s="26"/>
      <c r="AD1084" s="26"/>
      <c r="AE1084" s="26"/>
      <c r="AG1084" s="13"/>
      <c r="AH1084" s="13"/>
      <c r="AI1084" s="14"/>
      <c r="AJ1084" s="26"/>
      <c r="AK1084" s="26"/>
      <c r="AL1084" s="26"/>
      <c r="AM1084" s="26"/>
      <c r="AN1084" s="26"/>
      <c r="AO1084" s="26"/>
      <c r="AP1084" s="26"/>
      <c r="AQ1084" s="26"/>
      <c r="AS1084" s="13"/>
      <c r="AT1084" s="13"/>
      <c r="AU1084" s="14"/>
      <c r="AV1084" s="26"/>
      <c r="AW1084" s="26"/>
      <c r="AX1084" s="26"/>
      <c r="AY1084" s="26"/>
      <c r="AZ1084" s="26"/>
      <c r="BA1084" s="26"/>
      <c r="BB1084" s="26"/>
      <c r="BC1084" s="26"/>
      <c r="CW1084" s="26">
        <v>0.36868169398907102</v>
      </c>
      <c r="CX1084" s="13">
        <v>67.7</v>
      </c>
      <c r="CY1084" s="13">
        <v>66.031131867671363</v>
      </c>
      <c r="CZ1084" s="13">
        <v>65.21753204715543</v>
      </c>
      <c r="DA1084" s="13">
        <v>31.839667902355309</v>
      </c>
      <c r="DB1084" s="13">
        <f ca="1"/>
        <v>67.289387951101276</v>
      </c>
      <c r="DC1084" s="13">
        <f ca="1"/>
        <v>65.761098456495802</v>
      </c>
      <c r="DD1084" s="13">
        <v>62.996425005058384</v>
      </c>
      <c r="DE1084" s="13">
        <f ca="1"/>
        <v>66.084046754051982</v>
      </c>
      <c r="DF1084" s="13">
        <v>66.676447361840133</v>
      </c>
    </row>
    <row r="1085" spans="1:110" x14ac:dyDescent="0.25">
      <c r="A1085" s="9">
        <v>56.8</v>
      </c>
      <c r="B1085" s="10" t="b">
        <v>1</v>
      </c>
      <c r="U1085" s="13"/>
      <c r="V1085" s="13"/>
      <c r="W1085" s="14"/>
      <c r="X1085" s="26"/>
      <c r="Y1085" s="26"/>
      <c r="Z1085" s="26"/>
      <c r="AA1085" s="26"/>
      <c r="AB1085" s="26"/>
      <c r="AC1085" s="26"/>
      <c r="AD1085" s="26"/>
      <c r="AE1085" s="26"/>
      <c r="AG1085" s="13"/>
      <c r="AH1085" s="13"/>
      <c r="AI1085" s="14"/>
      <c r="AJ1085" s="26"/>
      <c r="AK1085" s="26"/>
      <c r="AL1085" s="26"/>
      <c r="AM1085" s="26"/>
      <c r="AN1085" s="26"/>
      <c r="AO1085" s="26"/>
      <c r="AP1085" s="26"/>
      <c r="AQ1085" s="26"/>
      <c r="AS1085" s="13"/>
      <c r="AT1085" s="13"/>
      <c r="AU1085" s="14"/>
      <c r="AV1085" s="26"/>
      <c r="AW1085" s="26"/>
      <c r="AX1085" s="26"/>
      <c r="AY1085" s="26"/>
      <c r="AZ1085" s="26"/>
      <c r="BA1085" s="26"/>
      <c r="BB1085" s="26"/>
      <c r="BC1085" s="26"/>
      <c r="CW1085" s="26">
        <v>0.36902322404371585</v>
      </c>
      <c r="CX1085" s="13">
        <v>67.7</v>
      </c>
      <c r="CY1085" s="13">
        <v>66.039755419521796</v>
      </c>
      <c r="CZ1085" s="13">
        <v>65.226216918440713</v>
      </c>
      <c r="DA1085" s="13">
        <v>31.877127281891667</v>
      </c>
      <c r="DB1085" s="13">
        <f ca="1"/>
        <v>67.298103121928932</v>
      </c>
      <c r="DC1085" s="13">
        <f ca="1"/>
        <v>65.769393467491227</v>
      </c>
      <c r="DD1085" s="13">
        <v>63.008811727187904</v>
      </c>
      <c r="DE1085" s="13">
        <f ca="1"/>
        <v>66.093914034358178</v>
      </c>
      <c r="DF1085" s="13">
        <v>66.68658437908212</v>
      </c>
    </row>
    <row r="1086" spans="1:110" x14ac:dyDescent="0.25">
      <c r="A1086" s="9">
        <v>56.4</v>
      </c>
      <c r="B1086" s="10" t="b">
        <v>1</v>
      </c>
      <c r="U1086" s="13"/>
      <c r="V1086" s="13"/>
      <c r="W1086" s="14"/>
      <c r="X1086" s="26"/>
      <c r="Y1086" s="26"/>
      <c r="Z1086" s="26"/>
      <c r="AA1086" s="26"/>
      <c r="AB1086" s="26"/>
      <c r="AC1086" s="26"/>
      <c r="AD1086" s="26"/>
      <c r="AE1086" s="26"/>
      <c r="AG1086" s="13"/>
      <c r="AH1086" s="13"/>
      <c r="AI1086" s="14"/>
      <c r="AJ1086" s="26"/>
      <c r="AK1086" s="26"/>
      <c r="AL1086" s="26"/>
      <c r="AM1086" s="26"/>
      <c r="AN1086" s="26"/>
      <c r="AO1086" s="26"/>
      <c r="AP1086" s="26"/>
      <c r="AQ1086" s="26"/>
      <c r="AS1086" s="13"/>
      <c r="AT1086" s="13"/>
      <c r="AU1086" s="14"/>
      <c r="AV1086" s="26"/>
      <c r="AW1086" s="26"/>
      <c r="AX1086" s="26"/>
      <c r="AY1086" s="26"/>
      <c r="AZ1086" s="26"/>
      <c r="BA1086" s="26"/>
      <c r="BB1086" s="26"/>
      <c r="BC1086" s="26"/>
      <c r="CW1086" s="26">
        <v>0.36936475409836067</v>
      </c>
      <c r="CX1086" s="13">
        <v>67.8</v>
      </c>
      <c r="CY1086" s="13">
        <v>66.04837636072773</v>
      </c>
      <c r="CZ1086" s="13">
        <v>65.234900316537605</v>
      </c>
      <c r="DA1086" s="13">
        <v>31.914606942630702</v>
      </c>
      <c r="DB1086" s="13">
        <f ca="1"/>
        <v>67.306813895357493</v>
      </c>
      <c r="DC1086" s="13">
        <f ca="1"/>
        <v>65.777686667590103</v>
      </c>
      <c r="DD1086" s="13">
        <v>63.021192718702522</v>
      </c>
      <c r="DE1086" s="13">
        <f ca="1"/>
        <v>66.103777743025901</v>
      </c>
      <c r="DF1086" s="13">
        <v>66.696717586047257</v>
      </c>
    </row>
    <row r="1087" spans="1:110" x14ac:dyDescent="0.25">
      <c r="A1087" s="9">
        <v>55.6</v>
      </c>
      <c r="B1087" s="10" t="b">
        <v>1</v>
      </c>
      <c r="U1087" s="13"/>
      <c r="V1087" s="13"/>
      <c r="W1087" s="14"/>
      <c r="X1087" s="26"/>
      <c r="Y1087" s="26"/>
      <c r="Z1087" s="26"/>
      <c r="AA1087" s="26"/>
      <c r="AB1087" s="26"/>
      <c r="AC1087" s="26"/>
      <c r="AD1087" s="26"/>
      <c r="AE1087" s="26"/>
      <c r="AG1087" s="13"/>
      <c r="AH1087" s="13"/>
      <c r="AI1087" s="14"/>
      <c r="AJ1087" s="26"/>
      <c r="AK1087" s="26"/>
      <c r="AL1087" s="26"/>
      <c r="AM1087" s="26"/>
      <c r="AN1087" s="26"/>
      <c r="AO1087" s="26"/>
      <c r="AP1087" s="26"/>
      <c r="AQ1087" s="26"/>
      <c r="AS1087" s="13"/>
      <c r="AT1087" s="13"/>
      <c r="AU1087" s="14"/>
      <c r="AV1087" s="26"/>
      <c r="AW1087" s="26"/>
      <c r="AX1087" s="26"/>
      <c r="AY1087" s="26"/>
      <c r="AZ1087" s="26"/>
      <c r="BA1087" s="26"/>
      <c r="BB1087" s="26"/>
      <c r="BC1087" s="26"/>
      <c r="CW1087" s="26">
        <v>0.36970628415300544</v>
      </c>
      <c r="CX1087" s="13">
        <v>67.8</v>
      </c>
      <c r="CY1087" s="13">
        <v>66.056994699928836</v>
      </c>
      <c r="CZ1087" s="13">
        <v>65.243582249253748</v>
      </c>
      <c r="DA1087" s="13">
        <v>31.952106906545559</v>
      </c>
      <c r="DB1087" s="13">
        <f ca="1"/>
        <v>67.31552028192641</v>
      </c>
      <c r="DC1087" s="13">
        <f ca="1"/>
        <v>65.785978064491204</v>
      </c>
      <c r="DD1087" s="13">
        <v>63.033567987548551</v>
      </c>
      <c r="DE1087" s="13">
        <f ca="1"/>
        <v>66.113637888348521</v>
      </c>
      <c r="DF1087" s="13">
        <v>66.706846991250373</v>
      </c>
    </row>
    <row r="1088" spans="1:110" x14ac:dyDescent="0.25">
      <c r="A1088" s="9">
        <v>54.7</v>
      </c>
      <c r="B1088" s="10" t="b">
        <v>1</v>
      </c>
      <c r="U1088" s="13"/>
      <c r="V1088" s="13"/>
      <c r="W1088" s="14"/>
      <c r="X1088" s="26"/>
      <c r="Y1088" s="26"/>
      <c r="Z1088" s="26"/>
      <c r="AA1088" s="26"/>
      <c r="AB1088" s="26"/>
      <c r="AC1088" s="26"/>
      <c r="AD1088" s="26"/>
      <c r="AE1088" s="26"/>
      <c r="AG1088" s="13"/>
      <c r="AH1088" s="13"/>
      <c r="AI1088" s="14"/>
      <c r="AJ1088" s="26"/>
      <c r="AK1088" s="26"/>
      <c r="AL1088" s="26"/>
      <c r="AM1088" s="26"/>
      <c r="AN1088" s="26"/>
      <c r="AO1088" s="26"/>
      <c r="AP1088" s="26"/>
      <c r="AQ1088" s="26"/>
      <c r="AS1088" s="13"/>
      <c r="AT1088" s="13"/>
      <c r="AU1088" s="14"/>
      <c r="AV1088" s="26"/>
      <c r="AW1088" s="26"/>
      <c r="AX1088" s="26"/>
      <c r="AY1088" s="26"/>
      <c r="AZ1088" s="26"/>
      <c r="BA1088" s="26"/>
      <c r="BB1088" s="26"/>
      <c r="BC1088" s="26"/>
      <c r="CW1088" s="26">
        <v>0.37004781420765026</v>
      </c>
      <c r="CX1088" s="13">
        <v>67.8</v>
      </c>
      <c r="CY1088" s="13">
        <v>66.06561044574849</v>
      </c>
      <c r="CZ1088" s="13">
        <v>65.252262724385176</v>
      </c>
      <c r="DA1088" s="13">
        <v>31.989627195645106</v>
      </c>
      <c r="DB1088" s="13">
        <f ca="1"/>
        <v>67.324222292151148</v>
      </c>
      <c r="DC1088" s="13">
        <f ca="1"/>
        <v>65.794267665880511</v>
      </c>
      <c r="DD1088" s="13">
        <v>63.045937541653949</v>
      </c>
      <c r="DE1088" s="13">
        <f ca="1"/>
        <v>66.123494478602211</v>
      </c>
      <c r="DF1088" s="13">
        <v>66.716972603188424</v>
      </c>
    </row>
    <row r="1089" spans="1:110" x14ac:dyDescent="0.25">
      <c r="A1089" s="9">
        <v>54</v>
      </c>
      <c r="B1089" s="10" t="b">
        <v>1</v>
      </c>
      <c r="U1089" s="13"/>
      <c r="V1089" s="13"/>
      <c r="W1089" s="14"/>
      <c r="X1089" s="26"/>
      <c r="Y1089" s="26"/>
      <c r="Z1089" s="26"/>
      <c r="AA1089" s="26"/>
      <c r="AB1089" s="26"/>
      <c r="AC1089" s="26"/>
      <c r="AD1089" s="26"/>
      <c r="AE1089" s="26"/>
      <c r="AG1089" s="13"/>
      <c r="AH1089" s="13"/>
      <c r="AI1089" s="14"/>
      <c r="AJ1089" s="26"/>
      <c r="AK1089" s="26"/>
      <c r="AL1089" s="26"/>
      <c r="AM1089" s="26"/>
      <c r="AN1089" s="26"/>
      <c r="AO1089" s="26"/>
      <c r="AP1089" s="26"/>
      <c r="AQ1089" s="26"/>
      <c r="AS1089" s="13"/>
      <c r="AT1089" s="13"/>
      <c r="AU1089" s="14"/>
      <c r="AV1089" s="26"/>
      <c r="AW1089" s="26"/>
      <c r="AX1089" s="26"/>
      <c r="AY1089" s="26"/>
      <c r="AZ1089" s="26"/>
      <c r="BA1089" s="26"/>
      <c r="BB1089" s="26"/>
      <c r="BC1089" s="26"/>
      <c r="CW1089" s="26">
        <v>0.37038934426229508</v>
      </c>
      <c r="CX1089" s="13">
        <v>67.8</v>
      </c>
      <c r="CY1089" s="13">
        <v>66.074223606793794</v>
      </c>
      <c r="CZ1089" s="13">
        <v>65.260941749716224</v>
      </c>
      <c r="DA1089" s="13">
        <v>32.027167831974026</v>
      </c>
      <c r="DB1089" s="13">
        <f ca="1"/>
        <v>67.332919936523211</v>
      </c>
      <c r="DC1089" s="13">
        <f ca="1"/>
        <v>65.802555479431348</v>
      </c>
      <c r="DD1089" s="13">
        <v>63.058301388928399</v>
      </c>
      <c r="DE1089" s="13">
        <f ca="1"/>
        <v>66.133347522046165</v>
      </c>
      <c r="DF1089" s="13">
        <v>66.727094430340586</v>
      </c>
    </row>
    <row r="1090" spans="1:110" x14ac:dyDescent="0.25">
      <c r="A1090" s="9">
        <v>53.3</v>
      </c>
      <c r="B1090" s="10" t="b">
        <v>1</v>
      </c>
      <c r="U1090" s="13"/>
      <c r="V1090" s="13"/>
      <c r="W1090" s="14"/>
      <c r="X1090" s="26"/>
      <c r="Y1090" s="26"/>
      <c r="Z1090" s="26"/>
      <c r="AA1090" s="26"/>
      <c r="AB1090" s="26"/>
      <c r="AC1090" s="26"/>
      <c r="AD1090" s="26"/>
      <c r="AE1090" s="26"/>
      <c r="AG1090" s="13"/>
      <c r="AH1090" s="13"/>
      <c r="AI1090" s="14"/>
      <c r="AJ1090" s="26"/>
      <c r="AK1090" s="26"/>
      <c r="AL1090" s="26"/>
      <c r="AM1090" s="26"/>
      <c r="AN1090" s="26"/>
      <c r="AO1090" s="26"/>
      <c r="AP1090" s="26"/>
      <c r="AQ1090" s="26"/>
      <c r="AS1090" s="13"/>
      <c r="AT1090" s="13"/>
      <c r="AU1090" s="14"/>
      <c r="AV1090" s="26"/>
      <c r="AW1090" s="26"/>
      <c r="AX1090" s="26"/>
      <c r="AY1090" s="26"/>
      <c r="AZ1090" s="26"/>
      <c r="BA1090" s="26"/>
      <c r="BB1090" s="26"/>
      <c r="BC1090" s="26"/>
      <c r="CW1090" s="26">
        <v>0.37073087431693991</v>
      </c>
      <c r="CX1090" s="13">
        <v>67.8</v>
      </c>
      <c r="CY1090" s="13">
        <v>66.082834191655607</v>
      </c>
      <c r="CZ1090" s="13">
        <v>65.269619333019477</v>
      </c>
      <c r="DA1090" s="13">
        <v>32.064728837612854</v>
      </c>
      <c r="DB1090" s="13">
        <f ca="1"/>
        <v>67.341613225510315</v>
      </c>
      <c r="DC1090" s="13">
        <f ca="1"/>
        <v>65.810841512804345</v>
      </c>
      <c r="DD1090" s="13">
        <v>63.070659537263353</v>
      </c>
      <c r="DE1090" s="13">
        <f ca="1"/>
        <v>66.14319702692255</v>
      </c>
      <c r="DF1090" s="13">
        <v>66.737212481168328</v>
      </c>
    </row>
    <row r="1091" spans="1:110" x14ac:dyDescent="0.25">
      <c r="A1091" s="9">
        <v>52.9</v>
      </c>
      <c r="B1091" s="10" t="b">
        <v>1</v>
      </c>
      <c r="U1091" s="13"/>
      <c r="V1091" s="13"/>
      <c r="W1091" s="14"/>
      <c r="X1091" s="26"/>
      <c r="Y1091" s="26"/>
      <c r="Z1091" s="26"/>
      <c r="AA1091" s="26"/>
      <c r="AB1091" s="26"/>
      <c r="AC1091" s="26"/>
      <c r="AD1091" s="26"/>
      <c r="AE1091" s="26"/>
      <c r="AG1091" s="13"/>
      <c r="AH1091" s="13"/>
      <c r="AI1091" s="14"/>
      <c r="AJ1091" s="26"/>
      <c r="AK1091" s="26"/>
      <c r="AL1091" s="26"/>
      <c r="AM1091" s="26"/>
      <c r="AN1091" s="26"/>
      <c r="AO1091" s="26"/>
      <c r="AP1091" s="26"/>
      <c r="AQ1091" s="26"/>
      <c r="AS1091" s="13"/>
      <c r="AT1091" s="13"/>
      <c r="AU1091" s="14"/>
      <c r="AV1091" s="26"/>
      <c r="AW1091" s="26"/>
      <c r="AX1091" s="26"/>
      <c r="AY1091" s="26"/>
      <c r="AZ1091" s="26"/>
      <c r="BA1091" s="26"/>
      <c r="BB1091" s="26"/>
      <c r="BC1091" s="26"/>
      <c r="CW1091" s="26">
        <v>0.37107240437158467</v>
      </c>
      <c r="CX1091" s="13">
        <v>67.8</v>
      </c>
      <c r="CY1091" s="13">
        <v>66.091442208908717</v>
      </c>
      <c r="CZ1091" s="13">
        <v>65.278295482055952</v>
      </c>
      <c r="DA1091" s="13">
        <v>32.102310234678107</v>
      </c>
      <c r="DB1091" s="13">
        <f ca="1"/>
        <v>67.350302169556471</v>
      </c>
      <c r="DC1091" s="13">
        <f ca="1"/>
        <v>65.819125773647571</v>
      </c>
      <c r="DD1091" s="13">
        <v>63.083011994532086</v>
      </c>
      <c r="DE1091" s="13">
        <f ca="1"/>
        <v>66.153043001456666</v>
      </c>
      <c r="DF1091" s="13">
        <v>66.747326764115485</v>
      </c>
    </row>
    <row r="1092" spans="1:110" x14ac:dyDescent="0.25">
      <c r="A1092" s="9">
        <v>52.5</v>
      </c>
      <c r="B1092" s="10" t="b">
        <v>1</v>
      </c>
      <c r="U1092" s="13"/>
      <c r="V1092" s="13"/>
      <c r="W1092" s="14"/>
      <c r="X1092" s="26"/>
      <c r="Y1092" s="26"/>
      <c r="Z1092" s="26"/>
      <c r="AA1092" s="26"/>
      <c r="AB1092" s="26"/>
      <c r="AC1092" s="26"/>
      <c r="AD1092" s="26"/>
      <c r="AE1092" s="26"/>
      <c r="AG1092" s="13"/>
      <c r="AH1092" s="13"/>
      <c r="AI1092" s="14"/>
      <c r="AJ1092" s="26"/>
      <c r="AK1092" s="26"/>
      <c r="AL1092" s="26"/>
      <c r="AM1092" s="26"/>
      <c r="AN1092" s="26"/>
      <c r="AO1092" s="26"/>
      <c r="AP1092" s="26"/>
      <c r="AQ1092" s="26"/>
      <c r="AS1092" s="13"/>
      <c r="AT1092" s="13"/>
      <c r="AU1092" s="14"/>
      <c r="AV1092" s="26"/>
      <c r="AW1092" s="26"/>
      <c r="AX1092" s="26"/>
      <c r="AY1092" s="26"/>
      <c r="AZ1092" s="26"/>
      <c r="BA1092" s="26"/>
      <c r="BB1092" s="26"/>
      <c r="BC1092" s="26"/>
      <c r="CW1092" s="26">
        <v>0.3714139344262295</v>
      </c>
      <c r="CX1092" s="13">
        <v>67.8</v>
      </c>
      <c r="CY1092" s="13">
        <v>66.100047667111795</v>
      </c>
      <c r="CZ1092" s="13">
        <v>65.286970204575184</v>
      </c>
      <c r="DA1092" s="13">
        <v>32.13991204532234</v>
      </c>
      <c r="DB1092" s="13">
        <f ca="1"/>
        <v>67.358986779082031</v>
      </c>
      <c r="DC1092" s="13">
        <f ca="1"/>
        <v>65.827408269596546</v>
      </c>
      <c r="DD1092" s="13">
        <v>63.095358768589762</v>
      </c>
      <c r="DE1092" s="13">
        <f ca="1"/>
        <v>66.16288545385693</v>
      </c>
      <c r="DF1092" s="13">
        <v>66.757437287608312</v>
      </c>
    </row>
    <row r="1093" spans="1:110" x14ac:dyDescent="0.25">
      <c r="A1093" s="9">
        <v>52.5</v>
      </c>
      <c r="B1093" s="10" t="b">
        <v>1</v>
      </c>
      <c r="U1093" s="13"/>
      <c r="V1093" s="13"/>
      <c r="W1093" s="14"/>
      <c r="X1093" s="26"/>
      <c r="Y1093" s="26"/>
      <c r="Z1093" s="26"/>
      <c r="AA1093" s="26"/>
      <c r="AB1093" s="26"/>
      <c r="AC1093" s="26"/>
      <c r="AD1093" s="26"/>
      <c r="AE1093" s="26"/>
      <c r="AG1093" s="13"/>
      <c r="AH1093" s="13"/>
      <c r="AI1093" s="14"/>
      <c r="AJ1093" s="26"/>
      <c r="AK1093" s="26"/>
      <c r="AL1093" s="26"/>
      <c r="AM1093" s="26"/>
      <c r="AN1093" s="26"/>
      <c r="AO1093" s="26"/>
      <c r="AP1093" s="26"/>
      <c r="AQ1093" s="26"/>
      <c r="AS1093" s="13"/>
      <c r="AT1093" s="13"/>
      <c r="AU1093" s="14"/>
      <c r="AV1093" s="26"/>
      <c r="AW1093" s="26"/>
      <c r="AX1093" s="26"/>
      <c r="AY1093" s="26"/>
      <c r="AZ1093" s="26"/>
      <c r="BA1093" s="26"/>
      <c r="BB1093" s="26"/>
      <c r="BC1093" s="26"/>
      <c r="CW1093" s="26">
        <v>0.37175546448087432</v>
      </c>
      <c r="CX1093" s="13">
        <v>67.8</v>
      </c>
      <c r="CY1093" s="13">
        <v>66.108650574807598</v>
      </c>
      <c r="CZ1093" s="13">
        <v>65.295643508315138</v>
      </c>
      <c r="DA1093" s="13">
        <v>32.17753429173424</v>
      </c>
      <c r="DB1093" s="13">
        <f ca="1"/>
        <v>67.367667064483811</v>
      </c>
      <c r="DC1093" s="13">
        <f ca="1"/>
        <v>65.835689008274358</v>
      </c>
      <c r="DD1093" s="13">
        <v>63.107699867273496</v>
      </c>
      <c r="DE1093" s="13">
        <f ca="1"/>
        <v>66.172724392314976</v>
      </c>
      <c r="DF1093" s="13">
        <v>66.767544060055542</v>
      </c>
    </row>
    <row r="1094" spans="1:110" x14ac:dyDescent="0.25">
      <c r="A1094" s="9">
        <v>58.9</v>
      </c>
      <c r="B1094" s="10" t="b">
        <v>1</v>
      </c>
      <c r="U1094" s="13"/>
      <c r="V1094" s="13"/>
      <c r="W1094" s="14"/>
      <c r="X1094" s="26"/>
      <c r="Y1094" s="26"/>
      <c r="Z1094" s="26"/>
      <c r="AA1094" s="26"/>
      <c r="AB1094" s="26"/>
      <c r="AC1094" s="26"/>
      <c r="AD1094" s="26"/>
      <c r="AE1094" s="26"/>
      <c r="AG1094" s="13"/>
      <c r="AH1094" s="13"/>
      <c r="AI1094" s="14"/>
      <c r="AJ1094" s="26"/>
      <c r="AK1094" s="26"/>
      <c r="AL1094" s="26"/>
      <c r="AM1094" s="26"/>
      <c r="AN1094" s="26"/>
      <c r="AO1094" s="26"/>
      <c r="AP1094" s="26"/>
      <c r="AQ1094" s="26"/>
      <c r="AS1094" s="13"/>
      <c r="AT1094" s="13"/>
      <c r="AU1094" s="14"/>
      <c r="AV1094" s="26"/>
      <c r="AW1094" s="26"/>
      <c r="AX1094" s="26"/>
      <c r="AY1094" s="26"/>
      <c r="AZ1094" s="26"/>
      <c r="BA1094" s="26"/>
      <c r="BB1094" s="26"/>
      <c r="BC1094" s="26"/>
      <c r="CW1094" s="26">
        <v>0.37209699453551914</v>
      </c>
      <c r="CX1094" s="13">
        <v>67.8</v>
      </c>
      <c r="CY1094" s="13">
        <v>66.117250940522894</v>
      </c>
      <c r="CZ1094" s="13">
        <v>65.304315401002484</v>
      </c>
      <c r="DA1094" s="13">
        <v>32.215176996138673</v>
      </c>
      <c r="DB1094" s="13">
        <f ca="1"/>
        <v>67.376343036135225</v>
      </c>
      <c r="DC1094" s="13">
        <f ca="1"/>
        <v>65.843967997291642</v>
      </c>
      <c r="DD1094" s="13">
        <v>63.120035298402392</v>
      </c>
      <c r="DE1094" s="13">
        <f ca="1"/>
        <v>66.182559825005768</v>
      </c>
      <c r="DF1094" s="13">
        <v>66.7776470898485</v>
      </c>
    </row>
    <row r="1095" spans="1:110" x14ac:dyDescent="0.25">
      <c r="A1095" s="9">
        <v>58.4</v>
      </c>
      <c r="B1095" s="10" t="b">
        <v>1</v>
      </c>
      <c r="U1095" s="13"/>
      <c r="V1095" s="13"/>
      <c r="W1095" s="14"/>
      <c r="X1095" s="26"/>
      <c r="Y1095" s="26"/>
      <c r="Z1095" s="26"/>
      <c r="AA1095" s="26"/>
      <c r="AB1095" s="26"/>
      <c r="AC1095" s="26"/>
      <c r="AD1095" s="26"/>
      <c r="AE1095" s="26"/>
      <c r="AG1095" s="13"/>
      <c r="AH1095" s="13"/>
      <c r="AI1095" s="14"/>
      <c r="AJ1095" s="26"/>
      <c r="AK1095" s="26"/>
      <c r="AL1095" s="26"/>
      <c r="AM1095" s="26"/>
      <c r="AN1095" s="26"/>
      <c r="AO1095" s="26"/>
      <c r="AP1095" s="26"/>
      <c r="AQ1095" s="26"/>
      <c r="AS1095" s="13"/>
      <c r="AT1095" s="13"/>
      <c r="AU1095" s="14"/>
      <c r="AV1095" s="26"/>
      <c r="AW1095" s="26"/>
      <c r="AX1095" s="26"/>
      <c r="AY1095" s="26"/>
      <c r="AZ1095" s="26"/>
      <c r="BA1095" s="26"/>
      <c r="BB1095" s="26"/>
      <c r="BC1095" s="26"/>
      <c r="CW1095" s="26">
        <v>0.37243852459016391</v>
      </c>
      <c r="CX1095" s="13">
        <v>67.8</v>
      </c>
      <c r="CY1095" s="13">
        <v>66.125848772768634</v>
      </c>
      <c r="CZ1095" s="13">
        <v>65.312985890352323</v>
      </c>
      <c r="DA1095" s="13">
        <v>32.252840180796781</v>
      </c>
      <c r="DB1095" s="13">
        <f ca="1"/>
        <v>67.385014704386293</v>
      </c>
      <c r="DC1095" s="13">
        <f ca="1"/>
        <v>65.852245244246703</v>
      </c>
      <c r="DD1095" s="13">
        <v>63.132365069777649</v>
      </c>
      <c r="DE1095" s="13">
        <f ca="1"/>
        <v>66.192391760087546</v>
      </c>
      <c r="DF1095" s="13">
        <v>66.787746385361061</v>
      </c>
    </row>
    <row r="1096" spans="1:110" x14ac:dyDescent="0.25">
      <c r="A1096" s="9">
        <v>58.1</v>
      </c>
      <c r="B1096" s="10" t="b">
        <v>1</v>
      </c>
      <c r="U1096" s="13"/>
      <c r="V1096" s="13"/>
      <c r="W1096" s="14"/>
      <c r="X1096" s="26"/>
      <c r="Y1096" s="26"/>
      <c r="Z1096" s="26"/>
      <c r="AA1096" s="26"/>
      <c r="AB1096" s="26"/>
      <c r="AC1096" s="26"/>
      <c r="AD1096" s="26"/>
      <c r="AE1096" s="26"/>
      <c r="AG1096" s="13"/>
      <c r="AH1096" s="13"/>
      <c r="AI1096" s="14"/>
      <c r="AJ1096" s="26"/>
      <c r="AK1096" s="26"/>
      <c r="AL1096" s="26"/>
      <c r="AM1096" s="26"/>
      <c r="AN1096" s="26"/>
      <c r="AO1096" s="26"/>
      <c r="AP1096" s="26"/>
      <c r="AQ1096" s="26"/>
      <c r="AS1096" s="13"/>
      <c r="AT1096" s="13"/>
      <c r="AU1096" s="14"/>
      <c r="AV1096" s="26"/>
      <c r="AW1096" s="26"/>
      <c r="AX1096" s="26"/>
      <c r="AY1096" s="26"/>
      <c r="AZ1096" s="26"/>
      <c r="BA1096" s="26"/>
      <c r="BB1096" s="26"/>
      <c r="BC1096" s="26"/>
      <c r="CW1096" s="26">
        <v>0.37278005464480873</v>
      </c>
      <c r="CX1096" s="13">
        <v>67.900000000000006</v>
      </c>
      <c r="CY1096" s="13">
        <v>66.134444080040026</v>
      </c>
      <c r="CZ1096" s="13">
        <v>65.321654984068729</v>
      </c>
      <c r="DA1096" s="13">
        <v>32.290523868006076</v>
      </c>
      <c r="DB1096" s="13">
        <f ca="1"/>
        <v>67.393682079563803</v>
      </c>
      <c r="DC1096" s="13">
        <f ca="1"/>
        <v>65.860520756725563</v>
      </c>
      <c r="DD1096" s="13">
        <v>63.14468918918255</v>
      </c>
      <c r="DE1096" s="13">
        <f ca="1"/>
        <v>66.202220205702019</v>
      </c>
      <c r="DF1096" s="13">
        <v>66.797841954949902</v>
      </c>
    </row>
    <row r="1097" spans="1:110" x14ac:dyDescent="0.25">
      <c r="A1097" s="9">
        <v>57.6</v>
      </c>
      <c r="B1097" s="10" t="b">
        <v>1</v>
      </c>
      <c r="U1097" s="13"/>
      <c r="V1097" s="13"/>
      <c r="W1097" s="14"/>
      <c r="X1097" s="26"/>
      <c r="Y1097" s="26"/>
      <c r="Z1097" s="26"/>
      <c r="AA1097" s="26"/>
      <c r="AB1097" s="26"/>
      <c r="AC1097" s="26"/>
      <c r="AD1097" s="26"/>
      <c r="AE1097" s="26"/>
      <c r="AG1097" s="13"/>
      <c r="AH1097" s="13"/>
      <c r="AI1097" s="14"/>
      <c r="AJ1097" s="26"/>
      <c r="AK1097" s="26"/>
      <c r="AL1097" s="26"/>
      <c r="AM1097" s="26"/>
      <c r="AN1097" s="26"/>
      <c r="AO1097" s="26"/>
      <c r="AP1097" s="26"/>
      <c r="AQ1097" s="26"/>
      <c r="AS1097" s="13"/>
      <c r="AT1097" s="13"/>
      <c r="AU1097" s="14"/>
      <c r="AV1097" s="26"/>
      <c r="AW1097" s="26"/>
      <c r="AX1097" s="26"/>
      <c r="AY1097" s="26"/>
      <c r="AZ1097" s="26"/>
      <c r="BA1097" s="26"/>
      <c r="BB1097" s="26"/>
      <c r="BC1097" s="26"/>
      <c r="CW1097" s="26">
        <v>0.37312158469945356</v>
      </c>
      <c r="CX1097" s="13">
        <v>67.900000000000006</v>
      </c>
      <c r="CY1097" s="13">
        <v>66.143036870816502</v>
      </c>
      <c r="CZ1097" s="13">
        <v>65.33032268984428</v>
      </c>
      <c r="DA1097" s="13">
        <v>32.328228080100473</v>
      </c>
      <c r="DB1097" s="13">
        <f ca="1"/>
        <v>67.402345171971362</v>
      </c>
      <c r="DC1097" s="13">
        <f ca="1"/>
        <v>65.868794542301984</v>
      </c>
      <c r="DD1097" s="13">
        <v>63.157007664382583</v>
      </c>
      <c r="DE1097" s="13">
        <f ca="1"/>
        <v>66.212045169974317</v>
      </c>
      <c r="DF1097" s="13">
        <v>66.807933806954338</v>
      </c>
    </row>
    <row r="1098" spans="1:110" x14ac:dyDescent="0.25">
      <c r="A1098" s="9">
        <v>57.1</v>
      </c>
      <c r="B1098" s="10" t="b">
        <v>1</v>
      </c>
      <c r="U1098" s="13"/>
      <c r="V1098" s="13"/>
      <c r="W1098" s="14"/>
      <c r="X1098" s="26"/>
      <c r="Y1098" s="26"/>
      <c r="Z1098" s="26"/>
      <c r="AA1098" s="26"/>
      <c r="AB1098" s="26"/>
      <c r="AC1098" s="26"/>
      <c r="AD1098" s="26"/>
      <c r="AE1098" s="26"/>
      <c r="AG1098" s="13"/>
      <c r="AH1098" s="13"/>
      <c r="AI1098" s="14"/>
      <c r="AJ1098" s="26"/>
      <c r="AK1098" s="26"/>
      <c r="AL1098" s="26"/>
      <c r="AM1098" s="26"/>
      <c r="AN1098" s="26"/>
      <c r="AO1098" s="26"/>
      <c r="AP1098" s="26"/>
      <c r="AQ1098" s="26"/>
      <c r="AS1098" s="13"/>
      <c r="AT1098" s="13"/>
      <c r="AU1098" s="14"/>
      <c r="AV1098" s="26"/>
      <c r="AW1098" s="26"/>
      <c r="AX1098" s="26"/>
      <c r="AY1098" s="26"/>
      <c r="AZ1098" s="26"/>
      <c r="BA1098" s="26"/>
      <c r="BB1098" s="26"/>
      <c r="BC1098" s="26"/>
      <c r="CW1098" s="26">
        <v>0.37346311475409838</v>
      </c>
      <c r="CX1098" s="13">
        <v>67.900000000000006</v>
      </c>
      <c r="CY1098" s="13">
        <v>66.151627153561904</v>
      </c>
      <c r="CZ1098" s="13">
        <v>65.338989015360525</v>
      </c>
      <c r="DA1098" s="13">
        <v>32.365952839450443</v>
      </c>
      <c r="DB1098" s="13">
        <f ca="1"/>
        <v>67.411003991889515</v>
      </c>
      <c r="DC1098" s="13">
        <f ca="1"/>
        <v>65.877066608537589</v>
      </c>
      <c r="DD1098" s="13">
        <v>63.169320503125448</v>
      </c>
      <c r="DE1098" s="13">
        <f ca="1"/>
        <v>66.221866661013152</v>
      </c>
      <c r="DF1098" s="13">
        <v>66.818021949696586</v>
      </c>
    </row>
    <row r="1099" spans="1:110" x14ac:dyDescent="0.25">
      <c r="A1099" s="9">
        <v>56.7</v>
      </c>
      <c r="B1099" s="10" t="b">
        <v>1</v>
      </c>
      <c r="U1099" s="13"/>
      <c r="V1099" s="13"/>
      <c r="W1099" s="14"/>
      <c r="X1099" s="26"/>
      <c r="Y1099" s="26"/>
      <c r="Z1099" s="26"/>
      <c r="AA1099" s="26"/>
      <c r="AB1099" s="26"/>
      <c r="AC1099" s="26"/>
      <c r="AD1099" s="26"/>
      <c r="AE1099" s="26"/>
      <c r="AG1099" s="13"/>
      <c r="AH1099" s="13"/>
      <c r="AI1099" s="14"/>
      <c r="AJ1099" s="26"/>
      <c r="AK1099" s="26"/>
      <c r="AL1099" s="26"/>
      <c r="AM1099" s="26"/>
      <c r="AN1099" s="26"/>
      <c r="AO1099" s="26"/>
      <c r="AP1099" s="26"/>
      <c r="AQ1099" s="26"/>
      <c r="AS1099" s="13"/>
      <c r="AT1099" s="13"/>
      <c r="AU1099" s="14"/>
      <c r="AV1099" s="26"/>
      <c r="AW1099" s="26"/>
      <c r="AX1099" s="26"/>
      <c r="AY1099" s="26"/>
      <c r="AZ1099" s="26"/>
      <c r="BA1099" s="26"/>
      <c r="BB1099" s="26"/>
      <c r="BC1099" s="26"/>
      <c r="CW1099" s="26">
        <v>0.37380464480874315</v>
      </c>
      <c r="CX1099" s="13">
        <v>67.900000000000006</v>
      </c>
      <c r="CY1099" s="13">
        <v>66.1602149367245</v>
      </c>
      <c r="CZ1099" s="13">
        <v>65.347653968287716</v>
      </c>
      <c r="DA1099" s="13">
        <v>32.403698168463009</v>
      </c>
      <c r="DB1099" s="13">
        <f ca="1"/>
        <v>67.4196585495758</v>
      </c>
      <c r="DC1099" s="13">
        <f ca="1"/>
        <v>65.885336962981853</v>
      </c>
      <c r="DD1099" s="13">
        <v>63.18162771314114</v>
      </c>
      <c r="DE1099" s="13">
        <f ca="1"/>
        <v>66.231684686910839</v>
      </c>
      <c r="DF1099" s="13">
        <v>66.828106391481725</v>
      </c>
    </row>
    <row r="1100" spans="1:110" x14ac:dyDescent="0.25">
      <c r="A1100" s="9">
        <v>56.3</v>
      </c>
      <c r="B1100" s="10" t="b">
        <v>1</v>
      </c>
      <c r="U1100" s="13"/>
      <c r="V1100" s="13"/>
      <c r="W1100" s="14"/>
      <c r="X1100" s="26"/>
      <c r="Y1100" s="26"/>
      <c r="Z1100" s="26"/>
      <c r="AA1100" s="26"/>
      <c r="AB1100" s="26"/>
      <c r="AC1100" s="26"/>
      <c r="AD1100" s="26"/>
      <c r="AE1100" s="26"/>
      <c r="AG1100" s="13"/>
      <c r="AH1100" s="13"/>
      <c r="AI1100" s="14"/>
      <c r="AJ1100" s="26"/>
      <c r="AK1100" s="26"/>
      <c r="AL1100" s="26"/>
      <c r="AM1100" s="26"/>
      <c r="AN1100" s="26"/>
      <c r="AO1100" s="26"/>
      <c r="AP1100" s="26"/>
      <c r="AQ1100" s="26"/>
      <c r="AS1100" s="13"/>
      <c r="AT1100" s="13"/>
      <c r="AU1100" s="14"/>
      <c r="AV1100" s="26"/>
      <c r="AW1100" s="26"/>
      <c r="AX1100" s="26"/>
      <c r="AY1100" s="26"/>
      <c r="AZ1100" s="26"/>
      <c r="BA1100" s="26"/>
      <c r="BB1100" s="26"/>
      <c r="BC1100" s="26"/>
      <c r="CW1100" s="26">
        <v>0.37414617486338797</v>
      </c>
      <c r="CX1100" s="13">
        <v>67.900000000000006</v>
      </c>
      <c r="CY1100" s="13">
        <v>66.168800228737055</v>
      </c>
      <c r="CZ1100" s="13">
        <v>65.356317556285276</v>
      </c>
      <c r="DA1100" s="13">
        <v>32.441464089581913</v>
      </c>
      <c r="DB1100" s="13">
        <f ca="1"/>
        <v>67.428308855264888</v>
      </c>
      <c r="DC1100" s="13">
        <f ca="1"/>
        <v>65.893605613172227</v>
      </c>
      <c r="DD1100" s="13">
        <v>63.193929302142024</v>
      </c>
      <c r="DE1100" s="13">
        <f ca="1"/>
        <v>66.241499255743278</v>
      </c>
      <c r="DF1100" s="13">
        <v>66.838187140597739</v>
      </c>
    </row>
    <row r="1101" spans="1:110" x14ac:dyDescent="0.25">
      <c r="A1101" s="9">
        <v>55.6</v>
      </c>
      <c r="B1101" s="10" t="b">
        <v>1</v>
      </c>
      <c r="U1101" s="13"/>
      <c r="V1101" s="13"/>
      <c r="W1101" s="14"/>
      <c r="X1101" s="26"/>
      <c r="Y1101" s="26"/>
      <c r="Z1101" s="26"/>
      <c r="AA1101" s="26"/>
      <c r="AB1101" s="26"/>
      <c r="AC1101" s="26"/>
      <c r="AD1101" s="26"/>
      <c r="AE1101" s="26"/>
      <c r="AG1101" s="13"/>
      <c r="AH1101" s="13"/>
      <c r="AI1101" s="14"/>
      <c r="AJ1101" s="26"/>
      <c r="AK1101" s="26"/>
      <c r="AL1101" s="26"/>
      <c r="AM1101" s="26"/>
      <c r="AN1101" s="26"/>
      <c r="AO1101" s="26"/>
      <c r="AP1101" s="26"/>
      <c r="AQ1101" s="26"/>
      <c r="AS1101" s="13"/>
      <c r="AT1101" s="13"/>
      <c r="AU1101" s="14"/>
      <c r="AV1101" s="26"/>
      <c r="AW1101" s="26"/>
      <c r="AX1101" s="26"/>
      <c r="AY1101" s="26"/>
      <c r="AZ1101" s="26"/>
      <c r="BA1101" s="26"/>
      <c r="BB1101" s="26"/>
      <c r="BC1101" s="26"/>
      <c r="CW1101" s="26">
        <v>0.37448770491803279</v>
      </c>
      <c r="CX1101" s="13">
        <v>67.900000000000006</v>
      </c>
      <c r="CY1101" s="13">
        <v>66.17738303801687</v>
      </c>
      <c r="CZ1101" s="13">
        <v>65.36497978700136</v>
      </c>
      <c r="DA1101" s="13">
        <v>32.479250625287605</v>
      </c>
      <c r="DB1101" s="13">
        <f ca="1"/>
        <v>67.436954919168642</v>
      </c>
      <c r="DC1101" s="13">
        <f ca="1"/>
        <v>65.901872566634125</v>
      </c>
      <c r="DD1101" s="13">
        <v>63.206225277822845</v>
      </c>
      <c r="DE1101" s="13">
        <f ca="1"/>
        <v>66.251310375570213</v>
      </c>
      <c r="DF1101" s="13">
        <v>66.848264205315687</v>
      </c>
    </row>
    <row r="1102" spans="1:110" x14ac:dyDescent="0.25">
      <c r="A1102" s="9">
        <v>55</v>
      </c>
      <c r="B1102" s="10" t="b">
        <v>1</v>
      </c>
      <c r="U1102" s="13"/>
      <c r="V1102" s="13"/>
      <c r="W1102" s="14"/>
      <c r="X1102" s="26"/>
      <c r="Y1102" s="26"/>
      <c r="Z1102" s="26"/>
      <c r="AA1102" s="26"/>
      <c r="AB1102" s="26"/>
      <c r="AC1102" s="26"/>
      <c r="AD1102" s="26"/>
      <c r="AE1102" s="26"/>
      <c r="AG1102" s="13"/>
      <c r="AH1102" s="13"/>
      <c r="AI1102" s="14"/>
      <c r="AJ1102" s="26"/>
      <c r="AK1102" s="26"/>
      <c r="AL1102" s="26"/>
      <c r="AM1102" s="26"/>
      <c r="AN1102" s="26"/>
      <c r="AO1102" s="26"/>
      <c r="AP1102" s="26"/>
      <c r="AQ1102" s="26"/>
      <c r="AS1102" s="13"/>
      <c r="AT1102" s="13"/>
      <c r="AU1102" s="14"/>
      <c r="AV1102" s="26"/>
      <c r="AW1102" s="26"/>
      <c r="AX1102" s="26"/>
      <c r="AY1102" s="26"/>
      <c r="AZ1102" s="26"/>
      <c r="BA1102" s="26"/>
      <c r="BB1102" s="26"/>
      <c r="BC1102" s="26"/>
      <c r="CW1102" s="26">
        <v>0.37482923497267762</v>
      </c>
      <c r="CX1102" s="13">
        <v>67.900000000000006</v>
      </c>
      <c r="CY1102" s="13">
        <v>66.185963372965929</v>
      </c>
      <c r="CZ1102" s="13">
        <v>65.373640668073293</v>
      </c>
      <c r="DA1102" s="13">
        <v>32.517057798097369</v>
      </c>
      <c r="DB1102" s="13">
        <f ca="1"/>
        <v>67.445596751476202</v>
      </c>
      <c r="DC1102" s="13">
        <f ca="1"/>
        <v>65.910137830881041</v>
      </c>
      <c r="DD1102" s="13">
        <v>63.218515647860812</v>
      </c>
      <c r="DE1102" s="13">
        <f ca="1"/>
        <v>66.261118054435045</v>
      </c>
      <c r="DF1102" s="13">
        <v>66.858337593889686</v>
      </c>
    </row>
    <row r="1103" spans="1:110" x14ac:dyDescent="0.25">
      <c r="A1103" s="9">
        <v>54.4</v>
      </c>
      <c r="B1103" s="10" t="b">
        <v>1</v>
      </c>
      <c r="U1103" s="13"/>
      <c r="V1103" s="13"/>
      <c r="W1103" s="14"/>
      <c r="X1103" s="26"/>
      <c r="Y1103" s="26"/>
      <c r="Z1103" s="26"/>
      <c r="AA1103" s="26"/>
      <c r="AB1103" s="26"/>
      <c r="AC1103" s="26"/>
      <c r="AD1103" s="26"/>
      <c r="AE1103" s="26"/>
      <c r="AG1103" s="13"/>
      <c r="AH1103" s="13"/>
      <c r="AI1103" s="14"/>
      <c r="AJ1103" s="26"/>
      <c r="AK1103" s="26"/>
      <c r="AL1103" s="26"/>
      <c r="AM1103" s="26"/>
      <c r="AN1103" s="26"/>
      <c r="AO1103" s="26"/>
      <c r="AP1103" s="26"/>
      <c r="AQ1103" s="26"/>
      <c r="AS1103" s="13"/>
      <c r="AT1103" s="13"/>
      <c r="AU1103" s="14"/>
      <c r="AV1103" s="26"/>
      <c r="AW1103" s="26"/>
      <c r="AX1103" s="26"/>
      <c r="AY1103" s="26"/>
      <c r="AZ1103" s="26"/>
      <c r="BA1103" s="26"/>
      <c r="BB1103" s="26"/>
      <c r="BC1103" s="26"/>
      <c r="CW1103" s="26">
        <v>0.37517076502732238</v>
      </c>
      <c r="CX1103" s="13">
        <v>67.900000000000006</v>
      </c>
      <c r="CY1103" s="13">
        <v>66.194541241970882</v>
      </c>
      <c r="CZ1103" s="13">
        <v>65.382300207127443</v>
      </c>
      <c r="DA1103" s="13">
        <v>32.554885630565437</v>
      </c>
      <c r="DB1103" s="13">
        <f ca="1"/>
        <v>67.454234362354086</v>
      </c>
      <c r="DC1103" s="13">
        <f ca="1"/>
        <v>65.918401413414571</v>
      </c>
      <c r="DD1103" s="13">
        <v>63.230800419915653</v>
      </c>
      <c r="DE1103" s="13">
        <f ca="1"/>
        <v>66.270922300365157</v>
      </c>
      <c r="DF1103" s="13">
        <v>66.86840731455699</v>
      </c>
    </row>
    <row r="1104" spans="1:110" x14ac:dyDescent="0.25">
      <c r="A1104" s="9">
        <v>53.9</v>
      </c>
      <c r="B1104" s="10" t="b">
        <v>1</v>
      </c>
      <c r="U1104" s="13"/>
      <c r="V1104" s="13"/>
      <c r="W1104" s="14"/>
      <c r="X1104" s="26"/>
      <c r="Y1104" s="26"/>
      <c r="Z1104" s="26"/>
      <c r="AA1104" s="26"/>
      <c r="AB1104" s="26"/>
      <c r="AC1104" s="26"/>
      <c r="AD1104" s="26"/>
      <c r="AE1104" s="26"/>
      <c r="AG1104" s="13"/>
      <c r="AH1104" s="13"/>
      <c r="AI1104" s="14"/>
      <c r="AJ1104" s="26"/>
      <c r="AK1104" s="26"/>
      <c r="AL1104" s="26"/>
      <c r="AM1104" s="26"/>
      <c r="AN1104" s="26"/>
      <c r="AO1104" s="26"/>
      <c r="AP1104" s="26"/>
      <c r="AQ1104" s="26"/>
      <c r="AS1104" s="13"/>
      <c r="AT1104" s="13"/>
      <c r="AU1104" s="14"/>
      <c r="AV1104" s="26"/>
      <c r="AW1104" s="26"/>
      <c r="AX1104" s="26"/>
      <c r="AY1104" s="26"/>
      <c r="AZ1104" s="26"/>
      <c r="BA1104" s="26"/>
      <c r="BB1104" s="26"/>
      <c r="BC1104" s="26"/>
      <c r="CW1104" s="26">
        <v>0.37551229508196721</v>
      </c>
      <c r="CX1104" s="13">
        <v>68</v>
      </c>
      <c r="CY1104" s="13">
        <v>66.203116653403171</v>
      </c>
      <c r="CZ1104" s="13">
        <v>65.39095841177938</v>
      </c>
      <c r="DA1104" s="13">
        <v>32.592734145283003</v>
      </c>
      <c r="DB1104" s="13">
        <f ca="1"/>
        <v>67.462867761946285</v>
      </c>
      <c r="DC1104" s="13">
        <f ca="1"/>
        <v>65.92666332172449</v>
      </c>
      <c r="DD1104" s="13">
        <v>63.24307960162966</v>
      </c>
      <c r="DE1104" s="13">
        <f ca="1"/>
        <v>66.280723121371736</v>
      </c>
      <c r="DF1104" s="13">
        <v>66.87847337553805</v>
      </c>
    </row>
    <row r="1105" spans="1:110" x14ac:dyDescent="0.25">
      <c r="A1105" s="9">
        <v>53.5</v>
      </c>
      <c r="B1105" s="10" t="b">
        <v>1</v>
      </c>
      <c r="U1105" s="13"/>
      <c r="V1105" s="13"/>
      <c r="W1105" s="14"/>
      <c r="X1105" s="26"/>
      <c r="Y1105" s="26"/>
      <c r="Z1105" s="26"/>
      <c r="AA1105" s="26"/>
      <c r="AB1105" s="26"/>
      <c r="AC1105" s="26"/>
      <c r="AD1105" s="26"/>
      <c r="AE1105" s="26"/>
      <c r="AG1105" s="13"/>
      <c r="AH1105" s="13"/>
      <c r="AI1105" s="14"/>
      <c r="AJ1105" s="26"/>
      <c r="AK1105" s="26"/>
      <c r="AL1105" s="26"/>
      <c r="AM1105" s="26"/>
      <c r="AN1105" s="26"/>
      <c r="AO1105" s="26"/>
      <c r="AP1105" s="26"/>
      <c r="AQ1105" s="26"/>
      <c r="AS1105" s="13"/>
      <c r="AT1105" s="13"/>
      <c r="AU1105" s="14"/>
      <c r="AV1105" s="26"/>
      <c r="AW1105" s="26"/>
      <c r="AX1105" s="26"/>
      <c r="AY1105" s="26"/>
      <c r="AZ1105" s="26"/>
      <c r="BA1105" s="26"/>
      <c r="BB1105" s="26"/>
      <c r="BC1105" s="26"/>
      <c r="CW1105" s="26">
        <v>0.37585382513661203</v>
      </c>
      <c r="CX1105" s="13">
        <v>68</v>
      </c>
      <c r="CY1105" s="13">
        <v>66.211689615619079</v>
      </c>
      <c r="CZ1105" s="13">
        <v>65.399615289633871</v>
      </c>
      <c r="DA1105" s="13">
        <v>32.63060336487839</v>
      </c>
      <c r="DB1105" s="13">
        <f ca="1"/>
        <v>67.471496960374324</v>
      </c>
      <c r="DC1105" s="13">
        <f ca="1"/>
        <v>65.93492356328882</v>
      </c>
      <c r="DD1105" s="13">
        <v>63.255353200627781</v>
      </c>
      <c r="DE1105" s="13">
        <f ca="1"/>
        <v>66.290520525449992</v>
      </c>
      <c r="DF1105" s="13">
        <v>66.888535785036595</v>
      </c>
    </row>
    <row r="1106" spans="1:110" x14ac:dyDescent="0.25">
      <c r="A1106" s="9">
        <v>53</v>
      </c>
      <c r="B1106" s="10" t="b">
        <v>1</v>
      </c>
      <c r="U1106" s="13"/>
      <c r="V1106" s="13"/>
      <c r="W1106" s="14"/>
      <c r="X1106" s="26"/>
      <c r="Y1106" s="26"/>
      <c r="Z1106" s="26"/>
      <c r="AA1106" s="26"/>
      <c r="AB1106" s="26"/>
      <c r="AC1106" s="26"/>
      <c r="AD1106" s="26"/>
      <c r="AE1106" s="26"/>
      <c r="AG1106" s="13"/>
      <c r="AH1106" s="13"/>
      <c r="AI1106" s="14"/>
      <c r="AJ1106" s="26"/>
      <c r="AK1106" s="26"/>
      <c r="AL1106" s="26"/>
      <c r="AM1106" s="26"/>
      <c r="AN1106" s="26"/>
      <c r="AO1106" s="26"/>
      <c r="AP1106" s="26"/>
      <c r="AQ1106" s="26"/>
      <c r="AS1106" s="13"/>
      <c r="AT1106" s="13"/>
      <c r="AU1106" s="14"/>
      <c r="AV1106" s="26"/>
      <c r="AW1106" s="26"/>
      <c r="AX1106" s="26"/>
      <c r="AY1106" s="26"/>
      <c r="AZ1106" s="26"/>
      <c r="BA1106" s="26"/>
      <c r="BB1106" s="26"/>
      <c r="BC1106" s="26"/>
      <c r="CW1106" s="26">
        <v>0.37619535519125685</v>
      </c>
      <c r="CX1106" s="13">
        <v>68</v>
      </c>
      <c r="CY1106" s="13">
        <v>66.22026013695978</v>
      </c>
      <c r="CZ1106" s="13">
        <v>65.408270848284971</v>
      </c>
      <c r="DA1106" s="13">
        <v>32.668493312016999</v>
      </c>
      <c r="DB1106" s="13">
        <f ca="1"/>
        <v>67.480121967737389</v>
      </c>
      <c r="DC1106" s="13">
        <f ca="1"/>
        <v>65.943182145573829</v>
      </c>
      <c r="DD1106" s="13">
        <v>63.267621224517612</v>
      </c>
      <c r="DE1106" s="13">
        <f ca="1"/>
        <v>66.300314520579192</v>
      </c>
      <c r="DF1106" s="13">
        <v>66.898594551239697</v>
      </c>
    </row>
    <row r="1107" spans="1:110" x14ac:dyDescent="0.25">
      <c r="A1107" s="9">
        <v>52.8</v>
      </c>
      <c r="B1107" s="10" t="b">
        <v>1</v>
      </c>
      <c r="U1107" s="13"/>
      <c r="V1107" s="13"/>
      <c r="W1107" s="14"/>
      <c r="X1107" s="26"/>
      <c r="Y1107" s="26"/>
      <c r="Z1107" s="26"/>
      <c r="AA1107" s="26"/>
      <c r="AB1107" s="26"/>
      <c r="AC1107" s="26"/>
      <c r="AD1107" s="26"/>
      <c r="AE1107" s="26"/>
      <c r="AG1107" s="13"/>
      <c r="AH1107" s="13"/>
      <c r="AI1107" s="14"/>
      <c r="AJ1107" s="26"/>
      <c r="AK1107" s="26"/>
      <c r="AL1107" s="26"/>
      <c r="AM1107" s="26"/>
      <c r="AN1107" s="26"/>
      <c r="AO1107" s="26"/>
      <c r="AP1107" s="26"/>
      <c r="AQ1107" s="26"/>
      <c r="AS1107" s="13"/>
      <c r="AT1107" s="13"/>
      <c r="AU1107" s="14"/>
      <c r="AV1107" s="26"/>
      <c r="AW1107" s="26"/>
      <c r="AX1107" s="26"/>
      <c r="AY1107" s="26"/>
      <c r="AZ1107" s="26"/>
      <c r="BA1107" s="26"/>
      <c r="BB1107" s="26"/>
      <c r="BC1107" s="26"/>
      <c r="CW1107" s="26">
        <v>0.37653688524590162</v>
      </c>
      <c r="CX1107" s="13">
        <v>68</v>
      </c>
      <c r="CY1107" s="13">
        <v>66.228828225751428</v>
      </c>
      <c r="CZ1107" s="13">
        <v>65.416925095315875</v>
      </c>
      <c r="DA1107" s="13">
        <v>32.70640400940151</v>
      </c>
      <c r="DB1107" s="13">
        <f ca="1"/>
        <v>67.488742794112397</v>
      </c>
      <c r="DC1107" s="13">
        <f ca="1"/>
        <v>65.951439076034148</v>
      </c>
      <c r="DD1107" s="13">
        <v>63.27988368088949</v>
      </c>
      <c r="DE1107" s="13">
        <f ca="1"/>
        <v>66.310105114722617</v>
      </c>
      <c r="DF1107" s="13">
        <v>66.908649682317801</v>
      </c>
    </row>
    <row r="1108" spans="1:110" x14ac:dyDescent="0.25">
      <c r="A1108" s="9">
        <v>52.5</v>
      </c>
      <c r="B1108" s="10" t="b">
        <v>1</v>
      </c>
      <c r="U1108" s="13"/>
      <c r="V1108" s="13"/>
      <c r="W1108" s="14"/>
      <c r="X1108" s="26"/>
      <c r="Y1108" s="26"/>
      <c r="Z1108" s="26"/>
      <c r="AA1108" s="26"/>
      <c r="AB1108" s="26"/>
      <c r="AC1108" s="26"/>
      <c r="AD1108" s="26"/>
      <c r="AE1108" s="26"/>
      <c r="AG1108" s="13"/>
      <c r="AH1108" s="13"/>
      <c r="AI1108" s="14"/>
      <c r="AJ1108" s="26"/>
      <c r="AK1108" s="26"/>
      <c r="AL1108" s="26"/>
      <c r="AM1108" s="26"/>
      <c r="AN1108" s="26"/>
      <c r="AO1108" s="26"/>
      <c r="AP1108" s="26"/>
      <c r="AQ1108" s="26"/>
      <c r="AS1108" s="13"/>
      <c r="AT1108" s="13"/>
      <c r="AU1108" s="14"/>
      <c r="AV1108" s="26"/>
      <c r="AW1108" s="26"/>
      <c r="AX1108" s="26"/>
      <c r="AY1108" s="26"/>
      <c r="AZ1108" s="26"/>
      <c r="BA1108" s="26"/>
      <c r="BB1108" s="26"/>
      <c r="BC1108" s="26"/>
      <c r="CW1108" s="26">
        <v>0.37687841530054644</v>
      </c>
      <c r="CX1108" s="13">
        <v>68</v>
      </c>
      <c r="CY1108" s="13">
        <v>66.237393890305199</v>
      </c>
      <c r="CZ1108" s="13">
        <v>65.425578038299406</v>
      </c>
      <c r="DA1108" s="13">
        <v>32.744335479771927</v>
      </c>
      <c r="DB1108" s="13">
        <f ca="1"/>
        <v>67.497359449554082</v>
      </c>
      <c r="DC1108" s="13">
        <f ca="1"/>
        <v>65.959694362112842</v>
      </c>
      <c r="DD1108" s="13">
        <v>63.292140577316573</v>
      </c>
      <c r="DE1108" s="13">
        <f ca="1"/>
        <v>66.319892315827815</v>
      </c>
      <c r="DF1108" s="13">
        <v>66.91870118642484</v>
      </c>
    </row>
    <row r="1109" spans="1:110" x14ac:dyDescent="0.25">
      <c r="A1109" s="9">
        <v>52.1</v>
      </c>
      <c r="B1109" s="10" t="b">
        <v>1</v>
      </c>
      <c r="U1109" s="13"/>
      <c r="V1109" s="13"/>
      <c r="W1109" s="14"/>
      <c r="X1109" s="26"/>
      <c r="Y1109" s="26"/>
      <c r="Z1109" s="26"/>
      <c r="AA1109" s="26"/>
      <c r="AB1109" s="26"/>
      <c r="AC1109" s="26"/>
      <c r="AD1109" s="26"/>
      <c r="AE1109" s="26"/>
      <c r="AG1109" s="13"/>
      <c r="AH1109" s="13"/>
      <c r="AI1109" s="14"/>
      <c r="AJ1109" s="26"/>
      <c r="AK1109" s="26"/>
      <c r="AL1109" s="26"/>
      <c r="AM1109" s="26"/>
      <c r="AN1109" s="26"/>
      <c r="AO1109" s="26"/>
      <c r="AP1109" s="26"/>
      <c r="AQ1109" s="26"/>
      <c r="AS1109" s="13"/>
      <c r="AT1109" s="13"/>
      <c r="AU1109" s="14"/>
      <c r="AV1109" s="26"/>
      <c r="AW1109" s="26"/>
      <c r="AX1109" s="26"/>
      <c r="AY1109" s="26"/>
      <c r="AZ1109" s="26"/>
      <c r="BA1109" s="26"/>
      <c r="BB1109" s="26"/>
      <c r="BC1109" s="26"/>
      <c r="CW1109" s="26">
        <v>0.37721994535519127</v>
      </c>
      <c r="CX1109" s="13">
        <v>68</v>
      </c>
      <c r="CY1109" s="13">
        <v>66.24595713891739</v>
      </c>
      <c r="CZ1109" s="13">
        <v>65.434229684797657</v>
      </c>
      <c r="DA1109" s="13">
        <v>32.782287745905649</v>
      </c>
      <c r="DB1109" s="13">
        <f ca="1"/>
        <v>67.505971944095066</v>
      </c>
      <c r="DC1109" s="13">
        <f ca="1"/>
        <v>65.967948011241361</v>
      </c>
      <c r="DD1109" s="13">
        <v>63.304391921354842</v>
      </c>
      <c r="DE1109" s="13">
        <f ca="1"/>
        <v>66.329676131826446</v>
      </c>
      <c r="DF1109" s="13">
        <v>66.928749071698221</v>
      </c>
    </row>
    <row r="1110" spans="1:110" x14ac:dyDescent="0.25">
      <c r="A1110" s="9">
        <v>66.2</v>
      </c>
      <c r="B1110" s="10" t="b">
        <v>1</v>
      </c>
      <c r="U1110" s="13"/>
      <c r="V1110" s="13"/>
      <c r="W1110" s="14"/>
      <c r="X1110" s="26"/>
      <c r="Y1110" s="26"/>
      <c r="Z1110" s="26"/>
      <c r="AA1110" s="26"/>
      <c r="AB1110" s="26"/>
      <c r="AC1110" s="26"/>
      <c r="AD1110" s="26"/>
      <c r="AE1110" s="26"/>
      <c r="AG1110" s="13"/>
      <c r="AH1110" s="13"/>
      <c r="AI1110" s="14"/>
      <c r="AJ1110" s="26"/>
      <c r="AK1110" s="26"/>
      <c r="AL1110" s="26"/>
      <c r="AM1110" s="26"/>
      <c r="AN1110" s="26"/>
      <c r="AO1110" s="26"/>
      <c r="AP1110" s="26"/>
      <c r="AQ1110" s="26"/>
      <c r="AS1110" s="13"/>
      <c r="AT1110" s="13"/>
      <c r="AU1110" s="14"/>
      <c r="AV1110" s="26"/>
      <c r="AW1110" s="26"/>
      <c r="AX1110" s="26"/>
      <c r="AY1110" s="26"/>
      <c r="AZ1110" s="26"/>
      <c r="BA1110" s="26"/>
      <c r="BB1110" s="26"/>
      <c r="BC1110" s="26"/>
      <c r="CW1110" s="26">
        <v>0.37756147540983609</v>
      </c>
      <c r="CX1110" s="13">
        <v>68</v>
      </c>
      <c r="CY1110" s="13">
        <v>66.25451797986949</v>
      </c>
      <c r="CZ1110" s="13">
        <v>65.442880042362276</v>
      </c>
      <c r="DA1110" s="13">
        <v>32.82026083061757</v>
      </c>
      <c r="DB1110" s="13">
        <f ca="1"/>
        <v>67.514580287745972</v>
      </c>
      <c r="DC1110" s="13">
        <f ca="1"/>
        <v>65.976200030839706</v>
      </c>
      <c r="DD1110" s="13">
        <v>63.316637720543177</v>
      </c>
      <c r="DE1110" s="13">
        <f ca="1"/>
        <v>66.339456570634511</v>
      </c>
      <c r="DF1110" s="13">
        <v>66.938793346258976</v>
      </c>
    </row>
    <row r="1111" spans="1:110" x14ac:dyDescent="0.25">
      <c r="A1111" s="9">
        <v>66</v>
      </c>
      <c r="B1111" s="10" t="b">
        <v>1</v>
      </c>
      <c r="U1111" s="13"/>
      <c r="V1111" s="13"/>
      <c r="W1111" s="14"/>
      <c r="X1111" s="26"/>
      <c r="Y1111" s="26"/>
      <c r="Z1111" s="26"/>
      <c r="AA1111" s="26"/>
      <c r="AB1111" s="26"/>
      <c r="AC1111" s="26"/>
      <c r="AD1111" s="26"/>
      <c r="AE1111" s="26"/>
      <c r="AG1111" s="13"/>
      <c r="AH1111" s="13"/>
      <c r="AI1111" s="14"/>
      <c r="AJ1111" s="26"/>
      <c r="AK1111" s="26"/>
      <c r="AL1111" s="26"/>
      <c r="AM1111" s="26"/>
      <c r="AN1111" s="26"/>
      <c r="AO1111" s="26"/>
      <c r="AP1111" s="26"/>
      <c r="AQ1111" s="26"/>
      <c r="AS1111" s="13"/>
      <c r="AT1111" s="13"/>
      <c r="AU1111" s="14"/>
      <c r="AV1111" s="26"/>
      <c r="AW1111" s="26"/>
      <c r="AX1111" s="26"/>
      <c r="AY1111" s="26"/>
      <c r="AZ1111" s="26"/>
      <c r="BA1111" s="26"/>
      <c r="BB1111" s="26"/>
      <c r="BC1111" s="26"/>
      <c r="CW1111" s="26">
        <v>0.37790300546448086</v>
      </c>
      <c r="CX1111" s="13">
        <v>68</v>
      </c>
      <c r="CY1111" s="13">
        <v>66.263076421428167</v>
      </c>
      <c r="CZ1111" s="13">
        <v>65.45152911853441</v>
      </c>
      <c r="DA1111" s="13">
        <v>32.858254756760118</v>
      </c>
      <c r="DB1111" s="13">
        <f ca="1"/>
        <v>67.523184490495495</v>
      </c>
      <c r="DC1111" s="13">
        <f ca="1"/>
        <v>65.98445042831645</v>
      </c>
      <c r="DD1111" s="13">
        <v>63.328877982403426</v>
      </c>
      <c r="DE1111" s="13">
        <f ca="1"/>
        <v>66.349233640152335</v>
      </c>
      <c r="DF1111" s="13">
        <v>66.94883401821177</v>
      </c>
    </row>
    <row r="1112" spans="1:110" x14ac:dyDescent="0.25">
      <c r="A1112" s="9">
        <v>65.900000000000006</v>
      </c>
      <c r="B1112" s="10" t="b">
        <v>1</v>
      </c>
      <c r="U1112" s="13"/>
      <c r="V1112" s="13"/>
      <c r="W1112" s="14"/>
      <c r="X1112" s="26"/>
      <c r="Y1112" s="26"/>
      <c r="Z1112" s="26"/>
      <c r="AA1112" s="26"/>
      <c r="AB1112" s="26"/>
      <c r="AC1112" s="26"/>
      <c r="AD1112" s="26"/>
      <c r="AE1112" s="26"/>
      <c r="AG1112" s="13"/>
      <c r="AH1112" s="13"/>
      <c r="AI1112" s="14"/>
      <c r="AJ1112" s="26"/>
      <c r="AK1112" s="26"/>
      <c r="AL1112" s="26"/>
      <c r="AM1112" s="26"/>
      <c r="AN1112" s="26"/>
      <c r="AO1112" s="26"/>
      <c r="AP1112" s="26"/>
      <c r="AQ1112" s="26"/>
      <c r="AS1112" s="13"/>
      <c r="AT1112" s="13"/>
      <c r="AU1112" s="14"/>
      <c r="AV1112" s="26"/>
      <c r="AW1112" s="26"/>
      <c r="AX1112" s="26"/>
      <c r="AY1112" s="26"/>
      <c r="AZ1112" s="26"/>
      <c r="BA1112" s="26"/>
      <c r="BB1112" s="26"/>
      <c r="BC1112" s="26"/>
      <c r="CW1112" s="26">
        <v>0.37824453551912568</v>
      </c>
      <c r="CX1112" s="13">
        <v>68</v>
      </c>
      <c r="CY1112" s="13">
        <v>66.271632471845436</v>
      </c>
      <c r="CZ1112" s="13">
        <v>65.460176920844859</v>
      </c>
      <c r="DA1112" s="13">
        <v>32.896269547223412</v>
      </c>
      <c r="DB1112" s="13">
        <f ca="1"/>
        <v>67.531784562310506</v>
      </c>
      <c r="DC1112" s="13">
        <f ca="1"/>
        <v>65.992699211068768</v>
      </c>
      <c r="DD1112" s="13">
        <v>63.341112714440428</v>
      </c>
      <c r="DE1112" s="13">
        <f ca="1"/>
        <v>66.35900734826464</v>
      </c>
      <c r="DF1112" s="13">
        <v>66.958871095644966</v>
      </c>
    </row>
    <row r="1113" spans="1:110" x14ac:dyDescent="0.25">
      <c r="A1113" s="9">
        <v>65.8</v>
      </c>
      <c r="B1113" s="10" t="b">
        <v>1</v>
      </c>
      <c r="U1113" s="13"/>
      <c r="V1113" s="13"/>
      <c r="W1113" s="14"/>
      <c r="X1113" s="26"/>
      <c r="Y1113" s="26"/>
      <c r="Z1113" s="26"/>
      <c r="AA1113" s="26"/>
      <c r="AB1113" s="26"/>
      <c r="AC1113" s="26"/>
      <c r="AD1113" s="26"/>
      <c r="AE1113" s="26"/>
      <c r="AG1113" s="13"/>
      <c r="AH1113" s="13"/>
      <c r="AI1113" s="14"/>
      <c r="AJ1113" s="26"/>
      <c r="AK1113" s="26"/>
      <c r="AL1113" s="26"/>
      <c r="AM1113" s="26"/>
      <c r="AN1113" s="26"/>
      <c r="AO1113" s="26"/>
      <c r="AP1113" s="26"/>
      <c r="AQ1113" s="26"/>
      <c r="AS1113" s="13"/>
      <c r="AT1113" s="13"/>
      <c r="AU1113" s="14"/>
      <c r="AV1113" s="26"/>
      <c r="AW1113" s="26"/>
      <c r="AX1113" s="26"/>
      <c r="AY1113" s="26"/>
      <c r="AZ1113" s="26"/>
      <c r="BA1113" s="26"/>
      <c r="BB1113" s="26"/>
      <c r="BC1113" s="26"/>
      <c r="CW1113" s="26">
        <v>0.3785860655737705</v>
      </c>
      <c r="CX1113" s="13">
        <v>68</v>
      </c>
      <c r="CY1113" s="13">
        <v>66.280186139358676</v>
      </c>
      <c r="CZ1113" s="13">
        <v>65.468823456813936</v>
      </c>
      <c r="DA1113" s="13">
        <v>32.934305224935244</v>
      </c>
      <c r="DB1113" s="13">
        <f ca="1"/>
        <v>67.540380513136128</v>
      </c>
      <c r="DC1113" s="13">
        <f ca="1"/>
        <v>66.000946386482539</v>
      </c>
      <c r="DD1113" s="13">
        <v>63.353341924142121</v>
      </c>
      <c r="DE1113" s="13">
        <f ca="1"/>
        <v>66.368777702840589</v>
      </c>
      <c r="DF1113" s="13">
        <v>66.968904586630686</v>
      </c>
    </row>
    <row r="1114" spans="1:110" x14ac:dyDescent="0.25">
      <c r="A1114" s="9">
        <v>65.599999999999994</v>
      </c>
      <c r="B1114" s="10" t="b">
        <v>1</v>
      </c>
      <c r="U1114" s="13"/>
      <c r="V1114" s="13"/>
      <c r="W1114" s="14"/>
      <c r="X1114" s="26"/>
      <c r="Y1114" s="26"/>
      <c r="Z1114" s="26"/>
      <c r="AA1114" s="26"/>
      <c r="AB1114" s="26"/>
      <c r="AC1114" s="26"/>
      <c r="AD1114" s="26"/>
      <c r="AE1114" s="26"/>
      <c r="AG1114" s="13"/>
      <c r="AH1114" s="13"/>
      <c r="AI1114" s="14"/>
      <c r="AJ1114" s="26"/>
      <c r="AK1114" s="26"/>
      <c r="AL1114" s="26"/>
      <c r="AM1114" s="26"/>
      <c r="AN1114" s="26"/>
      <c r="AO1114" s="26"/>
      <c r="AP1114" s="26"/>
      <c r="AQ1114" s="26"/>
      <c r="AS1114" s="13"/>
      <c r="AT1114" s="13"/>
      <c r="AU1114" s="14"/>
      <c r="AV1114" s="26"/>
      <c r="AW1114" s="26"/>
      <c r="AX1114" s="26"/>
      <c r="AY1114" s="26"/>
      <c r="AZ1114" s="26"/>
      <c r="BA1114" s="26"/>
      <c r="BB1114" s="26"/>
      <c r="BC1114" s="26"/>
      <c r="CW1114" s="26">
        <v>0.37892759562841533</v>
      </c>
      <c r="CX1114" s="13">
        <v>68</v>
      </c>
      <c r="CY1114" s="13">
        <v>66.288737432190672</v>
      </c>
      <c r="CZ1114" s="13">
        <v>65.477468733951795</v>
      </c>
      <c r="DA1114" s="13">
        <v>32.97236181286128</v>
      </c>
      <c r="DB1114" s="13">
        <f ca="1"/>
        <v>67.548972352895802</v>
      </c>
      <c r="DC1114" s="13">
        <f ca="1"/>
        <v>66.009191961932345</v>
      </c>
      <c r="DD1114" s="13">
        <v>63.365565618979517</v>
      </c>
      <c r="DE1114" s="13">
        <f ca="1"/>
        <v>66.378544711733895</v>
      </c>
      <c r="DF1114" s="13">
        <v>66.97893449922492</v>
      </c>
    </row>
    <row r="1115" spans="1:110" x14ac:dyDescent="0.25">
      <c r="A1115" s="9">
        <v>65.900000000000006</v>
      </c>
      <c r="B1115" s="10" t="b">
        <v>1</v>
      </c>
      <c r="U1115" s="13"/>
      <c r="V1115" s="13"/>
      <c r="W1115" s="14"/>
      <c r="X1115" s="26"/>
      <c r="Y1115" s="26"/>
      <c r="Z1115" s="26"/>
      <c r="AA1115" s="26"/>
      <c r="AB1115" s="26"/>
      <c r="AC1115" s="26"/>
      <c r="AD1115" s="26"/>
      <c r="AE1115" s="26"/>
      <c r="AG1115" s="13"/>
      <c r="AH1115" s="13"/>
      <c r="AI1115" s="14"/>
      <c r="AJ1115" s="26"/>
      <c r="AK1115" s="26"/>
      <c r="AL1115" s="26"/>
      <c r="AM1115" s="26"/>
      <c r="AN1115" s="26"/>
      <c r="AO1115" s="26"/>
      <c r="AP1115" s="26"/>
      <c r="AQ1115" s="26"/>
      <c r="AS1115" s="13"/>
      <c r="AT1115" s="13"/>
      <c r="AU1115" s="14"/>
      <c r="AV1115" s="26"/>
      <c r="AW1115" s="26"/>
      <c r="AX1115" s="26"/>
      <c r="AY1115" s="26"/>
      <c r="AZ1115" s="26"/>
      <c r="BA1115" s="26"/>
      <c r="BB1115" s="26"/>
      <c r="BC1115" s="26"/>
      <c r="CW1115" s="26">
        <v>0.37926912568306009</v>
      </c>
      <c r="CX1115" s="13">
        <v>68</v>
      </c>
      <c r="CY1115" s="13">
        <v>66.297286358549727</v>
      </c>
      <c r="CZ1115" s="13">
        <v>65.486112759758356</v>
      </c>
      <c r="DA1115" s="13">
        <v>33.010439334005049</v>
      </c>
      <c r="DB1115" s="13">
        <f ca="1"/>
        <v>67.557560091491396</v>
      </c>
      <c r="DC1115" s="13">
        <f ca="1"/>
        <v>66.017435944781553</v>
      </c>
      <c r="DD1115" s="13">
        <v>63.377783806406825</v>
      </c>
      <c r="DE1115" s="13">
        <f ca="1"/>
        <v>66.388308382782796</v>
      </c>
      <c r="DF1115" s="13">
        <v>66.988960841467474</v>
      </c>
    </row>
    <row r="1116" spans="1:110" x14ac:dyDescent="0.25">
      <c r="A1116" s="9">
        <v>66.099999999999994</v>
      </c>
      <c r="B1116" s="10" t="b">
        <v>1</v>
      </c>
      <c r="U1116" s="13"/>
      <c r="V1116" s="13"/>
      <c r="W1116" s="14"/>
      <c r="X1116" s="26"/>
      <c r="Y1116" s="26"/>
      <c r="Z1116" s="26"/>
      <c r="AA1116" s="26"/>
      <c r="AB1116" s="26"/>
      <c r="AC1116" s="26"/>
      <c r="AD1116" s="26"/>
      <c r="AE1116" s="26"/>
      <c r="AG1116" s="13"/>
      <c r="AH1116" s="13"/>
      <c r="AI1116" s="14"/>
      <c r="AJ1116" s="26"/>
      <c r="AK1116" s="26"/>
      <c r="AL1116" s="26"/>
      <c r="AM1116" s="26"/>
      <c r="AN1116" s="26"/>
      <c r="AO1116" s="26"/>
      <c r="AP1116" s="26"/>
      <c r="AQ1116" s="26"/>
      <c r="AS1116" s="13"/>
      <c r="AT1116" s="13"/>
      <c r="AU1116" s="14"/>
      <c r="AV1116" s="26"/>
      <c r="AW1116" s="26"/>
      <c r="AX1116" s="26"/>
      <c r="AY1116" s="26"/>
      <c r="AZ1116" s="26"/>
      <c r="BA1116" s="26"/>
      <c r="BB1116" s="26"/>
      <c r="BC1116" s="26"/>
      <c r="CW1116" s="26">
        <v>0.37961065573770492</v>
      </c>
      <c r="CX1116" s="13">
        <v>68</v>
      </c>
      <c r="CY1116" s="13">
        <v>66.305832926629705</v>
      </c>
      <c r="CZ1116" s="13">
        <v>65.494755541723293</v>
      </c>
      <c r="DA1116" s="13">
        <v>33.048537811408089</v>
      </c>
      <c r="DB1116" s="13">
        <f ca="1"/>
        <v>67.566143738803291</v>
      </c>
      <c r="DC1116" s="13">
        <f ca="1"/>
        <v>66.025678342382406</v>
      </c>
      <c r="DD1116" s="13">
        <v>63.38999649386146</v>
      </c>
      <c r="DE1116" s="13">
        <f ca="1"/>
        <v>66.39806872381024</v>
      </c>
      <c r="DF1116" s="13">
        <v>66.998983621382195</v>
      </c>
    </row>
    <row r="1117" spans="1:110" x14ac:dyDescent="0.25">
      <c r="A1117" s="9">
        <v>66.3</v>
      </c>
      <c r="B1117" s="10" t="b">
        <v>1</v>
      </c>
      <c r="U1117" s="13"/>
      <c r="V1117" s="13"/>
      <c r="W1117" s="14"/>
      <c r="X1117" s="26"/>
      <c r="Y1117" s="26"/>
      <c r="Z1117" s="26"/>
      <c r="AA1117" s="26"/>
      <c r="AB1117" s="26"/>
      <c r="AC1117" s="26"/>
      <c r="AD1117" s="26"/>
      <c r="AE1117" s="26"/>
      <c r="AG1117" s="13"/>
      <c r="AH1117" s="13"/>
      <c r="AI1117" s="14"/>
      <c r="AJ1117" s="26"/>
      <c r="AK1117" s="26"/>
      <c r="AL1117" s="26"/>
      <c r="AM1117" s="26"/>
      <c r="AN1117" s="26"/>
      <c r="AO1117" s="26"/>
      <c r="AP1117" s="26"/>
      <c r="AQ1117" s="26"/>
      <c r="AS1117" s="13"/>
      <c r="AT1117" s="13"/>
      <c r="AU1117" s="14"/>
      <c r="AV1117" s="26"/>
      <c r="AW1117" s="26"/>
      <c r="AX1117" s="26"/>
      <c r="AY1117" s="26"/>
      <c r="AZ1117" s="26"/>
      <c r="BA1117" s="26"/>
      <c r="BB1117" s="26"/>
      <c r="BC1117" s="26"/>
      <c r="CW1117" s="26">
        <v>0.37995218579234974</v>
      </c>
      <c r="CX1117" s="13">
        <v>68</v>
      </c>
      <c r="CY1117" s="13">
        <v>66.314377144610106</v>
      </c>
      <c r="CZ1117" s="13">
        <v>65.503397087326121</v>
      </c>
      <c r="DA1117" s="13">
        <v>33.086657268149963</v>
      </c>
      <c r="DB1117" s="13">
        <f ca="1"/>
        <v>67.574723304690451</v>
      </c>
      <c r="DC1117" s="13">
        <f ca="1"/>
        <v>66.033919162076018</v>
      </c>
      <c r="DD1117" s="13">
        <v>63.402203688764118</v>
      </c>
      <c r="DE1117" s="13">
        <f ca="1"/>
        <v>66.4078257426238</v>
      </c>
      <c r="DF1117" s="13">
        <v>67.00900284697687</v>
      </c>
    </row>
    <row r="1118" spans="1:110" x14ac:dyDescent="0.25">
      <c r="A1118" s="9">
        <v>65.7</v>
      </c>
      <c r="B1118" s="10" t="b">
        <v>1</v>
      </c>
      <c r="U1118" s="13"/>
      <c r="V1118" s="13"/>
      <c r="W1118" s="14"/>
      <c r="X1118" s="26"/>
      <c r="Y1118" s="26"/>
      <c r="Z1118" s="26"/>
      <c r="AA1118" s="26"/>
      <c r="AB1118" s="26"/>
      <c r="AC1118" s="26"/>
      <c r="AD1118" s="26"/>
      <c r="AE1118" s="26"/>
      <c r="AG1118" s="13"/>
      <c r="AH1118" s="13"/>
      <c r="AI1118" s="14"/>
      <c r="AJ1118" s="26"/>
      <c r="AK1118" s="26"/>
      <c r="AL1118" s="26"/>
      <c r="AM1118" s="26"/>
      <c r="AN1118" s="26"/>
      <c r="AO1118" s="26"/>
      <c r="AP1118" s="26"/>
      <c r="AQ1118" s="26"/>
      <c r="AS1118" s="13"/>
      <c r="AT1118" s="13"/>
      <c r="AU1118" s="14"/>
      <c r="AV1118" s="26"/>
      <c r="AW1118" s="26"/>
      <c r="AX1118" s="26"/>
      <c r="AY1118" s="26"/>
      <c r="AZ1118" s="26"/>
      <c r="BA1118" s="26"/>
      <c r="BB1118" s="26"/>
      <c r="BC1118" s="26"/>
      <c r="CW1118" s="26">
        <v>0.38029371584699456</v>
      </c>
      <c r="CX1118" s="13">
        <v>68</v>
      </c>
      <c r="CY1118" s="13">
        <v>66.322919020656073</v>
      </c>
      <c r="CZ1118" s="13">
        <v>65.512037404036292</v>
      </c>
      <c r="DA1118" s="13">
        <v>33.124797727348394</v>
      </c>
      <c r="DB1118" s="13">
        <f ca="1"/>
        <v>67.583298798990498</v>
      </c>
      <c r="DC1118" s="13">
        <f ca="1"/>
        <v>66.04215841119246</v>
      </c>
      <c r="DD1118" s="13">
        <v>63.414405398518838</v>
      </c>
      <c r="DE1118" s="13">
        <f ca="1"/>
        <v>66.417579447015825</v>
      </c>
      <c r="DF1118" s="13">
        <v>67.0190185262434</v>
      </c>
    </row>
    <row r="1119" spans="1:110" x14ac:dyDescent="0.25">
      <c r="A1119" s="9">
        <v>65.2</v>
      </c>
      <c r="B1119" s="10" t="b">
        <v>1</v>
      </c>
      <c r="U1119" s="13"/>
      <c r="V1119" s="13"/>
      <c r="W1119" s="14"/>
      <c r="X1119" s="26"/>
      <c r="Y1119" s="26"/>
      <c r="Z1119" s="26"/>
      <c r="AA1119" s="26"/>
      <c r="AB1119" s="26"/>
      <c r="AC1119" s="26"/>
      <c r="AD1119" s="26"/>
      <c r="AE1119" s="26"/>
      <c r="AG1119" s="13"/>
      <c r="AH1119" s="13"/>
      <c r="AI1119" s="14"/>
      <c r="AJ1119" s="26"/>
      <c r="AK1119" s="26"/>
      <c r="AL1119" s="26"/>
      <c r="AM1119" s="26"/>
      <c r="AN1119" s="26"/>
      <c r="AO1119" s="26"/>
      <c r="AP1119" s="26"/>
      <c r="AQ1119" s="26"/>
      <c r="AS1119" s="13"/>
      <c r="AT1119" s="13"/>
      <c r="AU1119" s="14"/>
      <c r="AV1119" s="26"/>
      <c r="AW1119" s="26"/>
      <c r="AX1119" s="26"/>
      <c r="AY1119" s="26"/>
      <c r="AZ1119" s="26"/>
      <c r="BA1119" s="26"/>
      <c r="BB1119" s="26"/>
      <c r="BC1119" s="26"/>
      <c r="CW1119" s="26">
        <v>0.38063524590163933</v>
      </c>
      <c r="CX1119" s="13">
        <v>68</v>
      </c>
      <c r="CY1119" s="13">
        <v>66.331458562918542</v>
      </c>
      <c r="CZ1119" s="13">
        <v>65.520676499313311</v>
      </c>
      <c r="DA1119" s="13">
        <v>33.16295921215935</v>
      </c>
      <c r="DB1119" s="13">
        <f ca="1"/>
        <v>67.591870231519835</v>
      </c>
      <c r="DC1119" s="13">
        <f ca="1"/>
        <v>66.050396097050822</v>
      </c>
      <c r="DD1119" s="13">
        <v>63.426601630513019</v>
      </c>
      <c r="DE1119" s="13">
        <f ca="1"/>
        <v>66.427329844763477</v>
      </c>
      <c r="DF1119" s="13">
        <v>67.02903066715777</v>
      </c>
    </row>
    <row r="1120" spans="1:110" x14ac:dyDescent="0.25">
      <c r="A1120" s="9">
        <v>65</v>
      </c>
      <c r="B1120" s="10" t="b">
        <v>1</v>
      </c>
      <c r="U1120" s="13"/>
      <c r="V1120" s="13"/>
      <c r="W1120" s="14"/>
      <c r="X1120" s="26"/>
      <c r="Y1120" s="26"/>
      <c r="Z1120" s="26"/>
      <c r="AA1120" s="26"/>
      <c r="AB1120" s="26"/>
      <c r="AC1120" s="26"/>
      <c r="AD1120" s="26"/>
      <c r="AE1120" s="26"/>
      <c r="AG1120" s="13"/>
      <c r="AH1120" s="13"/>
      <c r="AI1120" s="14"/>
      <c r="AJ1120" s="26"/>
      <c r="AK1120" s="26"/>
      <c r="AL1120" s="26"/>
      <c r="AM1120" s="26"/>
      <c r="AN1120" s="26"/>
      <c r="AO1120" s="26"/>
      <c r="AP1120" s="26"/>
      <c r="AQ1120" s="26"/>
      <c r="AS1120" s="13"/>
      <c r="AT1120" s="13"/>
      <c r="AU1120" s="14"/>
      <c r="AV1120" s="26"/>
      <c r="AW1120" s="26"/>
      <c r="AX1120" s="26"/>
      <c r="AY1120" s="26"/>
      <c r="AZ1120" s="26"/>
      <c r="BA1120" s="26"/>
      <c r="BB1120" s="26"/>
      <c r="BC1120" s="26"/>
      <c r="CW1120" s="26">
        <v>0.38097677595628415</v>
      </c>
      <c r="CX1120" s="13">
        <v>68</v>
      </c>
      <c r="CY1120" s="13">
        <v>66.339995779534263</v>
      </c>
      <c r="CZ1120" s="13">
        <v>65.529314380606579</v>
      </c>
      <c r="DA1120" s="13">
        <v>33.201141745777122</v>
      </c>
      <c r="DB1120" s="13">
        <f ca="1"/>
        <v>67.600437612073705</v>
      </c>
      <c r="DC1120" s="13">
        <f ca="1"/>
        <v>66.058632226959233</v>
      </c>
      <c r="DD1120" s="13">
        <v>63.438792392117506</v>
      </c>
      <c r="DE1120" s="13">
        <f ca="1"/>
        <v>66.43707694362881</v>
      </c>
      <c r="DF1120" s="13">
        <v>67.039039277680217</v>
      </c>
    </row>
    <row r="1121" spans="1:110" x14ac:dyDescent="0.25">
      <c r="A1121" s="9">
        <v>65.099999999999994</v>
      </c>
      <c r="B1121" s="10" t="b">
        <v>1</v>
      </c>
      <c r="U1121" s="13"/>
      <c r="V1121" s="13"/>
      <c r="W1121" s="14"/>
      <c r="X1121" s="26"/>
      <c r="Y1121" s="26"/>
      <c r="Z1121" s="26"/>
      <c r="AA1121" s="26"/>
      <c r="AB1121" s="26"/>
      <c r="AC1121" s="26"/>
      <c r="AD1121" s="26"/>
      <c r="AE1121" s="26"/>
      <c r="AG1121" s="13"/>
      <c r="AH1121" s="13"/>
      <c r="AI1121" s="14"/>
      <c r="AJ1121" s="26"/>
      <c r="AK1121" s="26"/>
      <c r="AL1121" s="26"/>
      <c r="AM1121" s="26"/>
      <c r="AN1121" s="26"/>
      <c r="AO1121" s="26"/>
      <c r="AP1121" s="26"/>
      <c r="AQ1121" s="26"/>
      <c r="AS1121" s="13"/>
      <c r="AT1121" s="13"/>
      <c r="AU1121" s="14"/>
      <c r="AV1121" s="26"/>
      <c r="AW1121" s="26"/>
      <c r="AX1121" s="26"/>
      <c r="AY1121" s="26"/>
      <c r="AZ1121" s="26"/>
      <c r="BA1121" s="26"/>
      <c r="BB1121" s="26"/>
      <c r="BC1121" s="26"/>
      <c r="CW1121" s="26">
        <v>0.38131830601092898</v>
      </c>
      <c r="CX1121" s="13">
        <v>68</v>
      </c>
      <c r="CY1121" s="13">
        <v>66.348530678625877</v>
      </c>
      <c r="CZ1121" s="13">
        <v>65.537951055355649</v>
      </c>
      <c r="DA1121" s="13">
        <v>33.239345351434395</v>
      </c>
      <c r="DB1121" s="13">
        <f ca="1"/>
        <v>67.60900095042625</v>
      </c>
      <c r="DC1121" s="13">
        <f ca="1"/>
        <v>66.066866808214925</v>
      </c>
      <c r="DD1121" s="13">
        <v>63.450977690686607</v>
      </c>
      <c r="DE1121" s="13">
        <f ca="1"/>
        <v>66.446820751358743</v>
      </c>
      <c r="DF1121" s="13">
        <v>67.049044365755165</v>
      </c>
    </row>
    <row r="1122" spans="1:110" x14ac:dyDescent="0.25">
      <c r="A1122" s="9">
        <v>65.3</v>
      </c>
      <c r="B1122" s="10" t="b">
        <v>1</v>
      </c>
      <c r="U1122" s="13"/>
      <c r="V1122" s="13"/>
      <c r="W1122" s="14"/>
      <c r="X1122" s="26"/>
      <c r="Y1122" s="26"/>
      <c r="Z1122" s="26"/>
      <c r="AA1122" s="26"/>
      <c r="AB1122" s="26"/>
      <c r="AC1122" s="26"/>
      <c r="AD1122" s="26"/>
      <c r="AE1122" s="26"/>
      <c r="AG1122" s="13"/>
      <c r="AH1122" s="13"/>
      <c r="AI1122" s="14"/>
      <c r="AJ1122" s="26"/>
      <c r="AK1122" s="26"/>
      <c r="AL1122" s="26"/>
      <c r="AM1122" s="26"/>
      <c r="AN1122" s="26"/>
      <c r="AO1122" s="26"/>
      <c r="AP1122" s="26"/>
      <c r="AQ1122" s="26"/>
      <c r="AS1122" s="13"/>
      <c r="AT1122" s="13"/>
      <c r="AU1122" s="14"/>
      <c r="AV1122" s="26"/>
      <c r="AW1122" s="26"/>
      <c r="AX1122" s="26"/>
      <c r="AY1122" s="26"/>
      <c r="AZ1122" s="26"/>
      <c r="BA1122" s="26"/>
      <c r="BB1122" s="26"/>
      <c r="BC1122" s="26"/>
      <c r="CW1122" s="26">
        <v>0.38165983606557374</v>
      </c>
      <c r="CX1122" s="13">
        <v>68</v>
      </c>
      <c r="CY1122" s="13">
        <v>66.357063268301914</v>
      </c>
      <c r="CZ1122" s="13">
        <v>65.546586530990268</v>
      </c>
      <c r="DA1122" s="13">
        <v>33.277570052402311</v>
      </c>
      <c r="DB1122" s="13">
        <f ca="1"/>
        <v>67.617560256330634</v>
      </c>
      <c r="DC1122" s="13">
        <f ca="1"/>
        <v>66.07509984810433</v>
      </c>
      <c r="DD1122" s="13">
        <v>63.463157533558196</v>
      </c>
      <c r="DE1122" s="13">
        <f ca="1"/>
        <v>66.456561275685246</v>
      </c>
      <c r="DF1122" s="13">
        <v>67.059045939311403</v>
      </c>
    </row>
    <row r="1123" spans="1:110" x14ac:dyDescent="0.25">
      <c r="A1123" s="9">
        <v>65.3</v>
      </c>
      <c r="B1123" s="10" t="b">
        <v>1</v>
      </c>
      <c r="U1123" s="13"/>
      <c r="V1123" s="13"/>
      <c r="W1123" s="14"/>
      <c r="X1123" s="26"/>
      <c r="Y1123" s="26"/>
      <c r="Z1123" s="26"/>
      <c r="AA1123" s="26"/>
      <c r="AB1123" s="26"/>
      <c r="AC1123" s="26"/>
      <c r="AD1123" s="26"/>
      <c r="AE1123" s="26"/>
      <c r="AG1123" s="13"/>
      <c r="AH1123" s="13"/>
      <c r="AI1123" s="14"/>
      <c r="AJ1123" s="26"/>
      <c r="AK1123" s="26"/>
      <c r="AL1123" s="26"/>
      <c r="AM1123" s="26"/>
      <c r="AN1123" s="26"/>
      <c r="AO1123" s="26"/>
      <c r="AP1123" s="26"/>
      <c r="AQ1123" s="26"/>
      <c r="AS1123" s="13"/>
      <c r="AT1123" s="13"/>
      <c r="AU1123" s="14"/>
      <c r="AV1123" s="26"/>
      <c r="AW1123" s="26"/>
      <c r="AX1123" s="26"/>
      <c r="AY1123" s="26"/>
      <c r="AZ1123" s="26"/>
      <c r="BA1123" s="26"/>
      <c r="BB1123" s="26"/>
      <c r="BC1123" s="26"/>
      <c r="CW1123" s="26">
        <v>0.38200136612021857</v>
      </c>
      <c r="CX1123" s="13">
        <v>68</v>
      </c>
      <c r="CY1123" s="13">
        <v>66.365593556656975</v>
      </c>
      <c r="CZ1123" s="13">
        <v>65.555220814930266</v>
      </c>
      <c r="DA1123" s="13">
        <v>33.31581587199063</v>
      </c>
      <c r="DB1123" s="13">
        <f ca="1"/>
        <v>67.626115539519105</v>
      </c>
      <c r="DC1123" s="13">
        <f ca="1"/>
        <v>66.083331353903077</v>
      </c>
      <c r="DD1123" s="13">
        <v>63.47533192805372</v>
      </c>
      <c r="DE1123" s="13">
        <f ca="1"/>
        <v>66.466298524325296</v>
      </c>
      <c r="DF1123" s="13">
        <v>67.069044006262033</v>
      </c>
    </row>
    <row r="1124" spans="1:110" x14ac:dyDescent="0.25">
      <c r="A1124" s="9">
        <v>65.400000000000006</v>
      </c>
      <c r="B1124" s="10" t="b">
        <v>1</v>
      </c>
      <c r="U1124" s="13"/>
      <c r="V1124" s="13"/>
      <c r="W1124" s="14"/>
      <c r="X1124" s="26"/>
      <c r="Y1124" s="26"/>
      <c r="Z1124" s="26"/>
      <c r="AA1124" s="26"/>
      <c r="AB1124" s="26"/>
      <c r="AC1124" s="26"/>
      <c r="AD1124" s="26"/>
      <c r="AE1124" s="26"/>
      <c r="AG1124" s="13"/>
      <c r="AH1124" s="13"/>
      <c r="AI1124" s="14"/>
      <c r="AJ1124" s="26"/>
      <c r="AK1124" s="26"/>
      <c r="AL1124" s="26"/>
      <c r="AM1124" s="26"/>
      <c r="AN1124" s="26"/>
      <c r="AO1124" s="26"/>
      <c r="AP1124" s="26"/>
      <c r="AQ1124" s="26"/>
      <c r="AS1124" s="13"/>
      <c r="AT1124" s="13"/>
      <c r="AU1124" s="14"/>
      <c r="AV1124" s="26"/>
      <c r="AW1124" s="26"/>
      <c r="AX1124" s="26"/>
      <c r="AY1124" s="26"/>
      <c r="AZ1124" s="26"/>
      <c r="BA1124" s="26"/>
      <c r="BB1124" s="26"/>
      <c r="BC1124" s="26"/>
      <c r="CW1124" s="26">
        <v>0.38234289617486339</v>
      </c>
      <c r="CX1124" s="13">
        <v>68.099999999999994</v>
      </c>
      <c r="CY1124" s="13">
        <v>66.374121551771708</v>
      </c>
      <c r="CZ1124" s="13">
        <v>65.563853914585778</v>
      </c>
      <c r="DA1124" s="13">
        <v>33.354082833547722</v>
      </c>
      <c r="DB1124" s="13">
        <f ca="1"/>
        <v>67.634666809703091</v>
      </c>
      <c r="DC1124" s="13">
        <f ca="1"/>
        <v>66.091561332876097</v>
      </c>
      <c r="DD1124" s="13">
        <v>63.487500881478255</v>
      </c>
      <c r="DE1124" s="13">
        <f ca="1"/>
        <v>66.47603250498095</v>
      </c>
      <c r="DF1124" s="13">
        <v>67.079038574504636</v>
      </c>
    </row>
    <row r="1125" spans="1:110" x14ac:dyDescent="0.25">
      <c r="A1125" s="9">
        <v>65.400000000000006</v>
      </c>
      <c r="B1125" s="10" t="b">
        <v>1</v>
      </c>
      <c r="U1125" s="13"/>
      <c r="V1125" s="13"/>
      <c r="W1125" s="14"/>
      <c r="X1125" s="26"/>
      <c r="Y1125" s="26"/>
      <c r="Z1125" s="26"/>
      <c r="AA1125" s="26"/>
      <c r="AB1125" s="26"/>
      <c r="AC1125" s="26"/>
      <c r="AD1125" s="26"/>
      <c r="AE1125" s="26"/>
      <c r="AG1125" s="13"/>
      <c r="AH1125" s="13"/>
      <c r="AI1125" s="14"/>
      <c r="AJ1125" s="26"/>
      <c r="AK1125" s="26"/>
      <c r="AL1125" s="26"/>
      <c r="AM1125" s="26"/>
      <c r="AN1125" s="26"/>
      <c r="AO1125" s="26"/>
      <c r="AP1125" s="26"/>
      <c r="AQ1125" s="26"/>
      <c r="AS1125" s="13"/>
      <c r="AT1125" s="13"/>
      <c r="AU1125" s="14"/>
      <c r="AV1125" s="26"/>
      <c r="AW1125" s="26"/>
      <c r="AX1125" s="26"/>
      <c r="AY1125" s="26"/>
      <c r="AZ1125" s="26"/>
      <c r="BA1125" s="26"/>
      <c r="BB1125" s="26"/>
      <c r="BC1125" s="26"/>
      <c r="CW1125" s="26">
        <v>0.38268442622950821</v>
      </c>
      <c r="CX1125" s="13">
        <v>68.099999999999994</v>
      </c>
      <c r="CY1125" s="13">
        <v>66.382647261712847</v>
      </c>
      <c r="CZ1125" s="13">
        <v>65.572485837357164</v>
      </c>
      <c r="DA1125" s="13">
        <v>33.392370960460738</v>
      </c>
      <c r="DB1125" s="13">
        <f ca="1"/>
        <v>67.643214076573244</v>
      </c>
      <c r="DC1125" s="13">
        <f ca="1"/>
        <v>66.099789792277591</v>
      </c>
      <c r="DD1125" s="13">
        <v>63.499664401120597</v>
      </c>
      <c r="DE1125" s="13">
        <f ca="1"/>
        <v>66.485763225339483</v>
      </c>
      <c r="DF1125" s="13">
        <v>67.089029651921237</v>
      </c>
    </row>
    <row r="1126" spans="1:110" x14ac:dyDescent="0.25">
      <c r="A1126" s="9">
        <v>63.5</v>
      </c>
      <c r="B1126" s="10" t="b">
        <v>1</v>
      </c>
      <c r="U1126" s="13"/>
      <c r="V1126" s="13"/>
      <c r="W1126" s="14"/>
      <c r="X1126" s="26"/>
      <c r="Y1126" s="26"/>
      <c r="Z1126" s="26"/>
      <c r="AA1126" s="26"/>
      <c r="AB1126" s="26"/>
      <c r="AC1126" s="26"/>
      <c r="AD1126" s="26"/>
      <c r="AE1126" s="26"/>
      <c r="AG1126" s="13"/>
      <c r="AH1126" s="13"/>
      <c r="AI1126" s="14"/>
      <c r="AJ1126" s="26"/>
      <c r="AK1126" s="26"/>
      <c r="AL1126" s="26"/>
      <c r="AM1126" s="26"/>
      <c r="AN1126" s="26"/>
      <c r="AO1126" s="26"/>
      <c r="AP1126" s="26"/>
      <c r="AQ1126" s="26"/>
      <c r="AS1126" s="13"/>
      <c r="AT1126" s="13"/>
      <c r="AU1126" s="14"/>
      <c r="AV1126" s="26"/>
      <c r="AW1126" s="26"/>
      <c r="AX1126" s="26"/>
      <c r="AY1126" s="26"/>
      <c r="AZ1126" s="26"/>
      <c r="BA1126" s="26"/>
      <c r="BB1126" s="26"/>
      <c r="BC1126" s="26"/>
      <c r="CW1126" s="26">
        <v>0.38302595628415298</v>
      </c>
      <c r="CX1126" s="13">
        <v>68.099999999999994</v>
      </c>
      <c r="CY1126" s="13">
        <v>66.391170694533386</v>
      </c>
      <c r="CZ1126" s="13">
        <v>65.581116590635091</v>
      </c>
      <c r="DA1126" s="13">
        <v>33.430680276155641</v>
      </c>
      <c r="DB1126" s="13">
        <f ca="1"/>
        <v>67.651757349799595</v>
      </c>
      <c r="DC1126" s="13">
        <f ca="1"/>
        <v>66.1080167393512</v>
      </c>
      <c r="DD1126" s="13">
        <v>63.511822494253245</v>
      </c>
      <c r="DE1126" s="13">
        <f ca="1"/>
        <v>66.495490693073322</v>
      </c>
      <c r="DF1126" s="13">
        <v>67.099017246378452</v>
      </c>
    </row>
    <row r="1127" spans="1:110" x14ac:dyDescent="0.25">
      <c r="A1127" s="9">
        <v>63.1</v>
      </c>
      <c r="B1127" s="10" t="b">
        <v>1</v>
      </c>
      <c r="U1127" s="13"/>
      <c r="V1127" s="13"/>
      <c r="W1127" s="14"/>
      <c r="X1127" s="26"/>
      <c r="Y1127" s="26"/>
      <c r="Z1127" s="26"/>
      <c r="AA1127" s="26"/>
      <c r="AB1127" s="26"/>
      <c r="AC1127" s="26"/>
      <c r="AD1127" s="26"/>
      <c r="AE1127" s="26"/>
      <c r="AG1127" s="13"/>
      <c r="AH1127" s="13"/>
      <c r="AI1127" s="14"/>
      <c r="AJ1127" s="26"/>
      <c r="AK1127" s="26"/>
      <c r="AL1127" s="26"/>
      <c r="AM1127" s="26"/>
      <c r="AN1127" s="26"/>
      <c r="AO1127" s="26"/>
      <c r="AP1127" s="26"/>
      <c r="AQ1127" s="26"/>
      <c r="AS1127" s="13"/>
      <c r="AT1127" s="13"/>
      <c r="AU1127" s="14"/>
      <c r="AV1127" s="26"/>
      <c r="AW1127" s="26"/>
      <c r="AX1127" s="26"/>
      <c r="AY1127" s="26"/>
      <c r="AZ1127" s="26"/>
      <c r="BA1127" s="26"/>
      <c r="BB1127" s="26"/>
      <c r="BC1127" s="26"/>
      <c r="CW1127" s="26">
        <v>0.3833674863387978</v>
      </c>
      <c r="CX1127" s="13">
        <v>68.099999999999994</v>
      </c>
      <c r="CY1127" s="13">
        <v>66.399691858272547</v>
      </c>
      <c r="CZ1127" s="13">
        <v>65.589746181800862</v>
      </c>
      <c r="DA1127" s="13">
        <v>33.469010804097316</v>
      </c>
      <c r="DB1127" s="13">
        <f ca="1"/>
        <v>67.660296639031529</v>
      </c>
      <c r="DC1127" s="13">
        <f ca="1"/>
        <v>66.116242181329952</v>
      </c>
      <c r="DD1127" s="13">
        <v>63.523975168132523</v>
      </c>
      <c r="DE1127" s="13">
        <f ca="1"/>
        <v>66.505214915840185</v>
      </c>
      <c r="DF1127" s="13">
        <v>67.109001365727451</v>
      </c>
    </row>
    <row r="1128" spans="1:110" x14ac:dyDescent="0.25">
      <c r="A1128" s="9">
        <v>62.7</v>
      </c>
      <c r="B1128" s="10" t="b">
        <v>1</v>
      </c>
      <c r="U1128" s="13"/>
      <c r="V1128" s="13"/>
      <c r="W1128" s="14"/>
      <c r="X1128" s="26"/>
      <c r="Y1128" s="26"/>
      <c r="Z1128" s="26"/>
      <c r="AA1128" s="26"/>
      <c r="AB1128" s="26"/>
      <c r="AC1128" s="26"/>
      <c r="AD1128" s="26"/>
      <c r="AE1128" s="26"/>
      <c r="AG1128" s="13"/>
      <c r="AH1128" s="13"/>
      <c r="AI1128" s="14"/>
      <c r="AJ1128" s="26"/>
      <c r="AK1128" s="26"/>
      <c r="AL1128" s="26"/>
      <c r="AM1128" s="26"/>
      <c r="AN1128" s="26"/>
      <c r="AO1128" s="26"/>
      <c r="AP1128" s="26"/>
      <c r="AQ1128" s="26"/>
      <c r="AS1128" s="13"/>
      <c r="AT1128" s="13"/>
      <c r="AU1128" s="14"/>
      <c r="AV1128" s="26"/>
      <c r="AW1128" s="26"/>
      <c r="AX1128" s="26"/>
      <c r="AY1128" s="26"/>
      <c r="AZ1128" s="26"/>
      <c r="BA1128" s="26"/>
      <c r="BB1128" s="26"/>
      <c r="BC1128" s="26"/>
      <c r="CW1128" s="26">
        <v>0.38370901639344263</v>
      </c>
      <c r="CX1128" s="13">
        <v>68.099999999999994</v>
      </c>
      <c r="CY1128" s="13">
        <v>66.408210760955853</v>
      </c>
      <c r="CZ1128" s="13">
        <v>65.598374618225932</v>
      </c>
      <c r="DA1128" s="13">
        <v>33.507362567789635</v>
      </c>
      <c r="DB1128" s="13">
        <f ca="1"/>
        <v>67.668831953897964</v>
      </c>
      <c r="DC1128" s="13">
        <f ca="1"/>
        <v>66.124466125436399</v>
      </c>
      <c r="DD1128" s="13">
        <v>63.536122429998585</v>
      </c>
      <c r="DE1128" s="13">
        <f ca="1"/>
        <v>66.514935901283124</v>
      </c>
      <c r="DF1128" s="13">
        <v>67.118982017804072</v>
      </c>
    </row>
    <row r="1129" spans="1:110" x14ac:dyDescent="0.25">
      <c r="A1129" s="9">
        <v>62.3</v>
      </c>
      <c r="B1129" s="10" t="b">
        <v>1</v>
      </c>
      <c r="U1129" s="13"/>
      <c r="V1129" s="13"/>
      <c r="W1129" s="14"/>
      <c r="X1129" s="26"/>
      <c r="Y1129" s="26"/>
      <c r="Z1129" s="26"/>
      <c r="AA1129" s="26"/>
      <c r="AB1129" s="26"/>
      <c r="AC1129" s="26"/>
      <c r="AD1129" s="26"/>
      <c r="AE1129" s="26"/>
      <c r="AG1129" s="13"/>
      <c r="AH1129" s="13"/>
      <c r="AI1129" s="14"/>
      <c r="AJ1129" s="26"/>
      <c r="AK1129" s="26"/>
      <c r="AL1129" s="26"/>
      <c r="AM1129" s="26"/>
      <c r="AN1129" s="26"/>
      <c r="AO1129" s="26"/>
      <c r="AP1129" s="26"/>
      <c r="AQ1129" s="26"/>
      <c r="AS1129" s="13"/>
      <c r="AT1129" s="13"/>
      <c r="AU1129" s="14"/>
      <c r="AV1129" s="26"/>
      <c r="AW1129" s="26"/>
      <c r="AX1129" s="26"/>
      <c r="AY1129" s="26"/>
      <c r="AZ1129" s="26"/>
      <c r="BA1129" s="26"/>
      <c r="BB1129" s="26"/>
      <c r="BC1129" s="26"/>
      <c r="CW1129" s="26">
        <v>0.38405054644808745</v>
      </c>
      <c r="CX1129" s="13">
        <v>68.099999999999994</v>
      </c>
      <c r="CY1129" s="13">
        <v>66.416727410595229</v>
      </c>
      <c r="CZ1129" s="13">
        <v>65.607001907272448</v>
      </c>
      <c r="DA1129" s="13">
        <v>33.545735590775543</v>
      </c>
      <c r="DB1129" s="13">
        <f ca="1"/>
        <v>67.677363304007386</v>
      </c>
      <c r="DC1129" s="13">
        <f ca="1"/>
        <v>66.132688578882593</v>
      </c>
      <c r="DD1129" s="13">
        <v>63.548264287075469</v>
      </c>
      <c r="DE1129" s="13">
        <f ca="1"/>
        <v>66.524653657030555</v>
      </c>
      <c r="DF1129" s="13">
        <v>67.128959210428903</v>
      </c>
    </row>
    <row r="1130" spans="1:110" x14ac:dyDescent="0.25">
      <c r="A1130" s="9">
        <v>62.3</v>
      </c>
      <c r="B1130" s="10" t="b">
        <v>1</v>
      </c>
      <c r="U1130" s="13"/>
      <c r="V1130" s="13"/>
      <c r="W1130" s="14"/>
      <c r="X1130" s="26"/>
      <c r="Y1130" s="26"/>
      <c r="Z1130" s="26"/>
      <c r="AA1130" s="26"/>
      <c r="AB1130" s="26"/>
      <c r="AC1130" s="26"/>
      <c r="AD1130" s="26"/>
      <c r="AE1130" s="26"/>
      <c r="AG1130" s="13"/>
      <c r="AH1130" s="13"/>
      <c r="AI1130" s="14"/>
      <c r="AJ1130" s="26"/>
      <c r="AK1130" s="26"/>
      <c r="AL1130" s="26"/>
      <c r="AM1130" s="26"/>
      <c r="AN1130" s="26"/>
      <c r="AO1130" s="26"/>
      <c r="AP1130" s="26"/>
      <c r="AQ1130" s="26"/>
      <c r="AS1130" s="13"/>
      <c r="AT1130" s="13"/>
      <c r="AU1130" s="14"/>
      <c r="AV1130" s="26"/>
      <c r="AW1130" s="26"/>
      <c r="AX1130" s="26"/>
      <c r="AY1130" s="26"/>
      <c r="AZ1130" s="26"/>
      <c r="BA1130" s="26"/>
      <c r="BB1130" s="26"/>
      <c r="BC1130" s="26"/>
      <c r="CW1130" s="26">
        <v>0.38439207650273222</v>
      </c>
      <c r="CX1130" s="13">
        <v>68.099999999999994</v>
      </c>
      <c r="CY1130" s="13">
        <v>66.425241815189011</v>
      </c>
      <c r="CZ1130" s="13">
        <v>65.615628056293033</v>
      </c>
      <c r="DA1130" s="13">
        <v>33.58412989663718</v>
      </c>
      <c r="DB1130" s="13">
        <f ca="1"/>
        <v>67.685890698947944</v>
      </c>
      <c r="DC1130" s="13">
        <f ca="1"/>
        <v>66.140909548870198</v>
      </c>
      <c r="DD1130" s="13">
        <v>63.560400746571162</v>
      </c>
      <c r="DE1130" s="13">
        <f ca="1"/>
        <v>66.534368190696341</v>
      </c>
      <c r="DF1130" s="13">
        <v>67.138932951407284</v>
      </c>
    </row>
    <row r="1131" spans="1:110" x14ac:dyDescent="0.25">
      <c r="A1131" s="9">
        <v>36.299999999999997</v>
      </c>
      <c r="B1131" s="10" t="b">
        <v>1</v>
      </c>
      <c r="U1131" s="13"/>
      <c r="V1131" s="13"/>
      <c r="W1131" s="14"/>
      <c r="X1131" s="26"/>
      <c r="Y1131" s="26"/>
      <c r="Z1131" s="26"/>
      <c r="AA1131" s="26"/>
      <c r="AB1131" s="26"/>
      <c r="AC1131" s="26"/>
      <c r="AD1131" s="26"/>
      <c r="AE1131" s="26"/>
      <c r="AG1131" s="13"/>
      <c r="AH1131" s="13"/>
      <c r="AI1131" s="14"/>
      <c r="AJ1131" s="26"/>
      <c r="AK1131" s="26"/>
      <c r="AL1131" s="26"/>
      <c r="AM1131" s="26"/>
      <c r="AN1131" s="26"/>
      <c r="AO1131" s="26"/>
      <c r="AP1131" s="26"/>
      <c r="AQ1131" s="26"/>
      <c r="AS1131" s="13"/>
      <c r="AT1131" s="13"/>
      <c r="AU1131" s="14"/>
      <c r="AV1131" s="26"/>
      <c r="AW1131" s="26"/>
      <c r="AX1131" s="26"/>
      <c r="AY1131" s="26"/>
      <c r="AZ1131" s="26"/>
      <c r="BA1131" s="26"/>
      <c r="BB1131" s="26"/>
      <c r="BC1131" s="26"/>
      <c r="CW1131" s="26">
        <v>0.38473360655737704</v>
      </c>
      <c r="CX1131" s="13">
        <v>68.099999999999994</v>
      </c>
      <c r="CY1131" s="13">
        <v>66.433753982722067</v>
      </c>
      <c r="CZ1131" s="13">
        <v>65.624253072630935</v>
      </c>
      <c r="DA1131" s="13">
        <v>33.622545508995948</v>
      </c>
      <c r="DB1131" s="13">
        <f ca="1"/>
        <v>67.694414148287507</v>
      </c>
      <c r="DC1131" s="13">
        <f ca="1"/>
        <v>66.149129042590502</v>
      </c>
      <c r="DD1131" s="13">
        <v>63.572531815677657</v>
      </c>
      <c r="DE1131" s="13">
        <f ca="1"/>
        <v>66.544079509879836</v>
      </c>
      <c r="DF1131" s="13">
        <v>67.148903248529379</v>
      </c>
    </row>
    <row r="1132" spans="1:110" x14ac:dyDescent="0.25">
      <c r="A1132" s="9">
        <v>62.5</v>
      </c>
      <c r="B1132" s="10" t="b">
        <v>1</v>
      </c>
      <c r="U1132" s="13"/>
      <c r="V1132" s="13"/>
      <c r="W1132" s="14"/>
      <c r="X1132" s="26"/>
      <c r="Y1132" s="26"/>
      <c r="Z1132" s="26"/>
      <c r="AA1132" s="26"/>
      <c r="AB1132" s="26"/>
      <c r="AC1132" s="26"/>
      <c r="AD1132" s="26"/>
      <c r="AE1132" s="26"/>
      <c r="AG1132" s="13"/>
      <c r="AH1132" s="13"/>
      <c r="AI1132" s="14"/>
      <c r="AJ1132" s="26"/>
      <c r="AK1132" s="26"/>
      <c r="AL1132" s="26"/>
      <c r="AM1132" s="26"/>
      <c r="AN1132" s="26"/>
      <c r="AO1132" s="26"/>
      <c r="AP1132" s="26"/>
      <c r="AQ1132" s="26"/>
      <c r="AS1132" s="13"/>
      <c r="AT1132" s="13"/>
      <c r="AU1132" s="14"/>
      <c r="AV1132" s="26"/>
      <c r="AW1132" s="26"/>
      <c r="AX1132" s="26"/>
      <c r="AY1132" s="26"/>
      <c r="AZ1132" s="26"/>
      <c r="BA1132" s="26"/>
      <c r="BB1132" s="26"/>
      <c r="BC1132" s="26"/>
      <c r="CW1132" s="26">
        <v>0.38507513661202186</v>
      </c>
      <c r="CX1132" s="13">
        <v>68.099999999999994</v>
      </c>
      <c r="CY1132" s="13">
        <v>66.442263921165789</v>
      </c>
      <c r="CZ1132" s="13">
        <v>65.632876963619935</v>
      </c>
      <c r="DA1132" s="13">
        <v>33.660982451512609</v>
      </c>
      <c r="DB1132" s="13">
        <f ca="1"/>
        <v>67.702933661573752</v>
      </c>
      <c r="DC1132" s="13">
        <f ca="1"/>
        <v>66.157347067224507</v>
      </c>
      <c r="DD1132" s="13">
        <v>63.584657501570973</v>
      </c>
      <c r="DE1132" s="13">
        <f ca="1"/>
        <v>66.553787622165956</v>
      </c>
      <c r="DF1132" s="13">
        <v>67.158870109570259</v>
      </c>
    </row>
    <row r="1133" spans="1:110" x14ac:dyDescent="0.25">
      <c r="A1133" s="9">
        <v>62.1</v>
      </c>
      <c r="B1133" s="10" t="b">
        <v>1</v>
      </c>
      <c r="U1133" s="13"/>
      <c r="V1133" s="13"/>
      <c r="W1133" s="14"/>
      <c r="X1133" s="26"/>
      <c r="Y1133" s="26"/>
      <c r="Z1133" s="26"/>
      <c r="AA1133" s="26"/>
      <c r="AB1133" s="26"/>
      <c r="AC1133" s="26"/>
      <c r="AD1133" s="26"/>
      <c r="AE1133" s="26"/>
      <c r="AG1133" s="13"/>
      <c r="AH1133" s="13"/>
      <c r="AI1133" s="14"/>
      <c r="AJ1133" s="26"/>
      <c r="AK1133" s="26"/>
      <c r="AL1133" s="26"/>
      <c r="AM1133" s="26"/>
      <c r="AN1133" s="26"/>
      <c r="AO1133" s="26"/>
      <c r="AP1133" s="26"/>
      <c r="AQ1133" s="26"/>
      <c r="AS1133" s="13"/>
      <c r="AT1133" s="13"/>
      <c r="AU1133" s="14"/>
      <c r="AV1133" s="26"/>
      <c r="AW1133" s="26"/>
      <c r="AX1133" s="26"/>
      <c r="AY1133" s="26"/>
      <c r="AZ1133" s="26"/>
      <c r="BA1133" s="26"/>
      <c r="BB1133" s="26"/>
      <c r="BC1133" s="26"/>
      <c r="CW1133" s="26">
        <v>0.38541666666666669</v>
      </c>
      <c r="CX1133" s="13">
        <v>68.2</v>
      </c>
      <c r="CY1133" s="13">
        <v>66.450771638478244</v>
      </c>
      <c r="CZ1133" s="13">
        <v>65.641499736584791</v>
      </c>
      <c r="DA1133" s="13">
        <v>33.699440747887323</v>
      </c>
      <c r="DB1133" s="13">
        <f ca="1"/>
        <v>67.711449248334247</v>
      </c>
      <c r="DC1133" s="13">
        <f ca="1"/>
        <v>66.165563629942952</v>
      </c>
      <c r="DD1133" s="13">
        <v>63.596777811411229</v>
      </c>
      <c r="DE1133" s="13">
        <f ca="1"/>
        <v>66.563492535125178</v>
      </c>
      <c r="DF1133" s="13">
        <v>67.168833542289931</v>
      </c>
    </row>
    <row r="1134" spans="1:110" x14ac:dyDescent="0.25">
      <c r="A1134" s="9">
        <v>61.8</v>
      </c>
      <c r="B1134" s="10" t="b">
        <v>1</v>
      </c>
      <c r="U1134" s="13"/>
      <c r="V1134" s="13"/>
      <c r="W1134" s="14"/>
      <c r="X1134" s="26"/>
      <c r="Y1134" s="26"/>
      <c r="Z1134" s="26"/>
      <c r="AA1134" s="26"/>
      <c r="AB1134" s="26"/>
      <c r="AC1134" s="26"/>
      <c r="AD1134" s="26"/>
      <c r="AE1134" s="26"/>
      <c r="AG1134" s="13"/>
      <c r="AH1134" s="13"/>
      <c r="AI1134" s="14"/>
      <c r="AJ1134" s="26"/>
      <c r="AK1134" s="26"/>
      <c r="AL1134" s="26"/>
      <c r="AM1134" s="26"/>
      <c r="AN1134" s="26"/>
      <c r="AO1134" s="26"/>
      <c r="AP1134" s="26"/>
      <c r="AQ1134" s="26"/>
      <c r="AS1134" s="13"/>
      <c r="AT1134" s="13"/>
      <c r="AU1134" s="14"/>
      <c r="AV1134" s="26"/>
      <c r="AW1134" s="26"/>
      <c r="AX1134" s="26"/>
      <c r="AY1134" s="26"/>
      <c r="AZ1134" s="26"/>
      <c r="BA1134" s="26"/>
      <c r="BB1134" s="26"/>
      <c r="BC1134" s="26"/>
      <c r="CW1134" s="26">
        <v>0.38575819672131145</v>
      </c>
      <c r="CX1134" s="13">
        <v>68.2</v>
      </c>
      <c r="CY1134" s="13">
        <v>66.459277142604137</v>
      </c>
      <c r="CZ1134" s="13">
        <v>65.650121398840682</v>
      </c>
      <c r="DA1134" s="13">
        <v>33.737920421859776</v>
      </c>
      <c r="DB1134" s="13">
        <f ca="1"/>
        <v>67.719960918076566</v>
      </c>
      <c r="DC1134" s="13">
        <f ca="1"/>
        <v>66.173778737906332</v>
      </c>
      <c r="DD1134" s="13">
        <v>63.608892752342669</v>
      </c>
      <c r="DE1134" s="13">
        <f ca="1"/>
        <v>66.573194256313698</v>
      </c>
      <c r="DF1134" s="13">
        <v>67.178793554433412</v>
      </c>
    </row>
    <row r="1135" spans="1:110" x14ac:dyDescent="0.25">
      <c r="A1135" s="9">
        <v>61.1</v>
      </c>
      <c r="B1135" s="10" t="b">
        <v>1</v>
      </c>
      <c r="U1135" s="13"/>
      <c r="V1135" s="13"/>
      <c r="W1135" s="14"/>
      <c r="X1135" s="26"/>
      <c r="Y1135" s="26"/>
      <c r="Z1135" s="26"/>
      <c r="AA1135" s="26"/>
      <c r="AB1135" s="26"/>
      <c r="AC1135" s="26"/>
      <c r="AD1135" s="26"/>
      <c r="AE1135" s="26"/>
      <c r="AG1135" s="13"/>
      <c r="AH1135" s="13"/>
      <c r="AI1135" s="14"/>
      <c r="AJ1135" s="26"/>
      <c r="AK1135" s="26"/>
      <c r="AL1135" s="26"/>
      <c r="AM1135" s="26"/>
      <c r="AN1135" s="26"/>
      <c r="AO1135" s="26"/>
      <c r="AP1135" s="26"/>
      <c r="AQ1135" s="26"/>
      <c r="AS1135" s="13"/>
      <c r="AT1135" s="13"/>
      <c r="AU1135" s="14"/>
      <c r="AV1135" s="26"/>
      <c r="AW1135" s="26"/>
      <c r="AX1135" s="26"/>
      <c r="AY1135" s="26"/>
      <c r="AZ1135" s="26"/>
      <c r="BA1135" s="26"/>
      <c r="BB1135" s="26"/>
      <c r="BC1135" s="26"/>
      <c r="CW1135" s="26">
        <v>0.38609972677595628</v>
      </c>
      <c r="CX1135" s="13">
        <v>68.2</v>
      </c>
      <c r="CY1135" s="13">
        <v>66.467780441474915</v>
      </c>
      <c r="CZ1135" s="13">
        <v>65.65874195769392</v>
      </c>
      <c r="DA1135" s="13">
        <v>33.776421497209284</v>
      </c>
      <c r="DB1135" s="13">
        <f ca="1"/>
        <v>67.728468680288302</v>
      </c>
      <c r="DC1135" s="13">
        <f ca="1"/>
        <v>66.181992398265066</v>
      </c>
      <c r="DD1135" s="13">
        <v>63.62100233149377</v>
      </c>
      <c r="DE1135" s="13">
        <f ca="1"/>
        <v>66.582892793273373</v>
      </c>
      <c r="DF1135" s="13">
        <v>67.18875015373078</v>
      </c>
    </row>
    <row r="1136" spans="1:110" x14ac:dyDescent="0.25">
      <c r="A1136" s="9">
        <v>65</v>
      </c>
      <c r="B1136" s="10" t="b">
        <v>1</v>
      </c>
      <c r="U1136" s="13"/>
      <c r="V1136" s="13"/>
      <c r="W1136" s="14"/>
      <c r="X1136" s="26"/>
      <c r="Y1136" s="26"/>
      <c r="Z1136" s="26"/>
      <c r="AA1136" s="26"/>
      <c r="AB1136" s="26"/>
      <c r="AC1136" s="26"/>
      <c r="AD1136" s="26"/>
      <c r="AE1136" s="26"/>
      <c r="AG1136" s="13"/>
      <c r="AH1136" s="13"/>
      <c r="AI1136" s="14"/>
      <c r="AJ1136" s="26"/>
      <c r="AK1136" s="26"/>
      <c r="AL1136" s="26"/>
      <c r="AM1136" s="26"/>
      <c r="AN1136" s="26"/>
      <c r="AO1136" s="26"/>
      <c r="AP1136" s="26"/>
      <c r="AQ1136" s="26"/>
      <c r="AS1136" s="13"/>
      <c r="AT1136" s="13"/>
      <c r="AU1136" s="14"/>
      <c r="AV1136" s="26"/>
      <c r="AW1136" s="26"/>
      <c r="AX1136" s="26"/>
      <c r="AY1136" s="26"/>
      <c r="AZ1136" s="26"/>
      <c r="BA1136" s="26"/>
      <c r="BB1136" s="26"/>
      <c r="BC1136" s="26"/>
      <c r="CW1136" s="26">
        <v>0.3864412568306011</v>
      </c>
      <c r="CX1136" s="13">
        <v>68.2</v>
      </c>
      <c r="CY1136" s="13">
        <v>66.476281543008838</v>
      </c>
      <c r="CZ1136" s="13">
        <v>65.667361420441367</v>
      </c>
      <c r="DA1136" s="13">
        <v>33.814943997754867</v>
      </c>
      <c r="DB1136" s="13">
        <f ca="1"/>
        <v>67.73697254443718</v>
      </c>
      <c r="DC1136" s="13">
        <f ca="1"/>
        <v>66.190204618159399</v>
      </c>
      <c r="DD1136" s="13">
        <v>63.633106555977193</v>
      </c>
      <c r="DE1136" s="13">
        <f ca="1"/>
        <v>66.592588153531864</v>
      </c>
      <c r="DF1136" s="13">
        <v>67.198703347897194</v>
      </c>
    </row>
    <row r="1137" spans="1:110" x14ac:dyDescent="0.25">
      <c r="A1137" s="9">
        <v>58.7</v>
      </c>
      <c r="B1137" s="10" t="b">
        <v>1</v>
      </c>
      <c r="U1137" s="13"/>
      <c r="V1137" s="13"/>
      <c r="W1137" s="14"/>
      <c r="X1137" s="26"/>
      <c r="Y1137" s="26"/>
      <c r="Z1137" s="26"/>
      <c r="AA1137" s="26"/>
      <c r="AB1137" s="26"/>
      <c r="AC1137" s="26"/>
      <c r="AD1137" s="26"/>
      <c r="AE1137" s="26"/>
      <c r="AG1137" s="13"/>
      <c r="AH1137" s="13"/>
      <c r="AI1137" s="14"/>
      <c r="AJ1137" s="26"/>
      <c r="AK1137" s="26"/>
      <c r="AL1137" s="26"/>
      <c r="AM1137" s="26"/>
      <c r="AN1137" s="26"/>
      <c r="AO1137" s="26"/>
      <c r="AP1137" s="26"/>
      <c r="AQ1137" s="26"/>
      <c r="AS1137" s="13"/>
      <c r="AT1137" s="13"/>
      <c r="AU1137" s="14"/>
      <c r="AV1137" s="26"/>
      <c r="AW1137" s="26"/>
      <c r="AX1137" s="26"/>
      <c r="AY1137" s="26"/>
      <c r="AZ1137" s="26"/>
      <c r="BA1137" s="26"/>
      <c r="BB1137" s="26"/>
      <c r="BC1137" s="26"/>
      <c r="CW1137" s="26">
        <v>0.38678278688524592</v>
      </c>
      <c r="CX1137" s="13">
        <v>68.2</v>
      </c>
      <c r="CY1137" s="13">
        <v>66.484780455111036</v>
      </c>
      <c r="CZ1137" s="13">
        <v>65.675979794371074</v>
      </c>
      <c r="DA1137" s="13">
        <v>33.853487947355319</v>
      </c>
      <c r="DB1137" s="13">
        <f ca="1"/>
        <v>67.745472519971116</v>
      </c>
      <c r="DC1137" s="13">
        <f ca="1"/>
        <v>66.198415404719583</v>
      </c>
      <c r="DD1137" s="13">
        <v>63.645205432889938</v>
      </c>
      <c r="DE1137" s="13">
        <f ca="1"/>
        <v>66.602280344602619</v>
      </c>
      <c r="DF1137" s="13">
        <v>67.208653144633047</v>
      </c>
    </row>
    <row r="1138" spans="1:110" x14ac:dyDescent="0.25">
      <c r="A1138" s="9">
        <v>59.7</v>
      </c>
      <c r="B1138" s="10" t="b">
        <v>1</v>
      </c>
      <c r="U1138" s="13"/>
      <c r="V1138" s="13"/>
      <c r="W1138" s="14"/>
      <c r="X1138" s="26"/>
      <c r="Y1138" s="26"/>
      <c r="Z1138" s="26"/>
      <c r="AA1138" s="26"/>
      <c r="AB1138" s="26"/>
      <c r="AC1138" s="26"/>
      <c r="AD1138" s="26"/>
      <c r="AE1138" s="26"/>
      <c r="AG1138" s="13"/>
      <c r="AH1138" s="13"/>
      <c r="AI1138" s="14"/>
      <c r="AJ1138" s="26"/>
      <c r="AK1138" s="26"/>
      <c r="AL1138" s="26"/>
      <c r="AM1138" s="26"/>
      <c r="AN1138" s="26"/>
      <c r="AO1138" s="26"/>
      <c r="AP1138" s="26"/>
      <c r="AQ1138" s="26"/>
      <c r="AS1138" s="13"/>
      <c r="AT1138" s="13"/>
      <c r="AU1138" s="14"/>
      <c r="AV1138" s="26"/>
      <c r="AW1138" s="26"/>
      <c r="AX1138" s="26"/>
      <c r="AY1138" s="26"/>
      <c r="AZ1138" s="26"/>
      <c r="BA1138" s="26"/>
      <c r="BB1138" s="26"/>
      <c r="BC1138" s="26"/>
      <c r="CW1138" s="26">
        <v>0.38712431693989069</v>
      </c>
      <c r="CX1138" s="13">
        <v>68.3</v>
      </c>
      <c r="CY1138" s="13">
        <v>66.493277185673534</v>
      </c>
      <c r="CZ1138" s="13">
        <v>65.684597086761812</v>
      </c>
      <c r="DA1138" s="13">
        <v>33.892053369909299</v>
      </c>
      <c r="DB1138" s="13">
        <f ca="1"/>
        <v>67.753968616318332</v>
      </c>
      <c r="DC1138" s="13">
        <f ca="1"/>
        <v>66.206624765065811</v>
      </c>
      <c r="DD1138" s="13">
        <v>63.657298969313302</v>
      </c>
      <c r="DE1138" s="13">
        <f ca="1"/>
        <v>66.611969373985005</v>
      </c>
      <c r="DF1138" s="13">
        <v>67.218599551623882</v>
      </c>
    </row>
    <row r="1139" spans="1:110" x14ac:dyDescent="0.25">
      <c r="A1139" s="9">
        <v>59.3</v>
      </c>
      <c r="B1139" s="10" t="b">
        <v>1</v>
      </c>
      <c r="U1139" s="13"/>
      <c r="V1139" s="13"/>
      <c r="W1139" s="14"/>
      <c r="X1139" s="26"/>
      <c r="Y1139" s="26"/>
      <c r="Z1139" s="26"/>
      <c r="AA1139" s="26"/>
      <c r="AB1139" s="26"/>
      <c r="AC1139" s="26"/>
      <c r="AD1139" s="26"/>
      <c r="AE1139" s="26"/>
      <c r="AG1139" s="13"/>
      <c r="AH1139" s="13"/>
      <c r="AI1139" s="14"/>
      <c r="AJ1139" s="26"/>
      <c r="AK1139" s="26"/>
      <c r="AL1139" s="26"/>
      <c r="AM1139" s="26"/>
      <c r="AN1139" s="26"/>
      <c r="AO1139" s="26"/>
      <c r="AP1139" s="26"/>
      <c r="AQ1139" s="26"/>
      <c r="AS1139" s="13"/>
      <c r="AT1139" s="13"/>
      <c r="AU1139" s="14"/>
      <c r="AV1139" s="26"/>
      <c r="AW1139" s="26"/>
      <c r="AX1139" s="26"/>
      <c r="AY1139" s="26"/>
      <c r="AZ1139" s="26"/>
      <c r="BA1139" s="26"/>
      <c r="BB1139" s="26"/>
      <c r="BC1139" s="26"/>
      <c r="CW1139" s="26">
        <v>0.38746584699453551</v>
      </c>
      <c r="CX1139" s="13">
        <v>68.3</v>
      </c>
      <c r="CY1139" s="13">
        <v>66.501771742575372</v>
      </c>
      <c r="CZ1139" s="13">
        <v>65.693213304883542</v>
      </c>
      <c r="DA1139" s="13">
        <v>33.930640289355459</v>
      </c>
      <c r="DB1139" s="13">
        <f ca="1"/>
        <v>67.762460842887421</v>
      </c>
      <c r="DC1139" s="13">
        <f ca="1"/>
        <v>66.214832706308371</v>
      </c>
      <c r="DD1139" s="13">
        <v>63.66938717231298</v>
      </c>
      <c r="DE1139" s="13">
        <f ca="1"/>
        <v>66.621655249164277</v>
      </c>
      <c r="DF1139" s="13">
        <v>67.228542576540619</v>
      </c>
    </row>
    <row r="1140" spans="1:110" x14ac:dyDescent="0.25">
      <c r="A1140" s="9">
        <v>58.9</v>
      </c>
      <c r="B1140" s="10" t="b">
        <v>1</v>
      </c>
      <c r="U1140" s="13"/>
      <c r="V1140" s="13"/>
      <c r="W1140" s="14"/>
      <c r="X1140" s="26"/>
      <c r="Y1140" s="26"/>
      <c r="Z1140" s="26"/>
      <c r="AA1140" s="26"/>
      <c r="AB1140" s="26"/>
      <c r="AC1140" s="26"/>
      <c r="AD1140" s="26"/>
      <c r="AE1140" s="26"/>
      <c r="AG1140" s="13"/>
      <c r="AH1140" s="13"/>
      <c r="AI1140" s="14"/>
      <c r="AJ1140" s="26"/>
      <c r="AK1140" s="26"/>
      <c r="AL1140" s="26"/>
      <c r="AM1140" s="26"/>
      <c r="AN1140" s="26"/>
      <c r="AO1140" s="26"/>
      <c r="AP1140" s="26"/>
      <c r="AQ1140" s="26"/>
      <c r="AS1140" s="13"/>
      <c r="AT1140" s="13"/>
      <c r="AU1140" s="14"/>
      <c r="AV1140" s="26"/>
      <c r="AW1140" s="26"/>
      <c r="AX1140" s="26"/>
      <c r="AY1140" s="26"/>
      <c r="AZ1140" s="26"/>
      <c r="BA1140" s="26"/>
      <c r="BB1140" s="26"/>
      <c r="BC1140" s="26"/>
      <c r="CW1140" s="26">
        <v>0.38780737704918034</v>
      </c>
      <c r="CX1140" s="13">
        <v>68.3</v>
      </c>
      <c r="CY1140" s="13">
        <v>66.510264133682611</v>
      </c>
      <c r="CZ1140" s="13">
        <v>65.701828455997187</v>
      </c>
      <c r="DA1140" s="13">
        <v>33.969248729672458</v>
      </c>
      <c r="DB1140" s="13">
        <f ca="1"/>
        <v>67.770949209067354</v>
      </c>
      <c r="DC1140" s="13">
        <f ca="1"/>
        <v>66.223039235547631</v>
      </c>
      <c r="DD1140" s="13">
        <v>63.681470048939126</v>
      </c>
      <c r="DE1140" s="13">
        <f ca="1"/>
        <v>66.631337977611707</v>
      </c>
      <c r="DF1140" s="13">
        <v>67.238482227039412</v>
      </c>
    </row>
    <row r="1141" spans="1:110" x14ac:dyDescent="0.25">
      <c r="A1141" s="9">
        <v>58.6</v>
      </c>
      <c r="B1141" s="10" t="b">
        <v>1</v>
      </c>
      <c r="U1141" s="13"/>
      <c r="V1141" s="13"/>
      <c r="W1141" s="14"/>
      <c r="X1141" s="26"/>
      <c r="Y1141" s="26"/>
      <c r="Z1141" s="26"/>
      <c r="AA1141" s="26"/>
      <c r="AB1141" s="26"/>
      <c r="AC1141" s="26"/>
      <c r="AD1141" s="26"/>
      <c r="AE1141" s="26"/>
      <c r="AG1141" s="13"/>
      <c r="AH1141" s="13"/>
      <c r="AI1141" s="14"/>
      <c r="AJ1141" s="26"/>
      <c r="AK1141" s="26"/>
      <c r="AL1141" s="26"/>
      <c r="AM1141" s="26"/>
      <c r="AN1141" s="26"/>
      <c r="AO1141" s="26"/>
      <c r="AP1141" s="26"/>
      <c r="AQ1141" s="26"/>
      <c r="AS1141" s="13"/>
      <c r="AT1141" s="13"/>
      <c r="AU1141" s="14"/>
      <c r="AV1141" s="26"/>
      <c r="AW1141" s="26"/>
      <c r="AX1141" s="26"/>
      <c r="AY1141" s="26"/>
      <c r="AZ1141" s="26"/>
      <c r="BA1141" s="26"/>
      <c r="BB1141" s="26"/>
      <c r="BC1141" s="26"/>
      <c r="CW1141" s="26">
        <v>0.38814890710382516</v>
      </c>
      <c r="CX1141" s="13">
        <v>68.3</v>
      </c>
      <c r="CY1141" s="13">
        <v>66.51875436684837</v>
      </c>
      <c r="CZ1141" s="13">
        <v>65.710442547354745</v>
      </c>
      <c r="DA1141" s="13">
        <v>34.007878714879148</v>
      </c>
      <c r="DB1141" s="13">
        <f ca="1"/>
        <v>67.779433724227687</v>
      </c>
      <c r="DC1141" s="13">
        <f ca="1"/>
        <v>66.231244359874125</v>
      </c>
      <c r="DD1141" s="13">
        <v>63.693547606226332</v>
      </c>
      <c r="DE1141" s="13">
        <f ca="1"/>
        <v>66.641017566784583</v>
      </c>
      <c r="DF1141" s="13">
        <v>67.248418510761894</v>
      </c>
    </row>
    <row r="1142" spans="1:110" x14ac:dyDescent="0.25">
      <c r="A1142" s="9">
        <v>74.599999999999994</v>
      </c>
      <c r="B1142" s="10" t="b">
        <v>1</v>
      </c>
      <c r="U1142" s="13"/>
      <c r="V1142" s="13"/>
      <c r="W1142" s="14"/>
      <c r="X1142" s="26"/>
      <c r="Y1142" s="26"/>
      <c r="Z1142" s="26"/>
      <c r="AA1142" s="26"/>
      <c r="AB1142" s="26"/>
      <c r="AC1142" s="26"/>
      <c r="AD1142" s="26"/>
      <c r="AE1142" s="26"/>
      <c r="AG1142" s="13"/>
      <c r="AH1142" s="13"/>
      <c r="AI1142" s="14"/>
      <c r="AJ1142" s="26"/>
      <c r="AK1142" s="26"/>
      <c r="AL1142" s="26"/>
      <c r="AM1142" s="26"/>
      <c r="AN1142" s="26"/>
      <c r="AO1142" s="26"/>
      <c r="AP1142" s="26"/>
      <c r="AQ1142" s="26"/>
      <c r="AS1142" s="13"/>
      <c r="AT1142" s="13"/>
      <c r="AU1142" s="14"/>
      <c r="AV1142" s="26"/>
      <c r="AW1142" s="26"/>
      <c r="AX1142" s="26"/>
      <c r="AY1142" s="26"/>
      <c r="AZ1142" s="26"/>
      <c r="BA1142" s="26"/>
      <c r="BB1142" s="26"/>
      <c r="BC1142" s="26"/>
      <c r="CW1142" s="26">
        <v>0.38849043715846993</v>
      </c>
      <c r="CX1142" s="13">
        <v>68.3</v>
      </c>
      <c r="CY1142" s="13">
        <v>66.527242449913004</v>
      </c>
      <c r="CZ1142" s="13">
        <v>65.719055586199488</v>
      </c>
      <c r="DA1142" s="13">
        <v>34.046530269034591</v>
      </c>
      <c r="DB1142" s="13">
        <f ca="1"/>
        <v>67.787914397718509</v>
      </c>
      <c r="DC1142" s="13">
        <f ca="1"/>
        <v>66.239448086368583</v>
      </c>
      <c r="DD1142" s="13">
        <v>63.705619851193752</v>
      </c>
      <c r="DE1142" s="13">
        <f ca="1"/>
        <v>66.650694024126295</v>
      </c>
      <c r="DF1142" s="13">
        <v>67.258351435335072</v>
      </c>
    </row>
    <row r="1143" spans="1:110" x14ac:dyDescent="0.25">
      <c r="A1143" s="9">
        <v>74.5</v>
      </c>
      <c r="B1143" s="10" t="b">
        <v>1</v>
      </c>
      <c r="U1143" s="13"/>
      <c r="V1143" s="13"/>
      <c r="W1143" s="14"/>
      <c r="X1143" s="26"/>
      <c r="Y1143" s="26"/>
      <c r="Z1143" s="26"/>
      <c r="AA1143" s="26"/>
      <c r="AB1143" s="26"/>
      <c r="AC1143" s="26"/>
      <c r="AD1143" s="26"/>
      <c r="AE1143" s="26"/>
      <c r="AG1143" s="13"/>
      <c r="AH1143" s="13"/>
      <c r="AI1143" s="14"/>
      <c r="AJ1143" s="26"/>
      <c r="AK1143" s="26"/>
      <c r="AL1143" s="26"/>
      <c r="AM1143" s="26"/>
      <c r="AN1143" s="26"/>
      <c r="AO1143" s="26"/>
      <c r="AP1143" s="26"/>
      <c r="AQ1143" s="26"/>
      <c r="AS1143" s="13"/>
      <c r="AT1143" s="13"/>
      <c r="AU1143" s="14"/>
      <c r="AV1143" s="26"/>
      <c r="AW1143" s="26"/>
      <c r="AX1143" s="26"/>
      <c r="AY1143" s="26"/>
      <c r="AZ1143" s="26"/>
      <c r="BA1143" s="26"/>
      <c r="BB1143" s="26"/>
      <c r="BC1143" s="26"/>
      <c r="CW1143" s="26">
        <v>0.38883196721311475</v>
      </c>
      <c r="CX1143" s="13">
        <v>68.3</v>
      </c>
      <c r="CY1143" s="13">
        <v>66.535728390704023</v>
      </c>
      <c r="CZ1143" s="13">
        <v>65.727667579765765</v>
      </c>
      <c r="DA1143" s="13">
        <v>34.085203416238187</v>
      </c>
      <c r="DB1143" s="13">
        <f ca="1"/>
        <v>67.796391238870612</v>
      </c>
      <c r="DC1143" s="13">
        <f ca="1"/>
        <v>66.247650422101955</v>
      </c>
      <c r="DD1143" s="13">
        <v>63.717686790845107</v>
      </c>
      <c r="DE1143" s="13">
        <f ca="1"/>
        <v>66.660367357066363</v>
      </c>
      <c r="DF1143" s="13">
        <v>67.268281008371545</v>
      </c>
    </row>
    <row r="1144" spans="1:110" x14ac:dyDescent="0.25">
      <c r="A1144" s="9">
        <v>74.3</v>
      </c>
      <c r="B1144" s="10" t="b">
        <v>1</v>
      </c>
      <c r="U1144" s="13"/>
      <c r="V1144" s="13"/>
      <c r="W1144" s="14"/>
      <c r="X1144" s="26"/>
      <c r="Y1144" s="26"/>
      <c r="Z1144" s="26"/>
      <c r="AA1144" s="26"/>
      <c r="AB1144" s="26"/>
      <c r="AC1144" s="26"/>
      <c r="AD1144" s="26"/>
      <c r="AE1144" s="26"/>
      <c r="AG1144" s="13"/>
      <c r="AH1144" s="13"/>
      <c r="AI1144" s="14"/>
      <c r="AJ1144" s="26"/>
      <c r="AK1144" s="26"/>
      <c r="AL1144" s="26"/>
      <c r="AM1144" s="26"/>
      <c r="AN1144" s="26"/>
      <c r="AO1144" s="26"/>
      <c r="AP1144" s="26"/>
      <c r="AQ1144" s="26"/>
      <c r="AS1144" s="13"/>
      <c r="AT1144" s="13"/>
      <c r="AU1144" s="14"/>
      <c r="AV1144" s="26"/>
      <c r="AW1144" s="26"/>
      <c r="AX1144" s="26"/>
      <c r="AY1144" s="26"/>
      <c r="AZ1144" s="26"/>
      <c r="BA1144" s="26"/>
      <c r="BB1144" s="26"/>
      <c r="BC1144" s="26"/>
      <c r="CW1144" s="26">
        <v>0.38917349726775957</v>
      </c>
      <c r="CX1144" s="13">
        <v>68.3</v>
      </c>
      <c r="CY1144" s="13">
        <v>66.544212197036231</v>
      </c>
      <c r="CZ1144" s="13">
        <v>65.736278535279283</v>
      </c>
      <c r="DA1144" s="13">
        <v>34.123898180629716</v>
      </c>
      <c r="DB1144" s="13">
        <f ca="1"/>
        <v>67.804864256995501</v>
      </c>
      <c r="DC1144" s="13">
        <f ca="1"/>
        <v>66.255851374135531</v>
      </c>
      <c r="DD1144" s="13">
        <v>63.729748432168726</v>
      </c>
      <c r="DE1144" s="13">
        <f ca="1"/>
        <v>66.670037573020537</v>
      </c>
      <c r="DF1144" s="13">
        <v>67.278207237469374</v>
      </c>
    </row>
    <row r="1145" spans="1:110" x14ac:dyDescent="0.25">
      <c r="A1145" s="9">
        <v>74.099999999999994</v>
      </c>
      <c r="B1145" s="10" t="b">
        <v>1</v>
      </c>
      <c r="U1145" s="13"/>
      <c r="V1145" s="13"/>
      <c r="W1145" s="14"/>
      <c r="X1145" s="26"/>
      <c r="Y1145" s="26"/>
      <c r="Z1145" s="26"/>
      <c r="AA1145" s="26"/>
      <c r="AB1145" s="26"/>
      <c r="AC1145" s="26"/>
      <c r="AD1145" s="26"/>
      <c r="AE1145" s="26"/>
      <c r="AG1145" s="13"/>
      <c r="AH1145" s="13"/>
      <c r="AI1145" s="14"/>
      <c r="AJ1145" s="26"/>
      <c r="AK1145" s="26"/>
      <c r="AL1145" s="26"/>
      <c r="AM1145" s="26"/>
      <c r="AN1145" s="26"/>
      <c r="AO1145" s="26"/>
      <c r="AP1145" s="26"/>
      <c r="AQ1145" s="26"/>
      <c r="AS1145" s="13"/>
      <c r="AT1145" s="13"/>
      <c r="AU1145" s="14"/>
      <c r="AV1145" s="26"/>
      <c r="AW1145" s="26"/>
      <c r="AX1145" s="26"/>
      <c r="AY1145" s="26"/>
      <c r="AZ1145" s="26"/>
      <c r="BA1145" s="26"/>
      <c r="BB1145" s="26"/>
      <c r="BC1145" s="26"/>
      <c r="CW1145" s="26">
        <v>0.38951502732240439</v>
      </c>
      <c r="CX1145" s="13">
        <v>68.3</v>
      </c>
      <c r="CY1145" s="13">
        <v>66.552693876711743</v>
      </c>
      <c r="CZ1145" s="13">
        <v>65.744888459956968</v>
      </c>
      <c r="DA1145" s="13">
        <v>34.162614586389466</v>
      </c>
      <c r="DB1145" s="13">
        <f ca="1"/>
        <v>67.813333461385511</v>
      </c>
      <c r="DC1145" s="13">
        <f ca="1"/>
        <v>66.26405094952095</v>
      </c>
      <c r="DD1145" s="13">
        <v>63.741804782137642</v>
      </c>
      <c r="DE1145" s="13">
        <f ca="1"/>
        <v>66.679704679390781</v>
      </c>
      <c r="DF1145" s="13">
        <v>67.288130130212281</v>
      </c>
    </row>
    <row r="1146" spans="1:110" x14ac:dyDescent="0.25">
      <c r="A1146" s="9">
        <v>73.900000000000006</v>
      </c>
      <c r="B1146" s="10" t="b">
        <v>1</v>
      </c>
      <c r="U1146" s="13"/>
      <c r="V1146" s="13"/>
      <c r="W1146" s="14"/>
      <c r="X1146" s="26"/>
      <c r="Y1146" s="26"/>
      <c r="Z1146" s="26"/>
      <c r="AA1146" s="26"/>
      <c r="AB1146" s="26"/>
      <c r="AC1146" s="26"/>
      <c r="AD1146" s="26"/>
      <c r="AE1146" s="26"/>
      <c r="AG1146" s="13"/>
      <c r="AH1146" s="13"/>
      <c r="AI1146" s="14"/>
      <c r="AJ1146" s="26"/>
      <c r="AK1146" s="26"/>
      <c r="AL1146" s="26"/>
      <c r="AM1146" s="26"/>
      <c r="AN1146" s="26"/>
      <c r="AO1146" s="26"/>
      <c r="AP1146" s="26"/>
      <c r="AQ1146" s="26"/>
      <c r="AS1146" s="13"/>
      <c r="AT1146" s="13"/>
      <c r="AU1146" s="14"/>
      <c r="AV1146" s="26"/>
      <c r="AW1146" s="26"/>
      <c r="AX1146" s="26"/>
      <c r="AY1146" s="26"/>
      <c r="AZ1146" s="26"/>
      <c r="BA1146" s="26"/>
      <c r="BB1146" s="26"/>
      <c r="BC1146" s="26"/>
      <c r="CW1146" s="26">
        <v>0.38985655737704916</v>
      </c>
      <c r="CX1146" s="13">
        <v>68.3</v>
      </c>
      <c r="CY1146" s="13">
        <v>66.561173437520097</v>
      </c>
      <c r="CZ1146" s="13">
        <v>65.75349736100722</v>
      </c>
      <c r="DA1146" s="13">
        <v>34.201352657738347</v>
      </c>
      <c r="DB1146" s="13">
        <f ca="1"/>
        <v>67.82179886131388</v>
      </c>
      <c r="DC1146" s="13">
        <f ca="1"/>
        <v>66.272249155300216</v>
      </c>
      <c r="DD1146" s="13">
        <v>63.753855847709573</v>
      </c>
      <c r="DE1146" s="13">
        <f ca="1"/>
        <v>66.689368683565391</v>
      </c>
      <c r="DF1146" s="13">
        <v>67.298049694169649</v>
      </c>
    </row>
    <row r="1147" spans="1:110" x14ac:dyDescent="0.25">
      <c r="A1147" s="9">
        <v>73.599999999999994</v>
      </c>
      <c r="B1147" s="10" t="b">
        <v>1</v>
      </c>
      <c r="U1147" s="13"/>
      <c r="V1147" s="13"/>
      <c r="W1147" s="14"/>
      <c r="X1147" s="26"/>
      <c r="Y1147" s="26"/>
      <c r="Z1147" s="26"/>
      <c r="AA1147" s="26"/>
      <c r="AB1147" s="26"/>
      <c r="AC1147" s="26"/>
      <c r="AD1147" s="26"/>
      <c r="AE1147" s="26"/>
      <c r="AG1147" s="13"/>
      <c r="AH1147" s="13"/>
      <c r="AI1147" s="14"/>
      <c r="AJ1147" s="26"/>
      <c r="AK1147" s="26"/>
      <c r="AL1147" s="26"/>
      <c r="AM1147" s="26"/>
      <c r="AN1147" s="26"/>
      <c r="AO1147" s="26"/>
      <c r="AP1147" s="26"/>
      <c r="AQ1147" s="26"/>
      <c r="AS1147" s="13"/>
      <c r="AT1147" s="13"/>
      <c r="AU1147" s="14"/>
      <c r="AV1147" s="26"/>
      <c r="AW1147" s="26"/>
      <c r="AX1147" s="26"/>
      <c r="AY1147" s="26"/>
      <c r="AZ1147" s="26"/>
      <c r="BA1147" s="26"/>
      <c r="BB1147" s="26"/>
      <c r="BC1147" s="26"/>
      <c r="CW1147" s="26">
        <v>0.39019808743169399</v>
      </c>
      <c r="CX1147" s="13">
        <v>68.3</v>
      </c>
      <c r="CY1147" s="13">
        <v>66.56965088723824</v>
      </c>
      <c r="CZ1147" s="13">
        <v>65.762105245629769</v>
      </c>
      <c r="DA1147" s="13">
        <v>34.240112418937947</v>
      </c>
      <c r="DB1147" s="13">
        <f ca="1"/>
        <v>67.830260466034787</v>
      </c>
      <c r="DC1147" s="13">
        <f ca="1"/>
        <v>66.280445998505826</v>
      </c>
      <c r="DD1147" s="13">
        <v>63.765901635827035</v>
      </c>
      <c r="DE1147" s="13">
        <f ca="1"/>
        <v>66.699029592918976</v>
      </c>
      <c r="DF1147" s="13">
        <v>67.307965936896579</v>
      </c>
    </row>
    <row r="1148" spans="1:110" x14ac:dyDescent="0.25">
      <c r="A1148" s="9">
        <v>73.400000000000006</v>
      </c>
      <c r="B1148" s="10" t="b">
        <v>1</v>
      </c>
      <c r="U1148" s="13"/>
      <c r="V1148" s="13"/>
      <c r="W1148" s="14"/>
      <c r="X1148" s="26"/>
      <c r="Y1148" s="26"/>
      <c r="Z1148" s="26"/>
      <c r="AA1148" s="26"/>
      <c r="AB1148" s="26"/>
      <c r="AC1148" s="26"/>
      <c r="AD1148" s="26"/>
      <c r="AE1148" s="26"/>
      <c r="AG1148" s="13"/>
      <c r="AH1148" s="13"/>
      <c r="AI1148" s="14"/>
      <c r="AJ1148" s="26"/>
      <c r="AK1148" s="26"/>
      <c r="AL1148" s="26"/>
      <c r="AM1148" s="26"/>
      <c r="AN1148" s="26"/>
      <c r="AO1148" s="26"/>
      <c r="AP1148" s="26"/>
      <c r="AQ1148" s="26"/>
      <c r="AS1148" s="13"/>
      <c r="AT1148" s="13"/>
      <c r="AU1148" s="14"/>
      <c r="AV1148" s="26"/>
      <c r="AW1148" s="26"/>
      <c r="AX1148" s="26"/>
      <c r="AY1148" s="26"/>
      <c r="AZ1148" s="26"/>
      <c r="BA1148" s="26"/>
      <c r="BB1148" s="26"/>
      <c r="BC1148" s="26"/>
      <c r="CW1148" s="26">
        <v>0.39053961748633881</v>
      </c>
      <c r="CX1148" s="13">
        <v>68.3</v>
      </c>
      <c r="CY1148" s="13">
        <v>66.578126233630655</v>
      </c>
      <c r="CZ1148" s="13">
        <v>65.770712121015706</v>
      </c>
      <c r="DA1148" s="13">
        <v>34.278893894290626</v>
      </c>
      <c r="DB1148" s="13">
        <f ca="1"/>
        <v>67.838718284783454</v>
      </c>
      <c r="DC1148" s="13">
        <f ca="1"/>
        <v>66.288641486160728</v>
      </c>
      <c r="DD1148" s="13">
        <v>63.777942153417314</v>
      </c>
      <c r="DE1148" s="13">
        <f ca="1"/>
        <v>66.708687414812601</v>
      </c>
      <c r="DF1148" s="13">
        <v>67.317878865933935</v>
      </c>
    </row>
    <row r="1149" spans="1:110" x14ac:dyDescent="0.25">
      <c r="A1149" s="9">
        <v>73.2</v>
      </c>
      <c r="B1149" s="10" t="b">
        <v>1</v>
      </c>
      <c r="U1149" s="13"/>
      <c r="V1149" s="13"/>
      <c r="W1149" s="14"/>
      <c r="X1149" s="26"/>
      <c r="Y1149" s="26"/>
      <c r="Z1149" s="26"/>
      <c r="AA1149" s="26"/>
      <c r="AB1149" s="26"/>
      <c r="AC1149" s="26"/>
      <c r="AD1149" s="26"/>
      <c r="AE1149" s="26"/>
      <c r="AG1149" s="13"/>
      <c r="AH1149" s="13"/>
      <c r="AI1149" s="14"/>
      <c r="AJ1149" s="26"/>
      <c r="AK1149" s="26"/>
      <c r="AL1149" s="26"/>
      <c r="AM1149" s="26"/>
      <c r="AN1149" s="26"/>
      <c r="AO1149" s="26"/>
      <c r="AP1149" s="26"/>
      <c r="AQ1149" s="26"/>
      <c r="AS1149" s="13"/>
      <c r="AT1149" s="13"/>
      <c r="AU1149" s="14"/>
      <c r="AV1149" s="26"/>
      <c r="AW1149" s="26"/>
      <c r="AX1149" s="26"/>
      <c r="AY1149" s="26"/>
      <c r="AZ1149" s="26"/>
      <c r="BA1149" s="26"/>
      <c r="BB1149" s="26"/>
      <c r="BC1149" s="26"/>
      <c r="CW1149" s="26">
        <v>0.39088114754098363</v>
      </c>
      <c r="CX1149" s="13">
        <v>68.400000000000006</v>
      </c>
      <c r="CY1149" s="13">
        <v>66.586599484449351</v>
      </c>
      <c r="CZ1149" s="13">
        <v>65.779317994347764</v>
      </c>
      <c r="DA1149" s="13">
        <v>34.317697108139591</v>
      </c>
      <c r="DB1149" s="13">
        <f ca="1"/>
        <v>67.847172326776246</v>
      </c>
      <c r="DC1149" s="13">
        <f ca="1"/>
        <v>66.296835625278447</v>
      </c>
      <c r="DD1149" s="13">
        <v>63.789977407392598</v>
      </c>
      <c r="DE1149" s="13">
        <f ca="1"/>
        <v>66.718342156593764</v>
      </c>
      <c r="DF1149" s="13">
        <v>67.327788488808409</v>
      </c>
    </row>
    <row r="1150" spans="1:110" x14ac:dyDescent="0.25">
      <c r="A1150" s="9">
        <v>73</v>
      </c>
      <c r="B1150" s="10" t="b">
        <v>1</v>
      </c>
      <c r="U1150" s="13"/>
      <c r="V1150" s="13"/>
      <c r="W1150" s="14"/>
      <c r="X1150" s="26"/>
      <c r="Y1150" s="26"/>
      <c r="Z1150" s="26"/>
      <c r="AA1150" s="26"/>
      <c r="AB1150" s="26"/>
      <c r="AC1150" s="26"/>
      <c r="AD1150" s="26"/>
      <c r="AE1150" s="26"/>
      <c r="AG1150" s="13"/>
      <c r="AH1150" s="13"/>
      <c r="AI1150" s="14"/>
      <c r="AJ1150" s="26"/>
      <c r="AK1150" s="26"/>
      <c r="AL1150" s="26"/>
      <c r="AM1150" s="26"/>
      <c r="AN1150" s="26"/>
      <c r="AO1150" s="26"/>
      <c r="AP1150" s="26"/>
      <c r="AQ1150" s="26"/>
      <c r="AS1150" s="13"/>
      <c r="AT1150" s="13"/>
      <c r="AU1150" s="14"/>
      <c r="AV1150" s="26"/>
      <c r="AW1150" s="26"/>
      <c r="AX1150" s="26"/>
      <c r="AY1150" s="26"/>
      <c r="AZ1150" s="26"/>
      <c r="BA1150" s="26"/>
      <c r="BB1150" s="26"/>
      <c r="BC1150" s="26"/>
      <c r="CW1150" s="26">
        <v>0.3912226775956284</v>
      </c>
      <c r="CX1150" s="13">
        <v>68.400000000000006</v>
      </c>
      <c r="CY1150" s="13">
        <v>66.595070647433985</v>
      </c>
      <c r="CZ1150" s="13">
        <v>65.787922872800223</v>
      </c>
      <c r="DA1150" s="13">
        <v>34.35652208486902</v>
      </c>
      <c r="DB1150" s="13">
        <f ca="1"/>
        <v>67.855622601210669</v>
      </c>
      <c r="DC1150" s="13">
        <f ca="1"/>
        <v>66.305028422863117</v>
      </c>
      <c r="DD1150" s="13">
        <v>63.802007404649949</v>
      </c>
      <c r="DE1150" s="13">
        <f ca="1"/>
        <v>66.727993825596471</v>
      </c>
      <c r="DF1150" s="13">
        <v>67.33769481303257</v>
      </c>
    </row>
    <row r="1151" spans="1:110" x14ac:dyDescent="0.25">
      <c r="A1151" s="9">
        <v>72.8</v>
      </c>
      <c r="B1151" s="10" t="b">
        <v>1</v>
      </c>
      <c r="U1151" s="13"/>
      <c r="V1151" s="13"/>
      <c r="W1151" s="14"/>
      <c r="X1151" s="26"/>
      <c r="Y1151" s="26"/>
      <c r="Z1151" s="26"/>
      <c r="AA1151" s="26"/>
      <c r="AB1151" s="26"/>
      <c r="AC1151" s="26"/>
      <c r="AD1151" s="26"/>
      <c r="AE1151" s="26"/>
      <c r="AG1151" s="13"/>
      <c r="AH1151" s="13"/>
      <c r="AI1151" s="14"/>
      <c r="AJ1151" s="26"/>
      <c r="AK1151" s="26"/>
      <c r="AL1151" s="26"/>
      <c r="AM1151" s="26"/>
      <c r="AN1151" s="26"/>
      <c r="AO1151" s="26"/>
      <c r="AP1151" s="26"/>
      <c r="AQ1151" s="26"/>
      <c r="AS1151" s="13"/>
      <c r="AT1151" s="13"/>
      <c r="AU1151" s="14"/>
      <c r="AV1151" s="26"/>
      <c r="AW1151" s="26"/>
      <c r="AX1151" s="26"/>
      <c r="AY1151" s="26"/>
      <c r="AZ1151" s="26"/>
      <c r="BA1151" s="26"/>
      <c r="BB1151" s="26"/>
      <c r="BC1151" s="26"/>
      <c r="CW1151" s="26">
        <v>0.39156420765027322</v>
      </c>
      <c r="CX1151" s="13">
        <v>68.400000000000006</v>
      </c>
      <c r="CY1151" s="13">
        <v>66.60353973031188</v>
      </c>
      <c r="CZ1151" s="13">
        <v>65.796526763538807</v>
      </c>
      <c r="DA1151" s="13">
        <v>34.395368848904155</v>
      </c>
      <c r="DB1151" s="13">
        <f ca="1"/>
        <v>67.864069117265529</v>
      </c>
      <c r="DC1151" s="13">
        <f ca="1"/>
        <v>66.313219885909476</v>
      </c>
      <c r="DD1151" s="13">
        <v>63.814032152071398</v>
      </c>
      <c r="DE1151" s="13">
        <f ca="1"/>
        <v>66.737642429141289</v>
      </c>
      <c r="DF1151" s="13">
        <v>67.347597846104946</v>
      </c>
    </row>
    <row r="1152" spans="1:110" x14ac:dyDescent="0.25">
      <c r="A1152" s="9">
        <v>72.5</v>
      </c>
      <c r="B1152" s="10" t="b">
        <v>1</v>
      </c>
      <c r="U1152" s="13"/>
      <c r="V1152" s="13"/>
      <c r="W1152" s="14"/>
      <c r="X1152" s="26"/>
      <c r="Y1152" s="26"/>
      <c r="Z1152" s="26"/>
      <c r="AA1152" s="26"/>
      <c r="AB1152" s="26"/>
      <c r="AC1152" s="26"/>
      <c r="AD1152" s="26"/>
      <c r="AE1152" s="26"/>
      <c r="AG1152" s="13"/>
      <c r="AH1152" s="13"/>
      <c r="AI1152" s="14"/>
      <c r="AJ1152" s="26"/>
      <c r="AK1152" s="26"/>
      <c r="AL1152" s="26"/>
      <c r="AM1152" s="26"/>
      <c r="AN1152" s="26"/>
      <c r="AO1152" s="26"/>
      <c r="AP1152" s="26"/>
      <c r="AQ1152" s="26"/>
      <c r="AS1152" s="13"/>
      <c r="AT1152" s="13"/>
      <c r="AU1152" s="14"/>
      <c r="AV1152" s="26"/>
      <c r="AW1152" s="26"/>
      <c r="AX1152" s="26"/>
      <c r="AY1152" s="26"/>
      <c r="AZ1152" s="26"/>
      <c r="BA1152" s="26"/>
      <c r="BB1152" s="26"/>
      <c r="BC1152" s="26"/>
      <c r="CW1152" s="26">
        <v>0.39190573770491804</v>
      </c>
      <c r="CX1152" s="13">
        <v>68.400000000000006</v>
      </c>
      <c r="CY1152" s="13">
        <v>66.612006740798066</v>
      </c>
      <c r="CZ1152" s="13">
        <v>65.805129673721112</v>
      </c>
      <c r="DA1152" s="13">
        <v>34.43423742471137</v>
      </c>
      <c r="DB1152" s="13">
        <f ca="1"/>
        <v>67.872511884100959</v>
      </c>
      <c r="DC1152" s="13">
        <f ca="1"/>
        <v>66.321410021402968</v>
      </c>
      <c r="DD1152" s="13">
        <v>63.826051656523966</v>
      </c>
      <c r="DE1152" s="13">
        <f ca="1"/>
        <v>66.747287974535425</v>
      </c>
      <c r="DF1152" s="13">
        <v>67.357497595509997</v>
      </c>
    </row>
    <row r="1153" spans="1:110" x14ac:dyDescent="0.25">
      <c r="A1153" s="9">
        <v>72.2</v>
      </c>
      <c r="B1153" s="10" t="b">
        <v>1</v>
      </c>
      <c r="U1153" s="13"/>
      <c r="V1153" s="13"/>
      <c r="W1153" s="14"/>
      <c r="X1153" s="26"/>
      <c r="Y1153" s="26"/>
      <c r="Z1153" s="26"/>
      <c r="AA1153" s="26"/>
      <c r="AB1153" s="26"/>
      <c r="AC1153" s="26"/>
      <c r="AD1153" s="26"/>
      <c r="AE1153" s="26"/>
      <c r="AG1153" s="13"/>
      <c r="AH1153" s="13"/>
      <c r="AI1153" s="14"/>
      <c r="AJ1153" s="26"/>
      <c r="AK1153" s="26"/>
      <c r="AL1153" s="26"/>
      <c r="AM1153" s="26"/>
      <c r="AN1153" s="26"/>
      <c r="AO1153" s="26"/>
      <c r="AP1153" s="26"/>
      <c r="AQ1153" s="26"/>
      <c r="AS1153" s="13"/>
      <c r="AT1153" s="13"/>
      <c r="AU1153" s="14"/>
      <c r="AV1153" s="26"/>
      <c r="AW1153" s="26"/>
      <c r="AX1153" s="26"/>
      <c r="AY1153" s="26"/>
      <c r="AZ1153" s="26"/>
      <c r="BA1153" s="26"/>
      <c r="BB1153" s="26"/>
      <c r="BC1153" s="26"/>
      <c r="CW1153" s="26">
        <v>0.39224726775956287</v>
      </c>
      <c r="CX1153" s="13">
        <v>68.400000000000006</v>
      </c>
      <c r="CY1153" s="13">
        <v>66.620471686595394</v>
      </c>
      <c r="CZ1153" s="13">
        <v>65.813731610496191</v>
      </c>
      <c r="DA1153" s="13">
        <v>34.473127836798284</v>
      </c>
      <c r="DB1153" s="13">
        <f ca="1"/>
        <v>67.880950910858488</v>
      </c>
      <c r="DC1153" s="13">
        <f ca="1"/>
        <v>66.329598836319818</v>
      </c>
      <c r="DD1153" s="13">
        <v>63.838065924859706</v>
      </c>
      <c r="DE1153" s="13">
        <f ca="1"/>
        <v>66.756930469072714</v>
      </c>
      <c r="DF1153" s="13">
        <v>67.367394068718284</v>
      </c>
    </row>
    <row r="1154" spans="1:110" x14ac:dyDescent="0.25">
      <c r="A1154" s="9">
        <v>71.900000000000006</v>
      </c>
      <c r="B1154" s="10" t="b">
        <v>1</v>
      </c>
      <c r="U1154" s="13"/>
      <c r="V1154" s="13"/>
      <c r="W1154" s="14"/>
      <c r="X1154" s="26"/>
      <c r="Y1154" s="26"/>
      <c r="Z1154" s="26"/>
      <c r="AA1154" s="26"/>
      <c r="AB1154" s="26"/>
      <c r="AC1154" s="26"/>
      <c r="AD1154" s="26"/>
      <c r="AE1154" s="26"/>
      <c r="AG1154" s="13"/>
      <c r="AH1154" s="13"/>
      <c r="AI1154" s="14"/>
      <c r="AJ1154" s="26"/>
      <c r="AK1154" s="26"/>
      <c r="AL1154" s="26"/>
      <c r="AM1154" s="26"/>
      <c r="AN1154" s="26"/>
      <c r="AO1154" s="26"/>
      <c r="AP1154" s="26"/>
      <c r="AQ1154" s="26"/>
      <c r="AS1154" s="13"/>
      <c r="AT1154" s="13"/>
      <c r="AU1154" s="14"/>
      <c r="AV1154" s="26"/>
      <c r="AW1154" s="26"/>
      <c r="AX1154" s="26"/>
      <c r="AY1154" s="26"/>
      <c r="AZ1154" s="26"/>
      <c r="BA1154" s="26"/>
      <c r="BB1154" s="26"/>
      <c r="BC1154" s="26"/>
      <c r="CW1154" s="26">
        <v>0.39258879781420764</v>
      </c>
      <c r="CX1154" s="13">
        <v>68.400000000000006</v>
      </c>
      <c r="CY1154" s="13">
        <v>66.628934575394538</v>
      </c>
      <c r="CZ1154" s="13">
        <v>65.822332581005014</v>
      </c>
      <c r="DA1154" s="13">
        <v>34.512040109713823</v>
      </c>
      <c r="DB1154" s="13">
        <f ca="1"/>
        <v>67.889386206661129</v>
      </c>
      <c r="DC1154" s="13">
        <f ca="1"/>
        <v>66.33778633762698</v>
      </c>
      <c r="DD1154" s="13">
        <v>63.85007496391578</v>
      </c>
      <c r="DE1154" s="13">
        <f ca="1"/>
        <v>66.766569920033746</v>
      </c>
      <c r="DF1154" s="13">
        <v>67.377287273186397</v>
      </c>
    </row>
    <row r="1155" spans="1:110" x14ac:dyDescent="0.25">
      <c r="A1155" s="9">
        <v>71.599999999999994</v>
      </c>
      <c r="B1155" s="10" t="b">
        <v>1</v>
      </c>
      <c r="U1155" s="13"/>
      <c r="V1155" s="13"/>
      <c r="W1155" s="14"/>
      <c r="X1155" s="26"/>
      <c r="Y1155" s="26"/>
      <c r="Z1155" s="26"/>
      <c r="AA1155" s="26"/>
      <c r="AB1155" s="26"/>
      <c r="AC1155" s="26"/>
      <c r="AD1155" s="26"/>
      <c r="AE1155" s="26"/>
      <c r="AG1155" s="13"/>
      <c r="AH1155" s="13"/>
      <c r="AI1155" s="14"/>
      <c r="AJ1155" s="26"/>
      <c r="AK1155" s="26"/>
      <c r="AL1155" s="26"/>
      <c r="AM1155" s="26"/>
      <c r="AN1155" s="26"/>
      <c r="AO1155" s="26"/>
      <c r="AP1155" s="26"/>
      <c r="AQ1155" s="26"/>
      <c r="AS1155" s="13"/>
      <c r="AT1155" s="13"/>
      <c r="AU1155" s="14"/>
      <c r="AV1155" s="26"/>
      <c r="AW1155" s="26"/>
      <c r="AX1155" s="26"/>
      <c r="AY1155" s="26"/>
      <c r="AZ1155" s="26"/>
      <c r="BA1155" s="26"/>
      <c r="BB1155" s="26"/>
      <c r="BC1155" s="26"/>
      <c r="CW1155" s="26">
        <v>0.39293032786885246</v>
      </c>
      <c r="CX1155" s="13">
        <v>68.400000000000006</v>
      </c>
      <c r="CY1155" s="13">
        <v>66.637395414874078</v>
      </c>
      <c r="CZ1155" s="13">
        <v>65.830932592380293</v>
      </c>
      <c r="DA1155" s="13">
        <v>34.550974268048364</v>
      </c>
      <c r="DB1155" s="13">
        <f ca="1"/>
        <v>67.897817780613451</v>
      </c>
      <c r="DC1155" s="13">
        <f ca="1"/>
        <v>66.345972532282261</v>
      </c>
      <c r="DD1155" s="13">
        <v>63.862078780514466</v>
      </c>
      <c r="DE1155" s="13">
        <f ca="1"/>
        <v>66.776206334685838</v>
      </c>
      <c r="DF1155" s="13">
        <v>67.387177216357088</v>
      </c>
    </row>
    <row r="1156" spans="1:110" x14ac:dyDescent="0.25">
      <c r="A1156" s="9">
        <v>71.3</v>
      </c>
      <c r="B1156" s="10" t="b">
        <v>1</v>
      </c>
      <c r="U1156" s="13"/>
      <c r="V1156" s="13"/>
      <c r="W1156" s="14"/>
      <c r="X1156" s="26"/>
      <c r="Y1156" s="26"/>
      <c r="Z1156" s="26"/>
      <c r="AA1156" s="26"/>
      <c r="AB1156" s="26"/>
      <c r="AC1156" s="26"/>
      <c r="AD1156" s="26"/>
      <c r="AE1156" s="26"/>
      <c r="AG1156" s="13"/>
      <c r="AH1156" s="13"/>
      <c r="AI1156" s="14"/>
      <c r="AJ1156" s="26"/>
      <c r="AK1156" s="26"/>
      <c r="AL1156" s="26"/>
      <c r="AM1156" s="26"/>
      <c r="AN1156" s="26"/>
      <c r="AO1156" s="26"/>
      <c r="AP1156" s="26"/>
      <c r="AQ1156" s="26"/>
      <c r="AS1156" s="13"/>
      <c r="AT1156" s="13"/>
      <c r="AU1156" s="14"/>
      <c r="AV1156" s="26"/>
      <c r="AW1156" s="26"/>
      <c r="AX1156" s="26"/>
      <c r="AY1156" s="26"/>
      <c r="AZ1156" s="26"/>
      <c r="BA1156" s="26"/>
      <c r="BB1156" s="26"/>
      <c r="BC1156" s="26"/>
      <c r="CW1156" s="26">
        <v>0.39327185792349728</v>
      </c>
      <c r="CX1156" s="13">
        <v>68.400000000000006</v>
      </c>
      <c r="CY1156" s="13">
        <v>66.645854212700527</v>
      </c>
      <c r="CZ1156" s="13">
        <v>65.839531651746455</v>
      </c>
      <c r="DA1156" s="13">
        <v>34.58993033643376</v>
      </c>
      <c r="DB1156" s="13">
        <f ca="1"/>
        <v>67.906245641801661</v>
      </c>
      <c r="DC1156" s="13">
        <f ca="1"/>
        <v>66.354157427234384</v>
      </c>
      <c r="DD1156" s="13">
        <v>63.874077381463223</v>
      </c>
      <c r="DE1156" s="13">
        <f ca="1"/>
        <v>66.78583972028315</v>
      </c>
      <c r="DF1156" s="13">
        <v>67.397063905659351</v>
      </c>
    </row>
    <row r="1157" spans="1:110" x14ac:dyDescent="0.25">
      <c r="A1157" s="9">
        <v>71</v>
      </c>
      <c r="B1157" s="10" t="b">
        <v>1</v>
      </c>
      <c r="U1157" s="13"/>
      <c r="V1157" s="13"/>
      <c r="W1157" s="14"/>
      <c r="X1157" s="26"/>
      <c r="Y1157" s="26"/>
      <c r="Z1157" s="26"/>
      <c r="AA1157" s="26"/>
      <c r="AB1157" s="26"/>
      <c r="AC1157" s="26"/>
      <c r="AD1157" s="26"/>
      <c r="AE1157" s="26"/>
      <c r="AG1157" s="13"/>
      <c r="AH1157" s="13"/>
      <c r="AI1157" s="14"/>
      <c r="AJ1157" s="26"/>
      <c r="AK1157" s="26"/>
      <c r="AL1157" s="26"/>
      <c r="AM1157" s="26"/>
      <c r="AN1157" s="26"/>
      <c r="AO1157" s="26"/>
      <c r="AP1157" s="26"/>
      <c r="AQ1157" s="26"/>
      <c r="AS1157" s="13"/>
      <c r="AT1157" s="13"/>
      <c r="AU1157" s="14"/>
      <c r="AV1157" s="26"/>
      <c r="AW1157" s="26"/>
      <c r="AX1157" s="26"/>
      <c r="AY1157" s="26"/>
      <c r="AZ1157" s="26"/>
      <c r="BA1157" s="26"/>
      <c r="BB1157" s="26"/>
      <c r="BC1157" s="26"/>
      <c r="CW1157" s="26">
        <v>0.3936133879781421</v>
      </c>
      <c r="CX1157" s="13">
        <v>68.400000000000006</v>
      </c>
      <c r="CY1157" s="13">
        <v>66.65431097652845</v>
      </c>
      <c r="CZ1157" s="13">
        <v>65.848129766220069</v>
      </c>
      <c r="DA1157" s="13">
        <v>34.6289083395435</v>
      </c>
      <c r="DB1157" s="13">
        <f ca="1"/>
        <v>67.914669799293634</v>
      </c>
      <c r="DC1157" s="13">
        <f ca="1"/>
        <v>66.362341029422964</v>
      </c>
      <c r="DD1157" s="13">
        <v>63.886070773554756</v>
      </c>
      <c r="DE1157" s="13">
        <f ca="1"/>
        <v>66.795470084066707</v>
      </c>
      <c r="DF1157" s="13">
        <v>67.406947348508353</v>
      </c>
    </row>
    <row r="1158" spans="1:110" x14ac:dyDescent="0.25">
      <c r="A1158" s="9">
        <v>75.8</v>
      </c>
      <c r="B1158" s="10" t="b">
        <v>1</v>
      </c>
      <c r="U1158" s="13"/>
      <c r="V1158" s="13"/>
      <c r="W1158" s="14"/>
      <c r="X1158" s="26"/>
      <c r="Y1158" s="26"/>
      <c r="Z1158" s="26"/>
      <c r="AA1158" s="26"/>
      <c r="AB1158" s="26"/>
      <c r="AC1158" s="26"/>
      <c r="AD1158" s="26"/>
      <c r="AE1158" s="26"/>
      <c r="AG1158" s="13"/>
      <c r="AH1158" s="13"/>
      <c r="AI1158" s="14"/>
      <c r="AJ1158" s="26"/>
      <c r="AK1158" s="26"/>
      <c r="AL1158" s="26"/>
      <c r="AM1158" s="26"/>
      <c r="AN1158" s="26"/>
      <c r="AO1158" s="26"/>
      <c r="AP1158" s="26"/>
      <c r="AQ1158" s="26"/>
      <c r="AS1158" s="13"/>
      <c r="AT1158" s="13"/>
      <c r="AU1158" s="14"/>
      <c r="AV1158" s="26"/>
      <c r="AW1158" s="26"/>
      <c r="AX1158" s="26"/>
      <c r="AY1158" s="26"/>
      <c r="AZ1158" s="26"/>
      <c r="BA1158" s="26"/>
      <c r="BB1158" s="26"/>
      <c r="BC1158" s="26"/>
      <c r="CW1158" s="26">
        <v>0.39395491803278687</v>
      </c>
      <c r="CX1158" s="13">
        <v>68.400000000000006</v>
      </c>
      <c r="CY1158" s="13">
        <v>66.662765714000429</v>
      </c>
      <c r="CZ1158" s="13">
        <v>65.856726942909376</v>
      </c>
      <c r="DA1158" s="13">
        <v>34.667908302092776</v>
      </c>
      <c r="DB1158" s="13">
        <f ca="1"/>
        <v>67.923090262139027</v>
      </c>
      <c r="DC1158" s="13">
        <f ca="1"/>
        <v>66.370523345778651</v>
      </c>
      <c r="DD1158" s="13">
        <v>63.898058963566996</v>
      </c>
      <c r="DE1158" s="13">
        <f ca="1"/>
        <v>66.80509743326445</v>
      </c>
      <c r="DF1158" s="13">
        <v>67.416827552305591</v>
      </c>
    </row>
    <row r="1159" spans="1:110" x14ac:dyDescent="0.25">
      <c r="A1159" s="9">
        <v>75.599999999999994</v>
      </c>
      <c r="B1159" s="10" t="b">
        <v>1</v>
      </c>
      <c r="U1159" s="13"/>
      <c r="V1159" s="13"/>
      <c r="W1159" s="14"/>
      <c r="X1159" s="26"/>
      <c r="Y1159" s="26"/>
      <c r="Z1159" s="26"/>
      <c r="AA1159" s="26"/>
      <c r="AB1159" s="26"/>
      <c r="AC1159" s="26"/>
      <c r="AD1159" s="26"/>
      <c r="AE1159" s="26"/>
      <c r="AG1159" s="13"/>
      <c r="AH1159" s="13"/>
      <c r="AI1159" s="14"/>
      <c r="AJ1159" s="26"/>
      <c r="AK1159" s="26"/>
      <c r="AL1159" s="26"/>
      <c r="AM1159" s="26"/>
      <c r="AN1159" s="26"/>
      <c r="AO1159" s="26"/>
      <c r="AP1159" s="26"/>
      <c r="AQ1159" s="26"/>
      <c r="AS1159" s="13"/>
      <c r="AT1159" s="13"/>
      <c r="AU1159" s="14"/>
      <c r="AV1159" s="26"/>
      <c r="AW1159" s="26"/>
      <c r="AX1159" s="26"/>
      <c r="AY1159" s="26"/>
      <c r="AZ1159" s="26"/>
      <c r="BA1159" s="26"/>
      <c r="BB1159" s="26"/>
      <c r="BC1159" s="26"/>
      <c r="CW1159" s="26">
        <v>0.39429644808743169</v>
      </c>
      <c r="CX1159" s="13">
        <v>68.5</v>
      </c>
      <c r="CY1159" s="13">
        <v>66.67121843274721</v>
      </c>
      <c r="CZ1159" s="13">
        <v>65.865323188914758</v>
      </c>
      <c r="DA1159" s="13">
        <v>34.706930248838582</v>
      </c>
      <c r="DB1159" s="13">
        <f ca="1"/>
        <v>67.93150703936935</v>
      </c>
      <c r="DC1159" s="13">
        <f ca="1"/>
        <v>66.378704383223038</v>
      </c>
      <c r="DD1159" s="13">
        <v>63.910041958263228</v>
      </c>
      <c r="DE1159" s="13">
        <f ca="1"/>
        <v>66.814721775091272</v>
      </c>
      <c r="DF1159" s="13">
        <v>67.426704524438918</v>
      </c>
    </row>
    <row r="1160" spans="1:110" x14ac:dyDescent="0.25">
      <c r="A1160" s="9">
        <v>75.5</v>
      </c>
      <c r="B1160" s="10" t="b">
        <v>1</v>
      </c>
      <c r="U1160" s="13"/>
      <c r="V1160" s="13"/>
      <c r="W1160" s="14"/>
      <c r="X1160" s="26"/>
      <c r="Y1160" s="26"/>
      <c r="Z1160" s="26"/>
      <c r="AA1160" s="26"/>
      <c r="AB1160" s="26"/>
      <c r="AC1160" s="26"/>
      <c r="AD1160" s="26"/>
      <c r="AE1160" s="26"/>
      <c r="AG1160" s="13"/>
      <c r="AH1160" s="13"/>
      <c r="AI1160" s="14"/>
      <c r="AJ1160" s="26"/>
      <c r="AK1160" s="26"/>
      <c r="AL1160" s="26"/>
      <c r="AM1160" s="26"/>
      <c r="AN1160" s="26"/>
      <c r="AO1160" s="26"/>
      <c r="AP1160" s="26"/>
      <c r="AQ1160" s="26"/>
      <c r="AS1160" s="13"/>
      <c r="AT1160" s="13"/>
      <c r="AU1160" s="14"/>
      <c r="AV1160" s="26"/>
      <c r="AW1160" s="26"/>
      <c r="AX1160" s="26"/>
      <c r="AY1160" s="26"/>
      <c r="AZ1160" s="26"/>
      <c r="BA1160" s="26"/>
      <c r="BB1160" s="26"/>
      <c r="BC1160" s="26"/>
      <c r="CW1160" s="26">
        <v>0.39463797814207652</v>
      </c>
      <c r="CX1160" s="13">
        <v>68.5</v>
      </c>
      <c r="CY1160" s="13">
        <v>66.679669140387702</v>
      </c>
      <c r="CZ1160" s="13">
        <v>65.873918511328512</v>
      </c>
      <c r="DA1160" s="13">
        <v>34.745974204579767</v>
      </c>
      <c r="DB1160" s="13">
        <f ca="1"/>
        <v>67.939920139998009</v>
      </c>
      <c r="DC1160" s="13">
        <f ca="1"/>
        <v>66.386884148668869</v>
      </c>
      <c r="DD1160" s="13">
        <v>63.922019764392076</v>
      </c>
      <c r="DE1160" s="13">
        <f ca="1"/>
        <v>66.824343116749105</v>
      </c>
      <c r="DF1160" s="13">
        <v>67.436578272282588</v>
      </c>
    </row>
    <row r="1161" spans="1:110" x14ac:dyDescent="0.25">
      <c r="A1161" s="9">
        <v>75</v>
      </c>
      <c r="B1161" s="10" t="b">
        <v>1</v>
      </c>
      <c r="U1161" s="13"/>
      <c r="V1161" s="13"/>
      <c r="W1161" s="14"/>
      <c r="X1161" s="26"/>
      <c r="Y1161" s="26"/>
      <c r="Z1161" s="26"/>
      <c r="AA1161" s="26"/>
      <c r="AB1161" s="26"/>
      <c r="AC1161" s="26"/>
      <c r="AD1161" s="26"/>
      <c r="AE1161" s="26"/>
      <c r="AG1161" s="13"/>
      <c r="AH1161" s="13"/>
      <c r="AI1161" s="14"/>
      <c r="AJ1161" s="26"/>
      <c r="AK1161" s="26"/>
      <c r="AL1161" s="26"/>
      <c r="AM1161" s="26"/>
      <c r="AN1161" s="26"/>
      <c r="AO1161" s="26"/>
      <c r="AP1161" s="26"/>
      <c r="AQ1161" s="26"/>
      <c r="AS1161" s="13"/>
      <c r="AT1161" s="13"/>
      <c r="AU1161" s="14"/>
      <c r="AV1161" s="26"/>
      <c r="AW1161" s="26"/>
      <c r="AX1161" s="26"/>
      <c r="AY1161" s="26"/>
      <c r="AZ1161" s="26"/>
      <c r="BA1161" s="26"/>
      <c r="BB1161" s="26"/>
      <c r="BC1161" s="26"/>
      <c r="CW1161" s="26">
        <v>0.39497950819672129</v>
      </c>
      <c r="CX1161" s="13">
        <v>68.5</v>
      </c>
      <c r="CY1161" s="13">
        <v>66.688117844529017</v>
      </c>
      <c r="CZ1161" s="13">
        <v>65.882512917235104</v>
      </c>
      <c r="DA1161" s="13">
        <v>34.785040194157176</v>
      </c>
      <c r="DB1161" s="13">
        <f ca="1"/>
        <v>67.948329573020388</v>
      </c>
      <c r="DC1161" s="13">
        <f ca="1"/>
        <v>66.395062649019977</v>
      </c>
      <c r="DD1161" s="13">
        <v>63.933992388687557</v>
      </c>
      <c r="DE1161" s="13">
        <f ca="1"/>
        <v>66.833961465426952</v>
      </c>
      <c r="DF1161" s="13">
        <v>67.446448803197285</v>
      </c>
    </row>
    <row r="1162" spans="1:110" x14ac:dyDescent="0.25">
      <c r="A1162" s="9">
        <v>74.8</v>
      </c>
      <c r="B1162" s="10" t="b">
        <v>1</v>
      </c>
      <c r="U1162" s="13"/>
      <c r="V1162" s="13"/>
      <c r="W1162" s="14"/>
      <c r="X1162" s="26"/>
      <c r="Y1162" s="26"/>
      <c r="Z1162" s="26"/>
      <c r="AA1162" s="26"/>
      <c r="AB1162" s="26"/>
      <c r="AC1162" s="26"/>
      <c r="AD1162" s="26"/>
      <c r="AE1162" s="26"/>
      <c r="AG1162" s="13"/>
      <c r="AH1162" s="13"/>
      <c r="AI1162" s="14"/>
      <c r="AJ1162" s="26"/>
      <c r="AK1162" s="26"/>
      <c r="AL1162" s="26"/>
      <c r="AM1162" s="26"/>
      <c r="AN1162" s="26"/>
      <c r="AO1162" s="26"/>
      <c r="AP1162" s="26"/>
      <c r="AQ1162" s="26"/>
      <c r="AS1162" s="13"/>
      <c r="AT1162" s="13"/>
      <c r="AU1162" s="14"/>
      <c r="AV1162" s="26"/>
      <c r="AW1162" s="26"/>
      <c r="AX1162" s="26"/>
      <c r="AY1162" s="26"/>
      <c r="AZ1162" s="26"/>
      <c r="BA1162" s="26"/>
      <c r="BB1162" s="26"/>
      <c r="BC1162" s="26"/>
      <c r="CW1162" s="26">
        <v>0.39532103825136611</v>
      </c>
      <c r="CX1162" s="13">
        <v>68.5</v>
      </c>
      <c r="CY1162" s="13">
        <v>66.696564552766574</v>
      </c>
      <c r="CZ1162" s="13">
        <v>65.8911064137111</v>
      </c>
      <c r="DA1162" s="13">
        <v>34.82412824245376</v>
      </c>
      <c r="DB1162" s="13">
        <f ca="1"/>
        <v>67.956735347413911</v>
      </c>
      <c r="DC1162" s="13">
        <f ca="1"/>
        <v>66.403239891171367</v>
      </c>
      <c r="DD1162" s="13">
        <v>63.945959837869154</v>
      </c>
      <c r="DE1162" s="13">
        <f ca="1"/>
        <v>66.843576828300911</v>
      </c>
      <c r="DF1162" s="13">
        <v>67.456316124530218</v>
      </c>
    </row>
    <row r="1163" spans="1:110" x14ac:dyDescent="0.25">
      <c r="A1163" s="9">
        <v>74.5</v>
      </c>
      <c r="B1163" s="10" t="b">
        <v>1</v>
      </c>
      <c r="U1163" s="13"/>
      <c r="V1163" s="13"/>
      <c r="W1163" s="14"/>
      <c r="X1163" s="26"/>
      <c r="Y1163" s="26"/>
      <c r="Z1163" s="26"/>
      <c r="AA1163" s="26"/>
      <c r="AB1163" s="26"/>
      <c r="AC1163" s="26"/>
      <c r="AD1163" s="26"/>
      <c r="AE1163" s="26"/>
      <c r="AG1163" s="13"/>
      <c r="AH1163" s="13"/>
      <c r="AI1163" s="14"/>
      <c r="AJ1163" s="26"/>
      <c r="AK1163" s="26"/>
      <c r="AL1163" s="26"/>
      <c r="AM1163" s="26"/>
      <c r="AN1163" s="26"/>
      <c r="AO1163" s="26"/>
      <c r="AP1163" s="26"/>
      <c r="AQ1163" s="26"/>
      <c r="AS1163" s="13"/>
      <c r="AT1163" s="13"/>
      <c r="AU1163" s="14"/>
      <c r="AV1163" s="26"/>
      <c r="AW1163" s="26"/>
      <c r="AX1163" s="26"/>
      <c r="AY1163" s="26"/>
      <c r="AZ1163" s="26"/>
      <c r="BA1163" s="26"/>
      <c r="BB1163" s="26"/>
      <c r="BC1163" s="26"/>
      <c r="CW1163" s="26">
        <v>0.39566256830601093</v>
      </c>
      <c r="CX1163" s="13">
        <v>68.5</v>
      </c>
      <c r="CY1163" s="13">
        <v>66.705009272684137</v>
      </c>
      <c r="CZ1163" s="13">
        <v>65.899699007825106</v>
      </c>
      <c r="DA1163" s="13">
        <v>34.863238374394619</v>
      </c>
      <c r="DB1163" s="13">
        <f ca="1"/>
        <v>67.965137472138167</v>
      </c>
      <c r="DC1163" s="13">
        <f ca="1"/>
        <v>66.411415882009237</v>
      </c>
      <c r="DD1163" s="13">
        <v>63.957922118641832</v>
      </c>
      <c r="DE1163" s="13">
        <f ca="1"/>
        <v>66.853189212534261</v>
      </c>
      <c r="DF1163" s="13">
        <v>67.466180243615113</v>
      </c>
    </row>
    <row r="1164" spans="1:110" x14ac:dyDescent="0.25">
      <c r="A1164" s="9">
        <v>74.2</v>
      </c>
      <c r="B1164" s="10" t="b">
        <v>1</v>
      </c>
      <c r="U1164" s="13"/>
      <c r="V1164" s="13"/>
      <c r="W1164" s="14"/>
      <c r="X1164" s="26"/>
      <c r="Y1164" s="26"/>
      <c r="Z1164" s="26"/>
      <c r="AA1164" s="26"/>
      <c r="AB1164" s="26"/>
      <c r="AC1164" s="26"/>
      <c r="AD1164" s="26"/>
      <c r="AE1164" s="26"/>
      <c r="AG1164" s="13"/>
      <c r="AH1164" s="13"/>
      <c r="AI1164" s="14"/>
      <c r="AJ1164" s="26"/>
      <c r="AK1164" s="26"/>
      <c r="AL1164" s="26"/>
      <c r="AM1164" s="26"/>
      <c r="AN1164" s="26"/>
      <c r="AO1164" s="26"/>
      <c r="AP1164" s="26"/>
      <c r="AQ1164" s="26"/>
      <c r="AS1164" s="13"/>
      <c r="AT1164" s="13"/>
      <c r="AU1164" s="14"/>
      <c r="AV1164" s="26"/>
      <c r="AW1164" s="26"/>
      <c r="AX1164" s="26"/>
      <c r="AY1164" s="26"/>
      <c r="AZ1164" s="26"/>
      <c r="BA1164" s="26"/>
      <c r="BB1164" s="26"/>
      <c r="BC1164" s="26"/>
      <c r="CW1164" s="26">
        <v>0.39600409836065575</v>
      </c>
      <c r="CX1164" s="13">
        <v>68.5</v>
      </c>
      <c r="CY1164" s="13">
        <v>66.71345201185386</v>
      </c>
      <c r="CZ1164" s="13">
        <v>65.908290706638141</v>
      </c>
      <c r="DA1164" s="13">
        <v>34.902370614947152</v>
      </c>
      <c r="DB1164" s="13">
        <f ca="1"/>
        <v>67.97353595613491</v>
      </c>
      <c r="DC1164" s="13">
        <f ca="1"/>
        <v>66.419590628411115</v>
      </c>
      <c r="DD1164" s="13">
        <v>63.969879237696084</v>
      </c>
      <c r="DE1164" s="13">
        <f ca="1"/>
        <v>66.862798625277506</v>
      </c>
      <c r="DF1164" s="13">
        <v>67.476041167772365</v>
      </c>
    </row>
    <row r="1165" spans="1:110" x14ac:dyDescent="0.25">
      <c r="A1165" s="9">
        <v>74.099999999999994</v>
      </c>
      <c r="B1165" s="10" t="b">
        <v>1</v>
      </c>
      <c r="U1165" s="13"/>
      <c r="V1165" s="13"/>
      <c r="W1165" s="14"/>
      <c r="X1165" s="26"/>
      <c r="Y1165" s="26"/>
      <c r="Z1165" s="26"/>
      <c r="AA1165" s="26"/>
      <c r="AB1165" s="26"/>
      <c r="AC1165" s="26"/>
      <c r="AD1165" s="26"/>
      <c r="AE1165" s="26"/>
      <c r="AG1165" s="13"/>
      <c r="AH1165" s="13"/>
      <c r="AI1165" s="14"/>
      <c r="AJ1165" s="26"/>
      <c r="AK1165" s="26"/>
      <c r="AL1165" s="26"/>
      <c r="AM1165" s="26"/>
      <c r="AN1165" s="26"/>
      <c r="AO1165" s="26"/>
      <c r="AP1165" s="26"/>
      <c r="AQ1165" s="26"/>
      <c r="AS1165" s="13"/>
      <c r="AT1165" s="13"/>
      <c r="AU1165" s="14"/>
      <c r="AV1165" s="26"/>
      <c r="AW1165" s="26"/>
      <c r="AX1165" s="26"/>
      <c r="AY1165" s="26"/>
      <c r="AZ1165" s="26"/>
      <c r="BA1165" s="26"/>
      <c r="BB1165" s="26"/>
      <c r="BC1165" s="26"/>
      <c r="CW1165" s="26">
        <v>0.39634562841530052</v>
      </c>
      <c r="CX1165" s="13">
        <v>68.5</v>
      </c>
      <c r="CY1165" s="13">
        <v>66.721892777836331</v>
      </c>
      <c r="CZ1165" s="13">
        <v>65.916881517203336</v>
      </c>
      <c r="DA1165" s="13">
        <v>34.941524989121071</v>
      </c>
      <c r="DB1165" s="13">
        <f ca="1"/>
        <v>67.981930808328158</v>
      </c>
      <c r="DC1165" s="13">
        <f ca="1"/>
        <v>66.427764137245745</v>
      </c>
      <c r="DD1165" s="13">
        <v>63.98183120170799</v>
      </c>
      <c r="DE1165" s="13">
        <f ca="1"/>
        <v>66.872405073668389</v>
      </c>
      <c r="DF1165" s="13">
        <v>67.485898904308954</v>
      </c>
    </row>
    <row r="1166" spans="1:110" x14ac:dyDescent="0.25">
      <c r="A1166" s="9">
        <v>73.5</v>
      </c>
      <c r="B1166" s="10" t="b">
        <v>1</v>
      </c>
      <c r="U1166" s="13"/>
      <c r="V1166" s="13"/>
      <c r="W1166" s="14"/>
      <c r="X1166" s="26"/>
      <c r="Y1166" s="26"/>
      <c r="Z1166" s="26"/>
      <c r="AA1166" s="26"/>
      <c r="AB1166" s="26"/>
      <c r="AC1166" s="26"/>
      <c r="AD1166" s="26"/>
      <c r="AE1166" s="26"/>
      <c r="AG1166" s="13"/>
      <c r="AH1166" s="13"/>
      <c r="AI1166" s="14"/>
      <c r="AJ1166" s="26"/>
      <c r="AK1166" s="26"/>
      <c r="AL1166" s="26"/>
      <c r="AM1166" s="26"/>
      <c r="AN1166" s="26"/>
      <c r="AO1166" s="26"/>
      <c r="AP1166" s="26"/>
      <c r="AQ1166" s="26"/>
      <c r="AS1166" s="13"/>
      <c r="AT1166" s="13"/>
      <c r="AU1166" s="14"/>
      <c r="AV1166" s="26"/>
      <c r="AW1166" s="26"/>
      <c r="AX1166" s="26"/>
      <c r="AY1166" s="26"/>
      <c r="AZ1166" s="26"/>
      <c r="BA1166" s="26"/>
      <c r="BB1166" s="26"/>
      <c r="BC1166" s="26"/>
      <c r="CW1166" s="26">
        <v>0.39668715846994534</v>
      </c>
      <c r="CX1166" s="13">
        <v>68.5</v>
      </c>
      <c r="CY1166" s="13">
        <v>66.730331578180653</v>
      </c>
      <c r="CZ1166" s="13">
        <v>65.925471446566249</v>
      </c>
      <c r="DA1166" s="13">
        <v>34.980701521968612</v>
      </c>
      <c r="DB1166" s="13">
        <f ca="1"/>
        <v>67.990322037624239</v>
      </c>
      <c r="DC1166" s="13">
        <f ca="1"/>
        <v>66.435936415373305</v>
      </c>
      <c r="DD1166" s="13">
        <v>63.993778017339253</v>
      </c>
      <c r="DE1166" s="13">
        <f ca="1"/>
        <v>66.882008564831992</v>
      </c>
      <c r="DF1166" s="13">
        <v>67.495753460518586</v>
      </c>
    </row>
    <row r="1167" spans="1:110" x14ac:dyDescent="0.25">
      <c r="A1167" s="9">
        <v>73.400000000000006</v>
      </c>
      <c r="B1167" s="10" t="b">
        <v>1</v>
      </c>
      <c r="U1167" s="13"/>
      <c r="V1167" s="13"/>
      <c r="W1167" s="14"/>
      <c r="X1167" s="26"/>
      <c r="Y1167" s="26"/>
      <c r="Z1167" s="26"/>
      <c r="AA1167" s="26"/>
      <c r="AB1167" s="26"/>
      <c r="AC1167" s="26"/>
      <c r="AD1167" s="26"/>
      <c r="AE1167" s="26"/>
      <c r="AG1167" s="13"/>
      <c r="AH1167" s="13"/>
      <c r="AI1167" s="14"/>
      <c r="AJ1167" s="26"/>
      <c r="AK1167" s="26"/>
      <c r="AL1167" s="26"/>
      <c r="AM1167" s="26"/>
      <c r="AN1167" s="26"/>
      <c r="AO1167" s="26"/>
      <c r="AP1167" s="26"/>
      <c r="AQ1167" s="26"/>
      <c r="AS1167" s="13"/>
      <c r="AT1167" s="13"/>
      <c r="AU1167" s="14"/>
      <c r="AV1167" s="26"/>
      <c r="AW1167" s="26"/>
      <c r="AX1167" s="26"/>
      <c r="AY1167" s="26"/>
      <c r="AZ1167" s="26"/>
      <c r="BA1167" s="26"/>
      <c r="BB1167" s="26"/>
      <c r="BC1167" s="26"/>
      <c r="CW1167" s="26">
        <v>0.39702868852459017</v>
      </c>
      <c r="CX1167" s="13">
        <v>68.5</v>
      </c>
      <c r="CY1167" s="13">
        <v>66.738768420424478</v>
      </c>
      <c r="CZ1167" s="13">
        <v>65.934060501764606</v>
      </c>
      <c r="DA1167" s="13">
        <v>35.019900238584512</v>
      </c>
      <c r="DB1167" s="13">
        <f ca="1"/>
        <v>67.998709652911899</v>
      </c>
      <c r="DC1167" s="13">
        <f ca="1"/>
        <v>66.444107469645317</v>
      </c>
      <c r="DD1167" s="13">
        <v>64.005719691237232</v>
      </c>
      <c r="DE1167" s="13">
        <f ca="1"/>
        <v>66.891609105880732</v>
      </c>
      <c r="DF1167" s="13">
        <v>67.505604843681766</v>
      </c>
    </row>
    <row r="1168" spans="1:110" x14ac:dyDescent="0.25">
      <c r="A1168" s="9">
        <v>72.900000000000006</v>
      </c>
      <c r="B1168" s="10" t="b">
        <v>1</v>
      </c>
      <c r="U1168" s="13"/>
      <c r="V1168" s="13"/>
      <c r="W1168" s="14"/>
      <c r="X1168" s="26"/>
      <c r="Y1168" s="26"/>
      <c r="Z1168" s="26"/>
      <c r="AA1168" s="26"/>
      <c r="AB1168" s="26"/>
      <c r="AC1168" s="26"/>
      <c r="AD1168" s="26"/>
      <c r="AE1168" s="26"/>
      <c r="AG1168" s="13"/>
      <c r="AH1168" s="13"/>
      <c r="AI1168" s="14"/>
      <c r="AJ1168" s="26"/>
      <c r="AK1168" s="26"/>
      <c r="AL1168" s="26"/>
      <c r="AM1168" s="26"/>
      <c r="AN1168" s="26"/>
      <c r="AO1168" s="26"/>
      <c r="AP1168" s="26"/>
      <c r="AQ1168" s="26"/>
      <c r="AS1168" s="13"/>
      <c r="AT1168" s="13"/>
      <c r="AU1168" s="14"/>
      <c r="AV1168" s="26"/>
      <c r="AW1168" s="26"/>
      <c r="AX1168" s="26"/>
      <c r="AY1168" s="26"/>
      <c r="AZ1168" s="26"/>
      <c r="BA1168" s="26"/>
      <c r="BB1168" s="26"/>
      <c r="BC1168" s="26"/>
      <c r="CW1168" s="26">
        <v>0.39737021857923499</v>
      </c>
      <c r="CX1168" s="13">
        <v>68.5</v>
      </c>
      <c r="CY1168" s="13">
        <v>66.747203312094058</v>
      </c>
      <c r="CZ1168" s="13">
        <v>65.942648689828644</v>
      </c>
      <c r="DA1168" s="13">
        <v>35.059121164106195</v>
      </c>
      <c r="DB1168" s="13">
        <f ca="1"/>
        <v>68.007093663062363</v>
      </c>
      <c r="DC1168" s="13">
        <f ca="1"/>
        <v>66.452277306904776</v>
      </c>
      <c r="DD1168" s="13">
        <v>64.017656230034987</v>
      </c>
      <c r="DE1168" s="13">
        <f ca="1"/>
        <v>66.901206703914468</v>
      </c>
      <c r="DF1168" s="13">
        <v>67.515453061065728</v>
      </c>
    </row>
    <row r="1169" spans="1:110" x14ac:dyDescent="0.25">
      <c r="A1169" s="9">
        <v>72.900000000000006</v>
      </c>
      <c r="B1169" s="10" t="b">
        <v>1</v>
      </c>
      <c r="U1169" s="13"/>
      <c r="V1169" s="13"/>
      <c r="W1169" s="14"/>
      <c r="X1169" s="26"/>
      <c r="Y1169" s="26"/>
      <c r="Z1169" s="26"/>
      <c r="AA1169" s="26"/>
      <c r="AB1169" s="26"/>
      <c r="AC1169" s="26"/>
      <c r="AD1169" s="26"/>
      <c r="AE1169" s="26"/>
      <c r="AG1169" s="13"/>
      <c r="AH1169" s="13"/>
      <c r="AI1169" s="14"/>
      <c r="AJ1169" s="26"/>
      <c r="AK1169" s="26"/>
      <c r="AL1169" s="26"/>
      <c r="AM1169" s="26"/>
      <c r="AN1169" s="26"/>
      <c r="AO1169" s="26"/>
      <c r="AP1169" s="26"/>
      <c r="AQ1169" s="26"/>
      <c r="AS1169" s="13"/>
      <c r="AT1169" s="13"/>
      <c r="AU1169" s="14"/>
      <c r="AV1169" s="26"/>
      <c r="AW1169" s="26"/>
      <c r="AX1169" s="26"/>
      <c r="AY1169" s="26"/>
      <c r="AZ1169" s="26"/>
      <c r="BA1169" s="26"/>
      <c r="BB1169" s="26"/>
      <c r="BC1169" s="26"/>
      <c r="CW1169" s="26">
        <v>0.39771174863387976</v>
      </c>
      <c r="CX1169" s="13">
        <v>68.5</v>
      </c>
      <c r="CY1169" s="13">
        <v>66.755636260704335</v>
      </c>
      <c r="CZ1169" s="13">
        <v>65.951236017781099</v>
      </c>
      <c r="DA1169" s="13">
        <v>35.098364323713831</v>
      </c>
      <c r="DB1169" s="13">
        <f ca="1"/>
        <v>68.015474076929394</v>
      </c>
      <c r="DC1169" s="13">
        <f ca="1"/>
        <v>66.460445933986179</v>
      </c>
      <c r="DD1169" s="13">
        <v>64.029587640351338</v>
      </c>
      <c r="DE1169" s="13">
        <f ca="1"/>
        <v>66.910801366020507</v>
      </c>
      <c r="DF1169" s="13">
        <v>67.525298119924599</v>
      </c>
    </row>
    <row r="1170" spans="1:110" x14ac:dyDescent="0.25">
      <c r="A1170" s="9">
        <v>72.5</v>
      </c>
      <c r="B1170" s="10" t="b">
        <v>1</v>
      </c>
      <c r="U1170" s="13"/>
      <c r="V1170" s="13"/>
      <c r="W1170" s="14"/>
      <c r="X1170" s="26"/>
      <c r="Y1170" s="26"/>
      <c r="Z1170" s="26"/>
      <c r="AA1170" s="26"/>
      <c r="AB1170" s="26"/>
      <c r="AC1170" s="26"/>
      <c r="AD1170" s="26"/>
      <c r="AE1170" s="26"/>
      <c r="AG1170" s="13"/>
      <c r="AH1170" s="13"/>
      <c r="AI1170" s="14"/>
      <c r="AJ1170" s="26"/>
      <c r="AK1170" s="26"/>
      <c r="AL1170" s="26"/>
      <c r="AM1170" s="26"/>
      <c r="AN1170" s="26"/>
      <c r="AO1170" s="26"/>
      <c r="AP1170" s="26"/>
      <c r="AQ1170" s="26"/>
      <c r="AS1170" s="13"/>
      <c r="AT1170" s="13"/>
      <c r="AU1170" s="14"/>
      <c r="AV1170" s="26"/>
      <c r="AW1170" s="26"/>
      <c r="AX1170" s="26"/>
      <c r="AY1170" s="26"/>
      <c r="AZ1170" s="26"/>
      <c r="BA1170" s="26"/>
      <c r="BB1170" s="26"/>
      <c r="BC1170" s="26"/>
      <c r="CW1170" s="26">
        <v>0.39805327868852458</v>
      </c>
      <c r="CX1170" s="13">
        <v>68.5</v>
      </c>
      <c r="CY1170" s="13">
        <v>66.764067273758954</v>
      </c>
      <c r="CZ1170" s="13">
        <v>65.95982249263713</v>
      </c>
      <c r="DA1170" s="13">
        <v>35.137629742630452</v>
      </c>
      <c r="DB1170" s="13">
        <f ca="1"/>
        <v>68.023850903349327</v>
      </c>
      <c r="DC1170" s="13">
        <f ca="1"/>
        <v>66.46861335771554</v>
      </c>
      <c r="DD1170" s="13">
        <v>64.04151392879092</v>
      </c>
      <c r="DE1170" s="13">
        <f ca="1"/>
        <v>66.920393099273653</v>
      </c>
      <c r="DF1170" s="13">
        <v>67.535140027499423</v>
      </c>
    </row>
    <row r="1171" spans="1:110" x14ac:dyDescent="0.25">
      <c r="A1171" s="9">
        <v>72.5</v>
      </c>
      <c r="B1171" s="10" t="b">
        <v>1</v>
      </c>
      <c r="U1171" s="13"/>
      <c r="V1171" s="13"/>
      <c r="W1171" s="14"/>
      <c r="X1171" s="26"/>
      <c r="Y1171" s="26"/>
      <c r="Z1171" s="26"/>
      <c r="AA1171" s="26"/>
      <c r="AB1171" s="26"/>
      <c r="AC1171" s="26"/>
      <c r="AD1171" s="26"/>
      <c r="AE1171" s="26"/>
      <c r="AG1171" s="13"/>
      <c r="AH1171" s="13"/>
      <c r="AI1171" s="14"/>
      <c r="AJ1171" s="26"/>
      <c r="AK1171" s="26"/>
      <c r="AL1171" s="26"/>
      <c r="AM1171" s="26"/>
      <c r="AN1171" s="26"/>
      <c r="AO1171" s="26"/>
      <c r="AP1171" s="26"/>
      <c r="AQ1171" s="26"/>
      <c r="AS1171" s="13"/>
      <c r="AT1171" s="13"/>
      <c r="AU1171" s="14"/>
      <c r="AV1171" s="26"/>
      <c r="AW1171" s="26"/>
      <c r="AX1171" s="26"/>
      <c r="AY1171" s="26"/>
      <c r="AZ1171" s="26"/>
      <c r="BA1171" s="26"/>
      <c r="BB1171" s="26"/>
      <c r="BC1171" s="26"/>
      <c r="CW1171" s="26">
        <v>0.3983948087431694</v>
      </c>
      <c r="CX1171" s="13">
        <v>68.599999999999994</v>
      </c>
      <c r="CY1171" s="13">
        <v>66.772496358750288</v>
      </c>
      <c r="CZ1171" s="13">
        <v>65.968408121404408</v>
      </c>
      <c r="DA1171" s="13">
        <v>35.17691744612199</v>
      </c>
      <c r="DB1171" s="13">
        <f ca="1"/>
        <v>68.032224151141207</v>
      </c>
      <c r="DC1171" s="13">
        <f ca="1"/>
        <v>66.476779584910489</v>
      </c>
      <c r="DD1171" s="13">
        <v>64.05343510194416</v>
      </c>
      <c r="DE1171" s="13">
        <f ca="1"/>
        <v>66.929981910736259</v>
      </c>
      <c r="DF1171" s="13">
        <v>67.544978791018153</v>
      </c>
    </row>
    <row r="1172" spans="1:110" x14ac:dyDescent="0.25">
      <c r="A1172" s="9">
        <v>72.3</v>
      </c>
      <c r="B1172" s="10" t="b">
        <v>1</v>
      </c>
      <c r="U1172" s="13"/>
      <c r="V1172" s="13"/>
      <c r="W1172" s="14"/>
      <c r="X1172" s="26"/>
      <c r="Y1172" s="26"/>
      <c r="Z1172" s="26"/>
      <c r="AA1172" s="26"/>
      <c r="AB1172" s="26"/>
      <c r="AC1172" s="26"/>
      <c r="AD1172" s="26"/>
      <c r="AE1172" s="26"/>
      <c r="AG1172" s="13"/>
      <c r="AH1172" s="13"/>
      <c r="AI1172" s="14"/>
      <c r="AJ1172" s="26"/>
      <c r="AK1172" s="26"/>
      <c r="AL1172" s="26"/>
      <c r="AM1172" s="26"/>
      <c r="AN1172" s="26"/>
      <c r="AO1172" s="26"/>
      <c r="AP1172" s="26"/>
      <c r="AQ1172" s="26"/>
      <c r="AS1172" s="13"/>
      <c r="AT1172" s="13"/>
      <c r="AU1172" s="14"/>
      <c r="AV1172" s="26"/>
      <c r="AW1172" s="26"/>
      <c r="AX1172" s="26"/>
      <c r="AY1172" s="26"/>
      <c r="AZ1172" s="26"/>
      <c r="BA1172" s="26"/>
      <c r="BB1172" s="26"/>
      <c r="BC1172" s="26"/>
      <c r="CW1172" s="26">
        <v>0.39873633879781423</v>
      </c>
      <c r="CX1172" s="13">
        <v>68.599999999999994</v>
      </c>
      <c r="CY1172" s="13">
        <v>66.780923523159586</v>
      </c>
      <c r="CZ1172" s="13">
        <v>65.976992911083144</v>
      </c>
      <c r="DA1172" s="13">
        <v>35.21622745949746</v>
      </c>
      <c r="DB1172" s="13">
        <f ca="1"/>
        <v>68.040593829106811</v>
      </c>
      <c r="DC1172" s="13">
        <f ca="1"/>
        <v>66.484944622380226</v>
      </c>
      <c r="DD1172" s="13">
        <v>64.065351166387416</v>
      </c>
      <c r="DE1172" s="13">
        <f ca="1"/>
        <v>66.939567807458317</v>
      </c>
      <c r="DF1172" s="13">
        <v>67.554814417695781</v>
      </c>
    </row>
    <row r="1173" spans="1:110" x14ac:dyDescent="0.25">
      <c r="A1173" s="9">
        <v>71.7</v>
      </c>
      <c r="B1173" s="10" t="b">
        <v>1</v>
      </c>
      <c r="U1173" s="13"/>
      <c r="V1173" s="13"/>
      <c r="W1173" s="14"/>
      <c r="X1173" s="26"/>
      <c r="Y1173" s="26"/>
      <c r="Z1173" s="26"/>
      <c r="AA1173" s="26"/>
      <c r="AB1173" s="26"/>
      <c r="AC1173" s="26"/>
      <c r="AD1173" s="26"/>
      <c r="AE1173" s="26"/>
      <c r="AG1173" s="13"/>
      <c r="AH1173" s="13"/>
      <c r="AI1173" s="14"/>
      <c r="AJ1173" s="26"/>
      <c r="AK1173" s="26"/>
      <c r="AL1173" s="26"/>
      <c r="AM1173" s="26"/>
      <c r="AN1173" s="26"/>
      <c r="AO1173" s="26"/>
      <c r="AP1173" s="26"/>
      <c r="AQ1173" s="26"/>
      <c r="AS1173" s="13"/>
      <c r="AT1173" s="13"/>
      <c r="AU1173" s="14"/>
      <c r="AV1173" s="26"/>
      <c r="AW1173" s="26"/>
      <c r="AX1173" s="26"/>
      <c r="AY1173" s="26"/>
      <c r="AZ1173" s="26"/>
      <c r="BA1173" s="26"/>
      <c r="BB1173" s="26"/>
      <c r="BC1173" s="26"/>
      <c r="CW1173" s="26">
        <v>0.39907786885245899</v>
      </c>
      <c r="CX1173" s="13">
        <v>68.599999999999994</v>
      </c>
      <c r="CY1173" s="13">
        <v>66.789348774456954</v>
      </c>
      <c r="CZ1173" s="13">
        <v>65.985576868666342</v>
      </c>
      <c r="DA1173" s="13">
        <v>35.255559808108998</v>
      </c>
      <c r="DB1173" s="13">
        <f ca="1"/>
        <v>68.048959946030706</v>
      </c>
      <c r="DC1173" s="13">
        <f ca="1"/>
        <v>66.493108476925684</v>
      </c>
      <c r="DD1173" s="13">
        <v>64.077262128682889</v>
      </c>
      <c r="DE1173" s="13">
        <f ca="1"/>
        <v>66.949150796477412</v>
      </c>
      <c r="DF1173" s="13">
        <v>67.56464691473434</v>
      </c>
    </row>
    <row r="1174" spans="1:110" x14ac:dyDescent="0.25">
      <c r="A1174" s="9">
        <v>82.7</v>
      </c>
      <c r="B1174" s="10" t="b">
        <v>1</v>
      </c>
      <c r="U1174" s="13"/>
      <c r="V1174" s="13"/>
      <c r="W1174" s="14"/>
      <c r="X1174" s="26"/>
      <c r="Y1174" s="26"/>
      <c r="Z1174" s="26"/>
      <c r="AA1174" s="26"/>
      <c r="AB1174" s="26"/>
      <c r="AC1174" s="26"/>
      <c r="AD1174" s="26"/>
      <c r="AE1174" s="26"/>
      <c r="AG1174" s="13"/>
      <c r="AH1174" s="13"/>
      <c r="AI1174" s="14"/>
      <c r="AJ1174" s="26"/>
      <c r="AK1174" s="26"/>
      <c r="AL1174" s="26"/>
      <c r="AM1174" s="26"/>
      <c r="AN1174" s="26"/>
      <c r="AO1174" s="26"/>
      <c r="AP1174" s="26"/>
      <c r="AQ1174" s="26"/>
      <c r="AS1174" s="13"/>
      <c r="AT1174" s="13"/>
      <c r="AU1174" s="14"/>
      <c r="AV1174" s="26"/>
      <c r="AW1174" s="26"/>
      <c r="AX1174" s="26"/>
      <c r="AY1174" s="26"/>
      <c r="AZ1174" s="26"/>
      <c r="BA1174" s="26"/>
      <c r="BB1174" s="26"/>
      <c r="BC1174" s="26"/>
      <c r="CW1174" s="26">
        <v>0.39941939890710382</v>
      </c>
      <c r="CX1174" s="13">
        <v>68.599999999999994</v>
      </c>
      <c r="CY1174" s="13">
        <v>66.797772120101399</v>
      </c>
      <c r="CZ1174" s="13">
        <v>65.99416000113952</v>
      </c>
      <c r="DA1174" s="13">
        <v>35.294914517351991</v>
      </c>
      <c r="DB1174" s="13">
        <f ca="1"/>
        <v>68.057322510680365</v>
      </c>
      <c r="DC1174" s="13">
        <f ca="1"/>
        <v>66.501271155339509</v>
      </c>
      <c r="DD1174" s="13">
        <v>64.08916799537883</v>
      </c>
      <c r="DE1174" s="13">
        <f ca="1"/>
        <v>66.958730884818905</v>
      </c>
      <c r="DF1174" s="13">
        <v>67.574476289322945</v>
      </c>
    </row>
    <row r="1175" spans="1:110" x14ac:dyDescent="0.25">
      <c r="A1175" s="9">
        <v>82.5</v>
      </c>
      <c r="B1175" s="10" t="b">
        <v>1</v>
      </c>
      <c r="U1175" s="13"/>
      <c r="V1175" s="13"/>
      <c r="W1175" s="14"/>
      <c r="X1175" s="26"/>
      <c r="Y1175" s="26"/>
      <c r="Z1175" s="26"/>
      <c r="AA1175" s="26"/>
      <c r="AB1175" s="26"/>
      <c r="AC1175" s="26"/>
      <c r="AD1175" s="26"/>
      <c r="AE1175" s="26"/>
      <c r="AG1175" s="13"/>
      <c r="AH1175" s="13"/>
      <c r="AI1175" s="14"/>
      <c r="AJ1175" s="26"/>
      <c r="AK1175" s="26"/>
      <c r="AL1175" s="26"/>
      <c r="AM1175" s="26"/>
      <c r="AN1175" s="26"/>
      <c r="AO1175" s="26"/>
      <c r="AP1175" s="26"/>
      <c r="AQ1175" s="26"/>
      <c r="AS1175" s="13"/>
      <c r="AT1175" s="13"/>
      <c r="AU1175" s="14"/>
      <c r="AV1175" s="26"/>
      <c r="AW1175" s="26"/>
      <c r="AX1175" s="26"/>
      <c r="AY1175" s="26"/>
      <c r="AZ1175" s="26"/>
      <c r="BA1175" s="26"/>
      <c r="BB1175" s="26"/>
      <c r="BC1175" s="26"/>
      <c r="CW1175" s="26">
        <v>0.39976092896174864</v>
      </c>
      <c r="CX1175" s="13">
        <v>68.599999999999994</v>
      </c>
      <c r="CY1175" s="13">
        <v>66.80619356754093</v>
      </c>
      <c r="CZ1175" s="13">
        <v>66.002742315480873</v>
      </c>
      <c r="DA1175" s="13">
        <v>35.334291612665169</v>
      </c>
      <c r="DB1175" s="13">
        <f ca="1"/>
        <v>68.065681531806177</v>
      </c>
      <c r="DC1175" s="13">
        <f ca="1"/>
        <v>66.509432664406077</v>
      </c>
      <c r="DD1175" s="13">
        <v>64.101068773009459</v>
      </c>
      <c r="DE1175" s="13">
        <f ca="1"/>
        <v>66.968308079495813</v>
      </c>
      <c r="DF1175" s="13">
        <v>67.584302548637879</v>
      </c>
    </row>
    <row r="1176" spans="1:110" x14ac:dyDescent="0.25">
      <c r="A1176" s="9">
        <v>82.4</v>
      </c>
      <c r="B1176" s="10" t="b">
        <v>1</v>
      </c>
      <c r="U1176" s="13"/>
      <c r="V1176" s="13"/>
      <c r="W1176" s="14"/>
      <c r="X1176" s="26"/>
      <c r="Y1176" s="26"/>
      <c r="Z1176" s="26"/>
      <c r="AA1176" s="26"/>
      <c r="AB1176" s="26"/>
      <c r="AC1176" s="26"/>
      <c r="AD1176" s="26"/>
      <c r="AE1176" s="26"/>
      <c r="AG1176" s="13"/>
      <c r="AH1176" s="13"/>
      <c r="AI1176" s="14"/>
      <c r="AJ1176" s="26"/>
      <c r="AK1176" s="26"/>
      <c r="AL1176" s="26"/>
      <c r="AM1176" s="26"/>
      <c r="AN1176" s="26"/>
      <c r="AO1176" s="26"/>
      <c r="AP1176" s="26"/>
      <c r="AQ1176" s="26"/>
      <c r="AS1176" s="13"/>
      <c r="AT1176" s="13"/>
      <c r="AU1176" s="14"/>
      <c r="AV1176" s="26"/>
      <c r="AW1176" s="26"/>
      <c r="AX1176" s="26"/>
      <c r="AY1176" s="26"/>
      <c r="AZ1176" s="26"/>
      <c r="BA1176" s="26"/>
      <c r="BB1176" s="26"/>
      <c r="BC1176" s="26"/>
      <c r="CW1176" s="26">
        <v>0.40010245901639346</v>
      </c>
      <c r="CX1176" s="13">
        <v>68.599999999999994</v>
      </c>
      <c r="CY1176" s="13">
        <v>66.814613124212585</v>
      </c>
      <c r="CZ1176" s="13">
        <v>66.01132381866158</v>
      </c>
      <c r="DA1176" s="13">
        <v>35.373691119530676</v>
      </c>
      <c r="DB1176" s="13">
        <f ca="1"/>
        <v>68.074037018141567</v>
      </c>
      <c r="DC1176" s="13">
        <f ca="1"/>
        <v>66.517593010901606</v>
      </c>
      <c r="DD1176" s="13">
        <v>64.112964468095015</v>
      </c>
      <c r="DE1176" s="13">
        <f ca="1"/>
        <v>66.977882387509013</v>
      </c>
      <c r="DF1176" s="13">
        <v>67.594125699842607</v>
      </c>
    </row>
    <row r="1177" spans="1:110" x14ac:dyDescent="0.25">
      <c r="A1177" s="9">
        <v>82.5</v>
      </c>
      <c r="B1177" s="10" t="b">
        <v>1</v>
      </c>
      <c r="U1177" s="13"/>
      <c r="V1177" s="13"/>
      <c r="W1177" s="14"/>
      <c r="X1177" s="26"/>
      <c r="Y1177" s="26"/>
      <c r="Z1177" s="26"/>
      <c r="AA1177" s="26"/>
      <c r="AB1177" s="26"/>
      <c r="AC1177" s="26"/>
      <c r="AD1177" s="26"/>
      <c r="AE1177" s="26"/>
      <c r="AG1177" s="13"/>
      <c r="AH1177" s="13"/>
      <c r="AI1177" s="14"/>
      <c r="AJ1177" s="26"/>
      <c r="AK1177" s="26"/>
      <c r="AL1177" s="26"/>
      <c r="AM1177" s="26"/>
      <c r="AN1177" s="26"/>
      <c r="AO1177" s="26"/>
      <c r="AP1177" s="26"/>
      <c r="AQ1177" s="26"/>
      <c r="AS1177" s="13"/>
      <c r="AT1177" s="13"/>
      <c r="AU1177" s="14"/>
      <c r="AV1177" s="26"/>
      <c r="AW1177" s="26"/>
      <c r="AX1177" s="26"/>
      <c r="AY1177" s="26"/>
      <c r="AZ1177" s="26"/>
      <c r="BA1177" s="26"/>
      <c r="BB1177" s="26"/>
      <c r="BC1177" s="26"/>
      <c r="CW1177" s="26">
        <v>0.40044398907103823</v>
      </c>
      <c r="CX1177" s="13">
        <v>68.7</v>
      </c>
      <c r="CY1177" s="13">
        <v>66.823030797542472</v>
      </c>
      <c r="CZ1177" s="13">
        <v>66.019904517645401</v>
      </c>
      <c r="DA1177" s="13">
        <v>35.413113063474185</v>
      </c>
      <c r="DB1177" s="13">
        <f ca="1"/>
        <v>68.082388978403003</v>
      </c>
      <c r="DC1177" s="13">
        <f ca="1"/>
        <v>66.525752201594145</v>
      </c>
      <c r="DD1177" s="13">
        <v>64.124855087141867</v>
      </c>
      <c r="DE1177" s="13">
        <f ca="1"/>
        <v>66.987453815847203</v>
      </c>
      <c r="DF1177" s="13">
        <v>67.603945750087817</v>
      </c>
    </row>
    <row r="1178" spans="1:110" x14ac:dyDescent="0.25">
      <c r="A1178" s="9">
        <v>82.1</v>
      </c>
      <c r="B1178" s="10" t="b">
        <v>1</v>
      </c>
      <c r="U1178" s="13"/>
      <c r="V1178" s="13"/>
      <c r="W1178" s="14"/>
      <c r="X1178" s="26"/>
      <c r="Y1178" s="26"/>
      <c r="Z1178" s="26"/>
      <c r="AA1178" s="26"/>
      <c r="AB1178" s="26"/>
      <c r="AC1178" s="26"/>
      <c r="AD1178" s="26"/>
      <c r="AE1178" s="26"/>
      <c r="AG1178" s="13"/>
      <c r="AH1178" s="13"/>
      <c r="AI1178" s="14"/>
      <c r="AJ1178" s="26"/>
      <c r="AK1178" s="26"/>
      <c r="AL1178" s="26"/>
      <c r="AM1178" s="26"/>
      <c r="AN1178" s="26"/>
      <c r="AO1178" s="26"/>
      <c r="AP1178" s="26"/>
      <c r="AQ1178" s="26"/>
      <c r="AS1178" s="13"/>
      <c r="AT1178" s="13"/>
      <c r="AU1178" s="14"/>
      <c r="AV1178" s="26"/>
      <c r="AW1178" s="26"/>
      <c r="AX1178" s="26"/>
      <c r="AY1178" s="26"/>
      <c r="AZ1178" s="26"/>
      <c r="BA1178" s="26"/>
      <c r="BB1178" s="26"/>
      <c r="BC1178" s="26"/>
      <c r="CW1178" s="26">
        <v>0.40078551912568305</v>
      </c>
      <c r="CX1178" s="13">
        <v>68.7</v>
      </c>
      <c r="CY1178" s="13">
        <v>66.831446594945845</v>
      </c>
      <c r="CZ1178" s="13">
        <v>66.028484419389031</v>
      </c>
      <c r="DA1178" s="13">
        <v>35.452557470065031</v>
      </c>
      <c r="DB1178" s="13">
        <f ca="1"/>
        <v>68.090737421290129</v>
      </c>
      <c r="DC1178" s="13">
        <f ca="1"/>
        <v>66.533910243243668</v>
      </c>
      <c r="DD1178" s="13">
        <v>64.136740636642486</v>
      </c>
      <c r="DE1178" s="13">
        <f ca="1"/>
        <v>66.997022371486935</v>
      </c>
      <c r="DF1178" s="13">
        <v>67.613762706511551</v>
      </c>
    </row>
    <row r="1179" spans="1:110" x14ac:dyDescent="0.25">
      <c r="A1179" s="9">
        <v>81.8</v>
      </c>
      <c r="B1179" s="10" t="b">
        <v>1</v>
      </c>
      <c r="U1179" s="13"/>
      <c r="V1179" s="13"/>
      <c r="W1179" s="14"/>
      <c r="X1179" s="26"/>
      <c r="Y1179" s="26"/>
      <c r="Z1179" s="26"/>
      <c r="AA1179" s="26"/>
      <c r="AB1179" s="26"/>
      <c r="AC1179" s="26"/>
      <c r="AD1179" s="26"/>
      <c r="AE1179" s="26"/>
      <c r="AG1179" s="13"/>
      <c r="AH1179" s="13"/>
      <c r="AI1179" s="14"/>
      <c r="AJ1179" s="26"/>
      <c r="AK1179" s="26"/>
      <c r="AL1179" s="26"/>
      <c r="AM1179" s="26"/>
      <c r="AN1179" s="26"/>
      <c r="AO1179" s="26"/>
      <c r="AP1179" s="26"/>
      <c r="AQ1179" s="26"/>
      <c r="AS1179" s="13"/>
      <c r="AT1179" s="13"/>
      <c r="AU1179" s="14"/>
      <c r="AV1179" s="26"/>
      <c r="AW1179" s="26"/>
      <c r="AX1179" s="26"/>
      <c r="AY1179" s="26"/>
      <c r="AZ1179" s="26"/>
      <c r="BA1179" s="26"/>
      <c r="BB1179" s="26"/>
      <c r="BC1179" s="26"/>
      <c r="CW1179" s="26">
        <v>0.40112704918032788</v>
      </c>
      <c r="CX1179" s="13">
        <v>68.7</v>
      </c>
      <c r="CY1179" s="13">
        <v>66.839860523827127</v>
      </c>
      <c r="CZ1179" s="13">
        <v>66.037063530842076</v>
      </c>
      <c r="DA1179" s="13">
        <v>35.492024364916276</v>
      </c>
      <c r="DB1179" s="13">
        <f ca="1"/>
        <v>68.099082355485791</v>
      </c>
      <c r="DC1179" s="13">
        <f ca="1"/>
        <v>66.542067142602093</v>
      </c>
      <c r="DD1179" s="13">
        <v>64.148621123075543</v>
      </c>
      <c r="DE1179" s="13">
        <f ca="1"/>
        <v>67.006588061392748</v>
      </c>
      <c r="DF1179" s="13">
        <v>67.623576576239117</v>
      </c>
    </row>
    <row r="1180" spans="1:110" x14ac:dyDescent="0.25">
      <c r="A1180" s="9">
        <v>81.599999999999994</v>
      </c>
      <c r="B1180" s="10" t="b">
        <v>1</v>
      </c>
      <c r="U1180" s="13"/>
      <c r="V1180" s="13"/>
      <c r="W1180" s="14"/>
      <c r="X1180" s="26"/>
      <c r="Y1180" s="26"/>
      <c r="Z1180" s="26"/>
      <c r="AA1180" s="26"/>
      <c r="AB1180" s="26"/>
      <c r="AC1180" s="26"/>
      <c r="AD1180" s="26"/>
      <c r="AE1180" s="26"/>
      <c r="AG1180" s="13"/>
      <c r="AH1180" s="13"/>
      <c r="AI1180" s="14"/>
      <c r="AJ1180" s="26"/>
      <c r="AK1180" s="26"/>
      <c r="AL1180" s="26"/>
      <c r="AM1180" s="26"/>
      <c r="AN1180" s="26"/>
      <c r="AO1180" s="26"/>
      <c r="AP1180" s="26"/>
      <c r="AQ1180" s="26"/>
      <c r="AS1180" s="13"/>
      <c r="AT1180" s="13"/>
      <c r="AU1180" s="14"/>
      <c r="AV1180" s="26"/>
      <c r="AW1180" s="26"/>
      <c r="AX1180" s="26"/>
      <c r="AY1180" s="26"/>
      <c r="AZ1180" s="26"/>
      <c r="BA1180" s="26"/>
      <c r="BB1180" s="26"/>
      <c r="BC1180" s="26"/>
      <c r="CW1180" s="26">
        <v>0.4014685792349727</v>
      </c>
      <c r="CX1180" s="13">
        <v>68.7</v>
      </c>
      <c r="CY1180" s="13">
        <v>66.848272591579999</v>
      </c>
      <c r="CZ1180" s="13">
        <v>66.045641858947008</v>
      </c>
      <c r="DA1180" s="13">
        <v>35.5315137736848</v>
      </c>
      <c r="DB1180" s="13">
        <f ca="1"/>
        <v>68.107423789656096</v>
      </c>
      <c r="DC1180" s="13">
        <f ca="1"/>
        <v>66.550222906413296</v>
      </c>
      <c r="DD1180" s="13">
        <v>64.160496552905897</v>
      </c>
      <c r="DE1180" s="13">
        <f ca="1"/>
        <v>67.016150892517118</v>
      </c>
      <c r="DF1180" s="13">
        <v>67.633387366383275</v>
      </c>
    </row>
    <row r="1181" spans="1:110" x14ac:dyDescent="0.25">
      <c r="A1181" s="9">
        <v>81.400000000000006</v>
      </c>
      <c r="B1181" s="10" t="b">
        <v>1</v>
      </c>
      <c r="U1181" s="13"/>
      <c r="V1181" s="13"/>
      <c r="W1181" s="14"/>
      <c r="X1181" s="26"/>
      <c r="Y1181" s="26"/>
      <c r="Z1181" s="26"/>
      <c r="AA1181" s="26"/>
      <c r="AB1181" s="26"/>
      <c r="AC1181" s="26"/>
      <c r="AD1181" s="26"/>
      <c r="AE1181" s="26"/>
      <c r="AG1181" s="13"/>
      <c r="AH1181" s="13"/>
      <c r="AI1181" s="14"/>
      <c r="AJ1181" s="26"/>
      <c r="AK1181" s="26"/>
      <c r="AL1181" s="26"/>
      <c r="AM1181" s="26"/>
      <c r="AN1181" s="26"/>
      <c r="AO1181" s="26"/>
      <c r="AP1181" s="26"/>
      <c r="AQ1181" s="26"/>
      <c r="AS1181" s="13"/>
      <c r="AT1181" s="13"/>
      <c r="AU1181" s="14"/>
      <c r="AV1181" s="26"/>
      <c r="AW1181" s="26"/>
      <c r="AX1181" s="26"/>
      <c r="AY1181" s="26"/>
      <c r="AZ1181" s="26"/>
      <c r="BA1181" s="26"/>
      <c r="BB1181" s="26"/>
      <c r="BC1181" s="26"/>
      <c r="CW1181" s="26">
        <v>0.40181010928961747</v>
      </c>
      <c r="CX1181" s="13">
        <v>68.7</v>
      </c>
      <c r="CY1181" s="13">
        <v>66.856682805587411</v>
      </c>
      <c r="CZ1181" s="13">
        <v>66.054219410639419</v>
      </c>
      <c r="DA1181" s="13">
        <v>35.571025722071418</v>
      </c>
      <c r="DB1181" s="13">
        <f ca="1"/>
        <v>68.115761732450494</v>
      </c>
      <c r="DC1181" s="13">
        <f ca="1"/>
        <v>66.558377541413208</v>
      </c>
      <c r="DD1181" s="13">
        <v>64.17236693258468</v>
      </c>
      <c r="DE1181" s="13">
        <f ca="1"/>
        <v>67.025710871800555</v>
      </c>
      <c r="DF1181" s="13">
        <v>67.643195084044166</v>
      </c>
    </row>
    <row r="1182" spans="1:110" x14ac:dyDescent="0.25">
      <c r="A1182" s="9">
        <v>81.3</v>
      </c>
      <c r="B1182" s="10" t="b">
        <v>1</v>
      </c>
      <c r="U1182" s="13"/>
      <c r="V1182" s="13"/>
      <c r="W1182" s="14"/>
      <c r="X1182" s="26"/>
      <c r="Y1182" s="26"/>
      <c r="Z1182" s="26"/>
      <c r="AA1182" s="26"/>
      <c r="AB1182" s="26"/>
      <c r="AC1182" s="26"/>
      <c r="AD1182" s="26"/>
      <c r="AE1182" s="26"/>
      <c r="AG1182" s="13"/>
      <c r="AH1182" s="13"/>
      <c r="AI1182" s="14"/>
      <c r="AJ1182" s="26"/>
      <c r="AK1182" s="26"/>
      <c r="AL1182" s="26"/>
      <c r="AM1182" s="26"/>
      <c r="AN1182" s="26"/>
      <c r="AO1182" s="26"/>
      <c r="AP1182" s="26"/>
      <c r="AQ1182" s="26"/>
      <c r="AS1182" s="13"/>
      <c r="AT1182" s="13"/>
      <c r="AU1182" s="14"/>
      <c r="AV1182" s="26"/>
      <c r="AW1182" s="26"/>
      <c r="AX1182" s="26"/>
      <c r="AY1182" s="26"/>
      <c r="AZ1182" s="26"/>
      <c r="BA1182" s="26"/>
      <c r="BB1182" s="26"/>
      <c r="BC1182" s="26"/>
      <c r="CW1182" s="26">
        <v>0.40215163934426229</v>
      </c>
      <c r="CX1182" s="13">
        <v>68.7</v>
      </c>
      <c r="CY1182" s="13">
        <v>66.865091173221671</v>
      </c>
      <c r="CZ1182" s="13">
        <v>66.062796192847742</v>
      </c>
      <c r="DA1182" s="13">
        <v>35.610560235821005</v>
      </c>
      <c r="DB1182" s="13">
        <f ca="1"/>
        <v>68.124096192501838</v>
      </c>
      <c r="DC1182" s="13">
        <f ca="1"/>
        <v>66.566531054329857</v>
      </c>
      <c r="DD1182" s="13">
        <v>64.18423226854928</v>
      </c>
      <c r="DE1182" s="13">
        <f ca="1"/>
        <v>67.035268006171648</v>
      </c>
      <c r="DF1182" s="13">
        <v>67.652999736309425</v>
      </c>
    </row>
    <row r="1183" spans="1:110" x14ac:dyDescent="0.25">
      <c r="A1183" s="9">
        <v>81.099999999999994</v>
      </c>
      <c r="B1183" s="10" t="b">
        <v>1</v>
      </c>
      <c r="U1183" s="13"/>
      <c r="V1183" s="13"/>
      <c r="W1183" s="14"/>
      <c r="X1183" s="26"/>
      <c r="Y1183" s="26"/>
      <c r="Z1183" s="26"/>
      <c r="AA1183" s="26"/>
      <c r="AB1183" s="26"/>
      <c r="AC1183" s="26"/>
      <c r="AD1183" s="26"/>
      <c r="AE1183" s="26"/>
      <c r="AG1183" s="13"/>
      <c r="AH1183" s="13"/>
      <c r="AI1183" s="14"/>
      <c r="AJ1183" s="26"/>
      <c r="AK1183" s="26"/>
      <c r="AL1183" s="26"/>
      <c r="AM1183" s="26"/>
      <c r="AN1183" s="26"/>
      <c r="AO1183" s="26"/>
      <c r="AP1183" s="26"/>
      <c r="AQ1183" s="26"/>
      <c r="AS1183" s="13"/>
      <c r="AT1183" s="13"/>
      <c r="AU1183" s="14"/>
      <c r="AV1183" s="26"/>
      <c r="AW1183" s="26"/>
      <c r="AX1183" s="26"/>
      <c r="AY1183" s="26"/>
      <c r="AZ1183" s="26"/>
      <c r="BA1183" s="26"/>
      <c r="BB1183" s="26"/>
      <c r="BC1183" s="26"/>
      <c r="CW1183" s="26">
        <v>0.40249316939890711</v>
      </c>
      <c r="CX1183" s="13">
        <v>68.7</v>
      </c>
      <c r="CY1183" s="13">
        <v>66.873497701844443</v>
      </c>
      <c r="CZ1183" s="13">
        <v>66.071372212493642</v>
      </c>
      <c r="DA1183" s="13">
        <v>35.650117340722517</v>
      </c>
      <c r="DB1183" s="13">
        <f ca="1"/>
        <v>68.132427178426482</v>
      </c>
      <c r="DC1183" s="13">
        <f ca="1"/>
        <v>66.574683451883317</v>
      </c>
      <c r="DD1183" s="13">
        <v>64.196092567223474</v>
      </c>
      <c r="DE1183" s="13">
        <f ca="1"/>
        <v>67.044822302547118</v>
      </c>
      <c r="DF1183" s="13">
        <v>67.662801330254268</v>
      </c>
    </row>
    <row r="1184" spans="1:110" x14ac:dyDescent="0.25">
      <c r="A1184" s="9">
        <v>81</v>
      </c>
      <c r="B1184" s="10" t="b">
        <v>1</v>
      </c>
      <c r="U1184" s="13"/>
      <c r="V1184" s="13"/>
      <c r="W1184" s="14"/>
      <c r="X1184" s="26"/>
      <c r="Y1184" s="26"/>
      <c r="Z1184" s="26"/>
      <c r="AA1184" s="26"/>
      <c r="AB1184" s="26"/>
      <c r="AC1184" s="26"/>
      <c r="AD1184" s="26"/>
      <c r="AE1184" s="26"/>
      <c r="AG1184" s="13"/>
      <c r="AH1184" s="13"/>
      <c r="AI1184" s="14"/>
      <c r="AJ1184" s="26"/>
      <c r="AK1184" s="26"/>
      <c r="AL1184" s="26"/>
      <c r="AM1184" s="26"/>
      <c r="AN1184" s="26"/>
      <c r="AO1184" s="26"/>
      <c r="AP1184" s="26"/>
      <c r="AQ1184" s="26"/>
      <c r="AS1184" s="13"/>
      <c r="AT1184" s="13"/>
      <c r="AU1184" s="14"/>
      <c r="AV1184" s="26"/>
      <c r="AW1184" s="26"/>
      <c r="AX1184" s="26"/>
      <c r="AY1184" s="26"/>
      <c r="AZ1184" s="26"/>
      <c r="BA1184" s="26"/>
      <c r="BB1184" s="26"/>
      <c r="BC1184" s="26"/>
      <c r="CW1184" s="26">
        <v>0.40283469945355194</v>
      </c>
      <c r="CX1184" s="13">
        <v>68.7</v>
      </c>
      <c r="CY1184" s="13">
        <v>66.881902398806858</v>
      </c>
      <c r="CZ1184" s="13">
        <v>66.079947476491768</v>
      </c>
      <c r="DA1184" s="13">
        <v>35.689697062609198</v>
      </c>
      <c r="DB1184" s="13">
        <f ca="1"/>
        <v>68.140754698824267</v>
      </c>
      <c r="DC1184" s="13">
        <f ca="1"/>
        <v>66.582834740785941</v>
      </c>
      <c r="DD1184" s="13">
        <v>64.207947835017393</v>
      </c>
      <c r="DE1184" s="13">
        <f ca="1"/>
        <v>67.054373767831805</v>
      </c>
      <c r="DF1184" s="13">
        <v>67.67259987294139</v>
      </c>
    </row>
    <row r="1185" spans="1:110" x14ac:dyDescent="0.25">
      <c r="A1185" s="9">
        <v>88</v>
      </c>
      <c r="B1185" s="10" t="b">
        <v>1</v>
      </c>
      <c r="U1185" s="13"/>
      <c r="V1185" s="13"/>
      <c r="W1185" s="14"/>
      <c r="X1185" s="26"/>
      <c r="Y1185" s="26"/>
      <c r="Z1185" s="26"/>
      <c r="AA1185" s="26"/>
      <c r="AB1185" s="26"/>
      <c r="AC1185" s="26"/>
      <c r="AD1185" s="26"/>
      <c r="AE1185" s="26"/>
      <c r="AG1185" s="13"/>
      <c r="AH1185" s="13"/>
      <c r="AI1185" s="14"/>
      <c r="AJ1185" s="26"/>
      <c r="AK1185" s="26"/>
      <c r="AL1185" s="26"/>
      <c r="AM1185" s="26"/>
      <c r="AN1185" s="26"/>
      <c r="AO1185" s="26"/>
      <c r="AP1185" s="26"/>
      <c r="AQ1185" s="26"/>
      <c r="AS1185" s="13"/>
      <c r="AT1185" s="13"/>
      <c r="AU1185" s="14"/>
      <c r="AV1185" s="26"/>
      <c r="AW1185" s="26"/>
      <c r="AX1185" s="26"/>
      <c r="AY1185" s="26"/>
      <c r="AZ1185" s="26"/>
      <c r="BA1185" s="26"/>
      <c r="BB1185" s="26"/>
      <c r="BC1185" s="26"/>
      <c r="CW1185" s="26">
        <v>0.4031762295081967</v>
      </c>
      <c r="CX1185" s="13">
        <v>68.7</v>
      </c>
      <c r="CY1185" s="13">
        <v>66.890305271449535</v>
      </c>
      <c r="CZ1185" s="13">
        <v>66.088521991749985</v>
      </c>
      <c r="DA1185" s="13">
        <v>35.729299427358612</v>
      </c>
      <c r="DB1185" s="13">
        <f ca="1"/>
        <v>68.149078762278663</v>
      </c>
      <c r="DC1185" s="13">
        <f ca="1"/>
        <v>66.590984927742198</v>
      </c>
      <c r="DD1185" s="13">
        <v>64.219798078327557</v>
      </c>
      <c r="DE1185" s="13">
        <f ca="1"/>
        <v>67.063922408918785</v>
      </c>
      <c r="DF1185" s="13">
        <v>67.682395371421208</v>
      </c>
    </row>
    <row r="1186" spans="1:110" x14ac:dyDescent="0.25">
      <c r="A1186" s="9">
        <v>87</v>
      </c>
      <c r="B1186" s="10" t="b">
        <v>1</v>
      </c>
      <c r="U1186" s="13"/>
      <c r="V1186" s="13"/>
      <c r="W1186" s="14"/>
      <c r="X1186" s="26"/>
      <c r="Y1186" s="26"/>
      <c r="Z1186" s="26"/>
      <c r="AA1186" s="26"/>
      <c r="AB1186" s="26"/>
      <c r="AC1186" s="26"/>
      <c r="AD1186" s="26"/>
      <c r="AE1186" s="26"/>
      <c r="AG1186" s="13"/>
      <c r="AH1186" s="13"/>
      <c r="AI1186" s="14"/>
      <c r="AJ1186" s="26"/>
      <c r="AK1186" s="26"/>
      <c r="AL1186" s="26"/>
      <c r="AM1186" s="26"/>
      <c r="AN1186" s="26"/>
      <c r="AO1186" s="26"/>
      <c r="AP1186" s="26"/>
      <c r="AQ1186" s="26"/>
      <c r="AS1186" s="13"/>
      <c r="AT1186" s="13"/>
      <c r="AU1186" s="14"/>
      <c r="AV1186" s="26"/>
      <c r="AW1186" s="26"/>
      <c r="AX1186" s="26"/>
      <c r="AY1186" s="26"/>
      <c r="AZ1186" s="26"/>
      <c r="BA1186" s="26"/>
      <c r="BB1186" s="26"/>
      <c r="BC1186" s="26"/>
      <c r="CW1186" s="26">
        <v>0.40351775956284153</v>
      </c>
      <c r="CX1186" s="13">
        <v>68.7</v>
      </c>
      <c r="CY1186" s="13">
        <v>66.89870632710263</v>
      </c>
      <c r="CZ1186" s="13">
        <v>66.097095765169456</v>
      </c>
      <c r="DA1186" s="13">
        <v>35.768924460892755</v>
      </c>
      <c r="DB1186" s="13">
        <f ca="1"/>
        <v>68.157399377356825</v>
      </c>
      <c r="DC1186" s="13">
        <f ca="1"/>
        <v>66.59913401944884</v>
      </c>
      <c r="DD1186" s="13">
        <v>64.231643303536984</v>
      </c>
      <c r="DE1186" s="13">
        <f ca="1"/>
        <v>67.073468232689393</v>
      </c>
      <c r="DF1186" s="13">
        <v>67.692187832731733</v>
      </c>
    </row>
    <row r="1187" spans="1:110" x14ac:dyDescent="0.25">
      <c r="A1187" s="9">
        <v>84</v>
      </c>
      <c r="B1187" s="10" t="b">
        <v>1</v>
      </c>
      <c r="U1187" s="13"/>
      <c r="V1187" s="13"/>
      <c r="W1187" s="14"/>
      <c r="X1187" s="26"/>
      <c r="Y1187" s="26"/>
      <c r="Z1187" s="26"/>
      <c r="AA1187" s="26"/>
      <c r="AB1187" s="26"/>
      <c r="AC1187" s="26"/>
      <c r="AD1187" s="26"/>
      <c r="AE1187" s="26"/>
      <c r="AG1187" s="13"/>
      <c r="AH1187" s="13"/>
      <c r="AI1187" s="14"/>
      <c r="AJ1187" s="26"/>
      <c r="AK1187" s="26"/>
      <c r="AL1187" s="26"/>
      <c r="AM1187" s="26"/>
      <c r="AN1187" s="26"/>
      <c r="AO1187" s="26"/>
      <c r="AP1187" s="26"/>
      <c r="AQ1187" s="26"/>
      <c r="AS1187" s="13"/>
      <c r="AT1187" s="13"/>
      <c r="AU1187" s="14"/>
      <c r="AV1187" s="26"/>
      <c r="AW1187" s="26"/>
      <c r="AX1187" s="26"/>
      <c r="AY1187" s="26"/>
      <c r="AZ1187" s="26"/>
      <c r="BA1187" s="26"/>
      <c r="BB1187" s="26"/>
      <c r="BC1187" s="26"/>
      <c r="CW1187" s="26">
        <v>0.40385928961748635</v>
      </c>
      <c r="CX1187" s="13">
        <v>68.8</v>
      </c>
      <c r="CY1187" s="13">
        <v>66.9071055730859</v>
      </c>
      <c r="CZ1187" s="13">
        <v>66.105668803644406</v>
      </c>
      <c r="DA1187" s="13">
        <v>35.808572189178157</v>
      </c>
      <c r="DB1187" s="13">
        <f ca="1"/>
        <v>68.165716552609581</v>
      </c>
      <c r="DC1187" s="13">
        <f ca="1"/>
        <v>66.607282022594916</v>
      </c>
      <c r="DD1187" s="13">
        <v>64.243483517015164</v>
      </c>
      <c r="DE1187" s="13">
        <f ca="1"/>
        <v>67.083011246013243</v>
      </c>
      <c r="DF1187" s="13">
        <v>67.70197726389874</v>
      </c>
    </row>
    <row r="1188" spans="1:110" x14ac:dyDescent="0.25">
      <c r="A1188" s="9">
        <v>80</v>
      </c>
      <c r="B1188" s="10" t="b">
        <v>1</v>
      </c>
      <c r="U1188" s="13"/>
      <c r="V1188" s="13"/>
      <c r="W1188" s="14"/>
      <c r="X1188" s="26"/>
      <c r="Y1188" s="26"/>
      <c r="Z1188" s="26"/>
      <c r="AA1188" s="26"/>
      <c r="AB1188" s="26"/>
      <c r="AC1188" s="26"/>
      <c r="AD1188" s="26"/>
      <c r="AE1188" s="26"/>
      <c r="AG1188" s="13"/>
      <c r="AH1188" s="13"/>
      <c r="AI1188" s="14"/>
      <c r="AJ1188" s="26"/>
      <c r="AK1188" s="26"/>
      <c r="AL1188" s="26"/>
      <c r="AM1188" s="26"/>
      <c r="AN1188" s="26"/>
      <c r="AO1188" s="26"/>
      <c r="AP1188" s="26"/>
      <c r="AQ1188" s="26"/>
      <c r="AS1188" s="13"/>
      <c r="AT1188" s="13"/>
      <c r="AU1188" s="14"/>
      <c r="AV1188" s="26"/>
      <c r="AW1188" s="26"/>
      <c r="AX1188" s="26"/>
      <c r="AY1188" s="26"/>
      <c r="AZ1188" s="26"/>
      <c r="BA1188" s="26"/>
      <c r="BB1188" s="26"/>
      <c r="BC1188" s="26"/>
      <c r="CW1188" s="26">
        <v>0.40420081967213117</v>
      </c>
      <c r="CX1188" s="13">
        <v>68.8</v>
      </c>
      <c r="CY1188" s="13">
        <v>66.915503016708712</v>
      </c>
      <c r="CZ1188" s="13">
        <v>66.11424111406248</v>
      </c>
      <c r="DA1188" s="13">
        <v>35.84824263822599</v>
      </c>
      <c r="DB1188" s="13">
        <f ca="1"/>
        <v>68.174030296571587</v>
      </c>
      <c r="DC1188" s="13">
        <f ca="1"/>
        <v>66.615428943861815</v>
      </c>
      <c r="DD1188" s="13">
        <v>64.25531872511813</v>
      </c>
      <c r="DE1188" s="13">
        <f ca="1"/>
        <v>67.092551455748335</v>
      </c>
      <c r="DF1188" s="13">
        <v>67.711763671935742</v>
      </c>
    </row>
    <row r="1189" spans="1:110" x14ac:dyDescent="0.25">
      <c r="A1189" s="9">
        <v>79.7</v>
      </c>
      <c r="B1189" s="10" t="b">
        <v>1</v>
      </c>
      <c r="U1189" s="13"/>
      <c r="V1189" s="13"/>
      <c r="W1189" s="14"/>
      <c r="X1189" s="26"/>
      <c r="Y1189" s="26"/>
      <c r="Z1189" s="26"/>
      <c r="AA1189" s="26"/>
      <c r="AB1189" s="26"/>
      <c r="AC1189" s="26"/>
      <c r="AD1189" s="26"/>
      <c r="AE1189" s="26"/>
      <c r="AG1189" s="13"/>
      <c r="AH1189" s="13"/>
      <c r="AI1189" s="14"/>
      <c r="AJ1189" s="26"/>
      <c r="AK1189" s="26"/>
      <c r="AL1189" s="26"/>
      <c r="AM1189" s="26"/>
      <c r="AN1189" s="26"/>
      <c r="AO1189" s="26"/>
      <c r="AP1189" s="26"/>
      <c r="AQ1189" s="26"/>
      <c r="AS1189" s="13"/>
      <c r="AT1189" s="13"/>
      <c r="AU1189" s="14"/>
      <c r="AV1189" s="26"/>
      <c r="AW1189" s="26"/>
      <c r="AX1189" s="26"/>
      <c r="AY1189" s="26"/>
      <c r="AZ1189" s="26"/>
      <c r="BA1189" s="26"/>
      <c r="BB1189" s="26"/>
      <c r="BC1189" s="26"/>
      <c r="CW1189" s="26">
        <v>0.40454234972677594</v>
      </c>
      <c r="CX1189" s="13">
        <v>68.8</v>
      </c>
      <c r="CY1189" s="13">
        <v>66.923898665270158</v>
      </c>
      <c r="CZ1189" s="13">
        <v>66.122812703304589</v>
      </c>
      <c r="DA1189" s="13">
        <v>35.887935834092175</v>
      </c>
      <c r="DB1189" s="13">
        <f ca="1"/>
        <v>68.182340617761355</v>
      </c>
      <c r="DC1189" s="13">
        <f ca="1"/>
        <v>66.62357478992331</v>
      </c>
      <c r="DD1189" s="13">
        <v>64.267148934188498</v>
      </c>
      <c r="DE1189" s="13">
        <f ca="1"/>
        <v>67.102088868740992</v>
      </c>
      <c r="DF1189" s="13">
        <v>67.721547063844056</v>
      </c>
    </row>
    <row r="1190" spans="1:110" x14ac:dyDescent="0.25">
      <c r="A1190" s="9">
        <v>68.3</v>
      </c>
      <c r="B1190" s="10" t="b">
        <v>1</v>
      </c>
      <c r="U1190" s="13"/>
      <c r="V1190" s="13"/>
      <c r="W1190" s="14"/>
      <c r="X1190" s="26"/>
      <c r="Y1190" s="26"/>
      <c r="Z1190" s="26"/>
      <c r="AA1190" s="26"/>
      <c r="AB1190" s="26"/>
      <c r="AC1190" s="26"/>
      <c r="AD1190" s="26"/>
      <c r="AE1190" s="26"/>
      <c r="AG1190" s="13"/>
      <c r="AH1190" s="13"/>
      <c r="AI1190" s="14"/>
      <c r="AJ1190" s="26"/>
      <c r="AK1190" s="26"/>
      <c r="AL1190" s="26"/>
      <c r="AM1190" s="26"/>
      <c r="AN1190" s="26"/>
      <c r="AO1190" s="26"/>
      <c r="AP1190" s="26"/>
      <c r="AQ1190" s="26"/>
      <c r="AS1190" s="13"/>
      <c r="AT1190" s="13"/>
      <c r="AU1190" s="14"/>
      <c r="AV1190" s="26"/>
      <c r="AW1190" s="26"/>
      <c r="AX1190" s="26"/>
      <c r="AY1190" s="26"/>
      <c r="AZ1190" s="26"/>
      <c r="BA1190" s="26"/>
      <c r="BB1190" s="26"/>
      <c r="BC1190" s="26"/>
      <c r="CW1190" s="26">
        <v>0.40488387978142076</v>
      </c>
      <c r="CX1190" s="13">
        <v>68.8</v>
      </c>
      <c r="CY1190" s="13">
        <v>66.932292526059072</v>
      </c>
      <c r="CZ1190" s="13">
        <v>66.131383578245064</v>
      </c>
      <c r="DA1190" s="13">
        <v>35.927651802877499</v>
      </c>
      <c r="DB1190" s="13">
        <f ca="1"/>
        <v>68.19064752468131</v>
      </c>
      <c r="DC1190" s="13">
        <f ca="1"/>
        <v>66.631719567445586</v>
      </c>
      <c r="DD1190" s="13">
        <v>64.27897415055547</v>
      </c>
      <c r="DE1190" s="13">
        <f ca="1"/>
        <v>67.111623491826037</v>
      </c>
      <c r="DF1190" s="13">
        <v>67.73132744661288</v>
      </c>
    </row>
    <row r="1191" spans="1:110" x14ac:dyDescent="0.25">
      <c r="A1191" s="9">
        <v>68</v>
      </c>
      <c r="B1191" s="10" t="b">
        <v>1</v>
      </c>
      <c r="U1191" s="13"/>
      <c r="V1191" s="13"/>
      <c r="W1191" s="14"/>
      <c r="X1191" s="26"/>
      <c r="Y1191" s="26"/>
      <c r="Z1191" s="26"/>
      <c r="AA1191" s="26"/>
      <c r="AB1191" s="26"/>
      <c r="AC1191" s="26"/>
      <c r="AD1191" s="26"/>
      <c r="AE1191" s="26"/>
      <c r="AG1191" s="13"/>
      <c r="AH1191" s="13"/>
      <c r="AI1191" s="14"/>
      <c r="AJ1191" s="26"/>
      <c r="AK1191" s="26"/>
      <c r="AL1191" s="26"/>
      <c r="AM1191" s="26"/>
      <c r="AN1191" s="26"/>
      <c r="AO1191" s="26"/>
      <c r="AP1191" s="26"/>
      <c r="AQ1191" s="26"/>
      <c r="AS1191" s="13"/>
      <c r="AT1191" s="13"/>
      <c r="AU1191" s="14"/>
      <c r="AV1191" s="26"/>
      <c r="AW1191" s="26"/>
      <c r="AX1191" s="26"/>
      <c r="AY1191" s="26"/>
      <c r="AZ1191" s="26"/>
      <c r="BA1191" s="26"/>
      <c r="BB1191" s="26"/>
      <c r="BC1191" s="26"/>
      <c r="CW1191" s="26">
        <v>0.40522540983606559</v>
      </c>
      <c r="CX1191" s="13">
        <v>68.8</v>
      </c>
      <c r="CY1191" s="13">
        <v>66.94068460635404</v>
      </c>
      <c r="CZ1191" s="13">
        <v>66.139953745751598</v>
      </c>
      <c r="DA1191" s="13">
        <v>35.967390570727673</v>
      </c>
      <c r="DB1191" s="13">
        <f ca="1"/>
        <v>68.198951025817848</v>
      </c>
      <c r="DC1191" s="13">
        <f ca="1"/>
        <v>66.639863283087323</v>
      </c>
      <c r="DD1191" s="13">
        <v>64.290794380534962</v>
      </c>
      <c r="DE1191" s="13">
        <f ca="1"/>
        <v>67.121155331826728</v>
      </c>
      <c r="DF1191" s="13">
        <v>67.741104827219289</v>
      </c>
    </row>
    <row r="1192" spans="1:110" x14ac:dyDescent="0.25">
      <c r="A1192" s="9">
        <v>67.599999999999994</v>
      </c>
      <c r="B1192" s="10" t="b">
        <v>1</v>
      </c>
      <c r="U1192" s="13"/>
      <c r="V1192" s="13"/>
      <c r="W1192" s="14"/>
      <c r="X1192" s="26"/>
      <c r="Y1192" s="26"/>
      <c r="Z1192" s="26"/>
      <c r="AA1192" s="26"/>
      <c r="AB1192" s="26"/>
      <c r="AC1192" s="26"/>
      <c r="AD1192" s="26"/>
      <c r="AE1192" s="26"/>
      <c r="AG1192" s="13"/>
      <c r="AH1192" s="13"/>
      <c r="AI1192" s="14"/>
      <c r="AJ1192" s="26"/>
      <c r="AK1192" s="26"/>
      <c r="AL1192" s="26"/>
      <c r="AM1192" s="26"/>
      <c r="AN1192" s="26"/>
      <c r="AO1192" s="26"/>
      <c r="AP1192" s="26"/>
      <c r="AQ1192" s="26"/>
      <c r="AS1192" s="13"/>
      <c r="AT1192" s="13"/>
      <c r="AU1192" s="14"/>
      <c r="AV1192" s="26"/>
      <c r="AW1192" s="26"/>
      <c r="AX1192" s="26"/>
      <c r="AY1192" s="26"/>
      <c r="AZ1192" s="26"/>
      <c r="BA1192" s="26"/>
      <c r="BB1192" s="26"/>
      <c r="BC1192" s="26"/>
      <c r="CW1192" s="26">
        <v>0.40556693989071041</v>
      </c>
      <c r="CX1192" s="13">
        <v>68.8</v>
      </c>
      <c r="CY1192" s="13">
        <v>66.94907491342353</v>
      </c>
      <c r="CZ1192" s="13">
        <v>66.148523212685419</v>
      </c>
      <c r="DA1192" s="13">
        <v>36.007152163833481</v>
      </c>
      <c r="DB1192" s="13">
        <f ca="1"/>
        <v>68.207251129641435</v>
      </c>
      <c r="DC1192" s="13">
        <f ca="1"/>
        <v>66.648005943499669</v>
      </c>
      <c r="DD1192" s="13">
        <v>64.302609630429544</v>
      </c>
      <c r="DE1192" s="13">
        <f ca="1"/>
        <v>67.130684395554866</v>
      </c>
      <c r="DF1192" s="13">
        <v>67.750879212628291</v>
      </c>
    </row>
    <row r="1193" spans="1:110" x14ac:dyDescent="0.25">
      <c r="A1193" s="9">
        <v>67.3</v>
      </c>
      <c r="B1193" s="10" t="b">
        <v>1</v>
      </c>
      <c r="U1193" s="13"/>
      <c r="V1193" s="13"/>
      <c r="W1193" s="14"/>
      <c r="X1193" s="26"/>
      <c r="Y1193" s="26"/>
      <c r="Z1193" s="26"/>
      <c r="AA1193" s="26"/>
      <c r="AB1193" s="26"/>
      <c r="AC1193" s="26"/>
      <c r="AD1193" s="26"/>
      <c r="AE1193" s="26"/>
      <c r="AG1193" s="13"/>
      <c r="AH1193" s="13"/>
      <c r="AI1193" s="14"/>
      <c r="AJ1193" s="26"/>
      <c r="AK1193" s="26"/>
      <c r="AL1193" s="26"/>
      <c r="AM1193" s="26"/>
      <c r="AN1193" s="26"/>
      <c r="AO1193" s="26"/>
      <c r="AP1193" s="26"/>
      <c r="AQ1193" s="26"/>
      <c r="AS1193" s="13"/>
      <c r="AT1193" s="13"/>
      <c r="AU1193" s="14"/>
      <c r="AV1193" s="26"/>
      <c r="AW1193" s="26"/>
      <c r="AX1193" s="26"/>
      <c r="AY1193" s="26"/>
      <c r="AZ1193" s="26"/>
      <c r="BA1193" s="26"/>
      <c r="BB1193" s="26"/>
      <c r="BC1193" s="26"/>
      <c r="CW1193" s="26">
        <v>0.40590846994535518</v>
      </c>
      <c r="CX1193" s="13">
        <v>68.8</v>
      </c>
      <c r="CY1193" s="13">
        <v>66.957463454525879</v>
      </c>
      <c r="CZ1193" s="13">
        <v>66.157091985901161</v>
      </c>
      <c r="DA1193" s="13">
        <v>36.046936608430819</v>
      </c>
      <c r="DB1193" s="13">
        <f ca="1"/>
        <v>68.215547844606618</v>
      </c>
      <c r="DC1193" s="13">
        <f ca="1"/>
        <v>66.656147555326385</v>
      </c>
      <c r="DD1193" s="13">
        <v>64.314419906528514</v>
      </c>
      <c r="DE1193" s="13">
        <f ca="1"/>
        <v>67.1402106898108</v>
      </c>
      <c r="DF1193" s="13">
        <v>67.760650609792947</v>
      </c>
    </row>
    <row r="1194" spans="1:110" x14ac:dyDescent="0.25">
      <c r="A1194" s="9">
        <v>66.8</v>
      </c>
      <c r="B1194" s="10" t="b">
        <v>1</v>
      </c>
      <c r="U1194" s="13"/>
      <c r="V1194" s="13"/>
      <c r="W1194" s="14"/>
      <c r="X1194" s="26"/>
      <c r="Y1194" s="26"/>
      <c r="Z1194" s="26"/>
      <c r="AA1194" s="26"/>
      <c r="AB1194" s="26"/>
      <c r="AC1194" s="26"/>
      <c r="AD1194" s="26"/>
      <c r="AE1194" s="26"/>
      <c r="AG1194" s="13"/>
      <c r="AH1194" s="13"/>
      <c r="AI1194" s="14"/>
      <c r="AJ1194" s="26"/>
      <c r="AK1194" s="26"/>
      <c r="AL1194" s="26"/>
      <c r="AM1194" s="26"/>
      <c r="AN1194" s="26"/>
      <c r="AO1194" s="26"/>
      <c r="AP1194" s="26"/>
      <c r="AQ1194" s="26"/>
      <c r="AS1194" s="13"/>
      <c r="AT1194" s="13"/>
      <c r="AU1194" s="14"/>
      <c r="AV1194" s="26"/>
      <c r="AW1194" s="26"/>
      <c r="AX1194" s="26"/>
      <c r="AY1194" s="26"/>
      <c r="AZ1194" s="26"/>
      <c r="BA1194" s="26"/>
      <c r="BB1194" s="26"/>
      <c r="BC1194" s="26"/>
      <c r="CW1194" s="26">
        <v>0.40625</v>
      </c>
      <c r="CX1194" s="13">
        <v>68.8</v>
      </c>
      <c r="CY1194" s="13">
        <v>66.965850236909375</v>
      </c>
      <c r="CZ1194" s="13">
        <v>66.165660072247121</v>
      </c>
      <c r="DA1194" s="13">
        <v>36.086743930800893</v>
      </c>
      <c r="DB1194" s="13">
        <f ca="1"/>
        <v>68.223841179152146</v>
      </c>
      <c r="DC1194" s="13">
        <f ca="1"/>
        <v>66.664288125203768</v>
      </c>
      <c r="DD1194" s="13">
        <v>64.326225215107954</v>
      </c>
      <c r="DE1194" s="13">
        <f ca="1"/>
        <v>67.149734221383525</v>
      </c>
      <c r="DF1194" s="13">
        <v>67.770419025654263</v>
      </c>
    </row>
    <row r="1195" spans="1:110" x14ac:dyDescent="0.25">
      <c r="A1195" s="9">
        <v>66.400000000000006</v>
      </c>
      <c r="B1195" s="10" t="b">
        <v>1</v>
      </c>
      <c r="U1195" s="13"/>
      <c r="V1195" s="13"/>
      <c r="W1195" s="14"/>
      <c r="X1195" s="26"/>
      <c r="Y1195" s="26"/>
      <c r="Z1195" s="26"/>
      <c r="AA1195" s="26"/>
      <c r="AB1195" s="26"/>
      <c r="AC1195" s="26"/>
      <c r="AD1195" s="26"/>
      <c r="AE1195" s="26"/>
      <c r="AG1195" s="13"/>
      <c r="AH1195" s="13"/>
      <c r="AI1195" s="14"/>
      <c r="AJ1195" s="26"/>
      <c r="AK1195" s="26"/>
      <c r="AL1195" s="26"/>
      <c r="AM1195" s="26"/>
      <c r="AN1195" s="26"/>
      <c r="AO1195" s="26"/>
      <c r="AP1195" s="26"/>
      <c r="AQ1195" s="26"/>
      <c r="AS1195" s="13"/>
      <c r="AT1195" s="13"/>
      <c r="AU1195" s="14"/>
      <c r="AV1195" s="26"/>
      <c r="AW1195" s="26"/>
      <c r="AX1195" s="26"/>
      <c r="AY1195" s="26"/>
      <c r="AZ1195" s="26"/>
      <c r="BA1195" s="26"/>
      <c r="BB1195" s="26"/>
      <c r="BC1195" s="26"/>
      <c r="CW1195" s="26">
        <v>0.40659153005464482</v>
      </c>
      <c r="CX1195" s="13">
        <v>68.900000000000006</v>
      </c>
      <c r="CY1195" s="13">
        <v>66.974235267812261</v>
      </c>
      <c r="CZ1195" s="13">
        <v>66.174227478565058</v>
      </c>
      <c r="DA1195" s="13">
        <v>36.126574157270255</v>
      </c>
      <c r="DB1195" s="13">
        <f ca="1"/>
        <v>68.232131141700947</v>
      </c>
      <c r="DC1195" s="13">
        <f ca="1"/>
        <v>66.6724276597608</v>
      </c>
      <c r="DD1195" s="13">
        <v>64.338025562430758</v>
      </c>
      <c r="DE1195" s="13">
        <f ca="1"/>
        <v>67.159254997050667</v>
      </c>
      <c r="DF1195" s="13">
        <v>67.780184467141396</v>
      </c>
    </row>
    <row r="1196" spans="1:110" x14ac:dyDescent="0.25">
      <c r="A1196" s="9">
        <v>66</v>
      </c>
      <c r="B1196" s="10" t="b">
        <v>1</v>
      </c>
      <c r="U1196" s="13"/>
      <c r="V1196" s="13"/>
      <c r="W1196" s="14"/>
      <c r="X1196" s="26"/>
      <c r="Y1196" s="26"/>
      <c r="Z1196" s="26"/>
      <c r="AA1196" s="26"/>
      <c r="AB1196" s="26"/>
      <c r="AC1196" s="26"/>
      <c r="AD1196" s="26"/>
      <c r="AE1196" s="26"/>
      <c r="AG1196" s="13"/>
      <c r="AH1196" s="13"/>
      <c r="AI1196" s="14"/>
      <c r="AJ1196" s="26"/>
      <c r="AK1196" s="26"/>
      <c r="AL1196" s="26"/>
      <c r="AM1196" s="26"/>
      <c r="AN1196" s="26"/>
      <c r="AO1196" s="26"/>
      <c r="AP1196" s="26"/>
      <c r="AQ1196" s="26"/>
      <c r="AS1196" s="13"/>
      <c r="AT1196" s="13"/>
      <c r="AU1196" s="14"/>
      <c r="AV1196" s="26"/>
      <c r="AW1196" s="26"/>
      <c r="AX1196" s="26"/>
      <c r="AY1196" s="26"/>
      <c r="AZ1196" s="26"/>
      <c r="BA1196" s="26"/>
      <c r="BB1196" s="26"/>
      <c r="BC1196" s="26"/>
      <c r="CW1196" s="26">
        <v>0.40693306010928959</v>
      </c>
      <c r="CX1196" s="13">
        <v>68.900000000000006</v>
      </c>
      <c r="CY1196" s="13">
        <v>66.98261855446286</v>
      </c>
      <c r="CZ1196" s="13">
        <v>66.182794211690464</v>
      </c>
      <c r="DA1196" s="13">
        <v>36.166427314210935</v>
      </c>
      <c r="DB1196" s="13">
        <f ca="1"/>
        <v>68.240417740660305</v>
      </c>
      <c r="DC1196" s="13">
        <f ca="1"/>
        <v>66.68056616561914</v>
      </c>
      <c r="DD1196" s="13">
        <v>64.34982095474669</v>
      </c>
      <c r="DE1196" s="13">
        <f ca="1"/>
        <v>67.168773023578552</v>
      </c>
      <c r="DF1196" s="13">
        <v>67.789946941171621</v>
      </c>
    </row>
    <row r="1197" spans="1:110" x14ac:dyDescent="0.25">
      <c r="A1197" s="9">
        <v>65.5</v>
      </c>
      <c r="B1197" s="10" t="b">
        <v>1</v>
      </c>
      <c r="U1197" s="13"/>
      <c r="V1197" s="13"/>
      <c r="W1197" s="14"/>
      <c r="X1197" s="26"/>
      <c r="Y1197" s="26"/>
      <c r="Z1197" s="26"/>
      <c r="AA1197" s="26"/>
      <c r="AB1197" s="26"/>
      <c r="AC1197" s="26"/>
      <c r="AD1197" s="26"/>
      <c r="AE1197" s="26"/>
      <c r="AG1197" s="13"/>
      <c r="AH1197" s="13"/>
      <c r="AI1197" s="14"/>
      <c r="AJ1197" s="26"/>
      <c r="AK1197" s="26"/>
      <c r="AL1197" s="26"/>
      <c r="AM1197" s="26"/>
      <c r="AN1197" s="26"/>
      <c r="AO1197" s="26"/>
      <c r="AP1197" s="26"/>
      <c r="AQ1197" s="26"/>
      <c r="AS1197" s="13"/>
      <c r="AT1197" s="13"/>
      <c r="AU1197" s="14"/>
      <c r="AV1197" s="26"/>
      <c r="AW1197" s="26"/>
      <c r="AX1197" s="26"/>
      <c r="AY1197" s="26"/>
      <c r="AZ1197" s="26"/>
      <c r="BA1197" s="26"/>
      <c r="BB1197" s="26"/>
      <c r="BC1197" s="26"/>
      <c r="CW1197" s="26">
        <v>0.40727459016393441</v>
      </c>
      <c r="CX1197" s="13">
        <v>68.900000000000006</v>
      </c>
      <c r="CY1197" s="13">
        <v>66.991000104079561</v>
      </c>
      <c r="CZ1197" s="13">
        <v>66.191360278452521</v>
      </c>
      <c r="DA1197" s="13">
        <v>36.206303428040528</v>
      </c>
      <c r="DB1197" s="13">
        <f ca="1"/>
        <v>68.248700984421845</v>
      </c>
      <c r="DC1197" s="13">
        <f ca="1"/>
        <v>66.688703649393119</v>
      </c>
      <c r="DD1197" s="13">
        <v>64.361611398292396</v>
      </c>
      <c r="DE1197" s="13">
        <f ca="1"/>
        <v>67.178288307722241</v>
      </c>
      <c r="DF1197" s="13">
        <v>67.799706454650334</v>
      </c>
    </row>
    <row r="1198" spans="1:110" x14ac:dyDescent="0.25">
      <c r="A1198" s="9">
        <v>65.2</v>
      </c>
      <c r="B1198" s="10" t="b">
        <v>1</v>
      </c>
      <c r="U1198" s="13"/>
      <c r="V1198" s="13"/>
      <c r="W1198" s="14"/>
      <c r="X1198" s="26"/>
      <c r="Y1198" s="26"/>
      <c r="Z1198" s="26"/>
      <c r="AA1198" s="26"/>
      <c r="AB1198" s="26"/>
      <c r="AC1198" s="26"/>
      <c r="AD1198" s="26"/>
      <c r="AE1198" s="26"/>
      <c r="AG1198" s="13"/>
      <c r="AH1198" s="13"/>
      <c r="AI1198" s="14"/>
      <c r="AJ1198" s="26"/>
      <c r="AK1198" s="26"/>
      <c r="AL1198" s="26"/>
      <c r="AM1198" s="26"/>
      <c r="AN1198" s="26"/>
      <c r="AO1198" s="26"/>
      <c r="AP1198" s="26"/>
      <c r="AQ1198" s="26"/>
      <c r="AS1198" s="13"/>
      <c r="AT1198" s="13"/>
      <c r="AU1198" s="14"/>
      <c r="AV1198" s="26"/>
      <c r="AW1198" s="26"/>
      <c r="AX1198" s="26"/>
      <c r="AY1198" s="26"/>
      <c r="AZ1198" s="26"/>
      <c r="BA1198" s="26"/>
      <c r="BB1198" s="26"/>
      <c r="BC1198" s="26"/>
      <c r="CW1198" s="26">
        <v>0.40761612021857924</v>
      </c>
      <c r="CX1198" s="13">
        <v>68.900000000000006</v>
      </c>
      <c r="CY1198" s="13">
        <v>66.999379923870876</v>
      </c>
      <c r="CZ1198" s="13">
        <v>66.199925685674003</v>
      </c>
      <c r="DA1198" s="13">
        <v>36.246202525222309</v>
      </c>
      <c r="DB1198" s="13">
        <f ca="1"/>
        <v>68.256980881361571</v>
      </c>
      <c r="DC1198" s="13">
        <f ca="1"/>
        <v>66.696840117689916</v>
      </c>
      <c r="DD1198" s="13">
        <v>64.373396899291407</v>
      </c>
      <c r="DE1198" s="13">
        <f ca="1"/>
        <v>67.187800856225621</v>
      </c>
      <c r="DF1198" s="13">
        <v>67.80946301447122</v>
      </c>
    </row>
    <row r="1199" spans="1:110" x14ac:dyDescent="0.25">
      <c r="A1199" s="9">
        <v>64.8</v>
      </c>
      <c r="B1199" s="10" t="b">
        <v>1</v>
      </c>
      <c r="U1199" s="13"/>
      <c r="V1199" s="13"/>
      <c r="W1199" s="14"/>
      <c r="X1199" s="26"/>
      <c r="Y1199" s="26"/>
      <c r="Z1199" s="26"/>
      <c r="AA1199" s="26"/>
      <c r="AB1199" s="26"/>
      <c r="AC1199" s="26"/>
      <c r="AD1199" s="26"/>
      <c r="AE1199" s="26"/>
      <c r="AG1199" s="13"/>
      <c r="AH1199" s="13"/>
      <c r="AI1199" s="14"/>
      <c r="AJ1199" s="26"/>
      <c r="AK1199" s="26"/>
      <c r="AL1199" s="26"/>
      <c r="AM1199" s="26"/>
      <c r="AN1199" s="26"/>
      <c r="AO1199" s="26"/>
      <c r="AP1199" s="26"/>
      <c r="AQ1199" s="26"/>
      <c r="AS1199" s="13"/>
      <c r="AT1199" s="13"/>
      <c r="AU1199" s="14"/>
      <c r="AV1199" s="26"/>
      <c r="AW1199" s="26"/>
      <c r="AX1199" s="26"/>
      <c r="AY1199" s="26"/>
      <c r="AZ1199" s="26"/>
      <c r="BA1199" s="26"/>
      <c r="BB1199" s="26"/>
      <c r="BC1199" s="26"/>
      <c r="CW1199" s="26">
        <v>0.40795765027322406</v>
      </c>
      <c r="CX1199" s="13">
        <v>68.900000000000006</v>
      </c>
      <c r="CY1199" s="13">
        <v>67.007758021035499</v>
      </c>
      <c r="CZ1199" s="13">
        <v>66.208490440171545</v>
      </c>
      <c r="DA1199" s="13">
        <v>36.286124632265313</v>
      </c>
      <c r="DB1199" s="13">
        <f ca="1"/>
        <v>68.265257439839999</v>
      </c>
      <c r="DC1199" s="13">
        <f ca="1"/>
        <v>66.704975577109451</v>
      </c>
      <c r="DD1199" s="13">
        <v>64.385177463954278</v>
      </c>
      <c r="DE1199" s="13">
        <f ca="1"/>
        <v>67.19731067582137</v>
      </c>
      <c r="DF1199" s="13">
        <v>67.81921662751617</v>
      </c>
    </row>
    <row r="1200" spans="1:110" x14ac:dyDescent="0.25">
      <c r="A1200" s="9">
        <v>64.400000000000006</v>
      </c>
      <c r="B1200" s="10" t="b">
        <v>1</v>
      </c>
      <c r="U1200" s="13"/>
      <c r="V1200" s="13"/>
      <c r="W1200" s="14"/>
      <c r="X1200" s="26"/>
      <c r="Y1200" s="26"/>
      <c r="Z1200" s="26"/>
      <c r="AA1200" s="26"/>
      <c r="AB1200" s="26"/>
      <c r="AC1200" s="26"/>
      <c r="AD1200" s="26"/>
      <c r="AE1200" s="26"/>
      <c r="AG1200" s="13"/>
      <c r="AH1200" s="13"/>
      <c r="AI1200" s="14"/>
      <c r="AJ1200" s="26"/>
      <c r="AK1200" s="26"/>
      <c r="AL1200" s="26"/>
      <c r="AM1200" s="26"/>
      <c r="AN1200" s="26"/>
      <c r="AO1200" s="26"/>
      <c r="AP1200" s="26"/>
      <c r="AQ1200" s="26"/>
      <c r="AS1200" s="13"/>
      <c r="AT1200" s="13"/>
      <c r="AU1200" s="14"/>
      <c r="AV1200" s="26"/>
      <c r="AW1200" s="26"/>
      <c r="AX1200" s="26"/>
      <c r="AY1200" s="26"/>
      <c r="AZ1200" s="26"/>
      <c r="BA1200" s="26"/>
      <c r="BB1200" s="26"/>
      <c r="BC1200" s="26"/>
      <c r="CW1200" s="26">
        <v>0.40829918032786883</v>
      </c>
      <c r="CX1200" s="13">
        <v>68.900000000000006</v>
      </c>
      <c r="CY1200" s="13">
        <v>67.016134402762361</v>
      </c>
      <c r="CZ1200" s="13">
        <v>66.217054548755527</v>
      </c>
      <c r="DA1200" s="13">
        <v>36.326069775724513</v>
      </c>
      <c r="DB1200" s="13">
        <f ca="1"/>
        <v>68.273530668202184</v>
      </c>
      <c r="DC1200" s="13">
        <f ca="1"/>
        <v>66.713110034244522</v>
      </c>
      <c r="DD1200" s="13">
        <v>64.396953098478534</v>
      </c>
      <c r="DE1200" s="13">
        <f ca="1"/>
        <v>67.206817773231037</v>
      </c>
      <c r="DF1200" s="13">
        <v>67.828967300655407</v>
      </c>
    </row>
    <row r="1201" spans="1:110" x14ac:dyDescent="0.25">
      <c r="A1201" s="9">
        <v>64</v>
      </c>
      <c r="B1201" s="10" t="b">
        <v>1</v>
      </c>
      <c r="U1201" s="13"/>
      <c r="V1201" s="13"/>
      <c r="W1201" s="14"/>
      <c r="X1201" s="26"/>
      <c r="Y1201" s="26"/>
      <c r="Z1201" s="26"/>
      <c r="AA1201" s="26"/>
      <c r="AB1201" s="26"/>
      <c r="AC1201" s="26"/>
      <c r="AD1201" s="26"/>
      <c r="AE1201" s="26"/>
      <c r="AG1201" s="13"/>
      <c r="AH1201" s="13"/>
      <c r="AI1201" s="14"/>
      <c r="AJ1201" s="26"/>
      <c r="AK1201" s="26"/>
      <c r="AL1201" s="26"/>
      <c r="AM1201" s="26"/>
      <c r="AN1201" s="26"/>
      <c r="AO1201" s="26"/>
      <c r="AP1201" s="26"/>
      <c r="AQ1201" s="26"/>
      <c r="AS1201" s="13"/>
      <c r="AT1201" s="13"/>
      <c r="AU1201" s="14"/>
      <c r="AV1201" s="26"/>
      <c r="AW1201" s="26"/>
      <c r="AX1201" s="26"/>
      <c r="AY1201" s="26"/>
      <c r="AZ1201" s="26"/>
      <c r="BA1201" s="26"/>
      <c r="BB1201" s="26"/>
      <c r="BC1201" s="26"/>
      <c r="CW1201" s="26">
        <v>0.40864071038251365</v>
      </c>
      <c r="CX1201" s="13">
        <v>68.900000000000006</v>
      </c>
      <c r="CY1201" s="13">
        <v>67.0245090762307</v>
      </c>
      <c r="CZ1201" s="13">
        <v>66.225618018230264</v>
      </c>
      <c r="DA1201" s="13">
        <v>36.366037982200844</v>
      </c>
      <c r="DB1201" s="13">
        <f ca="1"/>
        <v>68.281800574777776</v>
      </c>
      <c r="DC1201" s="13">
        <f ca="1"/>
        <v>66.721243495680824</v>
      </c>
      <c r="DD1201" s="13">
        <v>64.408723809048766</v>
      </c>
      <c r="DE1201" s="13">
        <f ca="1"/>
        <v>67.216322155165116</v>
      </c>
      <c r="DF1201" s="13">
        <v>67.838715040747502</v>
      </c>
    </row>
    <row r="1202" spans="1:110" x14ac:dyDescent="0.25">
      <c r="A1202" s="9">
        <v>63.7</v>
      </c>
      <c r="B1202" s="10" t="b">
        <v>1</v>
      </c>
      <c r="U1202" s="13"/>
      <c r="V1202" s="13"/>
      <c r="W1202" s="14"/>
      <c r="X1202" s="26"/>
      <c r="Y1202" s="26"/>
      <c r="Z1202" s="26"/>
      <c r="AA1202" s="26"/>
      <c r="AB1202" s="26"/>
      <c r="AC1202" s="26"/>
      <c r="AD1202" s="26"/>
      <c r="AE1202" s="26"/>
      <c r="AG1202" s="13"/>
      <c r="AH1202" s="13"/>
      <c r="AI1202" s="14"/>
      <c r="AJ1202" s="26"/>
      <c r="AK1202" s="26"/>
      <c r="AL1202" s="26"/>
      <c r="AM1202" s="26"/>
      <c r="AN1202" s="26"/>
      <c r="AO1202" s="26"/>
      <c r="AP1202" s="26"/>
      <c r="AQ1202" s="26"/>
      <c r="AS1202" s="13"/>
      <c r="AT1202" s="13"/>
      <c r="AU1202" s="14"/>
      <c r="AV1202" s="26"/>
      <c r="AW1202" s="26"/>
      <c r="AX1202" s="26"/>
      <c r="AY1202" s="26"/>
      <c r="AZ1202" s="26"/>
      <c r="BA1202" s="26"/>
      <c r="BB1202" s="26"/>
      <c r="BC1202" s="26"/>
      <c r="CW1202" s="26">
        <v>0.40898224043715847</v>
      </c>
      <c r="CX1202" s="13">
        <v>68.900000000000006</v>
      </c>
      <c r="CY1202" s="13">
        <v>67.032882048610006</v>
      </c>
      <c r="CZ1202" s="13">
        <v>66.234180855393817</v>
      </c>
      <c r="DA1202" s="13">
        <v>36.406029278341371</v>
      </c>
      <c r="DB1202" s="13">
        <f ca="1"/>
        <v>68.290067167881091</v>
      </c>
      <c r="DC1202" s="13">
        <f ca="1"/>
        <v>66.729375967996972</v>
      </c>
      <c r="DD1202" s="13">
        <v>64.420489601836607</v>
      </c>
      <c r="DE1202" s="13">
        <f ca="1"/>
        <v>67.225823828323058</v>
      </c>
      <c r="DF1202" s="13">
        <v>67.848459854639401</v>
      </c>
    </row>
    <row r="1203" spans="1:110" x14ac:dyDescent="0.25">
      <c r="A1203" s="9">
        <v>63.3</v>
      </c>
      <c r="B1203" s="10" t="b">
        <v>1</v>
      </c>
      <c r="U1203" s="13"/>
      <c r="V1203" s="13"/>
      <c r="W1203" s="14"/>
      <c r="X1203" s="26"/>
      <c r="Y1203" s="26"/>
      <c r="Z1203" s="26"/>
      <c r="AA1203" s="26"/>
      <c r="AB1203" s="26"/>
      <c r="AC1203" s="26"/>
      <c r="AD1203" s="26"/>
      <c r="AE1203" s="26"/>
      <c r="AG1203" s="13"/>
      <c r="AH1203" s="13"/>
      <c r="AI1203" s="14"/>
      <c r="AJ1203" s="26"/>
      <c r="AK1203" s="26"/>
      <c r="AL1203" s="26"/>
      <c r="AM1203" s="26"/>
      <c r="AN1203" s="26"/>
      <c r="AO1203" s="26"/>
      <c r="AP1203" s="26"/>
      <c r="AQ1203" s="26"/>
      <c r="AS1203" s="13"/>
      <c r="AT1203" s="13"/>
      <c r="AU1203" s="14"/>
      <c r="AV1203" s="26"/>
      <c r="AW1203" s="26"/>
      <c r="AX1203" s="26"/>
      <c r="AY1203" s="26"/>
      <c r="AZ1203" s="26"/>
      <c r="BA1203" s="26"/>
      <c r="BB1203" s="26"/>
      <c r="BC1203" s="26"/>
      <c r="CW1203" s="26">
        <v>0.4093237704918033</v>
      </c>
      <c r="CX1203" s="13">
        <v>68.900000000000006</v>
      </c>
      <c r="CY1203" s="13">
        <v>67.041253327060232</v>
      </c>
      <c r="CZ1203" s="13">
        <v>66.242743067038205</v>
      </c>
      <c r="DA1203" s="13">
        <v>36.446043690839332</v>
      </c>
      <c r="DB1203" s="13">
        <f ca="1"/>
        <v>68.298330455811154</v>
      </c>
      <c r="DC1203" s="13">
        <f ca="1"/>
        <v>66.737507457764565</v>
      </c>
      <c r="DD1203" s="13">
        <v>64.432250483000871</v>
      </c>
      <c r="DE1203" s="13">
        <f ca="1"/>
        <v>67.235322799393302</v>
      </c>
      <c r="DF1203" s="13">
        <v>67.858201749166483</v>
      </c>
    </row>
    <row r="1204" spans="1:110" x14ac:dyDescent="0.25">
      <c r="A1204" s="9">
        <v>62.9</v>
      </c>
      <c r="B1204" s="10" t="b">
        <v>1</v>
      </c>
      <c r="U1204" s="13"/>
      <c r="V1204" s="13"/>
      <c r="W1204" s="14"/>
      <c r="X1204" s="26"/>
      <c r="Y1204" s="26"/>
      <c r="Z1204" s="26"/>
      <c r="AA1204" s="26"/>
      <c r="AB1204" s="26"/>
      <c r="AC1204" s="26"/>
      <c r="AD1204" s="26"/>
      <c r="AE1204" s="26"/>
      <c r="AG1204" s="13"/>
      <c r="AH1204" s="13"/>
      <c r="AI1204" s="14"/>
      <c r="AJ1204" s="26"/>
      <c r="AK1204" s="26"/>
      <c r="AL1204" s="26"/>
      <c r="AM1204" s="26"/>
      <c r="AN1204" s="26"/>
      <c r="AO1204" s="26"/>
      <c r="AP1204" s="26"/>
      <c r="AQ1204" s="26"/>
      <c r="AS1204" s="13"/>
      <c r="AT1204" s="13"/>
      <c r="AU1204" s="14"/>
      <c r="AV1204" s="26"/>
      <c r="AW1204" s="26"/>
      <c r="AX1204" s="26"/>
      <c r="AY1204" s="26"/>
      <c r="AZ1204" s="26"/>
      <c r="BA1204" s="26"/>
      <c r="BB1204" s="26"/>
      <c r="BC1204" s="26"/>
      <c r="CW1204" s="26">
        <v>0.40966530054644806</v>
      </c>
      <c r="CX1204" s="13">
        <v>69</v>
      </c>
      <c r="CY1204" s="13">
        <v>67.049622918731671</v>
      </c>
      <c r="CZ1204" s="13">
        <v>66.251304659949582</v>
      </c>
      <c r="DA1204" s="13">
        <v>36.486081246434303</v>
      </c>
      <c r="DB1204" s="13">
        <f ca="1"/>
        <v>68.306590446851786</v>
      </c>
      <c r="DC1204" s="13">
        <f ca="1"/>
        <v>66.745637971548206</v>
      </c>
      <c r="DD1204" s="13">
        <v>64.444006458687454</v>
      </c>
      <c r="DE1204" s="13">
        <f ca="1"/>
        <v>67.2448190750533</v>
      </c>
      <c r="DF1204" s="13">
        <v>67.867940731152672</v>
      </c>
    </row>
    <row r="1205" spans="1:110" x14ac:dyDescent="0.25">
      <c r="A1205" s="9">
        <v>62.5</v>
      </c>
      <c r="B1205" s="10" t="b">
        <v>1</v>
      </c>
      <c r="U1205" s="13"/>
      <c r="V1205" s="13"/>
      <c r="W1205" s="14"/>
      <c r="X1205" s="26"/>
      <c r="Y1205" s="26"/>
      <c r="Z1205" s="26"/>
      <c r="AA1205" s="26"/>
      <c r="AB1205" s="26"/>
      <c r="AC1205" s="26"/>
      <c r="AD1205" s="26"/>
      <c r="AE1205" s="26"/>
      <c r="AG1205" s="13"/>
      <c r="AH1205" s="13"/>
      <c r="AI1205" s="14"/>
      <c r="AJ1205" s="26"/>
      <c r="AK1205" s="26"/>
      <c r="AL1205" s="26"/>
      <c r="AM1205" s="26"/>
      <c r="AN1205" s="26"/>
      <c r="AO1205" s="26"/>
      <c r="AP1205" s="26"/>
      <c r="AQ1205" s="26"/>
      <c r="AS1205" s="13"/>
      <c r="AT1205" s="13"/>
      <c r="AU1205" s="14"/>
      <c r="AV1205" s="26"/>
      <c r="AW1205" s="26"/>
      <c r="AX1205" s="26"/>
      <c r="AY1205" s="26"/>
      <c r="AZ1205" s="26"/>
      <c r="BA1205" s="26"/>
      <c r="BB1205" s="26"/>
      <c r="BC1205" s="26"/>
      <c r="CW1205" s="26">
        <v>0.41000683060109289</v>
      </c>
      <c r="CX1205" s="13">
        <v>69</v>
      </c>
      <c r="CY1205" s="13">
        <v>67.057990830765135</v>
      </c>
      <c r="CZ1205" s="13">
        <v>66.259865640907918</v>
      </c>
      <c r="DA1205" s="13">
        <v>36.52614197191226</v>
      </c>
      <c r="DB1205" s="13">
        <f ca="1"/>
        <v>68.314847149271657</v>
      </c>
      <c r="DC1205" s="13">
        <f ca="1"/>
        <v>66.753767515905579</v>
      </c>
      <c r="DD1205" s="13">
        <v>64.45575753502952</v>
      </c>
      <c r="DE1205" s="13">
        <f ca="1"/>
        <v>67.254312661969692</v>
      </c>
      <c r="DF1205" s="13">
        <v>67.877676807410339</v>
      </c>
    </row>
    <row r="1206" spans="1:110" x14ac:dyDescent="0.25">
      <c r="A1206" s="9">
        <v>69.099999999999994</v>
      </c>
      <c r="B1206" s="10" t="b">
        <v>1</v>
      </c>
      <c r="U1206" s="13"/>
      <c r="V1206" s="13"/>
      <c r="W1206" s="14"/>
      <c r="X1206" s="26"/>
      <c r="Y1206" s="26"/>
      <c r="Z1206" s="26"/>
      <c r="AA1206" s="26"/>
      <c r="AB1206" s="26"/>
      <c r="AC1206" s="26"/>
      <c r="AD1206" s="26"/>
      <c r="AE1206" s="26"/>
      <c r="AG1206" s="13"/>
      <c r="AH1206" s="13"/>
      <c r="AI1206" s="14"/>
      <c r="AJ1206" s="26"/>
      <c r="AK1206" s="26"/>
      <c r="AL1206" s="26"/>
      <c r="AM1206" s="26"/>
      <c r="AN1206" s="26"/>
      <c r="AO1206" s="26"/>
      <c r="AP1206" s="26"/>
      <c r="AQ1206" s="26"/>
      <c r="AS1206" s="13"/>
      <c r="AT1206" s="13"/>
      <c r="AU1206" s="14"/>
      <c r="AV1206" s="26"/>
      <c r="AW1206" s="26"/>
      <c r="AX1206" s="26"/>
      <c r="AY1206" s="26"/>
      <c r="AZ1206" s="26"/>
      <c r="BA1206" s="26"/>
      <c r="BB1206" s="26"/>
      <c r="BC1206" s="26"/>
      <c r="CW1206" s="26">
        <v>0.41034836065573771</v>
      </c>
      <c r="CX1206" s="13">
        <v>69</v>
      </c>
      <c r="CY1206" s="13">
        <v>67.066357070291929</v>
      </c>
      <c r="CZ1206" s="13">
        <v>66.2684260166873</v>
      </c>
      <c r="DA1206" s="13">
        <v>36.566225894105756</v>
      </c>
      <c r="DB1206" s="13">
        <f ca="1"/>
        <v>68.323100571324318</v>
      </c>
      <c r="DC1206" s="13">
        <f ca="1"/>
        <v>66.761896097387449</v>
      </c>
      <c r="DD1206" s="13">
        <v>64.467503718147384</v>
      </c>
      <c r="DE1206" s="13">
        <f ca="1"/>
        <v>67.263803566798131</v>
      </c>
      <c r="DF1206" s="13">
        <v>67.887409984740458</v>
      </c>
    </row>
    <row r="1207" spans="1:110" x14ac:dyDescent="0.25">
      <c r="A1207" s="9">
        <v>68.900000000000006</v>
      </c>
      <c r="B1207" s="10" t="b">
        <v>1</v>
      </c>
      <c r="U1207" s="13"/>
      <c r="V1207" s="13"/>
      <c r="W1207" s="14"/>
      <c r="X1207" s="26"/>
      <c r="Y1207" s="26"/>
      <c r="Z1207" s="26"/>
      <c r="AA1207" s="26"/>
      <c r="AB1207" s="26"/>
      <c r="AC1207" s="26"/>
      <c r="AD1207" s="26"/>
      <c r="AE1207" s="26"/>
      <c r="AG1207" s="13"/>
      <c r="AH1207" s="13"/>
      <c r="AI1207" s="14"/>
      <c r="AJ1207" s="26"/>
      <c r="AK1207" s="26"/>
      <c r="AL1207" s="26"/>
      <c r="AM1207" s="26"/>
      <c r="AN1207" s="26"/>
      <c r="AO1207" s="26"/>
      <c r="AP1207" s="26"/>
      <c r="AQ1207" s="26"/>
      <c r="AS1207" s="13"/>
      <c r="AT1207" s="13"/>
      <c r="AU1207" s="14"/>
      <c r="AV1207" s="26"/>
      <c r="AW1207" s="26"/>
      <c r="AX1207" s="26"/>
      <c r="AY1207" s="26"/>
      <c r="AZ1207" s="26"/>
      <c r="BA1207" s="26"/>
      <c r="BB1207" s="26"/>
      <c r="BC1207" s="26"/>
      <c r="CW1207" s="26">
        <v>0.41068989071038253</v>
      </c>
      <c r="CX1207" s="13">
        <v>69</v>
      </c>
      <c r="CY1207" s="13">
        <v>67.07472164443395</v>
      </c>
      <c r="CZ1207" s="13">
        <v>66.276985794055918</v>
      </c>
      <c r="DA1207" s="13">
        <v>36.606333039893947</v>
      </c>
      <c r="DB1207" s="13">
        <f ca="1"/>
        <v>68.331350721248299</v>
      </c>
      <c r="DC1207" s="13">
        <f ca="1"/>
        <v>66.770023722537729</v>
      </c>
      <c r="DD1207" s="13">
        <v>64.479245014148702</v>
      </c>
      <c r="DE1207" s="13">
        <f ca="1"/>
        <v>67.273291796183528</v>
      </c>
      <c r="DF1207" s="13">
        <v>67.897140269932606</v>
      </c>
    </row>
    <row r="1208" spans="1:110" x14ac:dyDescent="0.25">
      <c r="A1208" s="9">
        <v>68.7</v>
      </c>
      <c r="B1208" s="10" t="b">
        <v>1</v>
      </c>
      <c r="U1208" s="13"/>
      <c r="V1208" s="13"/>
      <c r="W1208" s="14"/>
      <c r="X1208" s="26"/>
      <c r="Y1208" s="26"/>
      <c r="Z1208" s="26"/>
      <c r="AA1208" s="26"/>
      <c r="AB1208" s="26"/>
      <c r="AC1208" s="26"/>
      <c r="AD1208" s="26"/>
      <c r="AE1208" s="26"/>
      <c r="AG1208" s="13"/>
      <c r="AH1208" s="13"/>
      <c r="AI1208" s="14"/>
      <c r="AJ1208" s="26"/>
      <c r="AK1208" s="26"/>
      <c r="AL1208" s="26"/>
      <c r="AM1208" s="26"/>
      <c r="AN1208" s="26"/>
      <c r="AO1208" s="26"/>
      <c r="AP1208" s="26"/>
      <c r="AQ1208" s="26"/>
      <c r="AS1208" s="13"/>
      <c r="AT1208" s="13"/>
      <c r="AU1208" s="14"/>
      <c r="AV1208" s="26"/>
      <c r="AW1208" s="26"/>
      <c r="AX1208" s="26"/>
      <c r="AY1208" s="26"/>
      <c r="AZ1208" s="26"/>
      <c r="BA1208" s="26"/>
      <c r="BB1208" s="26"/>
      <c r="BC1208" s="26"/>
      <c r="CW1208" s="26">
        <v>0.4110314207650273</v>
      </c>
      <c r="CX1208" s="13">
        <v>69</v>
      </c>
      <c r="CY1208" s="13">
        <v>67.083084560303661</v>
      </c>
      <c r="CZ1208" s="13">
        <v>66.285544979776063</v>
      </c>
      <c r="DA1208" s="13">
        <v>36.64646343620273</v>
      </c>
      <c r="DB1208" s="13">
        <f ca="1"/>
        <v>68.339597607267152</v>
      </c>
      <c r="DC1208" s="13">
        <f ca="1"/>
        <v>66.778150397893498</v>
      </c>
      <c r="DD1208" s="13">
        <v>64.490981429128396</v>
      </c>
      <c r="DE1208" s="13">
        <f ca="1"/>
        <v>67.282777356759951</v>
      </c>
      <c r="DF1208" s="13">
        <v>67.90686766976502</v>
      </c>
    </row>
    <row r="1209" spans="1:110" x14ac:dyDescent="0.25">
      <c r="A1209" s="9">
        <v>68.5</v>
      </c>
      <c r="B1209" s="10" t="b">
        <v>1</v>
      </c>
      <c r="U1209" s="13"/>
      <c r="V1209" s="13"/>
      <c r="W1209" s="14"/>
      <c r="X1209" s="26"/>
      <c r="Y1209" s="26"/>
      <c r="Z1209" s="26"/>
      <c r="AA1209" s="26"/>
      <c r="AB1209" s="26"/>
      <c r="AC1209" s="26"/>
      <c r="AD1209" s="26"/>
      <c r="AE1209" s="26"/>
      <c r="AG1209" s="13"/>
      <c r="AH1209" s="13"/>
      <c r="AI1209" s="14"/>
      <c r="AJ1209" s="26"/>
      <c r="AK1209" s="26"/>
      <c r="AL1209" s="26"/>
      <c r="AM1209" s="26"/>
      <c r="AN1209" s="26"/>
      <c r="AO1209" s="26"/>
      <c r="AP1209" s="26"/>
      <c r="AQ1209" s="26"/>
      <c r="AS1209" s="13"/>
      <c r="AT1209" s="13"/>
      <c r="AU1209" s="14"/>
      <c r="AV1209" s="26"/>
      <c r="AW1209" s="26"/>
      <c r="AX1209" s="26"/>
      <c r="AY1209" s="26"/>
      <c r="AZ1209" s="26"/>
      <c r="BA1209" s="26"/>
      <c r="BB1209" s="26"/>
      <c r="BC1209" s="26"/>
      <c r="CW1209" s="26">
        <v>0.41137295081967212</v>
      </c>
      <c r="CX1209" s="13">
        <v>69</v>
      </c>
      <c r="CY1209" s="13">
        <v>67.0914458250042</v>
      </c>
      <c r="CZ1209" s="13">
        <v>66.294103580604229</v>
      </c>
      <c r="DA1209" s="13">
        <v>36.686617110004889</v>
      </c>
      <c r="DB1209" s="13">
        <f ca="1"/>
        <v>68.347841237589478</v>
      </c>
      <c r="DC1209" s="13">
        <f ca="1"/>
        <v>66.786276129985069</v>
      </c>
      <c r="DD1209" s="13">
        <v>64.502712969168726</v>
      </c>
      <c r="DE1209" s="13">
        <f ca="1"/>
        <v>67.292260255150765</v>
      </c>
      <c r="DF1209" s="13">
        <v>67.916592191004639</v>
      </c>
    </row>
    <row r="1210" spans="1:110" x14ac:dyDescent="0.25">
      <c r="A1210" s="9">
        <v>68.3</v>
      </c>
      <c r="B1210" s="10" t="b">
        <v>1</v>
      </c>
      <c r="U1210" s="13"/>
      <c r="V1210" s="13"/>
      <c r="W1210" s="14"/>
      <c r="X1210" s="26"/>
      <c r="Y1210" s="26"/>
      <c r="Z1210" s="26"/>
      <c r="AA1210" s="26"/>
      <c r="AB1210" s="26"/>
      <c r="AC1210" s="26"/>
      <c r="AD1210" s="26"/>
      <c r="AE1210" s="26"/>
      <c r="AG1210" s="13"/>
      <c r="AH1210" s="13"/>
      <c r="AI1210" s="14"/>
      <c r="AJ1210" s="26"/>
      <c r="AK1210" s="26"/>
      <c r="AL1210" s="26"/>
      <c r="AM1210" s="26"/>
      <c r="AN1210" s="26"/>
      <c r="AO1210" s="26"/>
      <c r="AP1210" s="26"/>
      <c r="AQ1210" s="26"/>
      <c r="AS1210" s="13"/>
      <c r="AT1210" s="13"/>
      <c r="AU1210" s="14"/>
      <c r="AV1210" s="26"/>
      <c r="AW1210" s="26"/>
      <c r="AX1210" s="26"/>
      <c r="AY1210" s="26"/>
      <c r="AZ1210" s="26"/>
      <c r="BA1210" s="26"/>
      <c r="BB1210" s="26"/>
      <c r="BC1210" s="26"/>
      <c r="CW1210" s="26">
        <v>0.41171448087431695</v>
      </c>
      <c r="CX1210" s="13">
        <v>69</v>
      </c>
      <c r="CY1210" s="13">
        <v>67.099805445629443</v>
      </c>
      <c r="CZ1210" s="13">
        <v>66.302661603291199</v>
      </c>
      <c r="DA1210" s="13">
        <v>36.726794088320126</v>
      </c>
      <c r="DB1210" s="13">
        <f ca="1"/>
        <v>68.356081620409057</v>
      </c>
      <c r="DC1210" s="13">
        <f ca="1"/>
        <v>66.794400925336049</v>
      </c>
      <c r="DD1210" s="13">
        <v>64.514439640339361</v>
      </c>
      <c r="DE1210" s="13">
        <f ca="1"/>
        <v>67.301740497968638</v>
      </c>
      <c r="DF1210" s="13">
        <v>67.926313840407147</v>
      </c>
    </row>
    <row r="1211" spans="1:110" x14ac:dyDescent="0.25">
      <c r="A1211" s="9">
        <v>68.099999999999994</v>
      </c>
      <c r="B1211" s="10" t="b">
        <v>1</v>
      </c>
      <c r="U1211" s="13"/>
      <c r="V1211" s="13"/>
      <c r="W1211" s="14"/>
      <c r="X1211" s="26"/>
      <c r="Y1211" s="26"/>
      <c r="Z1211" s="26"/>
      <c r="AA1211" s="26"/>
      <c r="AB1211" s="26"/>
      <c r="AC1211" s="26"/>
      <c r="AD1211" s="26"/>
      <c r="AE1211" s="26"/>
      <c r="AG1211" s="13"/>
      <c r="AH1211" s="13"/>
      <c r="AI1211" s="14"/>
      <c r="AJ1211" s="26"/>
      <c r="AK1211" s="26"/>
      <c r="AL1211" s="26"/>
      <c r="AM1211" s="26"/>
      <c r="AN1211" s="26"/>
      <c r="AO1211" s="26"/>
      <c r="AP1211" s="26"/>
      <c r="AQ1211" s="26"/>
      <c r="AS1211" s="13"/>
      <c r="AT1211" s="13"/>
      <c r="AU1211" s="14"/>
      <c r="AV1211" s="26"/>
      <c r="AW1211" s="26"/>
      <c r="AX1211" s="26"/>
      <c r="AY1211" s="26"/>
      <c r="AZ1211" s="26"/>
      <c r="BA1211" s="26"/>
      <c r="BB1211" s="26"/>
      <c r="BC1211" s="26"/>
      <c r="CW1211" s="26">
        <v>0.41205601092896177</v>
      </c>
      <c r="CX1211" s="13">
        <v>69</v>
      </c>
      <c r="CY1211" s="13">
        <v>67.108163429263954</v>
      </c>
      <c r="CZ1211" s="13">
        <v>66.311219054581798</v>
      </c>
      <c r="DA1211" s="13">
        <v>36.766994398215246</v>
      </c>
      <c r="DB1211" s="13">
        <f ca="1"/>
        <v>68.364318763904848</v>
      </c>
      <c r="DC1211" s="13">
        <f ca="1"/>
        <v>66.802524790463281</v>
      </c>
      <c r="DD1211" s="13">
        <v>64.526161448697337</v>
      </c>
      <c r="DE1211" s="13">
        <f ca="1"/>
        <v>67.311218091815519</v>
      </c>
      <c r="DF1211" s="13">
        <v>67.936032624716987</v>
      </c>
    </row>
    <row r="1212" spans="1:110" x14ac:dyDescent="0.25">
      <c r="A1212" s="9">
        <v>67.900000000000006</v>
      </c>
      <c r="B1212" s="10" t="b">
        <v>1</v>
      </c>
      <c r="U1212" s="13"/>
      <c r="V1212" s="13"/>
      <c r="W1212" s="14"/>
      <c r="X1212" s="26"/>
      <c r="Y1212" s="26"/>
      <c r="Z1212" s="26"/>
      <c r="AA1212" s="26"/>
      <c r="AB1212" s="26"/>
      <c r="AC1212" s="26"/>
      <c r="AD1212" s="26"/>
      <c r="AE1212" s="26"/>
      <c r="AG1212" s="13"/>
      <c r="AH1212" s="13"/>
      <c r="AI1212" s="14"/>
      <c r="AJ1212" s="26"/>
      <c r="AK1212" s="26"/>
      <c r="AL1212" s="26"/>
      <c r="AM1212" s="26"/>
      <c r="AN1212" s="26"/>
      <c r="AO1212" s="26"/>
      <c r="AP1212" s="26"/>
      <c r="AQ1212" s="26"/>
      <c r="AS1212" s="13"/>
      <c r="AT1212" s="13"/>
      <c r="AU1212" s="14"/>
      <c r="AV1212" s="26"/>
      <c r="AW1212" s="26"/>
      <c r="AX1212" s="26"/>
      <c r="AY1212" s="26"/>
      <c r="AZ1212" s="26"/>
      <c r="BA1212" s="26"/>
      <c r="BB1212" s="26"/>
      <c r="BC1212" s="26"/>
      <c r="CW1212" s="26">
        <v>0.41239754098360654</v>
      </c>
      <c r="CX1212" s="13">
        <v>69</v>
      </c>
      <c r="CY1212" s="13">
        <v>67.116519782983133</v>
      </c>
      <c r="CZ1212" s="13">
        <v>66.319775941215369</v>
      </c>
      <c r="DA1212" s="13">
        <v>36.807218066804246</v>
      </c>
      <c r="DB1212" s="13">
        <f ca="1"/>
        <v>68.372552676241071</v>
      </c>
      <c r="DC1212" s="13">
        <f ca="1"/>
        <v>66.810647731877012</v>
      </c>
      <c r="DD1212" s="13">
        <v>64.537878400287212</v>
      </c>
      <c r="DE1212" s="13">
        <f ca="1"/>
        <v>67.320693043282802</v>
      </c>
      <c r="DF1212" s="13">
        <v>67.945748550667446</v>
      </c>
    </row>
    <row r="1213" spans="1:110" x14ac:dyDescent="0.25">
      <c r="A1213" s="9">
        <v>67.7</v>
      </c>
      <c r="B1213" s="10" t="b">
        <v>1</v>
      </c>
      <c r="U1213" s="13"/>
      <c r="V1213" s="13"/>
      <c r="W1213" s="14"/>
      <c r="X1213" s="26"/>
      <c r="Y1213" s="26"/>
      <c r="Z1213" s="26"/>
      <c r="AA1213" s="26"/>
      <c r="AB1213" s="26"/>
      <c r="AC1213" s="26"/>
      <c r="AD1213" s="26"/>
      <c r="AE1213" s="26"/>
      <c r="AG1213" s="13"/>
      <c r="AH1213" s="13"/>
      <c r="AI1213" s="14"/>
      <c r="AJ1213" s="26"/>
      <c r="AK1213" s="26"/>
      <c r="AL1213" s="26"/>
      <c r="AM1213" s="26"/>
      <c r="AN1213" s="26"/>
      <c r="AO1213" s="26"/>
      <c r="AP1213" s="26"/>
      <c r="AQ1213" s="26"/>
      <c r="AS1213" s="13"/>
      <c r="AT1213" s="13"/>
      <c r="AU1213" s="14"/>
      <c r="AV1213" s="26"/>
      <c r="AW1213" s="26"/>
      <c r="AX1213" s="26"/>
      <c r="AY1213" s="26"/>
      <c r="AZ1213" s="26"/>
      <c r="BA1213" s="26"/>
      <c r="BB1213" s="26"/>
      <c r="BC1213" s="26"/>
      <c r="CW1213" s="26">
        <v>0.41273907103825136</v>
      </c>
      <c r="CX1213" s="13">
        <v>69</v>
      </c>
      <c r="CY1213" s="13">
        <v>67.124874513853229</v>
      </c>
      <c r="CZ1213" s="13">
        <v>66.328332269925511</v>
      </c>
      <c r="DA1213" s="13">
        <v>36.847465121248405</v>
      </c>
      <c r="DB1213" s="13">
        <f ca="1"/>
        <v>68.380783365567268</v>
      </c>
      <c r="DC1213" s="13">
        <f ca="1"/>
        <v>66.81876975608084</v>
      </c>
      <c r="DD1213" s="13">
        <v>64.549590501140955</v>
      </c>
      <c r="DE1213" s="13">
        <f ca="1"/>
        <v>67.330165358951277</v>
      </c>
      <c r="DF1213" s="13">
        <v>67.955461624980671</v>
      </c>
    </row>
    <row r="1214" spans="1:110" x14ac:dyDescent="0.25">
      <c r="A1214" s="9">
        <v>67.5</v>
      </c>
      <c r="B1214" s="10" t="b">
        <v>1</v>
      </c>
      <c r="U1214" s="13"/>
      <c r="V1214" s="13"/>
      <c r="W1214" s="14"/>
      <c r="X1214" s="26"/>
      <c r="Y1214" s="26"/>
      <c r="Z1214" s="26"/>
      <c r="AA1214" s="26"/>
      <c r="AB1214" s="26"/>
      <c r="AC1214" s="26"/>
      <c r="AD1214" s="26"/>
      <c r="AE1214" s="26"/>
      <c r="AG1214" s="13"/>
      <c r="AH1214" s="13"/>
      <c r="AI1214" s="14"/>
      <c r="AJ1214" s="26"/>
      <c r="AK1214" s="26"/>
      <c r="AL1214" s="26"/>
      <c r="AM1214" s="26"/>
      <c r="AN1214" s="26"/>
      <c r="AO1214" s="26"/>
      <c r="AP1214" s="26"/>
      <c r="AQ1214" s="26"/>
      <c r="AS1214" s="13"/>
      <c r="AT1214" s="13"/>
      <c r="AU1214" s="14"/>
      <c r="AV1214" s="26"/>
      <c r="AW1214" s="26"/>
      <c r="AX1214" s="26"/>
      <c r="AY1214" s="26"/>
      <c r="AZ1214" s="26"/>
      <c r="BA1214" s="26"/>
      <c r="BB1214" s="26"/>
      <c r="BC1214" s="26"/>
      <c r="CW1214" s="26">
        <v>0.41308060109289618</v>
      </c>
      <c r="CX1214" s="13">
        <v>69</v>
      </c>
      <c r="CY1214" s="13">
        <v>67.133227628931351</v>
      </c>
      <c r="CZ1214" s="13">
        <v>66.336888047440112</v>
      </c>
      <c r="DA1214" s="13">
        <v>36.887735588756399</v>
      </c>
      <c r="DB1214" s="13">
        <f ca="1"/>
        <v>68.389010840018329</v>
      </c>
      <c r="DC1214" s="13">
        <f ca="1"/>
        <v>66.826890869571798</v>
      </c>
      <c r="DD1214" s="13">
        <v>64.561297757278112</v>
      </c>
      <c r="DE1214" s="13">
        <f ca="1"/>
        <v>67.339635045391205</v>
      </c>
      <c r="DF1214" s="13">
        <v>67.965171854367753</v>
      </c>
    </row>
    <row r="1215" spans="1:110" x14ac:dyDescent="0.25">
      <c r="A1215" s="9">
        <v>67.3</v>
      </c>
      <c r="B1215" s="10" t="b">
        <v>1</v>
      </c>
      <c r="U1215" s="13"/>
      <c r="V1215" s="13"/>
      <c r="W1215" s="14"/>
      <c r="X1215" s="26"/>
      <c r="Y1215" s="26"/>
      <c r="Z1215" s="26"/>
      <c r="AA1215" s="26"/>
      <c r="AB1215" s="26"/>
      <c r="AC1215" s="26"/>
      <c r="AD1215" s="26"/>
      <c r="AE1215" s="26"/>
      <c r="AG1215" s="13"/>
      <c r="AH1215" s="13"/>
      <c r="AI1215" s="14"/>
      <c r="AJ1215" s="26"/>
      <c r="AK1215" s="26"/>
      <c r="AL1215" s="26"/>
      <c r="AM1215" s="26"/>
      <c r="AN1215" s="26"/>
      <c r="AO1215" s="26"/>
      <c r="AP1215" s="26"/>
      <c r="AQ1215" s="26"/>
      <c r="AS1215" s="13"/>
      <c r="AT1215" s="13"/>
      <c r="AU1215" s="14"/>
      <c r="AV1215" s="26"/>
      <c r="AW1215" s="26"/>
      <c r="AX1215" s="26"/>
      <c r="AY1215" s="26"/>
      <c r="AZ1215" s="26"/>
      <c r="BA1215" s="26"/>
      <c r="BB1215" s="26"/>
      <c r="BC1215" s="26"/>
      <c r="CW1215" s="26">
        <v>0.41342213114754101</v>
      </c>
      <c r="CX1215" s="13">
        <v>69</v>
      </c>
      <c r="CY1215" s="13">
        <v>67.141579135265559</v>
      </c>
      <c r="CZ1215" s="13">
        <v>66.345443280481689</v>
      </c>
      <c r="DA1215" s="13">
        <v>36.928029496584379</v>
      </c>
      <c r="DB1215" s="13">
        <f ca="1"/>
        <v>68.397235107714607</v>
      </c>
      <c r="DC1215" s="13">
        <f ca="1"/>
        <v>66.835011078840395</v>
      </c>
      <c r="DD1215" s="13">
        <v>64.573000174705754</v>
      </c>
      <c r="DE1215" s="13">
        <f ca="1"/>
        <v>67.349102109162331</v>
      </c>
      <c r="DF1215" s="13">
        <v>67.974879245528669</v>
      </c>
    </row>
    <row r="1216" spans="1:110" x14ac:dyDescent="0.25">
      <c r="A1216" s="9">
        <v>67.2</v>
      </c>
      <c r="B1216" s="10" t="b">
        <v>1</v>
      </c>
      <c r="U1216" s="13"/>
      <c r="V1216" s="13"/>
      <c r="W1216" s="14"/>
      <c r="X1216" s="26"/>
      <c r="Y1216" s="26"/>
      <c r="Z1216" s="26"/>
      <c r="AA1216" s="26"/>
      <c r="AB1216" s="26"/>
      <c r="AC1216" s="26"/>
      <c r="AD1216" s="26"/>
      <c r="AE1216" s="26"/>
      <c r="AG1216" s="13"/>
      <c r="AH1216" s="13"/>
      <c r="AI1216" s="14"/>
      <c r="AJ1216" s="26"/>
      <c r="AK1216" s="26"/>
      <c r="AL1216" s="26"/>
      <c r="AM1216" s="26"/>
      <c r="AN1216" s="26"/>
      <c r="AO1216" s="26"/>
      <c r="AP1216" s="26"/>
      <c r="AQ1216" s="26"/>
      <c r="AS1216" s="13"/>
      <c r="AT1216" s="13"/>
      <c r="AU1216" s="14"/>
      <c r="AV1216" s="26"/>
      <c r="AW1216" s="26"/>
      <c r="AX1216" s="26"/>
      <c r="AY1216" s="26"/>
      <c r="AZ1216" s="26"/>
      <c r="BA1216" s="26"/>
      <c r="BB1216" s="26"/>
      <c r="BC1216" s="26"/>
      <c r="CW1216" s="26">
        <v>0.41376366120218577</v>
      </c>
      <c r="CX1216" s="13">
        <v>69</v>
      </c>
      <c r="CY1216" s="13">
        <v>67.149929039894886</v>
      </c>
      <c r="CZ1216" s="13">
        <v>66.353997975767001</v>
      </c>
      <c r="DA1216" s="13">
        <v>36.968346872036193</v>
      </c>
      <c r="DB1216" s="13">
        <f ca="1"/>
        <v>68.405456176761902</v>
      </c>
      <c r="DC1216" s="13">
        <f ca="1"/>
        <v>66.843130390370632</v>
      </c>
      <c r="DD1216" s="13">
        <v>64.584697759418589</v>
      </c>
      <c r="DE1216" s="13">
        <f ca="1"/>
        <v>67.358566556813983</v>
      </c>
      <c r="DF1216" s="13">
        <v>67.984583805152468</v>
      </c>
    </row>
    <row r="1217" spans="1:110" x14ac:dyDescent="0.25">
      <c r="A1217" s="9">
        <v>65.3</v>
      </c>
      <c r="B1217" s="10" t="b">
        <v>1</v>
      </c>
      <c r="U1217" s="13"/>
      <c r="V1217" s="13"/>
      <c r="W1217" s="14"/>
      <c r="X1217" s="26"/>
      <c r="Y1217" s="26"/>
      <c r="Z1217" s="26"/>
      <c r="AA1217" s="26"/>
      <c r="AB1217" s="26"/>
      <c r="AC1217" s="26"/>
      <c r="AD1217" s="26"/>
      <c r="AE1217" s="26"/>
      <c r="AG1217" s="13"/>
      <c r="AH1217" s="13"/>
      <c r="AI1217" s="14"/>
      <c r="AJ1217" s="26"/>
      <c r="AK1217" s="26"/>
      <c r="AL1217" s="26"/>
      <c r="AM1217" s="26"/>
      <c r="AN1217" s="26"/>
      <c r="AO1217" s="26"/>
      <c r="AP1217" s="26"/>
      <c r="AQ1217" s="26"/>
      <c r="AS1217" s="13"/>
      <c r="AT1217" s="13"/>
      <c r="AU1217" s="14"/>
      <c r="AV1217" s="26"/>
      <c r="AW1217" s="26"/>
      <c r="AX1217" s="26"/>
      <c r="AY1217" s="26"/>
      <c r="AZ1217" s="26"/>
      <c r="BA1217" s="26"/>
      <c r="BB1217" s="26"/>
      <c r="BC1217" s="26"/>
      <c r="CW1217" s="26">
        <v>0.4141051912568306</v>
      </c>
      <c r="CX1217" s="13">
        <v>69</v>
      </c>
      <c r="CY1217" s="13">
        <v>67.158277349849413</v>
      </c>
      <c r="CZ1217" s="13">
        <v>66.36255214000748</v>
      </c>
      <c r="DA1217" s="13">
        <v>37.008687742463366</v>
      </c>
      <c r="DB1217" s="13">
        <f ca="1"/>
        <v>68.413674055251604</v>
      </c>
      <c r="DC1217" s="13">
        <f ca="1"/>
        <v>66.851248810640072</v>
      </c>
      <c r="DD1217" s="13">
        <v>64.59639051739893</v>
      </c>
      <c r="DE1217" s="13">
        <f ca="1"/>
        <v>67.368028394885059</v>
      </c>
      <c r="DF1217" s="13">
        <v>67.994285539917172</v>
      </c>
    </row>
    <row r="1218" spans="1:110" x14ac:dyDescent="0.25">
      <c r="A1218" s="9">
        <v>66.900000000000006</v>
      </c>
      <c r="B1218" s="10" t="b">
        <v>1</v>
      </c>
      <c r="U1218" s="13"/>
      <c r="V1218" s="13"/>
      <c r="W1218" s="14"/>
      <c r="X1218" s="26"/>
      <c r="Y1218" s="26"/>
      <c r="Z1218" s="26"/>
      <c r="AA1218" s="26"/>
      <c r="AB1218" s="26"/>
      <c r="AC1218" s="26"/>
      <c r="AD1218" s="26"/>
      <c r="AE1218" s="26"/>
      <c r="AG1218" s="13"/>
      <c r="AH1218" s="13"/>
      <c r="AI1218" s="14"/>
      <c r="AJ1218" s="26"/>
      <c r="AK1218" s="26"/>
      <c r="AL1218" s="26"/>
      <c r="AM1218" s="26"/>
      <c r="AN1218" s="26"/>
      <c r="AO1218" s="26"/>
      <c r="AP1218" s="26"/>
      <c r="AQ1218" s="26"/>
      <c r="AS1218" s="13"/>
      <c r="AT1218" s="13"/>
      <c r="AU1218" s="14"/>
      <c r="AV1218" s="26"/>
      <c r="AW1218" s="26"/>
      <c r="AX1218" s="26"/>
      <c r="AY1218" s="26"/>
      <c r="AZ1218" s="26"/>
      <c r="BA1218" s="26"/>
      <c r="BB1218" s="26"/>
      <c r="BC1218" s="26"/>
      <c r="CW1218" s="26">
        <v>0.41444672131147542</v>
      </c>
      <c r="CX1218" s="13">
        <v>69.099999999999994</v>
      </c>
      <c r="CY1218" s="13">
        <v>67.16662407215027</v>
      </c>
      <c r="CZ1218" s="13">
        <v>66.371105779908987</v>
      </c>
      <c r="DA1218" s="13">
        <v>37.049052135265313</v>
      </c>
      <c r="DB1218" s="13">
        <f ca="1"/>
        <v>68.421888751260695</v>
      </c>
      <c r="DC1218" s="13">
        <f ca="1"/>
        <v>66.859366346119828</v>
      </c>
      <c r="DD1218" s="13">
        <v>64.608078454616759</v>
      </c>
      <c r="DE1218" s="13">
        <f ca="1"/>
        <v>67.377487629904081</v>
      </c>
      <c r="DF1218" s="13">
        <v>68.003984456489917</v>
      </c>
    </row>
    <row r="1219" spans="1:110" x14ac:dyDescent="0.25">
      <c r="A1219" s="9">
        <v>66.7</v>
      </c>
      <c r="B1219" s="10" t="b">
        <v>1</v>
      </c>
      <c r="U1219" s="13"/>
      <c r="V1219" s="13"/>
      <c r="W1219" s="14"/>
      <c r="X1219" s="26"/>
      <c r="Y1219" s="26"/>
      <c r="Z1219" s="26"/>
      <c r="AA1219" s="26"/>
      <c r="AB1219" s="26"/>
      <c r="AC1219" s="26"/>
      <c r="AD1219" s="26"/>
      <c r="AE1219" s="26"/>
      <c r="AG1219" s="13"/>
      <c r="AH1219" s="13"/>
      <c r="AI1219" s="14"/>
      <c r="AJ1219" s="26"/>
      <c r="AK1219" s="26"/>
      <c r="AL1219" s="26"/>
      <c r="AM1219" s="26"/>
      <c r="AN1219" s="26"/>
      <c r="AO1219" s="26"/>
      <c r="AP1219" s="26"/>
      <c r="AQ1219" s="26"/>
      <c r="AS1219" s="13"/>
      <c r="AT1219" s="13"/>
      <c r="AU1219" s="14"/>
      <c r="AV1219" s="26"/>
      <c r="AW1219" s="26"/>
      <c r="AX1219" s="26"/>
      <c r="AY1219" s="26"/>
      <c r="AZ1219" s="26"/>
      <c r="BA1219" s="26"/>
      <c r="BB1219" s="26"/>
      <c r="BC1219" s="26"/>
      <c r="CW1219" s="26">
        <v>0.41478825136612024</v>
      </c>
      <c r="CX1219" s="13">
        <v>69.099999999999994</v>
      </c>
      <c r="CY1219" s="13">
        <v>67.174969213809717</v>
      </c>
      <c r="CZ1219" s="13">
        <v>66.379658902171997</v>
      </c>
      <c r="DA1219" s="13">
        <v>37.089440077889371</v>
      </c>
      <c r="DB1219" s="13">
        <f ca="1"/>
        <v>68.430100272851789</v>
      </c>
      <c r="DC1219" s="13">
        <f ca="1"/>
        <v>66.867483003274685</v>
      </c>
      <c r="DD1219" s="13">
        <v>64.619761577029777</v>
      </c>
      <c r="DE1219" s="13">
        <f ca="1"/>
        <v>67.386944268389229</v>
      </c>
      <c r="DF1219" s="13">
        <v>68.013680561526954</v>
      </c>
    </row>
    <row r="1220" spans="1:110" x14ac:dyDescent="0.25">
      <c r="A1220" s="9">
        <v>66.5</v>
      </c>
      <c r="B1220" s="10" t="b">
        <v>1</v>
      </c>
      <c r="U1220" s="13"/>
      <c r="V1220" s="13"/>
      <c r="W1220" s="14"/>
      <c r="X1220" s="26"/>
      <c r="Y1220" s="26"/>
      <c r="Z1220" s="26"/>
      <c r="AA1220" s="26"/>
      <c r="AB1220" s="26"/>
      <c r="AC1220" s="26"/>
      <c r="AD1220" s="26"/>
      <c r="AE1220" s="26"/>
      <c r="AG1220" s="13"/>
      <c r="AH1220" s="13"/>
      <c r="AI1220" s="14"/>
      <c r="AJ1220" s="26"/>
      <c r="AK1220" s="26"/>
      <c r="AL1220" s="26"/>
      <c r="AM1220" s="26"/>
      <c r="AN1220" s="26"/>
      <c r="AO1220" s="26"/>
      <c r="AP1220" s="26"/>
      <c r="AQ1220" s="26"/>
      <c r="AS1220" s="13"/>
      <c r="AT1220" s="13"/>
      <c r="AU1220" s="14"/>
      <c r="AV1220" s="26"/>
      <c r="AW1220" s="26"/>
      <c r="AX1220" s="26"/>
      <c r="AY1220" s="26"/>
      <c r="AZ1220" s="26"/>
      <c r="BA1220" s="26"/>
      <c r="BB1220" s="26"/>
      <c r="BC1220" s="26"/>
      <c r="CW1220" s="26">
        <v>0.41512978142076501</v>
      </c>
      <c r="CX1220" s="13">
        <v>69.099999999999994</v>
      </c>
      <c r="CY1220" s="13">
        <v>67.183312781831177</v>
      </c>
      <c r="CZ1220" s="13">
        <v>66.388211513491584</v>
      </c>
      <c r="DA1220" s="13">
        <v>37.129851597830942</v>
      </c>
      <c r="DB1220" s="13">
        <f ca="1"/>
        <v>68.438308628073244</v>
      </c>
      <c r="DC1220" s="13">
        <f ca="1"/>
        <v>66.875598788563039</v>
      </c>
      <c r="DD1220" s="13">
        <v>64.63143989058338</v>
      </c>
      <c r="DE1220" s="13">
        <f ca="1"/>
        <v>67.396398316848433</v>
      </c>
      <c r="DF1220" s="13">
        <v>68.02337386167369</v>
      </c>
    </row>
    <row r="1221" spans="1:110" x14ac:dyDescent="0.25">
      <c r="A1221" s="9">
        <v>66.3</v>
      </c>
      <c r="B1221" s="10" t="b">
        <v>1</v>
      </c>
      <c r="U1221" s="13"/>
      <c r="V1221" s="13"/>
      <c r="W1221" s="14"/>
      <c r="X1221" s="26"/>
      <c r="Y1221" s="26"/>
      <c r="Z1221" s="26"/>
      <c r="AA1221" s="26"/>
      <c r="AB1221" s="26"/>
      <c r="AC1221" s="26"/>
      <c r="AD1221" s="26"/>
      <c r="AE1221" s="26"/>
      <c r="AG1221" s="13"/>
      <c r="AH1221" s="13"/>
      <c r="AI1221" s="14"/>
      <c r="AJ1221" s="26"/>
      <c r="AK1221" s="26"/>
      <c r="AL1221" s="26"/>
      <c r="AM1221" s="26"/>
      <c r="AN1221" s="26"/>
      <c r="AO1221" s="26"/>
      <c r="AP1221" s="26"/>
      <c r="AQ1221" s="26"/>
      <c r="AS1221" s="13"/>
      <c r="AT1221" s="13"/>
      <c r="AU1221" s="14"/>
      <c r="AV1221" s="26"/>
      <c r="AW1221" s="26"/>
      <c r="AX1221" s="26"/>
      <c r="AY1221" s="26"/>
      <c r="AZ1221" s="26"/>
      <c r="BA1221" s="26"/>
      <c r="BB1221" s="26"/>
      <c r="BC1221" s="26"/>
      <c r="CW1221" s="26">
        <v>0.41547131147540983</v>
      </c>
      <c r="CX1221" s="13">
        <v>69.099999999999994</v>
      </c>
      <c r="CY1221" s="13">
        <v>67.191654783209259</v>
      </c>
      <c r="CZ1221" s="13">
        <v>66.396763620557579</v>
      </c>
      <c r="DA1221" s="13">
        <v>37.170286722633627</v>
      </c>
      <c r="DB1221" s="13">
        <f ca="1"/>
        <v>68.446513824959197</v>
      </c>
      <c r="DC1221" s="13">
        <f ca="1"/>
        <v>66.883713708437071</v>
      </c>
      <c r="DD1221" s="13">
        <v>64.643113401210798</v>
      </c>
      <c r="DE1221" s="13">
        <f ca="1"/>
        <v>67.405849781779324</v>
      </c>
      <c r="DF1221" s="13">
        <v>68.033064363564733</v>
      </c>
    </row>
    <row r="1222" spans="1:110" x14ac:dyDescent="0.25">
      <c r="A1222" s="9">
        <v>75.5</v>
      </c>
      <c r="B1222" s="10" t="b">
        <v>1</v>
      </c>
      <c r="U1222" s="13"/>
      <c r="V1222" s="13"/>
      <c r="W1222" s="14"/>
      <c r="X1222" s="26"/>
      <c r="Y1222" s="26"/>
      <c r="Z1222" s="26"/>
      <c r="AA1222" s="26"/>
      <c r="AB1222" s="26"/>
      <c r="AC1222" s="26"/>
      <c r="AD1222" s="26"/>
      <c r="AE1222" s="26"/>
      <c r="AG1222" s="13"/>
      <c r="AH1222" s="13"/>
      <c r="AI1222" s="14"/>
      <c r="AJ1222" s="26"/>
      <c r="AK1222" s="26"/>
      <c r="AL1222" s="26"/>
      <c r="AM1222" s="26"/>
      <c r="AN1222" s="26"/>
      <c r="AO1222" s="26"/>
      <c r="AP1222" s="26"/>
      <c r="AQ1222" s="26"/>
      <c r="AS1222" s="13"/>
      <c r="AT1222" s="13"/>
      <c r="AU1222" s="14"/>
      <c r="AV1222" s="26"/>
      <c r="AW1222" s="26"/>
      <c r="AX1222" s="26"/>
      <c r="AY1222" s="26"/>
      <c r="AZ1222" s="26"/>
      <c r="BA1222" s="26"/>
      <c r="BB1222" s="26"/>
      <c r="BC1222" s="26"/>
      <c r="CW1222" s="26">
        <v>0.41581284153005466</v>
      </c>
      <c r="CX1222" s="13">
        <v>69.099999999999994</v>
      </c>
      <c r="CY1222" s="13">
        <v>67.19999522492985</v>
      </c>
      <c r="CZ1222" s="13">
        <v>66.40531523005437</v>
      </c>
      <c r="DA1222" s="13">
        <v>37.210745479889326</v>
      </c>
      <c r="DB1222" s="13">
        <f ca="1"/>
        <v>68.454715871529601</v>
      </c>
      <c r="DC1222" s="13">
        <f ca="1"/>
        <v>66.891827769342626</v>
      </c>
      <c r="DD1222" s="13">
        <v>64.65478211483304</v>
      </c>
      <c r="DE1222" s="13">
        <f ca="1"/>
        <v>67.415298669669355</v>
      </c>
      <c r="DF1222" s="13">
        <v>68.042752073823948</v>
      </c>
    </row>
    <row r="1223" spans="1:110" x14ac:dyDescent="0.25">
      <c r="A1223" s="9">
        <v>75.400000000000006</v>
      </c>
      <c r="B1223" s="10" t="b">
        <v>1</v>
      </c>
      <c r="U1223" s="13"/>
      <c r="V1223" s="13"/>
      <c r="W1223" s="14"/>
      <c r="X1223" s="26"/>
      <c r="Y1223" s="26"/>
      <c r="Z1223" s="26"/>
      <c r="AA1223" s="26"/>
      <c r="AB1223" s="26"/>
      <c r="AC1223" s="26"/>
      <c r="AD1223" s="26"/>
      <c r="AE1223" s="26"/>
      <c r="AG1223" s="13"/>
      <c r="AH1223" s="13"/>
      <c r="AI1223" s="14"/>
      <c r="AJ1223" s="26"/>
      <c r="AK1223" s="26"/>
      <c r="AL1223" s="26"/>
      <c r="AM1223" s="26"/>
      <c r="AN1223" s="26"/>
      <c r="AO1223" s="26"/>
      <c r="AP1223" s="26"/>
      <c r="AQ1223" s="26"/>
      <c r="AS1223" s="13"/>
      <c r="AT1223" s="13"/>
      <c r="AU1223" s="14"/>
      <c r="AV1223" s="26"/>
      <c r="AW1223" s="26"/>
      <c r="AX1223" s="26"/>
      <c r="AY1223" s="26"/>
      <c r="AZ1223" s="26"/>
      <c r="BA1223" s="26"/>
      <c r="BB1223" s="26"/>
      <c r="BC1223" s="26"/>
      <c r="CW1223" s="26">
        <v>0.41615437158469948</v>
      </c>
      <c r="CX1223" s="13">
        <v>69.099999999999994</v>
      </c>
      <c r="CY1223" s="13">
        <v>67.208334113970139</v>
      </c>
      <c r="CZ1223" s="13">
        <v>66.413866348661188</v>
      </c>
      <c r="DA1223" s="13">
        <v>37.251227897238351</v>
      </c>
      <c r="DB1223" s="13">
        <f ca="1"/>
        <v>68.462914775790281</v>
      </c>
      <c r="DC1223" s="13">
        <f ca="1"/>
        <v>66.899940977719353</v>
      </c>
      <c r="DD1223" s="13">
        <v>64.666446037358966</v>
      </c>
      <c r="DE1223" s="13">
        <f ca="1"/>
        <v>67.42474498699579</v>
      </c>
      <c r="DF1223" s="13">
        <v>68.052436999064483</v>
      </c>
    </row>
    <row r="1224" spans="1:110" x14ac:dyDescent="0.25">
      <c r="A1224" s="9">
        <v>75.3</v>
      </c>
      <c r="B1224" s="10" t="b">
        <v>1</v>
      </c>
      <c r="U1224" s="13"/>
      <c r="V1224" s="13"/>
      <c r="W1224" s="14"/>
      <c r="X1224" s="26"/>
      <c r="Y1224" s="26"/>
      <c r="Z1224" s="26"/>
      <c r="AA1224" s="26"/>
      <c r="AB1224" s="26"/>
      <c r="AC1224" s="26"/>
      <c r="AD1224" s="26"/>
      <c r="AE1224" s="26"/>
      <c r="AG1224" s="13"/>
      <c r="AH1224" s="13"/>
      <c r="AI1224" s="14"/>
      <c r="AJ1224" s="26"/>
      <c r="AK1224" s="26"/>
      <c r="AL1224" s="26"/>
      <c r="AM1224" s="26"/>
      <c r="AN1224" s="26"/>
      <c r="AO1224" s="26"/>
      <c r="AP1224" s="26"/>
      <c r="AQ1224" s="26"/>
      <c r="AS1224" s="13"/>
      <c r="AT1224" s="13"/>
      <c r="AU1224" s="14"/>
      <c r="AV1224" s="26"/>
      <c r="AW1224" s="26"/>
      <c r="AX1224" s="26"/>
      <c r="AY1224" s="26"/>
      <c r="AZ1224" s="26"/>
      <c r="BA1224" s="26"/>
      <c r="BB1224" s="26"/>
      <c r="BC1224" s="26"/>
      <c r="CW1224" s="26">
        <v>0.41649590163934425</v>
      </c>
      <c r="CX1224" s="13">
        <v>69.099999999999994</v>
      </c>
      <c r="CY1224" s="13">
        <v>67.216671457298631</v>
      </c>
      <c r="CZ1224" s="13">
        <v>66.422416983052031</v>
      </c>
      <c r="DA1224" s="13">
        <v>37.291734002369495</v>
      </c>
      <c r="DB1224" s="13">
        <f ca="1"/>
        <v>68.471110545733055</v>
      </c>
      <c r="DC1224" s="13">
        <f ca="1"/>
        <v>66.908053340000748</v>
      </c>
      <c r="DD1224" s="13">
        <v>64.678105174685285</v>
      </c>
      <c r="DE1224" s="13">
        <f ca="1"/>
        <v>67.434188740225778</v>
      </c>
      <c r="DF1224" s="13">
        <v>68.062119145888801</v>
      </c>
    </row>
    <row r="1225" spans="1:110" x14ac:dyDescent="0.25">
      <c r="A1225" s="9">
        <v>75.099999999999994</v>
      </c>
      <c r="B1225" s="10" t="b">
        <v>1</v>
      </c>
      <c r="U1225" s="13"/>
      <c r="V1225" s="13"/>
      <c r="W1225" s="14"/>
      <c r="X1225" s="26"/>
      <c r="Y1225" s="26"/>
      <c r="Z1225" s="26"/>
      <c r="AA1225" s="26"/>
      <c r="AB1225" s="26"/>
      <c r="AC1225" s="26"/>
      <c r="AD1225" s="26"/>
      <c r="AE1225" s="26"/>
      <c r="AG1225" s="13"/>
      <c r="AH1225" s="13"/>
      <c r="AI1225" s="14"/>
      <c r="AJ1225" s="26"/>
      <c r="AK1225" s="26"/>
      <c r="AL1225" s="26"/>
      <c r="AM1225" s="26"/>
      <c r="AN1225" s="26"/>
      <c r="AO1225" s="26"/>
      <c r="AP1225" s="26"/>
      <c r="AQ1225" s="26"/>
      <c r="AS1225" s="13"/>
      <c r="AT1225" s="13"/>
      <c r="AU1225" s="14"/>
      <c r="AV1225" s="26"/>
      <c r="AW1225" s="26"/>
      <c r="AX1225" s="26"/>
      <c r="AY1225" s="26"/>
      <c r="AZ1225" s="26"/>
      <c r="BA1225" s="26"/>
      <c r="BB1225" s="26"/>
      <c r="BC1225" s="26"/>
      <c r="CW1225" s="26">
        <v>0.41683743169398907</v>
      </c>
      <c r="CX1225" s="13">
        <v>69.099999999999994</v>
      </c>
      <c r="CY1225" s="13">
        <v>67.225007261875248</v>
      </c>
      <c r="CZ1225" s="13">
        <v>66.430967139895699</v>
      </c>
      <c r="DA1225" s="13">
        <v>37.332263823020227</v>
      </c>
      <c r="DB1225" s="13">
        <f ca="1"/>
        <v>68.479303189335667</v>
      </c>
      <c r="DC1225" s="13">
        <f ca="1"/>
        <v>66.916164862614181</v>
      </c>
      <c r="DD1225" s="13">
        <v>64.689759532696684</v>
      </c>
      <c r="DE1225" s="13">
        <f ca="1"/>
        <v>67.443629935816361</v>
      </c>
      <c r="DF1225" s="13">
        <v>68.07179852088872</v>
      </c>
    </row>
    <row r="1226" spans="1:110" x14ac:dyDescent="0.25">
      <c r="A1226" s="9">
        <v>74.7</v>
      </c>
      <c r="B1226" s="10" t="b">
        <v>1</v>
      </c>
      <c r="U1226" s="13"/>
      <c r="V1226" s="13"/>
      <c r="W1226" s="14"/>
      <c r="X1226" s="26"/>
      <c r="Y1226" s="26"/>
      <c r="Z1226" s="26"/>
      <c r="AA1226" s="26"/>
      <c r="AB1226" s="26"/>
      <c r="AC1226" s="26"/>
      <c r="AD1226" s="26"/>
      <c r="AE1226" s="26"/>
      <c r="AG1226" s="13"/>
      <c r="AH1226" s="13"/>
      <c r="AI1226" s="14"/>
      <c r="AJ1226" s="26"/>
      <c r="AK1226" s="26"/>
      <c r="AL1226" s="26"/>
      <c r="AM1226" s="26"/>
      <c r="AN1226" s="26"/>
      <c r="AO1226" s="26"/>
      <c r="AP1226" s="26"/>
      <c r="AQ1226" s="26"/>
      <c r="AS1226" s="13"/>
      <c r="AT1226" s="13"/>
      <c r="AU1226" s="14"/>
      <c r="AV1226" s="26"/>
      <c r="AW1226" s="26"/>
      <c r="AX1226" s="26"/>
      <c r="AY1226" s="26"/>
      <c r="AZ1226" s="26"/>
      <c r="BA1226" s="26"/>
      <c r="BB1226" s="26"/>
      <c r="BC1226" s="26"/>
      <c r="CW1226" s="26">
        <v>0.41717896174863389</v>
      </c>
      <c r="CX1226" s="13">
        <v>69.099999999999994</v>
      </c>
      <c r="CY1226" s="13">
        <v>67.233341534651345</v>
      </c>
      <c r="CZ1226" s="13">
        <v>66.439516825855804</v>
      </c>
      <c r="DA1226" s="13">
        <v>37.372817386976728</v>
      </c>
      <c r="DB1226" s="13">
        <f ca="1"/>
        <v>68.487492714561981</v>
      </c>
      <c r="DC1226" s="13">
        <f ca="1"/>
        <v>66.92427555198087</v>
      </c>
      <c r="DD1226" s="13">
        <v>64.701409117265726</v>
      </c>
      <c r="DE1226" s="13">
        <f ca="1"/>
        <v>67.453068580214563</v>
      </c>
      <c r="DF1226" s="13">
        <v>68.081475130645501</v>
      </c>
    </row>
    <row r="1227" spans="1:110" x14ac:dyDescent="0.25">
      <c r="A1227" s="9">
        <v>74.099999999999994</v>
      </c>
      <c r="B1227" s="10" t="b">
        <v>1</v>
      </c>
      <c r="U1227" s="13"/>
      <c r="V1227" s="13"/>
      <c r="W1227" s="14"/>
      <c r="X1227" s="26"/>
      <c r="Y1227" s="26"/>
      <c r="Z1227" s="26"/>
      <c r="AA1227" s="26"/>
      <c r="AB1227" s="26"/>
      <c r="AC1227" s="26"/>
      <c r="AD1227" s="26"/>
      <c r="AE1227" s="26"/>
      <c r="AG1227" s="13"/>
      <c r="AH1227" s="13"/>
      <c r="AI1227" s="14"/>
      <c r="AJ1227" s="26"/>
      <c r="AK1227" s="26"/>
      <c r="AL1227" s="26"/>
      <c r="AM1227" s="26"/>
      <c r="AN1227" s="26"/>
      <c r="AO1227" s="26"/>
      <c r="AP1227" s="26"/>
      <c r="AQ1227" s="26"/>
      <c r="AS1227" s="13"/>
      <c r="AT1227" s="13"/>
      <c r="AU1227" s="14"/>
      <c r="AV1227" s="26"/>
      <c r="AW1227" s="26"/>
      <c r="AX1227" s="26"/>
      <c r="AY1227" s="26"/>
      <c r="AZ1227" s="26"/>
      <c r="BA1227" s="26"/>
      <c r="BB1227" s="26"/>
      <c r="BC1227" s="26"/>
      <c r="CW1227" s="26">
        <v>0.41752049180327871</v>
      </c>
      <c r="CX1227" s="13">
        <v>69.099999999999994</v>
      </c>
      <c r="CY1227" s="13">
        <v>67.241674282569704</v>
      </c>
      <c r="CZ1227" s="13">
        <v>66.448066047590956</v>
      </c>
      <c r="DA1227" s="13">
        <v>37.413394722074074</v>
      </c>
      <c r="DB1227" s="13">
        <f ca="1"/>
        <v>68.495679129361946</v>
      </c>
      <c r="DC1227" s="13">
        <f ca="1"/>
        <v>66.932385414516006</v>
      </c>
      <c r="DD1227" s="13">
        <v>64.713053934253011</v>
      </c>
      <c r="DE1227" s="13">
        <f ca="1"/>
        <v>67.462504679857346</v>
      </c>
      <c r="DF1227" s="13">
        <v>68.09114898172983</v>
      </c>
    </row>
    <row r="1228" spans="1:110" x14ac:dyDescent="0.25">
      <c r="A1228" s="9">
        <v>73.3</v>
      </c>
      <c r="B1228" s="10" t="b">
        <v>1</v>
      </c>
      <c r="U1228" s="13"/>
      <c r="V1228" s="13"/>
      <c r="W1228" s="14"/>
      <c r="X1228" s="26"/>
      <c r="Y1228" s="26"/>
      <c r="Z1228" s="26"/>
      <c r="AA1228" s="26"/>
      <c r="AB1228" s="26"/>
      <c r="AC1228" s="26"/>
      <c r="AD1228" s="26"/>
      <c r="AE1228" s="26"/>
      <c r="AG1228" s="13"/>
      <c r="AH1228" s="13"/>
      <c r="AI1228" s="14"/>
      <c r="AJ1228" s="26"/>
      <c r="AK1228" s="26"/>
      <c r="AL1228" s="26"/>
      <c r="AM1228" s="26"/>
      <c r="AN1228" s="26"/>
      <c r="AO1228" s="26"/>
      <c r="AP1228" s="26"/>
      <c r="AQ1228" s="26"/>
      <c r="AS1228" s="13"/>
      <c r="AT1228" s="13"/>
      <c r="AU1228" s="14"/>
      <c r="AV1228" s="26"/>
      <c r="AW1228" s="26"/>
      <c r="AX1228" s="26"/>
      <c r="AY1228" s="26"/>
      <c r="AZ1228" s="26"/>
      <c r="BA1228" s="26"/>
      <c r="BB1228" s="26"/>
      <c r="BC1228" s="26"/>
      <c r="CW1228" s="26">
        <v>0.41786202185792348</v>
      </c>
      <c r="CX1228" s="13">
        <v>69.2</v>
      </c>
      <c r="CY1228" s="13">
        <v>67.250005512564698</v>
      </c>
      <c r="CZ1228" s="13">
        <v>66.45661481175469</v>
      </c>
      <c r="DA1228" s="13">
        <v>37.453995856196293</v>
      </c>
      <c r="DB1228" s="13">
        <f ca="1"/>
        <v>68.503862441671657</v>
      </c>
      <c r="DC1228" s="13">
        <f ca="1"/>
        <v>66.940494456628755</v>
      </c>
      <c r="DD1228" s="13">
        <v>64.724693989507131</v>
      </c>
      <c r="DE1228" s="13">
        <f ca="1"/>
        <v>67.471938241171742</v>
      </c>
      <c r="DF1228" s="13">
        <v>68.10082008070188</v>
      </c>
    </row>
    <row r="1229" spans="1:110" x14ac:dyDescent="0.25">
      <c r="A1229" s="9">
        <v>72.7</v>
      </c>
      <c r="B1229" s="10" t="b">
        <v>1</v>
      </c>
      <c r="U1229" s="13"/>
      <c r="V1229" s="13"/>
      <c r="W1229" s="14"/>
      <c r="X1229" s="26"/>
      <c r="Y1229" s="26"/>
      <c r="Z1229" s="26"/>
      <c r="AA1229" s="26"/>
      <c r="AB1229" s="26"/>
      <c r="AC1229" s="26"/>
      <c r="AD1229" s="26"/>
      <c r="AE1229" s="26"/>
      <c r="AG1229" s="13"/>
      <c r="AH1229" s="13"/>
      <c r="AI1229" s="14"/>
      <c r="AJ1229" s="26"/>
      <c r="AK1229" s="26"/>
      <c r="AL1229" s="26"/>
      <c r="AM1229" s="26"/>
      <c r="AN1229" s="26"/>
      <c r="AO1229" s="26"/>
      <c r="AP1229" s="26"/>
      <c r="AQ1229" s="26"/>
      <c r="AS1229" s="13"/>
      <c r="AT1229" s="13"/>
      <c r="AU1229" s="14"/>
      <c r="AV1229" s="26"/>
      <c r="AW1229" s="26"/>
      <c r="AX1229" s="26"/>
      <c r="AY1229" s="26"/>
      <c r="AZ1229" s="26"/>
      <c r="BA1229" s="26"/>
      <c r="BB1229" s="26"/>
      <c r="BC1229" s="26"/>
      <c r="CW1229" s="26">
        <v>0.41820355191256831</v>
      </c>
      <c r="CX1229" s="13">
        <v>69.2</v>
      </c>
      <c r="CY1229" s="13">
        <v>67.258335231562214</v>
      </c>
      <c r="CZ1229" s="13">
        <v>66.465163124995371</v>
      </c>
      <c r="DA1229" s="13">
        <v>37.494620817276555</v>
      </c>
      <c r="DB1229" s="13">
        <f ca="1"/>
        <v>68.512042659413481</v>
      </c>
      <c r="DC1229" s="13">
        <f ca="1"/>
        <v>66.948602684722317</v>
      </c>
      <c r="DD1229" s="13">
        <v>64.736329288864738</v>
      </c>
      <c r="DE1229" s="13">
        <f ca="1"/>
        <v>67.481369270574831</v>
      </c>
      <c r="DF1229" s="13">
        <v>68.110488434111375</v>
      </c>
    </row>
    <row r="1230" spans="1:110" x14ac:dyDescent="0.25">
      <c r="A1230" s="9">
        <v>72.400000000000006</v>
      </c>
      <c r="B1230" s="10" t="b">
        <v>1</v>
      </c>
      <c r="U1230" s="13"/>
      <c r="V1230" s="13"/>
      <c r="W1230" s="14"/>
      <c r="X1230" s="26"/>
      <c r="Y1230" s="26"/>
      <c r="Z1230" s="26"/>
      <c r="AA1230" s="26"/>
      <c r="AB1230" s="26"/>
      <c r="AC1230" s="26"/>
      <c r="AD1230" s="26"/>
      <c r="AE1230" s="26"/>
      <c r="AG1230" s="13"/>
      <c r="AH1230" s="13"/>
      <c r="AI1230" s="14"/>
      <c r="AJ1230" s="26"/>
      <c r="AK1230" s="26"/>
      <c r="AL1230" s="26"/>
      <c r="AM1230" s="26"/>
      <c r="AN1230" s="26"/>
      <c r="AO1230" s="26"/>
      <c r="AP1230" s="26"/>
      <c r="AQ1230" s="26"/>
      <c r="AS1230" s="13"/>
      <c r="AT1230" s="13"/>
      <c r="AU1230" s="14"/>
      <c r="AV1230" s="26"/>
      <c r="AW1230" s="26"/>
      <c r="AX1230" s="26"/>
      <c r="AY1230" s="26"/>
      <c r="AZ1230" s="26"/>
      <c r="BA1230" s="26"/>
      <c r="BB1230" s="26"/>
      <c r="BC1230" s="26"/>
      <c r="CW1230" s="26">
        <v>0.41854508196721313</v>
      </c>
      <c r="CX1230" s="13">
        <v>69.2</v>
      </c>
      <c r="CY1230" s="13">
        <v>67.266663446479768</v>
      </c>
      <c r="CZ1230" s="13">
        <v>66.47371099395663</v>
      </c>
      <c r="DA1230" s="13">
        <v>37.535269633297155</v>
      </c>
      <c r="DB1230" s="13">
        <f ca="1"/>
        <v>68.520219790496</v>
      </c>
      <c r="DC1230" s="13">
        <f ca="1"/>
        <v>66.95671010519392</v>
      </c>
      <c r="DD1230" s="13">
        <v>64.747959838150578</v>
      </c>
      <c r="DE1230" s="13">
        <f ca="1"/>
        <v>67.490797774473791</v>
      </c>
      <c r="DF1230" s="13">
        <v>68.120154048497596</v>
      </c>
    </row>
    <row r="1231" spans="1:110" x14ac:dyDescent="0.25">
      <c r="A1231" s="9">
        <v>72.2</v>
      </c>
      <c r="B1231" s="10" t="b">
        <v>1</v>
      </c>
      <c r="U1231" s="13"/>
      <c r="V1231" s="13"/>
      <c r="W1231" s="14"/>
      <c r="X1231" s="26"/>
      <c r="Y1231" s="26"/>
      <c r="Z1231" s="26"/>
      <c r="AA1231" s="26"/>
      <c r="AB1231" s="26"/>
      <c r="AC1231" s="26"/>
      <c r="AD1231" s="26"/>
      <c r="AE1231" s="26"/>
      <c r="AG1231" s="13"/>
      <c r="AH1231" s="13"/>
      <c r="AI1231" s="14"/>
      <c r="AJ1231" s="26"/>
      <c r="AK1231" s="26"/>
      <c r="AL1231" s="26"/>
      <c r="AM1231" s="26"/>
      <c r="AN1231" s="26"/>
      <c r="AO1231" s="26"/>
      <c r="AP1231" s="26"/>
      <c r="AQ1231" s="26"/>
      <c r="AS1231" s="13"/>
      <c r="AT1231" s="13"/>
      <c r="AU1231" s="14"/>
      <c r="AV1231" s="26"/>
      <c r="AW1231" s="26"/>
      <c r="AX1231" s="26"/>
      <c r="AY1231" s="26"/>
      <c r="AZ1231" s="26"/>
      <c r="BA1231" s="26"/>
      <c r="BB1231" s="26"/>
      <c r="BC1231" s="26"/>
      <c r="CW1231" s="26">
        <v>0.4188866120218579</v>
      </c>
      <c r="CX1231" s="13">
        <v>69.2</v>
      </c>
      <c r="CY1231" s="13">
        <v>67.274990164226537</v>
      </c>
      <c r="CZ1231" s="13">
        <v>66.482258425276882</v>
      </c>
      <c r="DA1231" s="13">
        <v>37.575942332289742</v>
      </c>
      <c r="DB1231" s="13">
        <f ca="1"/>
        <v>68.528393842814154</v>
      </c>
      <c r="DC1231" s="13">
        <f ca="1"/>
        <v>66.964816724434911</v>
      </c>
      <c r="DD1231" s="13">
        <v>64.759585643177502</v>
      </c>
      <c r="DE1231" s="13">
        <f ca="1"/>
        <v>67.500223759265992</v>
      </c>
      <c r="DF1231" s="13">
        <v>68.12981693038941</v>
      </c>
    </row>
    <row r="1232" spans="1:110" x14ac:dyDescent="0.25">
      <c r="A1232" s="9">
        <v>72</v>
      </c>
      <c r="B1232" s="10" t="b">
        <v>1</v>
      </c>
      <c r="U1232" s="13"/>
      <c r="V1232" s="13"/>
      <c r="W1232" s="14"/>
      <c r="X1232" s="26"/>
      <c r="Y1232" s="26"/>
      <c r="Z1232" s="26"/>
      <c r="AA1232" s="26"/>
      <c r="AB1232" s="26"/>
      <c r="AC1232" s="26"/>
      <c r="AD1232" s="26"/>
      <c r="AE1232" s="26"/>
      <c r="AG1232" s="13"/>
      <c r="AH1232" s="13"/>
      <c r="AI1232" s="14"/>
      <c r="AJ1232" s="26"/>
      <c r="AK1232" s="26"/>
      <c r="AL1232" s="26"/>
      <c r="AM1232" s="26"/>
      <c r="AN1232" s="26"/>
      <c r="AO1232" s="26"/>
      <c r="AP1232" s="26"/>
      <c r="AQ1232" s="26"/>
      <c r="AS1232" s="13"/>
      <c r="AT1232" s="13"/>
      <c r="AU1232" s="14"/>
      <c r="AV1232" s="26"/>
      <c r="AW1232" s="26"/>
      <c r="AX1232" s="26"/>
      <c r="AY1232" s="26"/>
      <c r="AZ1232" s="26"/>
      <c r="BA1232" s="26"/>
      <c r="BB1232" s="26"/>
      <c r="BC1232" s="26"/>
      <c r="CW1232" s="26">
        <v>0.41922814207650272</v>
      </c>
      <c r="CX1232" s="13">
        <v>69.2</v>
      </c>
      <c r="CY1232" s="13">
        <v>67.283315391703383</v>
      </c>
      <c r="CZ1232" s="13">
        <v>66.490805425589897</v>
      </c>
      <c r="DA1232" s="13">
        <v>37.616638942335449</v>
      </c>
      <c r="DB1232" s="13">
        <f ca="1"/>
        <v>68.536564824249282</v>
      </c>
      <c r="DC1232" s="13">
        <f ca="1"/>
        <v>66.972922548830766</v>
      </c>
      <c r="DD1232" s="13">
        <v>64.771206709746508</v>
      </c>
      <c r="DE1232" s="13">
        <f ca="1"/>
        <v>67.509647231338931</v>
      </c>
      <c r="DF1232" s="13">
        <v>68.139477086305362</v>
      </c>
    </row>
    <row r="1233" spans="1:110" x14ac:dyDescent="0.25">
      <c r="A1233" s="9">
        <v>71.8</v>
      </c>
      <c r="B1233" s="10" t="b">
        <v>1</v>
      </c>
      <c r="U1233" s="13"/>
      <c r="V1233" s="13"/>
      <c r="W1233" s="14"/>
      <c r="X1233" s="26"/>
      <c r="Y1233" s="26"/>
      <c r="Z1233" s="26"/>
      <c r="AA1233" s="26"/>
      <c r="AB1233" s="26"/>
      <c r="AC1233" s="26"/>
      <c r="AD1233" s="26"/>
      <c r="AE1233" s="26"/>
      <c r="AG1233" s="13"/>
      <c r="AH1233" s="13"/>
      <c r="AI1233" s="14"/>
      <c r="AJ1233" s="26"/>
      <c r="AK1233" s="26"/>
      <c r="AL1233" s="26"/>
      <c r="AM1233" s="26"/>
      <c r="AN1233" s="26"/>
      <c r="AO1233" s="26"/>
      <c r="AP1233" s="26"/>
      <c r="AQ1233" s="26"/>
      <c r="AS1233" s="13"/>
      <c r="AT1233" s="13"/>
      <c r="AU1233" s="14"/>
      <c r="AV1233" s="26"/>
      <c r="AW1233" s="26"/>
      <c r="AX1233" s="26"/>
      <c r="AY1233" s="26"/>
      <c r="AZ1233" s="26"/>
      <c r="BA1233" s="26"/>
      <c r="BB1233" s="26"/>
      <c r="BC1233" s="26"/>
      <c r="CW1233" s="26">
        <v>0.41956967213114754</v>
      </c>
      <c r="CX1233" s="13">
        <v>69.2</v>
      </c>
      <c r="CY1233" s="13">
        <v>67.291639135802896</v>
      </c>
      <c r="CZ1233" s="13">
        <v>66.499352001524414</v>
      </c>
      <c r="DA1233" s="13">
        <v>37.657359491564911</v>
      </c>
      <c r="DB1233" s="13">
        <f ca="1"/>
        <v>68.54473274266914</v>
      </c>
      <c r="DC1233" s="13">
        <f ca="1"/>
        <v>66.981027584761108</v>
      </c>
      <c r="DD1233" s="13">
        <v>64.7828230436468</v>
      </c>
      <c r="DE1233" s="13">
        <f ca="1"/>
        <v>67.519068197070354</v>
      </c>
      <c r="DF1233" s="13">
        <v>68.149134522753656</v>
      </c>
    </row>
    <row r="1234" spans="1:110" x14ac:dyDescent="0.25">
      <c r="A1234" s="9">
        <v>75</v>
      </c>
      <c r="B1234" s="10" t="b">
        <v>1</v>
      </c>
      <c r="U1234" s="13"/>
      <c r="V1234" s="13"/>
      <c r="W1234" s="14"/>
      <c r="X1234" s="26"/>
      <c r="Y1234" s="26"/>
      <c r="Z1234" s="26"/>
      <c r="AA1234" s="26"/>
      <c r="AB1234" s="26"/>
      <c r="AC1234" s="26"/>
      <c r="AD1234" s="26"/>
      <c r="AE1234" s="26"/>
      <c r="AG1234" s="13"/>
      <c r="AH1234" s="13"/>
      <c r="AI1234" s="14"/>
      <c r="AJ1234" s="26"/>
      <c r="AK1234" s="26"/>
      <c r="AL1234" s="26"/>
      <c r="AM1234" s="26"/>
      <c r="AN1234" s="26"/>
      <c r="AO1234" s="26"/>
      <c r="AP1234" s="26"/>
      <c r="AQ1234" s="26"/>
      <c r="AS1234" s="13"/>
      <c r="AT1234" s="13"/>
      <c r="AU1234" s="14"/>
      <c r="AV1234" s="26"/>
      <c r="AW1234" s="26"/>
      <c r="AX1234" s="26"/>
      <c r="AY1234" s="26"/>
      <c r="AZ1234" s="26"/>
      <c r="BA1234" s="26"/>
      <c r="BB1234" s="26"/>
      <c r="BC1234" s="26"/>
      <c r="CW1234" s="26">
        <v>0.41991120218579236</v>
      </c>
      <c r="CX1234" s="13">
        <v>69.2</v>
      </c>
      <c r="CY1234" s="13">
        <v>67.299961403409483</v>
      </c>
      <c r="CZ1234" s="13">
        <v>66.507898159704368</v>
      </c>
      <c r="DA1234" s="13">
        <v>37.698104008158467</v>
      </c>
      <c r="DB1234" s="13">
        <f ca="1"/>
        <v>68.552897605927996</v>
      </c>
      <c r="DC1234" s="13">
        <f ca="1"/>
        <v>66.989131838599832</v>
      </c>
      <c r="DD1234" s="13">
        <v>64.794434650655816</v>
      </c>
      <c r="DE1234" s="13">
        <f ca="1"/>
        <v>67.528486662828286</v>
      </c>
      <c r="DF1234" s="13">
        <v>68.158789246232288</v>
      </c>
    </row>
    <row r="1235" spans="1:110" x14ac:dyDescent="0.25">
      <c r="A1235" s="9">
        <v>71.2</v>
      </c>
      <c r="B1235" s="10" t="b">
        <v>1</v>
      </c>
      <c r="U1235" s="13"/>
      <c r="V1235" s="13"/>
      <c r="W1235" s="14"/>
      <c r="X1235" s="26"/>
      <c r="Y1235" s="26"/>
      <c r="Z1235" s="26"/>
      <c r="AA1235" s="26"/>
      <c r="AB1235" s="26"/>
      <c r="AC1235" s="26"/>
      <c r="AD1235" s="26"/>
      <c r="AE1235" s="26"/>
      <c r="AG1235" s="13"/>
      <c r="AH1235" s="13"/>
      <c r="AI1235" s="14"/>
      <c r="AJ1235" s="26"/>
      <c r="AK1235" s="26"/>
      <c r="AL1235" s="26"/>
      <c r="AM1235" s="26"/>
      <c r="AN1235" s="26"/>
      <c r="AO1235" s="26"/>
      <c r="AP1235" s="26"/>
      <c r="AQ1235" s="26"/>
      <c r="AS1235" s="13"/>
      <c r="AT1235" s="13"/>
      <c r="AU1235" s="14"/>
      <c r="AV1235" s="26"/>
      <c r="AW1235" s="26"/>
      <c r="AX1235" s="26"/>
      <c r="AY1235" s="26"/>
      <c r="AZ1235" s="26"/>
      <c r="BA1235" s="26"/>
      <c r="BB1235" s="26"/>
      <c r="BC1235" s="26"/>
      <c r="CW1235" s="26">
        <v>0.42025273224043713</v>
      </c>
      <c r="CX1235" s="13">
        <v>69.2</v>
      </c>
      <c r="CY1235" s="13">
        <v>67.308282201399365</v>
      </c>
      <c r="CZ1235" s="13">
        <v>66.516443906748947</v>
      </c>
      <c r="DA1235" s="13">
        <v>37.738872520346213</v>
      </c>
      <c r="DB1235" s="13">
        <f ca="1"/>
        <v>68.561059421866631</v>
      </c>
      <c r="DC1235" s="13">
        <f ca="1"/>
        <v>66.997235316715006</v>
      </c>
      <c r="DD1235" s="13">
        <v>64.806041536539226</v>
      </c>
      <c r="DE1235" s="13">
        <f ca="1"/>
        <v>67.537902634971019</v>
      </c>
      <c r="DF1235" s="13">
        <v>68.168441263228928</v>
      </c>
    </row>
    <row r="1236" spans="1:110" x14ac:dyDescent="0.25">
      <c r="A1236" s="9">
        <v>78</v>
      </c>
      <c r="B1236" s="10" t="b">
        <v>1</v>
      </c>
      <c r="U1236" s="13"/>
      <c r="V1236" s="13"/>
      <c r="W1236" s="14"/>
      <c r="X1236" s="26"/>
      <c r="Y1236" s="26"/>
      <c r="Z1236" s="26"/>
      <c r="AA1236" s="26"/>
      <c r="AB1236" s="26"/>
      <c r="AC1236" s="26"/>
      <c r="AD1236" s="26"/>
      <c r="AE1236" s="26"/>
      <c r="AG1236" s="13"/>
      <c r="AH1236" s="13"/>
      <c r="AI1236" s="14"/>
      <c r="AJ1236" s="26"/>
      <c r="AK1236" s="26"/>
      <c r="AL1236" s="26"/>
      <c r="AM1236" s="26"/>
      <c r="AN1236" s="26"/>
      <c r="AO1236" s="26"/>
      <c r="AP1236" s="26"/>
      <c r="AQ1236" s="26"/>
      <c r="AS1236" s="13"/>
      <c r="AT1236" s="13"/>
      <c r="AU1236" s="14"/>
      <c r="AV1236" s="26"/>
      <c r="AW1236" s="26"/>
      <c r="AX1236" s="26"/>
      <c r="AY1236" s="26"/>
      <c r="AZ1236" s="26"/>
      <c r="BA1236" s="26"/>
      <c r="BB1236" s="26"/>
      <c r="BC1236" s="26"/>
      <c r="CW1236" s="26">
        <v>0.42059426229508196</v>
      </c>
      <c r="CX1236" s="13">
        <v>69.2</v>
      </c>
      <c r="CY1236" s="13">
        <v>67.316601536640633</v>
      </c>
      <c r="CZ1236" s="13">
        <v>66.524989249272508</v>
      </c>
      <c r="DA1236" s="13">
        <v>37.779665056408192</v>
      </c>
      <c r="DB1236" s="13">
        <f ca="1"/>
        <v>68.56921819831247</v>
      </c>
      <c r="DC1236" s="13">
        <f ca="1"/>
        <v>67.005338025469044</v>
      </c>
      <c r="DD1236" s="13">
        <v>64.817643707050962</v>
      </c>
      <c r="DE1236" s="13">
        <f ca="1"/>
        <v>67.54731611984721</v>
      </c>
      <c r="DF1236" s="13">
        <v>68.178090580221138</v>
      </c>
    </row>
    <row r="1237" spans="1:110" x14ac:dyDescent="0.25">
      <c r="A1237" s="9">
        <v>73</v>
      </c>
      <c r="B1237" s="10" t="b">
        <v>1</v>
      </c>
      <c r="U1237" s="13"/>
      <c r="V1237" s="13"/>
      <c r="W1237" s="14"/>
      <c r="X1237" s="26"/>
      <c r="Y1237" s="26"/>
      <c r="Z1237" s="26"/>
      <c r="AA1237" s="26"/>
      <c r="AB1237" s="26"/>
      <c r="AC1237" s="26"/>
      <c r="AD1237" s="26"/>
      <c r="AE1237" s="26"/>
      <c r="AG1237" s="13"/>
      <c r="AH1237" s="13"/>
      <c r="AI1237" s="14"/>
      <c r="AJ1237" s="26"/>
      <c r="AK1237" s="26"/>
      <c r="AL1237" s="26"/>
      <c r="AM1237" s="26"/>
      <c r="AN1237" s="26"/>
      <c r="AO1237" s="26"/>
      <c r="AP1237" s="26"/>
      <c r="AQ1237" s="26"/>
      <c r="AS1237" s="13"/>
      <c r="AT1237" s="13"/>
      <c r="AU1237" s="14"/>
      <c r="AV1237" s="26"/>
      <c r="AW1237" s="26"/>
      <c r="AX1237" s="26"/>
      <c r="AY1237" s="26"/>
      <c r="AZ1237" s="26"/>
      <c r="BA1237" s="26"/>
      <c r="BB1237" s="26"/>
      <c r="BC1237" s="26"/>
      <c r="CW1237" s="26">
        <v>0.42093579234972678</v>
      </c>
      <c r="CX1237" s="13">
        <v>69.3</v>
      </c>
      <c r="CY1237" s="13">
        <v>67.324919415993264</v>
      </c>
      <c r="CZ1237" s="13">
        <v>66.533534193884876</v>
      </c>
      <c r="DA1237" s="13">
        <v>37.820481644674409</v>
      </c>
      <c r="DB1237" s="13">
        <f ca="1"/>
        <v>68.577373943079564</v>
      </c>
      <c r="DC1237" s="13">
        <f ca="1"/>
        <v>67.013439971218659</v>
      </c>
      <c r="DD1237" s="13">
        <v>64.829241167933347</v>
      </c>
      <c r="DE1237" s="13">
        <f ca="1"/>
        <v>67.556727123795866</v>
      </c>
      <c r="DF1237" s="13">
        <v>68.187737203676264</v>
      </c>
    </row>
    <row r="1238" spans="1:110" x14ac:dyDescent="0.25">
      <c r="A1238" s="9">
        <v>68.900000000000006</v>
      </c>
      <c r="B1238" s="10" t="b">
        <v>1</v>
      </c>
      <c r="U1238" s="13"/>
      <c r="V1238" s="13"/>
      <c r="W1238" s="14"/>
      <c r="X1238" s="26"/>
      <c r="Y1238" s="26"/>
      <c r="Z1238" s="26"/>
      <c r="AA1238" s="26"/>
      <c r="AB1238" s="26"/>
      <c r="AC1238" s="26"/>
      <c r="AD1238" s="26"/>
      <c r="AE1238" s="26"/>
      <c r="AG1238" s="13"/>
      <c r="AH1238" s="13"/>
      <c r="AI1238" s="14"/>
      <c r="AJ1238" s="26"/>
      <c r="AK1238" s="26"/>
      <c r="AL1238" s="26"/>
      <c r="AM1238" s="26"/>
      <c r="AN1238" s="26"/>
      <c r="AO1238" s="26"/>
      <c r="AP1238" s="26"/>
      <c r="AQ1238" s="26"/>
      <c r="AS1238" s="13"/>
      <c r="AT1238" s="13"/>
      <c r="AU1238" s="14"/>
      <c r="AV1238" s="26"/>
      <c r="AW1238" s="26"/>
      <c r="AX1238" s="26"/>
      <c r="AY1238" s="26"/>
      <c r="AZ1238" s="26"/>
      <c r="BA1238" s="26"/>
      <c r="BB1238" s="26"/>
      <c r="BC1238" s="26"/>
      <c r="CW1238" s="26">
        <v>0.4212773224043716</v>
      </c>
      <c r="CX1238" s="13">
        <v>69.3</v>
      </c>
      <c r="CY1238" s="13">
        <v>67.33323584630925</v>
      </c>
      <c r="CZ1238" s="13">
        <v>66.542078747190999</v>
      </c>
      <c r="DA1238" s="13">
        <v>37.861322313525079</v>
      </c>
      <c r="DB1238" s="13">
        <f ca="1"/>
        <v>68.585526663968679</v>
      </c>
      <c r="DC1238" s="13">
        <f ca="1"/>
        <v>67.021541160314939</v>
      </c>
      <c r="DD1238" s="13">
        <v>64.840833924916993</v>
      </c>
      <c r="DE1238" s="13">
        <f ca="1"/>
        <v>67.566135653146446</v>
      </c>
      <c r="DF1238" s="13">
        <v>68.19738114005159</v>
      </c>
    </row>
    <row r="1239" spans="1:110" x14ac:dyDescent="0.25">
      <c r="A1239" s="9">
        <v>67.900000000000006</v>
      </c>
      <c r="B1239" s="10" t="b">
        <v>1</v>
      </c>
      <c r="U1239" s="13"/>
      <c r="V1239" s="13"/>
      <c r="W1239" s="14"/>
      <c r="X1239" s="26"/>
      <c r="Y1239" s="26"/>
      <c r="Z1239" s="26"/>
      <c r="AA1239" s="26"/>
      <c r="AB1239" s="26"/>
      <c r="AC1239" s="26"/>
      <c r="AD1239" s="26"/>
      <c r="AE1239" s="26"/>
      <c r="AG1239" s="13"/>
      <c r="AH1239" s="13"/>
      <c r="AI1239" s="14"/>
      <c r="AJ1239" s="26"/>
      <c r="AK1239" s="26"/>
      <c r="AL1239" s="26"/>
      <c r="AM1239" s="26"/>
      <c r="AN1239" s="26"/>
      <c r="AO1239" s="26"/>
      <c r="AP1239" s="26"/>
      <c r="AQ1239" s="26"/>
      <c r="AS1239" s="13"/>
      <c r="AT1239" s="13"/>
      <c r="AU1239" s="14"/>
      <c r="AV1239" s="26"/>
      <c r="AW1239" s="26"/>
      <c r="AX1239" s="26"/>
      <c r="AY1239" s="26"/>
      <c r="AZ1239" s="26"/>
      <c r="BA1239" s="26"/>
      <c r="BB1239" s="26"/>
      <c r="BC1239" s="26"/>
      <c r="CW1239" s="26">
        <v>0.42161885245901637</v>
      </c>
      <c r="CX1239" s="13">
        <v>69.3</v>
      </c>
      <c r="CY1239" s="13">
        <v>67.341550834432525</v>
      </c>
      <c r="CZ1239" s="13">
        <v>66.55062291579128</v>
      </c>
      <c r="DA1239" s="13">
        <v>37.90218709139063</v>
      </c>
      <c r="DB1239" s="13">
        <f ca="1"/>
        <v>68.593676368767348</v>
      </c>
      <c r="DC1239" s="13">
        <f ca="1"/>
        <v>67.029641599103371</v>
      </c>
      <c r="DD1239" s="13">
        <v>64.852421983720944</v>
      </c>
      <c r="DE1239" s="13">
        <f ca="1"/>
        <v>67.575541714218829</v>
      </c>
      <c r="DF1239" s="13">
        <v>68.207022395794269</v>
      </c>
    </row>
    <row r="1240" spans="1:110" x14ac:dyDescent="0.25">
      <c r="A1240" s="9">
        <v>69.5</v>
      </c>
      <c r="B1240" s="10" t="b">
        <v>1</v>
      </c>
      <c r="U1240" s="13"/>
      <c r="V1240" s="13"/>
      <c r="W1240" s="14"/>
      <c r="X1240" s="26"/>
      <c r="Y1240" s="26"/>
      <c r="Z1240" s="26"/>
      <c r="AA1240" s="26"/>
      <c r="AB1240" s="26"/>
      <c r="AC1240" s="26"/>
      <c r="AD1240" s="26"/>
      <c r="AE1240" s="26"/>
      <c r="AG1240" s="13"/>
      <c r="AH1240" s="13"/>
      <c r="AI1240" s="14"/>
      <c r="AJ1240" s="26"/>
      <c r="AK1240" s="26"/>
      <c r="AL1240" s="26"/>
      <c r="AM1240" s="26"/>
      <c r="AN1240" s="26"/>
      <c r="AO1240" s="26"/>
      <c r="AP1240" s="26"/>
      <c r="AQ1240" s="26"/>
      <c r="AS1240" s="13"/>
      <c r="AT1240" s="13"/>
      <c r="AU1240" s="14"/>
      <c r="AV1240" s="26"/>
      <c r="AW1240" s="26"/>
      <c r="AX1240" s="26"/>
      <c r="AY1240" s="26"/>
      <c r="AZ1240" s="26"/>
      <c r="BA1240" s="26"/>
      <c r="BB1240" s="26"/>
      <c r="BC1240" s="26"/>
      <c r="CW1240" s="26">
        <v>0.42196038251366119</v>
      </c>
      <c r="CX1240" s="13">
        <v>69.3</v>
      </c>
      <c r="CY1240" s="13">
        <v>67.349864387199119</v>
      </c>
      <c r="CZ1240" s="13">
        <v>66.559166706281573</v>
      </c>
      <c r="DA1240" s="13">
        <v>37.943076006751916</v>
      </c>
      <c r="DB1240" s="13">
        <f ca="1"/>
        <v>68.601823065249931</v>
      </c>
      <c r="DC1240" s="13">
        <f ca="1"/>
        <v>67.037741293923858</v>
      </c>
      <c r="DD1240" s="13">
        <v>64.864005350052651</v>
      </c>
      <c r="DE1240" s="13">
        <f ca="1"/>
        <v>67.584945313323402</v>
      </c>
      <c r="DF1240" s="13">
        <v>68.216660977341462</v>
      </c>
    </row>
    <row r="1241" spans="1:110" x14ac:dyDescent="0.25">
      <c r="A1241" s="9">
        <v>76</v>
      </c>
      <c r="B1241" s="10" t="b">
        <v>1</v>
      </c>
      <c r="U1241" s="13"/>
      <c r="V1241" s="13"/>
      <c r="W1241" s="14"/>
      <c r="X1241" s="26"/>
      <c r="Y1241" s="26"/>
      <c r="Z1241" s="26"/>
      <c r="AA1241" s="26"/>
      <c r="AB1241" s="26"/>
      <c r="AC1241" s="26"/>
      <c r="AD1241" s="26"/>
      <c r="AE1241" s="26"/>
      <c r="AG1241" s="13"/>
      <c r="AH1241" s="13"/>
      <c r="AI1241" s="14"/>
      <c r="AJ1241" s="26"/>
      <c r="AK1241" s="26"/>
      <c r="AL1241" s="26"/>
      <c r="AM1241" s="26"/>
      <c r="AN1241" s="26"/>
      <c r="AO1241" s="26"/>
      <c r="AP1241" s="26"/>
      <c r="AQ1241" s="26"/>
      <c r="AS1241" s="13"/>
      <c r="AT1241" s="13"/>
      <c r="AU1241" s="14"/>
      <c r="AV1241" s="26"/>
      <c r="AW1241" s="26"/>
      <c r="AX1241" s="26"/>
      <c r="AY1241" s="26"/>
      <c r="AZ1241" s="26"/>
      <c r="BA1241" s="26"/>
      <c r="BB1241" s="26"/>
      <c r="BC1241" s="26"/>
      <c r="CW1241" s="26">
        <v>0.42230191256830601</v>
      </c>
      <c r="CX1241" s="13">
        <v>69.3</v>
      </c>
      <c r="CY1241" s="13">
        <v>67.358176511437094</v>
      </c>
      <c r="CZ1241" s="13">
        <v>66.567710125253072</v>
      </c>
      <c r="DA1241" s="13">
        <v>37.983989088140234</v>
      </c>
      <c r="DB1241" s="13">
        <f ca="1"/>
        <v>68.609966761177631</v>
      </c>
      <c r="DC1241" s="13">
        <f ca="1"/>
        <v>67.045840251110832</v>
      </c>
      <c r="DD1241" s="13">
        <v>64.875584029607978</v>
      </c>
      <c r="DE1241" s="13">
        <f ca="1"/>
        <v>67.594346456761087</v>
      </c>
      <c r="DF1241" s="13">
        <v>68.226296891120313</v>
      </c>
    </row>
    <row r="1242" spans="1:110" x14ac:dyDescent="0.25">
      <c r="A1242" s="9">
        <v>77</v>
      </c>
      <c r="B1242" s="10" t="b">
        <v>1</v>
      </c>
      <c r="U1242" s="13"/>
      <c r="V1242" s="13"/>
      <c r="W1242" s="14"/>
      <c r="X1242" s="26"/>
      <c r="Y1242" s="26"/>
      <c r="Z1242" s="26"/>
      <c r="AA1242" s="26"/>
      <c r="AB1242" s="26"/>
      <c r="AC1242" s="26"/>
      <c r="AD1242" s="26"/>
      <c r="AE1242" s="26"/>
      <c r="AG1242" s="13"/>
      <c r="AH1242" s="13"/>
      <c r="AI1242" s="14"/>
      <c r="AJ1242" s="26"/>
      <c r="AK1242" s="26"/>
      <c r="AL1242" s="26"/>
      <c r="AM1242" s="26"/>
      <c r="AN1242" s="26"/>
      <c r="AO1242" s="26"/>
      <c r="AP1242" s="26"/>
      <c r="AQ1242" s="26"/>
      <c r="AS1242" s="13"/>
      <c r="AT1242" s="13"/>
      <c r="AU1242" s="14"/>
      <c r="AV1242" s="26"/>
      <c r="AW1242" s="26"/>
      <c r="AX1242" s="26"/>
      <c r="AY1242" s="26"/>
      <c r="AZ1242" s="26"/>
      <c r="BA1242" s="26"/>
      <c r="BB1242" s="26"/>
      <c r="BC1242" s="26"/>
      <c r="CW1242" s="26">
        <v>0.42264344262295084</v>
      </c>
      <c r="CX1242" s="13">
        <v>69.3</v>
      </c>
      <c r="CY1242" s="13">
        <v>67.366487213966693</v>
      </c>
      <c r="CZ1242" s="13">
        <v>66.576253179292507</v>
      </c>
      <c r="DA1242" s="13">
        <v>38.024926364137507</v>
      </c>
      <c r="DB1242" s="13">
        <f ca="1"/>
        <v>68.618107464298561</v>
      </c>
      <c r="DC1242" s="13">
        <f ca="1"/>
        <v>67.053938476993196</v>
      </c>
      <c r="DD1242" s="13">
        <v>64.887158028071369</v>
      </c>
      <c r="DE1242" s="13">
        <f ca="1"/>
        <v>67.603745150823343</v>
      </c>
      <c r="DF1242" s="13">
        <v>68.235930143547989</v>
      </c>
    </row>
    <row r="1243" spans="1:110" x14ac:dyDescent="0.25">
      <c r="A1243" s="9">
        <v>76</v>
      </c>
      <c r="B1243" s="10" t="b">
        <v>1</v>
      </c>
      <c r="U1243" s="13"/>
      <c r="V1243" s="13"/>
      <c r="W1243" s="14"/>
      <c r="X1243" s="26"/>
      <c r="Y1243" s="26"/>
      <c r="Z1243" s="26"/>
      <c r="AA1243" s="26"/>
      <c r="AB1243" s="26"/>
      <c r="AC1243" s="26"/>
      <c r="AD1243" s="26"/>
      <c r="AE1243" s="26"/>
      <c r="AG1243" s="13"/>
      <c r="AH1243" s="13"/>
      <c r="AI1243" s="14"/>
      <c r="AJ1243" s="26"/>
      <c r="AK1243" s="26"/>
      <c r="AL1243" s="26"/>
      <c r="AM1243" s="26"/>
      <c r="AN1243" s="26"/>
      <c r="AO1243" s="26"/>
      <c r="AP1243" s="26"/>
      <c r="AQ1243" s="26"/>
      <c r="AS1243" s="13"/>
      <c r="AT1243" s="13"/>
      <c r="AU1243" s="14"/>
      <c r="AV1243" s="26"/>
      <c r="AW1243" s="26"/>
      <c r="AX1243" s="26"/>
      <c r="AY1243" s="26"/>
      <c r="AZ1243" s="26"/>
      <c r="BA1243" s="26"/>
      <c r="BB1243" s="26"/>
      <c r="BC1243" s="26"/>
      <c r="CW1243" s="26">
        <v>0.42298497267759561</v>
      </c>
      <c r="CX1243" s="13">
        <v>69.3</v>
      </c>
      <c r="CY1243" s="13">
        <v>67.374796501600301</v>
      </c>
      <c r="CZ1243" s="13">
        <v>66.584795874982206</v>
      </c>
      <c r="DA1243" s="13">
        <v>38.065887863376432</v>
      </c>
      <c r="DB1243" s="13">
        <f ca="1"/>
        <v>68.62624518234783</v>
      </c>
      <c r="DC1243" s="13">
        <f ca="1"/>
        <v>67.062035977894425</v>
      </c>
      <c r="DD1243" s="13">
        <v>64.898727351115696</v>
      </c>
      <c r="DE1243" s="13">
        <f ca="1"/>
        <v>67.613141401792291</v>
      </c>
      <c r="DF1243" s="13">
        <v>68.245560741031781</v>
      </c>
    </row>
    <row r="1244" spans="1:110" x14ac:dyDescent="0.25">
      <c r="A1244" s="9">
        <v>74</v>
      </c>
      <c r="B1244" s="10" t="b">
        <v>1</v>
      </c>
      <c r="U1244" s="13"/>
      <c r="V1244" s="13"/>
      <c r="W1244" s="14"/>
      <c r="X1244" s="26"/>
      <c r="Y1244" s="26"/>
      <c r="Z1244" s="26"/>
      <c r="AA1244" s="26"/>
      <c r="AB1244" s="26"/>
      <c r="AC1244" s="26"/>
      <c r="AD1244" s="26"/>
      <c r="AE1244" s="26"/>
      <c r="AG1244" s="13"/>
      <c r="AH1244" s="13"/>
      <c r="AI1244" s="14"/>
      <c r="AJ1244" s="26"/>
      <c r="AK1244" s="26"/>
      <c r="AL1244" s="26"/>
      <c r="AM1244" s="26"/>
      <c r="AN1244" s="26"/>
      <c r="AO1244" s="26"/>
      <c r="AP1244" s="26"/>
      <c r="AQ1244" s="26"/>
      <c r="AS1244" s="13"/>
      <c r="AT1244" s="13"/>
      <c r="AU1244" s="14"/>
      <c r="AV1244" s="26"/>
      <c r="AW1244" s="26"/>
      <c r="AX1244" s="26"/>
      <c r="AY1244" s="26"/>
      <c r="AZ1244" s="26"/>
      <c r="BA1244" s="26"/>
      <c r="BB1244" s="26"/>
      <c r="BC1244" s="26"/>
      <c r="CW1244" s="26">
        <v>0.42332650273224043</v>
      </c>
      <c r="CX1244" s="13">
        <v>69.3</v>
      </c>
      <c r="CY1244" s="13">
        <v>67.383104381142516</v>
      </c>
      <c r="CZ1244" s="13">
        <v>66.59333821889993</v>
      </c>
      <c r="DA1244" s="13">
        <v>38.106873614540532</v>
      </c>
      <c r="DB1244" s="13">
        <f ca="1"/>
        <v>68.63437992304759</v>
      </c>
      <c r="DC1244" s="13">
        <f ca="1"/>
        <v>67.070132760132566</v>
      </c>
      <c r="DD1244" s="13">
        <v>64.910292004402407</v>
      </c>
      <c r="DE1244" s="13">
        <f ca="1"/>
        <v>67.62253521594063</v>
      </c>
      <c r="DF1244" s="13">
        <v>68.25518868996906</v>
      </c>
    </row>
    <row r="1245" spans="1:110" x14ac:dyDescent="0.25">
      <c r="A1245" s="9">
        <v>69.3</v>
      </c>
      <c r="B1245" s="10" t="b">
        <v>1</v>
      </c>
      <c r="U1245" s="13"/>
      <c r="V1245" s="13"/>
      <c r="W1245" s="14"/>
      <c r="X1245" s="26"/>
      <c r="Y1245" s="26"/>
      <c r="Z1245" s="26"/>
      <c r="AA1245" s="26"/>
      <c r="AB1245" s="26"/>
      <c r="AC1245" s="26"/>
      <c r="AD1245" s="26"/>
      <c r="AE1245" s="26"/>
      <c r="AG1245" s="13"/>
      <c r="AH1245" s="13"/>
      <c r="AI1245" s="14"/>
      <c r="AJ1245" s="26"/>
      <c r="AK1245" s="26"/>
      <c r="AL1245" s="26"/>
      <c r="AM1245" s="26"/>
      <c r="AN1245" s="26"/>
      <c r="AO1245" s="26"/>
      <c r="AP1245" s="26"/>
      <c r="AQ1245" s="26"/>
      <c r="AS1245" s="13"/>
      <c r="AT1245" s="13"/>
      <c r="AU1245" s="14"/>
      <c r="AV1245" s="26"/>
      <c r="AW1245" s="26"/>
      <c r="AX1245" s="26"/>
      <c r="AY1245" s="26"/>
      <c r="AZ1245" s="26"/>
      <c r="BA1245" s="26"/>
      <c r="BB1245" s="26"/>
      <c r="BC1245" s="26"/>
      <c r="CW1245" s="26">
        <v>0.42366803278688525</v>
      </c>
      <c r="CX1245" s="13">
        <v>69.3</v>
      </c>
      <c r="CY1245" s="13">
        <v>67.391410859390206</v>
      </c>
      <c r="CZ1245" s="13">
        <v>66.601880217619041</v>
      </c>
      <c r="DA1245" s="13">
        <v>38.147883646364335</v>
      </c>
      <c r="DB1245" s="13">
        <f ca="1"/>
        <v>68.642511694107057</v>
      </c>
      <c r="DC1245" s="13">
        <f ca="1"/>
        <v>67.078228830020322</v>
      </c>
      <c r="DD1245" s="13">
        <v>64.921851993581569</v>
      </c>
      <c r="DE1245" s="13">
        <f ca="1"/>
        <v>67.631926599531766</v>
      </c>
      <c r="DF1245" s="13">
        <v>68.264813996747364</v>
      </c>
    </row>
    <row r="1246" spans="1:110" x14ac:dyDescent="0.25">
      <c r="A1246" s="9">
        <v>65.900000000000006</v>
      </c>
      <c r="B1246" s="10" t="b">
        <v>1</v>
      </c>
      <c r="U1246" s="13"/>
      <c r="V1246" s="13"/>
      <c r="W1246" s="14"/>
      <c r="X1246" s="26"/>
      <c r="Y1246" s="26"/>
      <c r="Z1246" s="26"/>
      <c r="AA1246" s="26"/>
      <c r="AB1246" s="26"/>
      <c r="AC1246" s="26"/>
      <c r="AD1246" s="26"/>
      <c r="AE1246" s="26"/>
      <c r="AG1246" s="13"/>
      <c r="AH1246" s="13"/>
      <c r="AI1246" s="14"/>
      <c r="AJ1246" s="26"/>
      <c r="AK1246" s="26"/>
      <c r="AL1246" s="26"/>
      <c r="AM1246" s="26"/>
      <c r="AN1246" s="26"/>
      <c r="AO1246" s="26"/>
      <c r="AP1246" s="26"/>
      <c r="AQ1246" s="26"/>
      <c r="AS1246" s="13"/>
      <c r="AT1246" s="13"/>
      <c r="AU1246" s="14"/>
      <c r="AV1246" s="26"/>
      <c r="AW1246" s="26"/>
      <c r="AX1246" s="26"/>
      <c r="AY1246" s="26"/>
      <c r="AZ1246" s="26"/>
      <c r="BA1246" s="26"/>
      <c r="BB1246" s="26"/>
      <c r="BC1246" s="26"/>
      <c r="CW1246" s="26">
        <v>0.42400956284153007</v>
      </c>
      <c r="CX1246" s="13">
        <v>69.400000000000006</v>
      </c>
      <c r="CY1246" s="13">
        <v>67.399715943132506</v>
      </c>
      <c r="CZ1246" s="13">
        <v>66.610421877708646</v>
      </c>
      <c r="DA1246" s="13">
        <v>38.188917987633452</v>
      </c>
      <c r="DB1246" s="13">
        <f ca="1"/>
        <v>68.650640503222533</v>
      </c>
      <c r="DC1246" s="13">
        <f ca="1"/>
        <v>67.086324193865025</v>
      </c>
      <c r="DD1246" s="13">
        <v>64.933407324291821</v>
      </c>
      <c r="DE1246" s="13">
        <f ca="1"/>
        <v>67.641315558819841</v>
      </c>
      <c r="DF1246" s="13">
        <v>68.274436667744425</v>
      </c>
    </row>
    <row r="1247" spans="1:110" x14ac:dyDescent="0.25">
      <c r="A1247" s="9">
        <v>64.7</v>
      </c>
      <c r="B1247" s="10" t="b">
        <v>1</v>
      </c>
      <c r="U1247" s="13"/>
      <c r="V1247" s="13"/>
      <c r="W1247" s="14"/>
      <c r="X1247" s="26"/>
      <c r="Y1247" s="26"/>
      <c r="Z1247" s="26"/>
      <c r="AA1247" s="26"/>
      <c r="AB1247" s="26"/>
      <c r="AC1247" s="26"/>
      <c r="AD1247" s="26"/>
      <c r="AE1247" s="26"/>
      <c r="AG1247" s="13"/>
      <c r="AH1247" s="13"/>
      <c r="AI1247" s="14"/>
      <c r="AJ1247" s="26"/>
      <c r="AK1247" s="26"/>
      <c r="AL1247" s="26"/>
      <c r="AM1247" s="26"/>
      <c r="AN1247" s="26"/>
      <c r="AO1247" s="26"/>
      <c r="AP1247" s="26"/>
      <c r="AQ1247" s="26"/>
      <c r="AS1247" s="13"/>
      <c r="AT1247" s="13"/>
      <c r="AU1247" s="14"/>
      <c r="AV1247" s="26"/>
      <c r="AW1247" s="26"/>
      <c r="AX1247" s="26"/>
      <c r="AY1247" s="26"/>
      <c r="AZ1247" s="26"/>
      <c r="BA1247" s="26"/>
      <c r="BB1247" s="26"/>
      <c r="BC1247" s="26"/>
      <c r="CW1247" s="26">
        <v>0.42435109289617484</v>
      </c>
      <c r="CX1247" s="13">
        <v>69.400000000000006</v>
      </c>
      <c r="CY1247" s="13">
        <v>67.408019639150936</v>
      </c>
      <c r="CZ1247" s="13">
        <v>66.61896320573338</v>
      </c>
      <c r="DA1247" s="13">
        <v>38.229976667184687</v>
      </c>
      <c r="DB1247" s="13">
        <f ca="1"/>
        <v>68.658766358077571</v>
      </c>
      <c r="DC1247" s="13">
        <f ca="1"/>
        <v>67.094418857968748</v>
      </c>
      <c r="DD1247" s="13">
        <v>64.944958002160476</v>
      </c>
      <c r="DE1247" s="13">
        <f ca="1"/>
        <v>67.650702100049713</v>
      </c>
      <c r="DF1247" s="13">
        <v>68.284056709328183</v>
      </c>
    </row>
    <row r="1248" spans="1:110" x14ac:dyDescent="0.25">
      <c r="A1248" s="9">
        <v>66.8</v>
      </c>
      <c r="B1248" s="10" t="b">
        <v>1</v>
      </c>
      <c r="U1248" s="13"/>
      <c r="V1248" s="13"/>
      <c r="W1248" s="14"/>
      <c r="X1248" s="26"/>
      <c r="Y1248" s="26"/>
      <c r="Z1248" s="26"/>
      <c r="AA1248" s="26"/>
      <c r="AB1248" s="26"/>
      <c r="AC1248" s="26"/>
      <c r="AD1248" s="26"/>
      <c r="AE1248" s="26"/>
      <c r="AG1248" s="13"/>
      <c r="AH1248" s="13"/>
      <c r="AI1248" s="14"/>
      <c r="AJ1248" s="26"/>
      <c r="AK1248" s="26"/>
      <c r="AL1248" s="26"/>
      <c r="AM1248" s="26"/>
      <c r="AN1248" s="26"/>
      <c r="AO1248" s="26"/>
      <c r="AP1248" s="26"/>
      <c r="AQ1248" s="26"/>
      <c r="AS1248" s="13"/>
      <c r="AT1248" s="13"/>
      <c r="AU1248" s="14"/>
      <c r="AV1248" s="26"/>
      <c r="AW1248" s="26"/>
      <c r="AX1248" s="26"/>
      <c r="AY1248" s="26"/>
      <c r="AZ1248" s="26"/>
      <c r="BA1248" s="26"/>
      <c r="BB1248" s="26"/>
      <c r="BC1248" s="26"/>
      <c r="CW1248" s="26">
        <v>0.42469262295081966</v>
      </c>
      <c r="CX1248" s="13">
        <v>69.400000000000006</v>
      </c>
      <c r="CY1248" s="13">
        <v>67.41632195421937</v>
      </c>
      <c r="CZ1248" s="13">
        <v>66.627504208253669</v>
      </c>
      <c r="DA1248" s="13">
        <v>38.271059713906219</v>
      </c>
      <c r="DB1248" s="13">
        <f ca="1"/>
        <v>68.666889266342906</v>
      </c>
      <c r="DC1248" s="13">
        <f ca="1"/>
        <v>67.102512828628264</v>
      </c>
      <c r="DD1248" s="13">
        <v>64.956504032803508</v>
      </c>
      <c r="DE1248" s="13">
        <f ca="1"/>
        <v>67.660086229457065</v>
      </c>
      <c r="DF1248" s="13">
        <v>68.293674127856889</v>
      </c>
    </row>
    <row r="1249" spans="1:110" x14ac:dyDescent="0.25">
      <c r="A1249" s="9">
        <v>67.2</v>
      </c>
      <c r="B1249" s="10" t="b">
        <v>1</v>
      </c>
      <c r="U1249" s="13"/>
      <c r="V1249" s="13"/>
      <c r="W1249" s="14"/>
      <c r="X1249" s="26"/>
      <c r="Y1249" s="26"/>
      <c r="Z1249" s="26"/>
      <c r="AA1249" s="26"/>
      <c r="AB1249" s="26"/>
      <c r="AC1249" s="26"/>
      <c r="AD1249" s="26"/>
      <c r="AE1249" s="26"/>
      <c r="AG1249" s="13"/>
      <c r="AH1249" s="13"/>
      <c r="AI1249" s="14"/>
      <c r="AJ1249" s="26"/>
      <c r="AK1249" s="26"/>
      <c r="AL1249" s="26"/>
      <c r="AM1249" s="26"/>
      <c r="AN1249" s="26"/>
      <c r="AO1249" s="26"/>
      <c r="AP1249" s="26"/>
      <c r="AQ1249" s="26"/>
      <c r="AS1249" s="13"/>
      <c r="AT1249" s="13"/>
      <c r="AU1249" s="14"/>
      <c r="AV1249" s="26"/>
      <c r="AW1249" s="26"/>
      <c r="AX1249" s="26"/>
      <c r="AY1249" s="26"/>
      <c r="AZ1249" s="26"/>
      <c r="BA1249" s="26"/>
      <c r="BB1249" s="26"/>
      <c r="BC1249" s="26"/>
      <c r="CW1249" s="26">
        <v>0.42503415300546449</v>
      </c>
      <c r="CX1249" s="13">
        <v>69.400000000000006</v>
      </c>
      <c r="CY1249" s="13">
        <v>67.424622895104093</v>
      </c>
      <c r="CZ1249" s="13">
        <v>66.636044891825733</v>
      </c>
      <c r="DA1249" s="13">
        <v>38.312167156737686</v>
      </c>
      <c r="DB1249" s="13">
        <f ca="1"/>
        <v>68.675009235676569</v>
      </c>
      <c r="DC1249" s="13">
        <f ca="1"/>
        <v>67.110606112135159</v>
      </c>
      <c r="DD1249" s="13">
        <v>64.968045421825622</v>
      </c>
      <c r="DE1249" s="13">
        <f ca="1"/>
        <v>67.669467953268381</v>
      </c>
      <c r="DF1249" s="13">
        <v>68.30328892967907</v>
      </c>
    </row>
    <row r="1250" spans="1:110" x14ac:dyDescent="0.25">
      <c r="A1250" s="9">
        <v>66.5</v>
      </c>
      <c r="B1250" s="10" t="b">
        <v>1</v>
      </c>
      <c r="U1250" s="13"/>
      <c r="V1250" s="13"/>
      <c r="W1250" s="14"/>
      <c r="X1250" s="26"/>
      <c r="Y1250" s="26"/>
      <c r="Z1250" s="26"/>
      <c r="AA1250" s="26"/>
      <c r="AB1250" s="26"/>
      <c r="AC1250" s="26"/>
      <c r="AD1250" s="26"/>
      <c r="AE1250" s="26"/>
      <c r="AG1250" s="13"/>
      <c r="AH1250" s="13"/>
      <c r="AI1250" s="14"/>
      <c r="AJ1250" s="26"/>
      <c r="AK1250" s="26"/>
      <c r="AL1250" s="26"/>
      <c r="AM1250" s="26"/>
      <c r="AN1250" s="26"/>
      <c r="AO1250" s="26"/>
      <c r="AP1250" s="26"/>
      <c r="AQ1250" s="26"/>
      <c r="AS1250" s="13"/>
      <c r="AT1250" s="13"/>
      <c r="AU1250" s="14"/>
      <c r="AV1250" s="26"/>
      <c r="AW1250" s="26"/>
      <c r="AX1250" s="26"/>
      <c r="AY1250" s="26"/>
      <c r="AZ1250" s="26"/>
      <c r="BA1250" s="26"/>
      <c r="BB1250" s="26"/>
      <c r="BC1250" s="26"/>
      <c r="CW1250" s="26">
        <v>0.42537568306010931</v>
      </c>
      <c r="CX1250" s="13">
        <v>69.400000000000006</v>
      </c>
      <c r="CY1250" s="13">
        <v>67.432922468563902</v>
      </c>
      <c r="CZ1250" s="13">
        <v>66.644585263001503</v>
      </c>
      <c r="DA1250" s="13">
        <v>38.353299024670328</v>
      </c>
      <c r="DB1250" s="13">
        <f ca="1"/>
        <v>68.683126273723971</v>
      </c>
      <c r="DC1250" s="13">
        <f ca="1"/>
        <v>67.118698714775803</v>
      </c>
      <c r="DD1250" s="13">
        <v>64.979582174820251</v>
      </c>
      <c r="DE1250" s="13">
        <f ca="1"/>
        <v>67.67884727770101</v>
      </c>
      <c r="DF1250" s="13">
        <v>68.312901121133621</v>
      </c>
    </row>
    <row r="1251" spans="1:110" x14ac:dyDescent="0.25">
      <c r="A1251" s="9">
        <v>74</v>
      </c>
      <c r="B1251" s="10" t="b">
        <v>1</v>
      </c>
      <c r="U1251" s="13"/>
      <c r="V1251" s="13"/>
      <c r="W1251" s="14"/>
      <c r="X1251" s="26"/>
      <c r="Y1251" s="26"/>
      <c r="Z1251" s="26"/>
      <c r="AA1251" s="26"/>
      <c r="AB1251" s="26"/>
      <c r="AC1251" s="26"/>
      <c r="AD1251" s="26"/>
      <c r="AE1251" s="26"/>
      <c r="AG1251" s="13"/>
      <c r="AH1251" s="13"/>
      <c r="AI1251" s="14"/>
      <c r="AJ1251" s="26"/>
      <c r="AK1251" s="26"/>
      <c r="AL1251" s="26"/>
      <c r="AM1251" s="26"/>
      <c r="AN1251" s="26"/>
      <c r="AO1251" s="26"/>
      <c r="AP1251" s="26"/>
      <c r="AQ1251" s="26"/>
      <c r="AS1251" s="13"/>
      <c r="AT1251" s="13"/>
      <c r="AU1251" s="14"/>
      <c r="AV1251" s="26"/>
      <c r="AW1251" s="26"/>
      <c r="AX1251" s="26"/>
      <c r="AY1251" s="26"/>
      <c r="AZ1251" s="26"/>
      <c r="BA1251" s="26"/>
      <c r="BB1251" s="26"/>
      <c r="BC1251" s="26"/>
      <c r="CW1251" s="26">
        <v>0.42571721311475408</v>
      </c>
      <c r="CX1251" s="13">
        <v>69.400000000000006</v>
      </c>
      <c r="CY1251" s="13">
        <v>67.441220681350046</v>
      </c>
      <c r="CZ1251" s="13">
        <v>66.653125328328713</v>
      </c>
      <c r="DA1251" s="13">
        <v>38.394455346747044</v>
      </c>
      <c r="DB1251" s="13">
        <f ca="1"/>
        <v>68.691240388117819</v>
      </c>
      <c r="DC1251" s="13">
        <f ca="1"/>
        <v>67.126790642831423</v>
      </c>
      <c r="DD1251" s="13">
        <v>64.99111429736962</v>
      </c>
      <c r="DE1251" s="13">
        <f ca="1"/>
        <v>67.688224208963234</v>
      </c>
      <c r="DF1251" s="13">
        <v>68.322510708549785</v>
      </c>
    </row>
    <row r="1252" spans="1:110" x14ac:dyDescent="0.25">
      <c r="A1252" s="9">
        <v>72</v>
      </c>
      <c r="B1252" s="10" t="b">
        <v>1</v>
      </c>
      <c r="U1252" s="13"/>
      <c r="V1252" s="13"/>
      <c r="W1252" s="14"/>
      <c r="X1252" s="26"/>
      <c r="Y1252" s="26"/>
      <c r="Z1252" s="26"/>
      <c r="AA1252" s="26"/>
      <c r="AB1252" s="26"/>
      <c r="AC1252" s="26"/>
      <c r="AD1252" s="26"/>
      <c r="AE1252" s="26"/>
      <c r="AG1252" s="13"/>
      <c r="AH1252" s="13"/>
      <c r="AI1252" s="14"/>
      <c r="AJ1252" s="26"/>
      <c r="AK1252" s="26"/>
      <c r="AL1252" s="26"/>
      <c r="AM1252" s="26"/>
      <c r="AN1252" s="26"/>
      <c r="AO1252" s="26"/>
      <c r="AP1252" s="26"/>
      <c r="AQ1252" s="26"/>
      <c r="AS1252" s="13"/>
      <c r="AT1252" s="13"/>
      <c r="AU1252" s="14"/>
      <c r="AV1252" s="26"/>
      <c r="AW1252" s="26"/>
      <c r="AX1252" s="26"/>
      <c r="AY1252" s="26"/>
      <c r="AZ1252" s="26"/>
      <c r="BA1252" s="26"/>
      <c r="BB1252" s="26"/>
      <c r="BC1252" s="26"/>
      <c r="CW1252" s="26">
        <v>0.4260587431693989</v>
      </c>
      <c r="CX1252" s="13">
        <v>69.400000000000006</v>
      </c>
      <c r="CY1252" s="13">
        <v>67.449517540206358</v>
      </c>
      <c r="CZ1252" s="13">
        <v>66.661665094351008</v>
      </c>
      <c r="DA1252" s="13">
        <v>38.435636152062621</v>
      </c>
      <c r="DB1252" s="13">
        <f ca="1"/>
        <v>68.699351586478357</v>
      </c>
      <c r="DC1252" s="13">
        <f ca="1"/>
        <v>67.134881902578158</v>
      </c>
      <c r="DD1252" s="13">
        <v>65.002641795044724</v>
      </c>
      <c r="DE1252" s="13">
        <f ca="1"/>
        <v>67.697598753254226</v>
      </c>
      <c r="DF1252" s="13">
        <v>68.332117698247259</v>
      </c>
    </row>
    <row r="1253" spans="1:110" x14ac:dyDescent="0.25">
      <c r="A1253" s="9">
        <v>70</v>
      </c>
      <c r="B1253" s="10" t="b">
        <v>1</v>
      </c>
      <c r="U1253" s="13"/>
      <c r="V1253" s="13"/>
      <c r="W1253" s="14"/>
      <c r="X1253" s="26"/>
      <c r="Y1253" s="26"/>
      <c r="Z1253" s="26"/>
      <c r="AA1253" s="26"/>
      <c r="AB1253" s="26"/>
      <c r="AC1253" s="26"/>
      <c r="AD1253" s="26"/>
      <c r="AE1253" s="26"/>
      <c r="AG1253" s="13"/>
      <c r="AH1253" s="13"/>
      <c r="AI1253" s="14"/>
      <c r="AJ1253" s="26"/>
      <c r="AK1253" s="26"/>
      <c r="AL1253" s="26"/>
      <c r="AM1253" s="26"/>
      <c r="AN1253" s="26"/>
      <c r="AO1253" s="26"/>
      <c r="AP1253" s="26"/>
      <c r="AQ1253" s="26"/>
      <c r="AS1253" s="13"/>
      <c r="AT1253" s="13"/>
      <c r="AU1253" s="14"/>
      <c r="AV1253" s="26"/>
      <c r="AW1253" s="26"/>
      <c r="AX1253" s="26"/>
      <c r="AY1253" s="26"/>
      <c r="AZ1253" s="26"/>
      <c r="BA1253" s="26"/>
      <c r="BB1253" s="26"/>
      <c r="BC1253" s="26"/>
      <c r="CW1253" s="26">
        <v>0.42640027322404372</v>
      </c>
      <c r="CX1253" s="13">
        <v>69.400000000000006</v>
      </c>
      <c r="CY1253" s="13">
        <v>67.457813051869238</v>
      </c>
      <c r="CZ1253" s="13">
        <v>66.670204567607854</v>
      </c>
      <c r="DA1253" s="13">
        <v>38.476841469763755</v>
      </c>
      <c r="DB1253" s="13">
        <f ca="1"/>
        <v>68.707459876413267</v>
      </c>
      <c r="DC1253" s="13">
        <f ca="1"/>
        <v>67.142972500287044</v>
      </c>
      <c r="DD1253" s="13">
        <v>65.014164673405446</v>
      </c>
      <c r="DE1253" s="13">
        <f ca="1"/>
        <v>67.706970916764178</v>
      </c>
      <c r="DF1253" s="13">
        <v>68.341722096536174</v>
      </c>
    </row>
    <row r="1254" spans="1:110" x14ac:dyDescent="0.25">
      <c r="A1254" s="9">
        <v>81.400000000000006</v>
      </c>
      <c r="B1254" s="10" t="b">
        <v>1</v>
      </c>
      <c r="U1254" s="13"/>
      <c r="V1254" s="13"/>
      <c r="W1254" s="14"/>
      <c r="X1254" s="26"/>
      <c r="Y1254" s="26"/>
      <c r="Z1254" s="26"/>
      <c r="AA1254" s="26"/>
      <c r="AB1254" s="26"/>
      <c r="AC1254" s="26"/>
      <c r="AD1254" s="26"/>
      <c r="AE1254" s="26"/>
      <c r="AG1254" s="13"/>
      <c r="AH1254" s="13"/>
      <c r="AI1254" s="14"/>
      <c r="AJ1254" s="26"/>
      <c r="AK1254" s="26"/>
      <c r="AL1254" s="26"/>
      <c r="AM1254" s="26"/>
      <c r="AN1254" s="26"/>
      <c r="AO1254" s="26"/>
      <c r="AP1254" s="26"/>
      <c r="AQ1254" s="26"/>
      <c r="AS1254" s="13"/>
      <c r="AT1254" s="13"/>
      <c r="AU1254" s="14"/>
      <c r="AV1254" s="26"/>
      <c r="AW1254" s="26"/>
      <c r="AX1254" s="26"/>
      <c r="AY1254" s="26"/>
      <c r="AZ1254" s="26"/>
      <c r="BA1254" s="26"/>
      <c r="BB1254" s="26"/>
      <c r="BC1254" s="26"/>
      <c r="CW1254" s="26">
        <v>0.42674180327868855</v>
      </c>
      <c r="CX1254" s="13">
        <v>69.400000000000006</v>
      </c>
      <c r="CY1254" s="13">
        <v>67.466107223067752</v>
      </c>
      <c r="CZ1254" s="13">
        <v>66.678743754634851</v>
      </c>
      <c r="DA1254" s="13">
        <v>38.518071329049242</v>
      </c>
      <c r="DB1254" s="13">
        <f ca="1"/>
        <v>68.715565265517768</v>
      </c>
      <c r="DC1254" s="13">
        <f ca="1"/>
        <v>67.15106244222406</v>
      </c>
      <c r="DD1254" s="13">
        <v>65.0256829380005</v>
      </c>
      <c r="DE1254" s="13">
        <f ca="1"/>
        <v>67.71634070567427</v>
      </c>
      <c r="DF1254" s="13">
        <v>68.351323909717152</v>
      </c>
    </row>
    <row r="1255" spans="1:110" x14ac:dyDescent="0.25">
      <c r="A1255" s="9">
        <v>81.2</v>
      </c>
      <c r="B1255" s="10" t="b">
        <v>1</v>
      </c>
      <c r="U1255" s="13"/>
      <c r="V1255" s="13"/>
      <c r="W1255" s="14"/>
      <c r="X1255" s="26"/>
      <c r="Y1255" s="26"/>
      <c r="Z1255" s="26"/>
      <c r="AA1255" s="26"/>
      <c r="AB1255" s="26"/>
      <c r="AC1255" s="26"/>
      <c r="AD1255" s="26"/>
      <c r="AE1255" s="26"/>
      <c r="AG1255" s="13"/>
      <c r="AH1255" s="13"/>
      <c r="AI1255" s="14"/>
      <c r="AJ1255" s="26"/>
      <c r="AK1255" s="26"/>
      <c r="AL1255" s="26"/>
      <c r="AM1255" s="26"/>
      <c r="AN1255" s="26"/>
      <c r="AO1255" s="26"/>
      <c r="AP1255" s="26"/>
      <c r="AQ1255" s="26"/>
      <c r="AS1255" s="13"/>
      <c r="AT1255" s="13"/>
      <c r="AU1255" s="14"/>
      <c r="AV1255" s="26"/>
      <c r="AW1255" s="26"/>
      <c r="AX1255" s="26"/>
      <c r="AY1255" s="26"/>
      <c r="AZ1255" s="26"/>
      <c r="BA1255" s="26"/>
      <c r="BB1255" s="26"/>
      <c r="BC1255" s="26"/>
      <c r="CW1255" s="26">
        <v>0.42708333333333331</v>
      </c>
      <c r="CX1255" s="13">
        <v>69.400000000000006</v>
      </c>
      <c r="CY1255" s="13">
        <v>67.474400060523607</v>
      </c>
      <c r="CZ1255" s="13">
        <v>66.687282661963309</v>
      </c>
      <c r="DA1255" s="13">
        <v>38.559325759170079</v>
      </c>
      <c r="DB1255" s="13">
        <f ca="1"/>
        <v>68.723667761374671</v>
      </c>
      <c r="DC1255" s="13">
        <f ca="1"/>
        <v>67.159151734650237</v>
      </c>
      <c r="DD1255" s="13">
        <v>65.037196594367529</v>
      </c>
      <c r="DE1255" s="13">
        <f ca="1"/>
        <v>67.725708126156718</v>
      </c>
      <c r="DF1255" s="13">
        <v>68.360923144081383</v>
      </c>
    </row>
    <row r="1256" spans="1:110" x14ac:dyDescent="0.25">
      <c r="A1256" s="9">
        <v>81</v>
      </c>
      <c r="B1256" s="10" t="b">
        <v>1</v>
      </c>
      <c r="U1256" s="13"/>
      <c r="V1256" s="13"/>
      <c r="W1256" s="14"/>
      <c r="X1256" s="26"/>
      <c r="Y1256" s="26"/>
      <c r="Z1256" s="26"/>
      <c r="AA1256" s="26"/>
      <c r="AB1256" s="26"/>
      <c r="AC1256" s="26"/>
      <c r="AD1256" s="26"/>
      <c r="AE1256" s="26"/>
      <c r="AG1256" s="13"/>
      <c r="AH1256" s="13"/>
      <c r="AI1256" s="14"/>
      <c r="AJ1256" s="26"/>
      <c r="AK1256" s="26"/>
      <c r="AL1256" s="26"/>
      <c r="AM1256" s="26"/>
      <c r="AN1256" s="26"/>
      <c r="AO1256" s="26"/>
      <c r="AP1256" s="26"/>
      <c r="AQ1256" s="26"/>
      <c r="AS1256" s="13"/>
      <c r="AT1256" s="13"/>
      <c r="AU1256" s="14"/>
      <c r="AV1256" s="26"/>
      <c r="AW1256" s="26"/>
      <c r="AX1256" s="26"/>
      <c r="AY1256" s="26"/>
      <c r="AZ1256" s="26"/>
      <c r="BA1256" s="26"/>
      <c r="BB1256" s="26"/>
      <c r="BC1256" s="26"/>
      <c r="CW1256" s="26">
        <v>0.42742486338797814</v>
      </c>
      <c r="CX1256" s="13">
        <v>69.400000000000006</v>
      </c>
      <c r="CY1256" s="13">
        <v>67.482691570951232</v>
      </c>
      <c r="CZ1256" s="13">
        <v>66.695821296120712</v>
      </c>
      <c r="DA1256" s="13">
        <v>38.60060478942961</v>
      </c>
      <c r="DB1256" s="13">
        <f ca="1"/>
        <v>68.731767371554469</v>
      </c>
      <c r="DC1256" s="13">
        <f ca="1"/>
        <v>67.167240383821593</v>
      </c>
      <c r="DD1256" s="13">
        <v>65.048705648033064</v>
      </c>
      <c r="DE1256" s="13">
        <f ca="1"/>
        <v>67.735073184374826</v>
      </c>
      <c r="DF1256" s="13">
        <v>68.370519805910575</v>
      </c>
    </row>
    <row r="1257" spans="1:110" x14ac:dyDescent="0.25">
      <c r="A1257" s="9">
        <v>85</v>
      </c>
      <c r="B1257" s="10" t="b">
        <v>1</v>
      </c>
      <c r="U1257" s="13"/>
      <c r="V1257" s="13"/>
      <c r="W1257" s="14"/>
      <c r="X1257" s="26"/>
      <c r="Y1257" s="26"/>
      <c r="Z1257" s="26"/>
      <c r="AA1257" s="26"/>
      <c r="AB1257" s="26"/>
      <c r="AC1257" s="26"/>
      <c r="AD1257" s="26"/>
      <c r="AE1257" s="26"/>
      <c r="AG1257" s="13"/>
      <c r="AH1257" s="13"/>
      <c r="AI1257" s="14"/>
      <c r="AJ1257" s="26"/>
      <c r="AK1257" s="26"/>
      <c r="AL1257" s="26"/>
      <c r="AM1257" s="26"/>
      <c r="AN1257" s="26"/>
      <c r="AO1257" s="26"/>
      <c r="AP1257" s="26"/>
      <c r="AQ1257" s="26"/>
      <c r="AS1257" s="13"/>
      <c r="AT1257" s="13"/>
      <c r="AU1257" s="14"/>
      <c r="AV1257" s="26"/>
      <c r="AW1257" s="26"/>
      <c r="AX1257" s="26"/>
      <c r="AY1257" s="26"/>
      <c r="AZ1257" s="26"/>
      <c r="BA1257" s="26"/>
      <c r="BB1257" s="26"/>
      <c r="BC1257" s="26"/>
      <c r="CW1257" s="26">
        <v>0.42776639344262296</v>
      </c>
      <c r="CX1257" s="13">
        <v>69.400000000000006</v>
      </c>
      <c r="CY1257" s="13">
        <v>67.490981761057796</v>
      </c>
      <c r="CZ1257" s="13">
        <v>66.70435966363047</v>
      </c>
      <c r="DA1257" s="13">
        <v>38.641908449183603</v>
      </c>
      <c r="DB1257" s="13">
        <f ca="1"/>
        <v>68.739864103615275</v>
      </c>
      <c r="DC1257" s="13">
        <f ca="1"/>
        <v>67.175328395989226</v>
      </c>
      <c r="DD1257" s="13">
        <v>65.060210104512649</v>
      </c>
      <c r="DE1257" s="13">
        <f ca="1"/>
        <v>67.744435886483046</v>
      </c>
      <c r="DF1257" s="13">
        <v>68.380113901477074</v>
      </c>
    </row>
    <row r="1258" spans="1:110" x14ac:dyDescent="0.25">
      <c r="A1258" s="9">
        <v>84</v>
      </c>
      <c r="B1258" s="10" t="b">
        <v>1</v>
      </c>
      <c r="U1258" s="13"/>
      <c r="V1258" s="13"/>
      <c r="W1258" s="14"/>
      <c r="X1258" s="26"/>
      <c r="Y1258" s="26"/>
      <c r="Z1258" s="26"/>
      <c r="AA1258" s="26"/>
      <c r="AB1258" s="26"/>
      <c r="AC1258" s="26"/>
      <c r="AD1258" s="26"/>
      <c r="AE1258" s="26"/>
      <c r="AG1258" s="13"/>
      <c r="AH1258" s="13"/>
      <c r="AI1258" s="14"/>
      <c r="AJ1258" s="26"/>
      <c r="AK1258" s="26"/>
      <c r="AL1258" s="26"/>
      <c r="AM1258" s="26"/>
      <c r="AN1258" s="26"/>
      <c r="AO1258" s="26"/>
      <c r="AP1258" s="26"/>
      <c r="AQ1258" s="26"/>
      <c r="AS1258" s="13"/>
      <c r="AT1258" s="13"/>
      <c r="AU1258" s="14"/>
      <c r="AV1258" s="26"/>
      <c r="AW1258" s="26"/>
      <c r="AX1258" s="26"/>
      <c r="AY1258" s="26"/>
      <c r="AZ1258" s="26"/>
      <c r="BA1258" s="26"/>
      <c r="BB1258" s="26"/>
      <c r="BC1258" s="26"/>
      <c r="CW1258" s="26">
        <v>0.42810792349726778</v>
      </c>
      <c r="CX1258" s="13">
        <v>69.400000000000006</v>
      </c>
      <c r="CY1258" s="13">
        <v>67.499270637543304</v>
      </c>
      <c r="CZ1258" s="13">
        <v>66.712897771012308</v>
      </c>
      <c r="DA1258" s="13">
        <v>38.683236767840384</v>
      </c>
      <c r="DB1258" s="13">
        <f ca="1"/>
        <v>68.747957965103012</v>
      </c>
      <c r="DC1258" s="13">
        <f ca="1"/>
        <v>67.183415777399347</v>
      </c>
      <c r="DD1258" s="13">
        <v>65.071709969310803</v>
      </c>
      <c r="DE1258" s="13">
        <f ca="1"/>
        <v>67.753796238626947</v>
      </c>
      <c r="DF1258" s="13">
        <v>68.389705437043844</v>
      </c>
    </row>
    <row r="1259" spans="1:110" x14ac:dyDescent="0.25">
      <c r="A1259" s="9">
        <v>86</v>
      </c>
      <c r="B1259" s="10" t="b">
        <v>1</v>
      </c>
      <c r="U1259" s="13"/>
      <c r="V1259" s="13"/>
      <c r="W1259" s="14"/>
      <c r="X1259" s="26"/>
      <c r="Y1259" s="26"/>
      <c r="Z1259" s="26"/>
      <c r="AA1259" s="26"/>
      <c r="AB1259" s="26"/>
      <c r="AC1259" s="26"/>
      <c r="AD1259" s="26"/>
      <c r="AE1259" s="26"/>
      <c r="AG1259" s="13"/>
      <c r="AH1259" s="13"/>
      <c r="AI1259" s="14"/>
      <c r="AJ1259" s="26"/>
      <c r="AK1259" s="26"/>
      <c r="AL1259" s="26"/>
      <c r="AM1259" s="26"/>
      <c r="AN1259" s="26"/>
      <c r="AO1259" s="26"/>
      <c r="AP1259" s="26"/>
      <c r="AQ1259" s="26"/>
      <c r="AS1259" s="13"/>
      <c r="AT1259" s="13"/>
      <c r="AU1259" s="14"/>
      <c r="AV1259" s="26"/>
      <c r="AW1259" s="26"/>
      <c r="AX1259" s="26"/>
      <c r="AY1259" s="26"/>
      <c r="AZ1259" s="26"/>
      <c r="BA1259" s="26"/>
      <c r="BB1259" s="26"/>
      <c r="BC1259" s="26"/>
      <c r="CW1259" s="26">
        <v>0.42844945355191255</v>
      </c>
      <c r="CX1259" s="13">
        <v>69.400000000000006</v>
      </c>
      <c r="CY1259" s="13">
        <v>67.507558207100544</v>
      </c>
      <c r="CZ1259" s="13">
        <v>66.721435624781734</v>
      </c>
      <c r="DA1259" s="13">
        <v>38.724589774861045</v>
      </c>
      <c r="DB1259" s="13">
        <f ca="1"/>
        <v>68.756048963551351</v>
      </c>
      <c r="DC1259" s="13">
        <f ca="1"/>
        <v>67.191502534293292</v>
      </c>
      <c r="DD1259" s="13">
        <v>65.083205247921029</v>
      </c>
      <c r="DE1259" s="13">
        <f ca="1"/>
        <v>67.763154246943301</v>
      </c>
      <c r="DF1259" s="13">
        <v>68.399294418864542</v>
      </c>
    </row>
    <row r="1260" spans="1:110" x14ac:dyDescent="0.25">
      <c r="A1260" s="9">
        <v>79.7</v>
      </c>
      <c r="B1260" s="10" t="b">
        <v>1</v>
      </c>
      <c r="U1260" s="13"/>
      <c r="V1260" s="13"/>
      <c r="W1260" s="14"/>
      <c r="X1260" s="26"/>
      <c r="Y1260" s="26"/>
      <c r="Z1260" s="26"/>
      <c r="AA1260" s="26"/>
      <c r="AB1260" s="26"/>
      <c r="AC1260" s="26"/>
      <c r="AD1260" s="26"/>
      <c r="AE1260" s="26"/>
      <c r="AG1260" s="13"/>
      <c r="AH1260" s="13"/>
      <c r="AI1260" s="14"/>
      <c r="AJ1260" s="26"/>
      <c r="AK1260" s="26"/>
      <c r="AL1260" s="26"/>
      <c r="AM1260" s="26"/>
      <c r="AN1260" s="26"/>
      <c r="AO1260" s="26"/>
      <c r="AP1260" s="26"/>
      <c r="AQ1260" s="26"/>
      <c r="AS1260" s="13"/>
      <c r="AT1260" s="13"/>
      <c r="AU1260" s="14"/>
      <c r="AV1260" s="26"/>
      <c r="AW1260" s="26"/>
      <c r="AX1260" s="26"/>
      <c r="AY1260" s="26"/>
      <c r="AZ1260" s="26"/>
      <c r="BA1260" s="26"/>
      <c r="BB1260" s="26"/>
      <c r="BC1260" s="26"/>
      <c r="CW1260" s="26">
        <v>0.42879098360655737</v>
      </c>
      <c r="CX1260" s="13">
        <v>69.400000000000006</v>
      </c>
      <c r="CY1260" s="13">
        <v>67.515844476415225</v>
      </c>
      <c r="CZ1260" s="13">
        <v>66.7299732314507</v>
      </c>
      <c r="DA1260" s="13">
        <v>38.765967499759448</v>
      </c>
      <c r="DB1260" s="13">
        <f ca="1"/>
        <v>68.764137106481812</v>
      </c>
      <c r="DC1260" s="13">
        <f ca="1"/>
        <v>67.199588672907623</v>
      </c>
      <c r="DD1260" s="13">
        <v>65.094695945825961</v>
      </c>
      <c r="DE1260" s="13">
        <f ca="1"/>
        <v>67.7725099175601</v>
      </c>
      <c r="DF1260" s="13">
        <v>68.408880853183547</v>
      </c>
    </row>
    <row r="1261" spans="1:110" x14ac:dyDescent="0.25">
      <c r="A1261" s="9">
        <v>79.8</v>
      </c>
      <c r="B1261" s="10" t="b">
        <v>1</v>
      </c>
      <c r="U1261" s="13"/>
      <c r="V1261" s="13"/>
      <c r="W1261" s="14"/>
      <c r="X1261" s="26"/>
      <c r="Y1261" s="26"/>
      <c r="Z1261" s="26"/>
      <c r="AA1261" s="26"/>
      <c r="AB1261" s="26"/>
      <c r="AC1261" s="26"/>
      <c r="AD1261" s="26"/>
      <c r="AE1261" s="26"/>
      <c r="AG1261" s="13"/>
      <c r="AH1261" s="13"/>
      <c r="AI1261" s="14"/>
      <c r="AJ1261" s="26"/>
      <c r="AK1261" s="26"/>
      <c r="AL1261" s="26"/>
      <c r="AM1261" s="26"/>
      <c r="AN1261" s="26"/>
      <c r="AO1261" s="26"/>
      <c r="AP1261" s="26"/>
      <c r="AQ1261" s="26"/>
      <c r="AS1261" s="13"/>
      <c r="AT1261" s="13"/>
      <c r="AU1261" s="14"/>
      <c r="AV1261" s="26"/>
      <c r="AW1261" s="26"/>
      <c r="AX1261" s="26"/>
      <c r="AY1261" s="26"/>
      <c r="AZ1261" s="26"/>
      <c r="BA1261" s="26"/>
      <c r="BB1261" s="26"/>
      <c r="BC1261" s="26"/>
      <c r="CW1261" s="26">
        <v>0.4291325136612022</v>
      </c>
      <c r="CX1261" s="13">
        <v>69.5</v>
      </c>
      <c r="CY1261" s="13">
        <v>67.524129452165937</v>
      </c>
      <c r="CZ1261" s="13">
        <v>66.738510597527181</v>
      </c>
      <c r="DA1261" s="13">
        <v>38.807369972102464</v>
      </c>
      <c r="DB1261" s="13">
        <f ca="1"/>
        <v>68.772222401403837</v>
      </c>
      <c r="DC1261" s="13">
        <f ca="1"/>
        <v>67.207674199474056</v>
      </c>
      <c r="DD1261" s="13">
        <v>65.106182068497247</v>
      </c>
      <c r="DE1261" s="13">
        <f ca="1"/>
        <v>67.781863256596623</v>
      </c>
      <c r="DF1261" s="13">
        <v>68.418464746235969</v>
      </c>
    </row>
    <row r="1262" spans="1:110" x14ac:dyDescent="0.25">
      <c r="A1262" s="9">
        <v>79.5</v>
      </c>
      <c r="B1262" s="10" t="b">
        <v>1</v>
      </c>
      <c r="U1262" s="13"/>
      <c r="V1262" s="13"/>
      <c r="W1262" s="14"/>
      <c r="X1262" s="26"/>
      <c r="Y1262" s="26"/>
      <c r="Z1262" s="26"/>
      <c r="AA1262" s="26"/>
      <c r="AB1262" s="26"/>
      <c r="AC1262" s="26"/>
      <c r="AD1262" s="26"/>
      <c r="AE1262" s="26"/>
      <c r="AG1262" s="13"/>
      <c r="AH1262" s="13"/>
      <c r="AI1262" s="14"/>
      <c r="AJ1262" s="26"/>
      <c r="AK1262" s="26"/>
      <c r="AL1262" s="26"/>
      <c r="AM1262" s="26"/>
      <c r="AN1262" s="26"/>
      <c r="AO1262" s="26"/>
      <c r="AP1262" s="26"/>
      <c r="AQ1262" s="26"/>
      <c r="AS1262" s="13"/>
      <c r="AT1262" s="13"/>
      <c r="AU1262" s="14"/>
      <c r="AV1262" s="26"/>
      <c r="AW1262" s="26"/>
      <c r="AX1262" s="26"/>
      <c r="AY1262" s="26"/>
      <c r="AZ1262" s="26"/>
      <c r="BA1262" s="26"/>
      <c r="BB1262" s="26"/>
      <c r="BC1262" s="26"/>
      <c r="CW1262" s="26">
        <v>0.42947404371584702</v>
      </c>
      <c r="CX1262" s="13">
        <v>69.5</v>
      </c>
      <c r="CY1262" s="13">
        <v>67.532413141024264</v>
      </c>
      <c r="CZ1262" s="13">
        <v>66.747047729515529</v>
      </c>
      <c r="DA1262" s="13">
        <v>38.848797221509997</v>
      </c>
      <c r="DB1262" s="13">
        <f ca="1"/>
        <v>68.780304855814748</v>
      </c>
      <c r="DC1262" s="13">
        <f ca="1"/>
        <v>67.215759120219587</v>
      </c>
      <c r="DD1262" s="13">
        <v>65.117663621395707</v>
      </c>
      <c r="DE1262" s="13">
        <f ca="1"/>
        <v>67.791214270163394</v>
      </c>
      <c r="DF1262" s="13">
        <v>68.428046104247699</v>
      </c>
    </row>
    <row r="1263" spans="1:110" x14ac:dyDescent="0.25">
      <c r="A1263" s="9">
        <v>79</v>
      </c>
      <c r="B1263" s="10" t="b">
        <v>1</v>
      </c>
      <c r="U1263" s="13"/>
      <c r="V1263" s="13"/>
      <c r="W1263" s="14"/>
      <c r="X1263" s="26"/>
      <c r="Y1263" s="26"/>
      <c r="Z1263" s="26"/>
      <c r="AA1263" s="26"/>
      <c r="AB1263" s="26"/>
      <c r="AC1263" s="26"/>
      <c r="AD1263" s="26"/>
      <c r="AE1263" s="26"/>
      <c r="AG1263" s="13"/>
      <c r="AH1263" s="13"/>
      <c r="AI1263" s="14"/>
      <c r="AJ1263" s="26"/>
      <c r="AK1263" s="26"/>
      <c r="AL1263" s="26"/>
      <c r="AM1263" s="26"/>
      <c r="AN1263" s="26"/>
      <c r="AO1263" s="26"/>
      <c r="AP1263" s="26"/>
      <c r="AQ1263" s="26"/>
      <c r="AS1263" s="13"/>
      <c r="AT1263" s="13"/>
      <c r="AU1263" s="14"/>
      <c r="AV1263" s="26"/>
      <c r="AW1263" s="26"/>
      <c r="AX1263" s="26"/>
      <c r="AY1263" s="26"/>
      <c r="AZ1263" s="26"/>
      <c r="BA1263" s="26"/>
      <c r="BB1263" s="26"/>
      <c r="BC1263" s="26"/>
      <c r="CW1263" s="26">
        <v>0.42981557377049179</v>
      </c>
      <c r="CX1263" s="13">
        <v>69.5</v>
      </c>
      <c r="CY1263" s="13">
        <v>67.540695549654757</v>
      </c>
      <c r="CZ1263" s="13">
        <v>66.755584633916158</v>
      </c>
      <c r="DA1263" s="13">
        <v>38.89024927765518</v>
      </c>
      <c r="DB1263" s="13">
        <f ca="1"/>
        <v>68.788384477199912</v>
      </c>
      <c r="DC1263" s="13">
        <f ca="1"/>
        <v>67.223843441366498</v>
      </c>
      <c r="DD1263" s="13">
        <v>65.129140609971259</v>
      </c>
      <c r="DE1263" s="13">
        <f ca="1"/>
        <v>67.800562964362342</v>
      </c>
      <c r="DF1263" s="13">
        <v>68.437624933435472</v>
      </c>
    </row>
    <row r="1264" spans="1:110" x14ac:dyDescent="0.25">
      <c r="A1264" s="9">
        <v>78.7</v>
      </c>
      <c r="B1264" s="10" t="b">
        <v>1</v>
      </c>
      <c r="U1264" s="13"/>
      <c r="V1264" s="13"/>
      <c r="W1264" s="14"/>
      <c r="X1264" s="26"/>
      <c r="Y1264" s="26"/>
      <c r="Z1264" s="26"/>
      <c r="AA1264" s="26"/>
      <c r="AB1264" s="26"/>
      <c r="AC1264" s="26"/>
      <c r="AD1264" s="26"/>
      <c r="AE1264" s="26"/>
      <c r="AG1264" s="13"/>
      <c r="AH1264" s="13"/>
      <c r="AI1264" s="14"/>
      <c r="AJ1264" s="26"/>
      <c r="AK1264" s="26"/>
      <c r="AL1264" s="26"/>
      <c r="AM1264" s="26"/>
      <c r="AN1264" s="26"/>
      <c r="AO1264" s="26"/>
      <c r="AP1264" s="26"/>
      <c r="AQ1264" s="26"/>
      <c r="AS1264" s="13"/>
      <c r="AT1264" s="13"/>
      <c r="AU1264" s="14"/>
      <c r="AV1264" s="26"/>
      <c r="AW1264" s="26"/>
      <c r="AX1264" s="26"/>
      <c r="AY1264" s="26"/>
      <c r="AZ1264" s="26"/>
      <c r="BA1264" s="26"/>
      <c r="BB1264" s="26"/>
      <c r="BC1264" s="26"/>
      <c r="CW1264" s="26">
        <v>0.43015710382513661</v>
      </c>
      <c r="CX1264" s="13">
        <v>69.5</v>
      </c>
      <c r="CY1264" s="13">
        <v>67.548976684715015</v>
      </c>
      <c r="CZ1264" s="13">
        <v>66.764121317226042</v>
      </c>
      <c r="DA1264" s="13">
        <v>38.931726170264476</v>
      </c>
      <c r="DB1264" s="13">
        <f ca="1"/>
        <v>68.796461273032691</v>
      </c>
      <c r="DC1264" s="13">
        <f ca="1"/>
        <v>67.231927169132419</v>
      </c>
      <c r="DD1264" s="13">
        <v>65.140613039663023</v>
      </c>
      <c r="DE1264" s="13">
        <f ca="1"/>
        <v>67.809909345286698</v>
      </c>
      <c r="DF1264" s="13">
        <v>68.447201240006876</v>
      </c>
    </row>
    <row r="1265" spans="1:110" x14ac:dyDescent="0.25">
      <c r="A1265" s="9">
        <v>78.3</v>
      </c>
      <c r="B1265" s="10" t="b">
        <v>1</v>
      </c>
      <c r="U1265" s="13"/>
      <c r="V1265" s="13"/>
      <c r="W1265" s="14"/>
      <c r="X1265" s="26"/>
      <c r="Y1265" s="26"/>
      <c r="Z1265" s="26"/>
      <c r="AA1265" s="26"/>
      <c r="AB1265" s="26"/>
      <c r="AC1265" s="26"/>
      <c r="AD1265" s="26"/>
      <c r="AE1265" s="26"/>
      <c r="AG1265" s="13"/>
      <c r="AH1265" s="13"/>
      <c r="AI1265" s="14"/>
      <c r="AJ1265" s="26"/>
      <c r="AK1265" s="26"/>
      <c r="AL1265" s="26"/>
      <c r="AM1265" s="26"/>
      <c r="AN1265" s="26"/>
      <c r="AO1265" s="26"/>
      <c r="AP1265" s="26"/>
      <c r="AQ1265" s="26"/>
      <c r="AS1265" s="13"/>
      <c r="AT1265" s="13"/>
      <c r="AU1265" s="14"/>
      <c r="AV1265" s="26"/>
      <c r="AW1265" s="26"/>
      <c r="AX1265" s="26"/>
      <c r="AY1265" s="26"/>
      <c r="AZ1265" s="26"/>
      <c r="BA1265" s="26"/>
      <c r="BB1265" s="26"/>
      <c r="BC1265" s="26"/>
      <c r="CW1265" s="26">
        <v>0.43049863387978143</v>
      </c>
      <c r="CX1265" s="13">
        <v>69.5</v>
      </c>
      <c r="CY1265" s="13">
        <v>67.557256552855719</v>
      </c>
      <c r="CZ1265" s="13">
        <v>66.772657785938208</v>
      </c>
      <c r="DA1265" s="13">
        <v>38.973227929117847</v>
      </c>
      <c r="DB1265" s="13">
        <f ca="1"/>
        <v>68.804535250774578</v>
      </c>
      <c r="DC1265" s="13">
        <f ca="1"/>
        <v>67.240010309730266</v>
      </c>
      <c r="DD1265" s="13">
        <v>65.152080915899319</v>
      </c>
      <c r="DE1265" s="13">
        <f ca="1"/>
        <v>67.819253419021138</v>
      </c>
      <c r="DF1265" s="13">
        <v>68.456775030160401</v>
      </c>
    </row>
    <row r="1266" spans="1:110" x14ac:dyDescent="0.25">
      <c r="A1266" s="9">
        <v>78</v>
      </c>
      <c r="B1266" s="10" t="b">
        <v>1</v>
      </c>
      <c r="U1266" s="13"/>
      <c r="V1266" s="13"/>
      <c r="W1266" s="14"/>
      <c r="X1266" s="26"/>
      <c r="Y1266" s="26"/>
      <c r="Z1266" s="26"/>
      <c r="AA1266" s="26"/>
      <c r="AB1266" s="26"/>
      <c r="AC1266" s="26"/>
      <c r="AD1266" s="26"/>
      <c r="AE1266" s="26"/>
      <c r="AG1266" s="13"/>
      <c r="AH1266" s="13"/>
      <c r="AI1266" s="14"/>
      <c r="AJ1266" s="26"/>
      <c r="AK1266" s="26"/>
      <c r="AL1266" s="26"/>
      <c r="AM1266" s="26"/>
      <c r="AN1266" s="26"/>
      <c r="AO1266" s="26"/>
      <c r="AP1266" s="26"/>
      <c r="AQ1266" s="26"/>
      <c r="AS1266" s="13"/>
      <c r="AT1266" s="13"/>
      <c r="AU1266" s="14"/>
      <c r="AV1266" s="26"/>
      <c r="AW1266" s="26"/>
      <c r="AX1266" s="26"/>
      <c r="AY1266" s="26"/>
      <c r="AZ1266" s="26"/>
      <c r="BA1266" s="26"/>
      <c r="BB1266" s="26"/>
      <c r="BC1266" s="26"/>
      <c r="CW1266" s="26">
        <v>0.43084016393442626</v>
      </c>
      <c r="CX1266" s="13">
        <v>69.5</v>
      </c>
      <c r="CY1266" s="13">
        <v>67.565535160720671</v>
      </c>
      <c r="CZ1266" s="13">
        <v>66.781194046542282</v>
      </c>
      <c r="DA1266" s="13">
        <v>39.014754584048809</v>
      </c>
      <c r="DB1266" s="13">
        <f ca="1"/>
        <v>68.812606417875159</v>
      </c>
      <c r="DC1266" s="13">
        <f ca="1"/>
        <v>67.248092869368421</v>
      </c>
      <c r="DD1266" s="13">
        <v>65.163544244097707</v>
      </c>
      <c r="DE1266" s="13">
        <f ca="1"/>
        <v>67.828595191641725</v>
      </c>
      <c r="DF1266" s="13">
        <v>68.466346310085441</v>
      </c>
    </row>
    <row r="1267" spans="1:110" x14ac:dyDescent="0.25">
      <c r="A1267" s="9">
        <v>77.400000000000006</v>
      </c>
      <c r="B1267" s="10" t="b">
        <v>1</v>
      </c>
      <c r="U1267" s="13"/>
      <c r="V1267" s="13"/>
      <c r="W1267" s="14"/>
      <c r="X1267" s="26"/>
      <c r="Y1267" s="26"/>
      <c r="Z1267" s="26"/>
      <c r="AA1267" s="26"/>
      <c r="AB1267" s="26"/>
      <c r="AC1267" s="26"/>
      <c r="AD1267" s="26"/>
      <c r="AE1267" s="26"/>
      <c r="AG1267" s="13"/>
      <c r="AH1267" s="13"/>
      <c r="AI1267" s="14"/>
      <c r="AJ1267" s="26"/>
      <c r="AK1267" s="26"/>
      <c r="AL1267" s="26"/>
      <c r="AM1267" s="26"/>
      <c r="AN1267" s="26"/>
      <c r="AO1267" s="26"/>
      <c r="AP1267" s="26"/>
      <c r="AQ1267" s="26"/>
      <c r="AS1267" s="13"/>
      <c r="AT1267" s="13"/>
      <c r="AU1267" s="14"/>
      <c r="AV1267" s="26"/>
      <c r="AW1267" s="26"/>
      <c r="AX1267" s="26"/>
      <c r="AY1267" s="26"/>
      <c r="AZ1267" s="26"/>
      <c r="BA1267" s="26"/>
      <c r="BB1267" s="26"/>
      <c r="BC1267" s="26"/>
      <c r="CW1267" s="26">
        <v>0.43118169398907102</v>
      </c>
      <c r="CX1267" s="13">
        <v>69.5</v>
      </c>
      <c r="CY1267" s="13">
        <v>67.573812514946823</v>
      </c>
      <c r="CZ1267" s="13">
        <v>66.789730105524242</v>
      </c>
      <c r="DA1267" s="13">
        <v>39.056306164944601</v>
      </c>
      <c r="DB1267" s="13">
        <f ca="1"/>
        <v>68.82067478177224</v>
      </c>
      <c r="DC1267" s="13">
        <f ca="1"/>
        <v>67.256174854250659</v>
      </c>
      <c r="DD1267" s="13">
        <v>65.175003029665007</v>
      </c>
      <c r="DE1267" s="13">
        <f ca="1"/>
        <v>67.83793466921604</v>
      </c>
      <c r="DF1267" s="13">
        <v>68.475915085962384</v>
      </c>
    </row>
    <row r="1268" spans="1:110" x14ac:dyDescent="0.25">
      <c r="A1268" s="9">
        <v>77</v>
      </c>
      <c r="B1268" s="10" t="b">
        <v>1</v>
      </c>
      <c r="U1268" s="13"/>
      <c r="V1268" s="13"/>
      <c r="W1268" s="14"/>
      <c r="X1268" s="26"/>
      <c r="Y1268" s="26"/>
      <c r="Z1268" s="26"/>
      <c r="AA1268" s="26"/>
      <c r="AB1268" s="26"/>
      <c r="AC1268" s="26"/>
      <c r="AD1268" s="26"/>
      <c r="AE1268" s="26"/>
      <c r="AG1268" s="13"/>
      <c r="AH1268" s="13"/>
      <c r="AI1268" s="14"/>
      <c r="AJ1268" s="26"/>
      <c r="AK1268" s="26"/>
      <c r="AL1268" s="26"/>
      <c r="AM1268" s="26"/>
      <c r="AN1268" s="26"/>
      <c r="AO1268" s="26"/>
      <c r="AP1268" s="26"/>
      <c r="AQ1268" s="26"/>
      <c r="AS1268" s="13"/>
      <c r="AT1268" s="13"/>
      <c r="AU1268" s="14"/>
      <c r="AV1268" s="26"/>
      <c r="AW1268" s="26"/>
      <c r="AX1268" s="26"/>
      <c r="AY1268" s="26"/>
      <c r="AZ1268" s="26"/>
      <c r="BA1268" s="26"/>
      <c r="BB1268" s="26"/>
      <c r="BC1268" s="26"/>
      <c r="CW1268" s="26">
        <v>0.43152322404371585</v>
      </c>
      <c r="CX1268" s="13">
        <v>69.5</v>
      </c>
      <c r="CY1268" s="13">
        <v>67.582088622164321</v>
      </c>
      <c r="CZ1268" s="13">
        <v>66.798265969366454</v>
      </c>
      <c r="DA1268" s="13">
        <v>39.09788270174635</v>
      </c>
      <c r="DB1268" s="13">
        <f ca="1"/>
        <v>68.828740349891831</v>
      </c>
      <c r="DC1268" s="13">
        <f ca="1"/>
        <v>67.26425627057624</v>
      </c>
      <c r="DD1268" s="13">
        <v>65.186457277997334</v>
      </c>
      <c r="DE1268" s="13">
        <f ca="1"/>
        <v>67.847271857803179</v>
      </c>
      <c r="DF1268" s="13">
        <v>68.485481363962592</v>
      </c>
    </row>
    <row r="1269" spans="1:110" x14ac:dyDescent="0.25">
      <c r="A1269" s="9">
        <v>76.400000000000006</v>
      </c>
      <c r="B1269" s="10" t="b">
        <v>1</v>
      </c>
      <c r="U1269" s="13"/>
      <c r="V1269" s="13"/>
      <c r="W1269" s="14"/>
      <c r="X1269" s="26"/>
      <c r="Y1269" s="26"/>
      <c r="Z1269" s="26"/>
      <c r="AA1269" s="26"/>
      <c r="AB1269" s="26"/>
      <c r="AC1269" s="26"/>
      <c r="AD1269" s="26"/>
      <c r="AE1269" s="26"/>
      <c r="AG1269" s="13"/>
      <c r="AH1269" s="13"/>
      <c r="AI1269" s="14"/>
      <c r="AJ1269" s="26"/>
      <c r="AK1269" s="26"/>
      <c r="AL1269" s="26"/>
      <c r="AM1269" s="26"/>
      <c r="AN1269" s="26"/>
      <c r="AO1269" s="26"/>
      <c r="AP1269" s="26"/>
      <c r="AQ1269" s="26"/>
      <c r="AS1269" s="13"/>
      <c r="AT1269" s="13"/>
      <c r="AU1269" s="14"/>
      <c r="AV1269" s="26"/>
      <c r="AW1269" s="26"/>
      <c r="AX1269" s="26"/>
      <c r="AY1269" s="26"/>
      <c r="AZ1269" s="26"/>
      <c r="BA1269" s="26"/>
      <c r="BB1269" s="26"/>
      <c r="BC1269" s="26"/>
      <c r="CW1269" s="26">
        <v>0.43186475409836067</v>
      </c>
      <c r="CX1269" s="13">
        <v>69.5</v>
      </c>
      <c r="CY1269" s="13">
        <v>67.590363488996559</v>
      </c>
      <c r="CZ1269" s="13">
        <v>66.806801644547889</v>
      </c>
      <c r="DA1269" s="13">
        <v>39.139484224449106</v>
      </c>
      <c r="DB1269" s="13">
        <f ca="1"/>
        <v>68.836803129648246</v>
      </c>
      <c r="DC1269" s="13">
        <f ca="1"/>
        <v>67.272337124539902</v>
      </c>
      <c r="DD1269" s="13">
        <v>65.197906994480135</v>
      </c>
      <c r="DE1269" s="13">
        <f ca="1"/>
        <v>67.85660676345374</v>
      </c>
      <c r="DF1269" s="13">
        <v>68.495045150248501</v>
      </c>
    </row>
    <row r="1270" spans="1:110" x14ac:dyDescent="0.25">
      <c r="A1270" s="9">
        <v>82.5</v>
      </c>
      <c r="B1270" s="10" t="b">
        <v>1</v>
      </c>
      <c r="U1270" s="13"/>
      <c r="V1270" s="13"/>
      <c r="W1270" s="14"/>
      <c r="X1270" s="26"/>
      <c r="Y1270" s="26"/>
      <c r="Z1270" s="26"/>
      <c r="AA1270" s="26"/>
      <c r="AB1270" s="26"/>
      <c r="AC1270" s="26"/>
      <c r="AD1270" s="26"/>
      <c r="AE1270" s="26"/>
      <c r="AG1270" s="13"/>
      <c r="AH1270" s="13"/>
      <c r="AI1270" s="14"/>
      <c r="AJ1270" s="26"/>
      <c r="AK1270" s="26"/>
      <c r="AL1270" s="26"/>
      <c r="AM1270" s="26"/>
      <c r="AN1270" s="26"/>
      <c r="AO1270" s="26"/>
      <c r="AP1270" s="26"/>
      <c r="AQ1270" s="26"/>
      <c r="AS1270" s="13"/>
      <c r="AT1270" s="13"/>
      <c r="AU1270" s="14"/>
      <c r="AV1270" s="26"/>
      <c r="AW1270" s="26"/>
      <c r="AX1270" s="26"/>
      <c r="AY1270" s="26"/>
      <c r="AZ1270" s="26"/>
      <c r="BA1270" s="26"/>
      <c r="BB1270" s="26"/>
      <c r="BC1270" s="26"/>
      <c r="CW1270" s="26">
        <v>0.43220628415300544</v>
      </c>
      <c r="CX1270" s="13">
        <v>69.599999999999994</v>
      </c>
      <c r="CY1270" s="13">
        <v>67.598637122060211</v>
      </c>
      <c r="CZ1270" s="13">
        <v>66.815337137543878</v>
      </c>
      <c r="DA1270" s="13">
        <v>39.18111076310209</v>
      </c>
      <c r="DB1270" s="13">
        <f ca="1"/>
        <v>68.844863128444103</v>
      </c>
      <c r="DC1270" s="13">
        <f ca="1"/>
        <v>67.280417422331936</v>
      </c>
      <c r="DD1270" s="13">
        <v>65.20935218448821</v>
      </c>
      <c r="DE1270" s="13">
        <f ca="1"/>
        <v>67.865939392209924</v>
      </c>
      <c r="DF1270" s="13">
        <v>68.504606450973569</v>
      </c>
    </row>
    <row r="1271" spans="1:110" x14ac:dyDescent="0.25">
      <c r="A1271" s="9">
        <v>82.2</v>
      </c>
      <c r="B1271" s="10" t="b">
        <v>1</v>
      </c>
      <c r="U1271" s="13"/>
      <c r="V1271" s="13"/>
      <c r="W1271" s="14"/>
      <c r="X1271" s="26"/>
      <c r="Y1271" s="26"/>
      <c r="Z1271" s="26"/>
      <c r="AA1271" s="26"/>
      <c r="AB1271" s="26"/>
      <c r="AC1271" s="26"/>
      <c r="AD1271" s="26"/>
      <c r="AE1271" s="26"/>
      <c r="AG1271" s="13"/>
      <c r="AH1271" s="13"/>
      <c r="AI1271" s="14"/>
      <c r="AJ1271" s="26"/>
      <c r="AK1271" s="26"/>
      <c r="AL1271" s="26"/>
      <c r="AM1271" s="26"/>
      <c r="AN1271" s="26"/>
      <c r="AO1271" s="26"/>
      <c r="AP1271" s="26"/>
      <c r="AQ1271" s="26"/>
      <c r="AS1271" s="13"/>
      <c r="AT1271" s="13"/>
      <c r="AU1271" s="14"/>
      <c r="AV1271" s="26"/>
      <c r="AW1271" s="26"/>
      <c r="AX1271" s="26"/>
      <c r="AY1271" s="26"/>
      <c r="AZ1271" s="26"/>
      <c r="BA1271" s="26"/>
      <c r="BB1271" s="26"/>
      <c r="BC1271" s="26"/>
      <c r="CW1271" s="26">
        <v>0.43254781420765026</v>
      </c>
      <c r="CX1271" s="13">
        <v>69.599999999999994</v>
      </c>
      <c r="CY1271" s="13">
        <v>67.606909527965243</v>
      </c>
      <c r="CZ1271" s="13">
        <v>66.823872454826429</v>
      </c>
      <c r="DA1271" s="13">
        <v>39.222762347808711</v>
      </c>
      <c r="DB1271" s="13">
        <f ca="1"/>
        <v>68.852920353670427</v>
      </c>
      <c r="DC1271" s="13">
        <f ca="1"/>
        <v>67.2884971701382</v>
      </c>
      <c r="DD1271" s="13">
        <v>65.220792853385746</v>
      </c>
      <c r="DE1271" s="13">
        <f ca="1"/>
        <v>67.875269750105531</v>
      </c>
      <c r="DF1271" s="13">
        <v>68.514165272282412</v>
      </c>
    </row>
    <row r="1272" spans="1:110" x14ac:dyDescent="0.25">
      <c r="A1272" s="9">
        <v>82.1</v>
      </c>
      <c r="B1272" s="10" t="b">
        <v>1</v>
      </c>
      <c r="U1272" s="13"/>
      <c r="V1272" s="13"/>
      <c r="W1272" s="14"/>
      <c r="X1272" s="26"/>
      <c r="Y1272" s="26"/>
      <c r="Z1272" s="26"/>
      <c r="AA1272" s="26"/>
      <c r="AB1272" s="26"/>
      <c r="AC1272" s="26"/>
      <c r="AD1272" s="26"/>
      <c r="AE1272" s="26"/>
      <c r="AG1272" s="13"/>
      <c r="AH1272" s="13"/>
      <c r="AI1272" s="14"/>
      <c r="AJ1272" s="26"/>
      <c r="AK1272" s="26"/>
      <c r="AL1272" s="26"/>
      <c r="AM1272" s="26"/>
      <c r="AN1272" s="26"/>
      <c r="AO1272" s="26"/>
      <c r="AP1272" s="26"/>
      <c r="AQ1272" s="26"/>
      <c r="AS1272" s="13"/>
      <c r="AT1272" s="13"/>
      <c r="AU1272" s="14"/>
      <c r="AV1272" s="26"/>
      <c r="AW1272" s="26"/>
      <c r="AX1272" s="26"/>
      <c r="AY1272" s="26"/>
      <c r="AZ1272" s="26"/>
      <c r="BA1272" s="26"/>
      <c r="BB1272" s="26"/>
      <c r="BC1272" s="26"/>
      <c r="CW1272" s="26">
        <v>0.43288934426229508</v>
      </c>
      <c r="CX1272" s="13">
        <v>69.599999999999994</v>
      </c>
      <c r="CY1272" s="13">
        <v>67.615180713315013</v>
      </c>
      <c r="CZ1272" s="13">
        <v>66.832407602864194</v>
      </c>
      <c r="DA1272" s="13">
        <v>39.264439008726796</v>
      </c>
      <c r="DB1272" s="13">
        <f ca="1"/>
        <v>68.860974812706658</v>
      </c>
      <c r="DC1272" s="13">
        <f ca="1"/>
        <v>67.296576374140145</v>
      </c>
      <c r="DD1272" s="13">
        <v>65.232229006526325</v>
      </c>
      <c r="DE1272" s="13">
        <f ca="1"/>
        <v>67.884597843166006</v>
      </c>
      <c r="DF1272" s="13">
        <v>68.523721620310766</v>
      </c>
    </row>
    <row r="1273" spans="1:110" x14ac:dyDescent="0.25">
      <c r="A1273" s="9">
        <v>81.8</v>
      </c>
      <c r="B1273" s="10" t="b">
        <v>1</v>
      </c>
      <c r="U1273" s="13"/>
      <c r="V1273" s="13"/>
      <c r="W1273" s="14"/>
      <c r="X1273" s="26"/>
      <c r="Y1273" s="26"/>
      <c r="Z1273" s="26"/>
      <c r="AA1273" s="26"/>
      <c r="AB1273" s="26"/>
      <c r="AC1273" s="26"/>
      <c r="AD1273" s="26"/>
      <c r="AE1273" s="26"/>
      <c r="AG1273" s="13"/>
      <c r="AH1273" s="13"/>
      <c r="AI1273" s="14"/>
      <c r="AJ1273" s="26"/>
      <c r="AK1273" s="26"/>
      <c r="AL1273" s="26"/>
      <c r="AM1273" s="26"/>
      <c r="AN1273" s="26"/>
      <c r="AO1273" s="26"/>
      <c r="AP1273" s="26"/>
      <c r="AQ1273" s="26"/>
      <c r="AS1273" s="13"/>
      <c r="AT1273" s="13"/>
      <c r="AU1273" s="14"/>
      <c r="AV1273" s="26"/>
      <c r="AW1273" s="26"/>
      <c r="AX1273" s="26"/>
      <c r="AY1273" s="26"/>
      <c r="AZ1273" s="26"/>
      <c r="BA1273" s="26"/>
      <c r="BB1273" s="26"/>
      <c r="BC1273" s="26"/>
      <c r="CW1273" s="26">
        <v>0.43323087431693991</v>
      </c>
      <c r="CX1273" s="13">
        <v>69.599999999999994</v>
      </c>
      <c r="CY1273" s="13">
        <v>67.623450684706242</v>
      </c>
      <c r="CZ1273" s="13">
        <v>66.840942588122289</v>
      </c>
      <c r="DA1273" s="13">
        <v>39.306140776068645</v>
      </c>
      <c r="DB1273" s="13">
        <f ca="1"/>
        <v>68.869026512920684</v>
      </c>
      <c r="DC1273" s="13">
        <f ca="1"/>
        <v>67.304655040514902</v>
      </c>
      <c r="DD1273" s="13">
        <v>65.243660649252988</v>
      </c>
      <c r="DE1273" s="13">
        <f ca="1"/>
        <v>67.89392367740848</v>
      </c>
      <c r="DF1273" s="13">
        <v>68.533275501185543</v>
      </c>
    </row>
    <row r="1274" spans="1:110" x14ac:dyDescent="0.25">
      <c r="A1274" s="9">
        <v>81.8</v>
      </c>
      <c r="B1274" s="10" t="b">
        <v>1</v>
      </c>
      <c r="U1274" s="13"/>
      <c r="V1274" s="13"/>
      <c r="W1274" s="14"/>
      <c r="X1274" s="26"/>
      <c r="Y1274" s="26"/>
      <c r="Z1274" s="26"/>
      <c r="AA1274" s="26"/>
      <c r="AB1274" s="26"/>
      <c r="AC1274" s="26"/>
      <c r="AD1274" s="26"/>
      <c r="AE1274" s="26"/>
      <c r="AG1274" s="13"/>
      <c r="AH1274" s="13"/>
      <c r="AI1274" s="14"/>
      <c r="AJ1274" s="26"/>
      <c r="AK1274" s="26"/>
      <c r="AL1274" s="26"/>
      <c r="AM1274" s="26"/>
      <c r="AN1274" s="26"/>
      <c r="AO1274" s="26"/>
      <c r="AP1274" s="26"/>
      <c r="AQ1274" s="26"/>
      <c r="AS1274" s="13"/>
      <c r="AT1274" s="13"/>
      <c r="AU1274" s="14"/>
      <c r="AV1274" s="26"/>
      <c r="AW1274" s="26"/>
      <c r="AX1274" s="26"/>
      <c r="AY1274" s="26"/>
      <c r="AZ1274" s="26"/>
      <c r="BA1274" s="26"/>
      <c r="BB1274" s="26"/>
      <c r="BC1274" s="26"/>
      <c r="CW1274" s="26">
        <v>0.43357240437158467</v>
      </c>
      <c r="CX1274" s="13">
        <v>69.599999999999994</v>
      </c>
      <c r="CY1274" s="13">
        <v>67.6317194487291</v>
      </c>
      <c r="CZ1274" s="13">
        <v>66.849477417062602</v>
      </c>
      <c r="DA1274" s="13">
        <v>39.347867680101167</v>
      </c>
      <c r="DB1274" s="13">
        <f ca="1"/>
        <v>68.877075461668952</v>
      </c>
      <c r="DC1274" s="13">
        <f ca="1"/>
        <v>67.312733175435241</v>
      </c>
      <c r="DD1274" s="13">
        <v>65.255087786898244</v>
      </c>
      <c r="DE1274" s="13">
        <f ca="1"/>
        <v>67.903247258841802</v>
      </c>
      <c r="DF1274" s="13">
        <v>68.542826921024869</v>
      </c>
    </row>
    <row r="1275" spans="1:110" x14ac:dyDescent="0.25">
      <c r="A1275" s="9">
        <v>81.7</v>
      </c>
      <c r="B1275" s="10" t="b">
        <v>1</v>
      </c>
      <c r="U1275" s="13"/>
      <c r="V1275" s="13"/>
      <c r="W1275" s="14"/>
      <c r="X1275" s="26"/>
      <c r="Y1275" s="26"/>
      <c r="Z1275" s="26"/>
      <c r="AA1275" s="26"/>
      <c r="AB1275" s="26"/>
      <c r="AC1275" s="26"/>
      <c r="AD1275" s="26"/>
      <c r="AE1275" s="26"/>
      <c r="AG1275" s="13"/>
      <c r="AH1275" s="13"/>
      <c r="AI1275" s="14"/>
      <c r="AJ1275" s="26"/>
      <c r="AK1275" s="26"/>
      <c r="AL1275" s="26"/>
      <c r="AM1275" s="26"/>
      <c r="AN1275" s="26"/>
      <c r="AO1275" s="26"/>
      <c r="AP1275" s="26"/>
      <c r="AQ1275" s="26"/>
      <c r="AS1275" s="13"/>
      <c r="AT1275" s="13"/>
      <c r="AU1275" s="14"/>
      <c r="AV1275" s="26"/>
      <c r="AW1275" s="26"/>
      <c r="AX1275" s="26"/>
      <c r="AY1275" s="26"/>
      <c r="AZ1275" s="26"/>
      <c r="BA1275" s="26"/>
      <c r="BB1275" s="26"/>
      <c r="BC1275" s="26"/>
      <c r="CW1275" s="26">
        <v>0.4339139344262295</v>
      </c>
      <c r="CX1275" s="13">
        <v>69.599999999999994</v>
      </c>
      <c r="CY1275" s="13">
        <v>67.639987011967236</v>
      </c>
      <c r="CZ1275" s="13">
        <v>66.858012096143725</v>
      </c>
      <c r="DA1275" s="13">
        <v>39.389619751146107</v>
      </c>
      <c r="DB1275" s="13">
        <f ca="1"/>
        <v>68.885121666296456</v>
      </c>
      <c r="DC1275" s="13">
        <f ca="1"/>
        <v>67.320810785069668</v>
      </c>
      <c r="DD1275" s="13">
        <v>65.266510424784116</v>
      </c>
      <c r="DE1275" s="13">
        <f ca="1"/>
        <v>67.91256859346656</v>
      </c>
      <c r="DF1275" s="13">
        <v>68.552375885938133</v>
      </c>
    </row>
    <row r="1276" spans="1:110" x14ac:dyDescent="0.25">
      <c r="A1276" s="9">
        <v>81.5</v>
      </c>
      <c r="B1276" s="10" t="b">
        <v>1</v>
      </c>
      <c r="U1276" s="13"/>
      <c r="V1276" s="13"/>
      <c r="W1276" s="14"/>
      <c r="X1276" s="26"/>
      <c r="Y1276" s="26"/>
      <c r="Z1276" s="26"/>
      <c r="AA1276" s="26"/>
      <c r="AB1276" s="26"/>
      <c r="AC1276" s="26"/>
      <c r="AD1276" s="26"/>
      <c r="AE1276" s="26"/>
      <c r="AG1276" s="13"/>
      <c r="AH1276" s="13"/>
      <c r="AI1276" s="14"/>
      <c r="AJ1276" s="26"/>
      <c r="AK1276" s="26"/>
      <c r="AL1276" s="26"/>
      <c r="AM1276" s="26"/>
      <c r="AN1276" s="26"/>
      <c r="AO1276" s="26"/>
      <c r="AP1276" s="26"/>
      <c r="AQ1276" s="26"/>
      <c r="AS1276" s="13"/>
      <c r="AT1276" s="13"/>
      <c r="AU1276" s="14"/>
      <c r="AV1276" s="26"/>
      <c r="AW1276" s="26"/>
      <c r="AX1276" s="26"/>
      <c r="AY1276" s="26"/>
      <c r="AZ1276" s="26"/>
      <c r="BA1276" s="26"/>
      <c r="BB1276" s="26"/>
      <c r="BC1276" s="26"/>
      <c r="CW1276" s="26">
        <v>0.43425546448087432</v>
      </c>
      <c r="CX1276" s="13">
        <v>69.599999999999994</v>
      </c>
      <c r="CY1276" s="13">
        <v>67.648253380997815</v>
      </c>
      <c r="CZ1276" s="13">
        <v>66.866546631820981</v>
      </c>
      <c r="DA1276" s="13">
        <v>39.431397019580039</v>
      </c>
      <c r="DB1276" s="13">
        <f ca="1"/>
        <v>68.893165134136808</v>
      </c>
      <c r="DC1276" s="13">
        <f ca="1"/>
        <v>67.32888787558241</v>
      </c>
      <c r="DD1276" s="13">
        <v>65.277928568222137</v>
      </c>
      <c r="DE1276" s="13">
        <f ca="1"/>
        <v>67.921887687275117</v>
      </c>
      <c r="DF1276" s="13">
        <v>68.561922402025971</v>
      </c>
    </row>
    <row r="1277" spans="1:110" x14ac:dyDescent="0.25">
      <c r="A1277" s="9">
        <v>81</v>
      </c>
      <c r="B1277" s="10" t="b">
        <v>1</v>
      </c>
      <c r="U1277" s="13"/>
      <c r="V1277" s="13"/>
      <c r="W1277" s="14"/>
      <c r="X1277" s="26"/>
      <c r="Y1277" s="26"/>
      <c r="Z1277" s="26"/>
      <c r="AA1277" s="26"/>
      <c r="AB1277" s="26"/>
      <c r="AC1277" s="26"/>
      <c r="AD1277" s="26"/>
      <c r="AE1277" s="26"/>
      <c r="AG1277" s="13"/>
      <c r="AH1277" s="13"/>
      <c r="AI1277" s="14"/>
      <c r="AJ1277" s="26"/>
      <c r="AK1277" s="26"/>
      <c r="AL1277" s="26"/>
      <c r="AM1277" s="26"/>
      <c r="AN1277" s="26"/>
      <c r="AO1277" s="26"/>
      <c r="AP1277" s="26"/>
      <c r="AQ1277" s="26"/>
      <c r="AS1277" s="13"/>
      <c r="AT1277" s="13"/>
      <c r="AU1277" s="14"/>
      <c r="AV1277" s="26"/>
      <c r="AW1277" s="26"/>
      <c r="AX1277" s="26"/>
      <c r="AY1277" s="26"/>
      <c r="AZ1277" s="26"/>
      <c r="BA1277" s="26"/>
      <c r="BB1277" s="26"/>
      <c r="BC1277" s="26"/>
      <c r="CW1277" s="26">
        <v>0.43459699453551914</v>
      </c>
      <c r="CX1277" s="13">
        <v>69.599999999999994</v>
      </c>
      <c r="CY1277" s="13">
        <v>67.65651856239154</v>
      </c>
      <c r="CZ1277" s="13">
        <v>66.875081030546355</v>
      </c>
      <c r="DA1277" s="13">
        <v>39.473199515834629</v>
      </c>
      <c r="DB1277" s="13">
        <f ca="1"/>
        <v>68.901205872512278</v>
      </c>
      <c r="DC1277" s="13">
        <f ca="1"/>
        <v>67.336964453133504</v>
      </c>
      <c r="DD1277" s="13">
        <v>65.289342222513426</v>
      </c>
      <c r="DE1277" s="13">
        <f ca="1"/>
        <v>67.931204546251678</v>
      </c>
      <c r="DF1277" s="13">
        <v>68.571466475380376</v>
      </c>
    </row>
    <row r="1278" spans="1:110" x14ac:dyDescent="0.25">
      <c r="A1278" s="9">
        <v>84</v>
      </c>
      <c r="B1278" s="10" t="b">
        <v>1</v>
      </c>
      <c r="U1278" s="13"/>
      <c r="V1278" s="13"/>
      <c r="W1278" s="14"/>
      <c r="X1278" s="26"/>
      <c r="Y1278" s="26"/>
      <c r="Z1278" s="26"/>
      <c r="AA1278" s="26"/>
      <c r="AB1278" s="26"/>
      <c r="AC1278" s="26"/>
      <c r="AD1278" s="26"/>
      <c r="AE1278" s="26"/>
      <c r="AG1278" s="13"/>
      <c r="AH1278" s="13"/>
      <c r="AI1278" s="14"/>
      <c r="AJ1278" s="26"/>
      <c r="AK1278" s="26"/>
      <c r="AL1278" s="26"/>
      <c r="AM1278" s="26"/>
      <c r="AN1278" s="26"/>
      <c r="AO1278" s="26"/>
      <c r="AP1278" s="26"/>
      <c r="AQ1278" s="26"/>
      <c r="AS1278" s="13"/>
      <c r="AT1278" s="13"/>
      <c r="AU1278" s="14"/>
      <c r="AV1278" s="26"/>
      <c r="AW1278" s="26"/>
      <c r="AX1278" s="26"/>
      <c r="AY1278" s="26"/>
      <c r="AZ1278" s="26"/>
      <c r="BA1278" s="26"/>
      <c r="BB1278" s="26"/>
      <c r="BC1278" s="26"/>
      <c r="CW1278" s="26">
        <v>0.43493852459016391</v>
      </c>
      <c r="CX1278" s="13">
        <v>69.599999999999994</v>
      </c>
      <c r="CY1278" s="13">
        <v>67.664782562712702</v>
      </c>
      <c r="CZ1278" s="13">
        <v>66.883615298768859</v>
      </c>
      <c r="DA1278" s="13">
        <v>39.515027270396622</v>
      </c>
      <c r="DB1278" s="13">
        <f ca="1"/>
        <v>68.909243888733869</v>
      </c>
      <c r="DC1278" s="13">
        <f ca="1"/>
        <v>67.345040523878794</v>
      </c>
      <c r="DD1278" s="13">
        <v>65.300751392948627</v>
      </c>
      <c r="DE1278" s="13">
        <f ca="1"/>
        <v>67.940519176372263</v>
      </c>
      <c r="DF1278" s="13">
        <v>68.581008112084646</v>
      </c>
    </row>
    <row r="1279" spans="1:110" x14ac:dyDescent="0.25">
      <c r="A1279" s="9">
        <v>84</v>
      </c>
      <c r="B1279" s="10" t="b">
        <v>1</v>
      </c>
      <c r="U1279" s="13"/>
      <c r="V1279" s="13"/>
      <c r="W1279" s="14"/>
      <c r="X1279" s="26"/>
      <c r="Y1279" s="26"/>
      <c r="Z1279" s="26"/>
      <c r="AA1279" s="26"/>
      <c r="AB1279" s="26"/>
      <c r="AC1279" s="26"/>
      <c r="AD1279" s="26"/>
      <c r="AE1279" s="26"/>
      <c r="AG1279" s="13"/>
      <c r="AH1279" s="13"/>
      <c r="AI1279" s="14"/>
      <c r="AJ1279" s="26"/>
      <c r="AK1279" s="26"/>
      <c r="AL1279" s="26"/>
      <c r="AM1279" s="26"/>
      <c r="AN1279" s="26"/>
      <c r="AO1279" s="26"/>
      <c r="AP1279" s="26"/>
      <c r="AQ1279" s="26"/>
      <c r="AS1279" s="13"/>
      <c r="AT1279" s="13"/>
      <c r="AU1279" s="14"/>
      <c r="AV1279" s="26"/>
      <c r="AW1279" s="26"/>
      <c r="AX1279" s="26"/>
      <c r="AY1279" s="26"/>
      <c r="AZ1279" s="26"/>
      <c r="BA1279" s="26"/>
      <c r="BB1279" s="26"/>
      <c r="BC1279" s="26"/>
      <c r="CW1279" s="26">
        <v>0.43528005464480873</v>
      </c>
      <c r="CX1279" s="13">
        <v>69.599999999999994</v>
      </c>
      <c r="CY1279" s="13">
        <v>67.673045388519228</v>
      </c>
      <c r="CZ1279" s="13">
        <v>66.892149442934183</v>
      </c>
      <c r="DA1279" s="13">
        <v>39.556880313808158</v>
      </c>
      <c r="DB1279" s="13">
        <f ca="1"/>
        <v>68.917279190101297</v>
      </c>
      <c r="DC1279" s="13">
        <f ca="1"/>
        <v>67.353116093969959</v>
      </c>
      <c r="DD1279" s="13">
        <v>65.312156084808066</v>
      </c>
      <c r="DE1279" s="13">
        <f ca="1"/>
        <v>67.949831583604791</v>
      </c>
      <c r="DF1279" s="13">
        <v>68.590547318213538</v>
      </c>
    </row>
    <row r="1280" spans="1:110" x14ac:dyDescent="0.25">
      <c r="A1280" s="9">
        <v>80</v>
      </c>
      <c r="B1280" s="10" t="b">
        <v>1</v>
      </c>
      <c r="U1280" s="13"/>
      <c r="V1280" s="13"/>
      <c r="W1280" s="14"/>
      <c r="X1280" s="26"/>
      <c r="Y1280" s="26"/>
      <c r="Z1280" s="26"/>
      <c r="AA1280" s="26"/>
      <c r="AB1280" s="26"/>
      <c r="AC1280" s="26"/>
      <c r="AD1280" s="26"/>
      <c r="AE1280" s="26"/>
      <c r="AG1280" s="13"/>
      <c r="AH1280" s="13"/>
      <c r="AI1280" s="14"/>
      <c r="AJ1280" s="26"/>
      <c r="AK1280" s="26"/>
      <c r="AL1280" s="26"/>
      <c r="AM1280" s="26"/>
      <c r="AN1280" s="26"/>
      <c r="AO1280" s="26"/>
      <c r="AP1280" s="26"/>
      <c r="AQ1280" s="26"/>
      <c r="AS1280" s="13"/>
      <c r="AT1280" s="13"/>
      <c r="AU1280" s="14"/>
      <c r="AV1280" s="26"/>
      <c r="AW1280" s="26"/>
      <c r="AX1280" s="26"/>
      <c r="AY1280" s="26"/>
      <c r="AZ1280" s="26"/>
      <c r="BA1280" s="26"/>
      <c r="BB1280" s="26"/>
      <c r="BC1280" s="26"/>
      <c r="CW1280" s="26">
        <v>0.43562158469945356</v>
      </c>
      <c r="CX1280" s="13">
        <v>69.7</v>
      </c>
      <c r="CY1280" s="13">
        <v>67.681307046362733</v>
      </c>
      <c r="CZ1280" s="13">
        <v>66.900683469484946</v>
      </c>
      <c r="DA1280" s="13">
        <v>39.598758676666733</v>
      </c>
      <c r="DB1280" s="13">
        <f ca="1"/>
        <v>68.925311783903112</v>
      </c>
      <c r="DC1280" s="13">
        <f ca="1"/>
        <v>67.361191169554601</v>
      </c>
      <c r="DD1280" s="13">
        <v>65.323556303361698</v>
      </c>
      <c r="DE1280" s="13">
        <f ca="1"/>
        <v>67.959141773909138</v>
      </c>
      <c r="DF1280" s="13">
        <v>68.600084099833154</v>
      </c>
    </row>
    <row r="1281" spans="1:110" x14ac:dyDescent="0.25">
      <c r="A1281" s="9">
        <v>81</v>
      </c>
      <c r="B1281" s="10" t="b">
        <v>1</v>
      </c>
      <c r="U1281" s="13"/>
      <c r="V1281" s="13"/>
      <c r="W1281" s="14"/>
      <c r="X1281" s="26"/>
      <c r="Y1281" s="26"/>
      <c r="Z1281" s="26"/>
      <c r="AA1281" s="26"/>
      <c r="AB1281" s="26"/>
      <c r="AC1281" s="26"/>
      <c r="AD1281" s="26"/>
      <c r="AE1281" s="26"/>
      <c r="AG1281" s="13"/>
      <c r="AH1281" s="13"/>
      <c r="AI1281" s="14"/>
      <c r="AJ1281" s="26"/>
      <c r="AK1281" s="26"/>
      <c r="AL1281" s="26"/>
      <c r="AM1281" s="26"/>
      <c r="AN1281" s="26"/>
      <c r="AO1281" s="26"/>
      <c r="AP1281" s="26"/>
      <c r="AQ1281" s="26"/>
      <c r="AS1281" s="13"/>
      <c r="AT1281" s="13"/>
      <c r="AU1281" s="14"/>
      <c r="AV1281" s="26"/>
      <c r="AW1281" s="26"/>
      <c r="AX1281" s="26"/>
      <c r="AY1281" s="26"/>
      <c r="AZ1281" s="26"/>
      <c r="BA1281" s="26"/>
      <c r="BB1281" s="26"/>
      <c r="BC1281" s="26"/>
      <c r="CW1281" s="26">
        <v>0.43596311475409838</v>
      </c>
      <c r="CX1281" s="13">
        <v>69.7</v>
      </c>
      <c r="CY1281" s="13">
        <v>67.68956754278851</v>
      </c>
      <c r="CZ1281" s="13">
        <v>66.909217384860739</v>
      </c>
      <c r="DA1281" s="13">
        <v>39.640662389625426</v>
      </c>
      <c r="DB1281" s="13">
        <f ca="1"/>
        <v>68.933341677416706</v>
      </c>
      <c r="DC1281" s="13">
        <f ca="1"/>
        <v>67.369265756776201</v>
      </c>
      <c r="DD1281" s="13">
        <v>65.334952053869131</v>
      </c>
      <c r="DE1281" s="13">
        <f ca="1"/>
        <v>67.968449753237053</v>
      </c>
      <c r="DF1281" s="13">
        <v>68.60961846300107</v>
      </c>
    </row>
    <row r="1282" spans="1:110" x14ac:dyDescent="0.25">
      <c r="A1282" s="9">
        <v>79.7</v>
      </c>
      <c r="B1282" s="10" t="b">
        <v>1</v>
      </c>
      <c r="U1282" s="13"/>
      <c r="V1282" s="13"/>
      <c r="W1282" s="14"/>
      <c r="X1282" s="26"/>
      <c r="Y1282" s="26"/>
      <c r="Z1282" s="26"/>
      <c r="AA1282" s="26"/>
      <c r="AB1282" s="26"/>
      <c r="AC1282" s="26"/>
      <c r="AD1282" s="26"/>
      <c r="AE1282" s="26"/>
      <c r="AG1282" s="13"/>
      <c r="AH1282" s="13"/>
      <c r="AI1282" s="14"/>
      <c r="AJ1282" s="26"/>
      <c r="AK1282" s="26"/>
      <c r="AL1282" s="26"/>
      <c r="AM1282" s="26"/>
      <c r="AN1282" s="26"/>
      <c r="AO1282" s="26"/>
      <c r="AP1282" s="26"/>
      <c r="AQ1282" s="26"/>
      <c r="AS1282" s="13"/>
      <c r="AT1282" s="13"/>
      <c r="AU1282" s="14"/>
      <c r="AV1282" s="26"/>
      <c r="AW1282" s="26"/>
      <c r="AX1282" s="26"/>
      <c r="AY1282" s="26"/>
      <c r="AZ1282" s="26"/>
      <c r="BA1282" s="26"/>
      <c r="BB1282" s="26"/>
      <c r="BC1282" s="26"/>
      <c r="CW1282" s="26">
        <v>0.43630464480874315</v>
      </c>
      <c r="CX1282" s="13">
        <v>69.7</v>
      </c>
      <c r="CY1282" s="13">
        <v>67.697826884335598</v>
      </c>
      <c r="CZ1282" s="13">
        <v>66.917751195497928</v>
      </c>
      <c r="DA1282" s="13">
        <v>39.68259148339304</v>
      </c>
      <c r="DB1282" s="13">
        <f ca="1"/>
        <v>68.941368877908388</v>
      </c>
      <c r="DC1282" s="13">
        <f ca="1"/>
        <v>67.377339861774232</v>
      </c>
      <c r="DD1282" s="13">
        <v>65.346343341579683</v>
      </c>
      <c r="DE1282" s="13">
        <f ca="1"/>
        <v>67.977755527532324</v>
      </c>
      <c r="DF1282" s="13">
        <v>68.619150413766391</v>
      </c>
    </row>
    <row r="1283" spans="1:110" x14ac:dyDescent="0.25">
      <c r="A1283" s="9">
        <v>79.3</v>
      </c>
      <c r="B1283" s="10" t="b">
        <v>1</v>
      </c>
      <c r="U1283" s="13"/>
      <c r="V1283" s="13"/>
      <c r="W1283" s="14"/>
      <c r="X1283" s="26"/>
      <c r="Y1283" s="26"/>
      <c r="Z1283" s="26"/>
      <c r="AA1283" s="26"/>
      <c r="AB1283" s="26"/>
      <c r="AC1283" s="26"/>
      <c r="AD1283" s="26"/>
      <c r="AE1283" s="26"/>
      <c r="AG1283" s="13"/>
      <c r="AH1283" s="13"/>
      <c r="AI1283" s="14"/>
      <c r="AJ1283" s="26"/>
      <c r="AK1283" s="26"/>
      <c r="AL1283" s="26"/>
      <c r="AM1283" s="26"/>
      <c r="AN1283" s="26"/>
      <c r="AO1283" s="26"/>
      <c r="AP1283" s="26"/>
      <c r="AQ1283" s="26"/>
      <c r="AS1283" s="13"/>
      <c r="AT1283" s="13"/>
      <c r="AU1283" s="14"/>
      <c r="AV1283" s="26"/>
      <c r="AW1283" s="26"/>
      <c r="AX1283" s="26"/>
      <c r="AY1283" s="26"/>
      <c r="AZ1283" s="26"/>
      <c r="BA1283" s="26"/>
      <c r="BB1283" s="26"/>
      <c r="BC1283" s="26"/>
      <c r="CW1283" s="26">
        <v>0.43664617486338797</v>
      </c>
      <c r="CX1283" s="13">
        <v>69.7</v>
      </c>
      <c r="CY1283" s="13">
        <v>67.706085077536841</v>
      </c>
      <c r="CZ1283" s="13">
        <v>66.926284907830137</v>
      </c>
      <c r="DA1283" s="13">
        <v>39.724545988734199</v>
      </c>
      <c r="DB1283" s="13">
        <f ca="1"/>
        <v>68.949393392633368</v>
      </c>
      <c r="DC1283" s="13">
        <f ca="1"/>
        <v>67.385413490684144</v>
      </c>
      <c r="DD1283" s="13">
        <v>65.357730171732427</v>
      </c>
      <c r="DE1283" s="13">
        <f ca="1"/>
        <v>67.987059102730726</v>
      </c>
      <c r="DF1283" s="13">
        <v>68.628679958169684</v>
      </c>
    </row>
    <row r="1284" spans="1:110" x14ac:dyDescent="0.25">
      <c r="A1284" s="9">
        <v>79.3</v>
      </c>
      <c r="B1284" s="10" t="b">
        <v>1</v>
      </c>
      <c r="U1284" s="13"/>
      <c r="V1284" s="13"/>
      <c r="W1284" s="14"/>
      <c r="X1284" s="26"/>
      <c r="Y1284" s="26"/>
      <c r="Z1284" s="26"/>
      <c r="AA1284" s="26"/>
      <c r="AB1284" s="26"/>
      <c r="AC1284" s="26"/>
      <c r="AD1284" s="26"/>
      <c r="AE1284" s="26"/>
      <c r="AG1284" s="13"/>
      <c r="AH1284" s="13"/>
      <c r="AI1284" s="14"/>
      <c r="AJ1284" s="26"/>
      <c r="AK1284" s="26"/>
      <c r="AL1284" s="26"/>
      <c r="AM1284" s="26"/>
      <c r="AN1284" s="26"/>
      <c r="AO1284" s="26"/>
      <c r="AP1284" s="26"/>
      <c r="AQ1284" s="26"/>
      <c r="AS1284" s="13"/>
      <c r="AT1284" s="13"/>
      <c r="AU1284" s="14"/>
      <c r="AV1284" s="26"/>
      <c r="AW1284" s="26"/>
      <c r="AX1284" s="26"/>
      <c r="AY1284" s="26"/>
      <c r="AZ1284" s="26"/>
      <c r="BA1284" s="26"/>
      <c r="BB1284" s="26"/>
      <c r="BC1284" s="26"/>
      <c r="CW1284" s="26">
        <v>0.43698770491803279</v>
      </c>
      <c r="CX1284" s="13">
        <v>69.7</v>
      </c>
      <c r="CY1284" s="13">
        <v>67.714342128918901</v>
      </c>
      <c r="CZ1284" s="13">
        <v>66.934818528287721</v>
      </c>
      <c r="DA1284" s="13">
        <v>39.766525936469485</v>
      </c>
      <c r="DB1284" s="13">
        <f ca="1"/>
        <v>68.95741522883587</v>
      </c>
      <c r="DC1284" s="13">
        <f ca="1"/>
        <v>67.39348664963741</v>
      </c>
      <c r="DD1284" s="13">
        <v>65.369112549556149</v>
      </c>
      <c r="DE1284" s="13">
        <f ca="1"/>
        <v>67.996360484760132</v>
      </c>
      <c r="DF1284" s="13">
        <v>68.638207102243129</v>
      </c>
    </row>
    <row r="1285" spans="1:110" x14ac:dyDescent="0.25">
      <c r="A1285" s="9">
        <v>78.900000000000006</v>
      </c>
      <c r="B1285" s="10" t="b">
        <v>1</v>
      </c>
      <c r="U1285" s="13"/>
      <c r="V1285" s="13"/>
      <c r="W1285" s="14"/>
      <c r="X1285" s="26"/>
      <c r="Y1285" s="26"/>
      <c r="Z1285" s="26"/>
      <c r="AA1285" s="26"/>
      <c r="AB1285" s="26"/>
      <c r="AC1285" s="26"/>
      <c r="AD1285" s="26"/>
      <c r="AE1285" s="26"/>
      <c r="AG1285" s="13"/>
      <c r="AH1285" s="13"/>
      <c r="AI1285" s="14"/>
      <c r="AJ1285" s="26"/>
      <c r="AK1285" s="26"/>
      <c r="AL1285" s="26"/>
      <c r="AM1285" s="26"/>
      <c r="AN1285" s="26"/>
      <c r="AO1285" s="26"/>
      <c r="AP1285" s="26"/>
      <c r="AQ1285" s="26"/>
      <c r="AS1285" s="13"/>
      <c r="AT1285" s="13"/>
      <c r="AU1285" s="14"/>
      <c r="AV1285" s="26"/>
      <c r="AW1285" s="26"/>
      <c r="AX1285" s="26"/>
      <c r="AY1285" s="26"/>
      <c r="AZ1285" s="26"/>
      <c r="BA1285" s="26"/>
      <c r="BB1285" s="26"/>
      <c r="BC1285" s="26"/>
      <c r="CW1285" s="26">
        <v>0.43732923497267762</v>
      </c>
      <c r="CX1285" s="13">
        <v>69.7</v>
      </c>
      <c r="CY1285" s="13">
        <v>67.722598045002286</v>
      </c>
      <c r="CZ1285" s="13">
        <v>66.943352063298349</v>
      </c>
      <c r="DA1285" s="13">
        <v>39.80853135747558</v>
      </c>
      <c r="DB1285" s="13">
        <f ca="1"/>
        <v>68.965434393749149</v>
      </c>
      <c r="DC1285" s="13">
        <f ca="1"/>
        <v>67.401559344761552</v>
      </c>
      <c r="DD1285" s="13">
        <v>65.380490480269444</v>
      </c>
      <c r="DE1285" s="13">
        <f ca="1"/>
        <v>68.005659679540415</v>
      </c>
      <c r="DF1285" s="13">
        <v>68.647731852010452</v>
      </c>
    </row>
    <row r="1286" spans="1:110" x14ac:dyDescent="0.25">
      <c r="A1286" s="9">
        <v>82.7</v>
      </c>
      <c r="B1286" s="10" t="b">
        <v>1</v>
      </c>
      <c r="U1286" s="13"/>
      <c r="V1286" s="13"/>
      <c r="W1286" s="14"/>
      <c r="X1286" s="26"/>
      <c r="Y1286" s="26"/>
      <c r="Z1286" s="26"/>
      <c r="AA1286" s="26"/>
      <c r="AB1286" s="26"/>
      <c r="AC1286" s="26"/>
      <c r="AD1286" s="26"/>
      <c r="AE1286" s="26"/>
      <c r="AG1286" s="13"/>
      <c r="AH1286" s="13"/>
      <c r="AI1286" s="14"/>
      <c r="AJ1286" s="26"/>
      <c r="AK1286" s="26"/>
      <c r="AL1286" s="26"/>
      <c r="AM1286" s="26"/>
      <c r="AN1286" s="26"/>
      <c r="AO1286" s="26"/>
      <c r="AP1286" s="26"/>
      <c r="AQ1286" s="26"/>
      <c r="AS1286" s="13"/>
      <c r="AT1286" s="13"/>
      <c r="AU1286" s="14"/>
      <c r="AV1286" s="26"/>
      <c r="AW1286" s="26"/>
      <c r="AX1286" s="26"/>
      <c r="AY1286" s="26"/>
      <c r="AZ1286" s="26"/>
      <c r="BA1286" s="26"/>
      <c r="BB1286" s="26"/>
      <c r="BC1286" s="26"/>
      <c r="CW1286" s="26">
        <v>0.43767076502732238</v>
      </c>
      <c r="CX1286" s="13">
        <v>69.8</v>
      </c>
      <c r="CY1286" s="13">
        <v>67.730852832301395</v>
      </c>
      <c r="CZ1286" s="13">
        <v>66.951885519286677</v>
      </c>
      <c r="DA1286" s="13">
        <v>39.850562282685431</v>
      </c>
      <c r="DB1286" s="13">
        <f ca="1"/>
        <v>68.973450894595544</v>
      </c>
      <c r="DC1286" s="13">
        <f ca="1"/>
        <v>67.409631582180211</v>
      </c>
      <c r="DD1286" s="13">
        <v>65.391863969080717</v>
      </c>
      <c r="DE1286" s="13">
        <f ca="1"/>
        <v>68.014956692983674</v>
      </c>
      <c r="DF1286" s="13">
        <v>68.657254213487022</v>
      </c>
    </row>
    <row r="1287" spans="1:110" x14ac:dyDescent="0.25">
      <c r="A1287" s="9">
        <v>82.5</v>
      </c>
      <c r="B1287" s="10" t="b">
        <v>1</v>
      </c>
      <c r="U1287" s="13"/>
      <c r="V1287" s="13"/>
      <c r="W1287" s="14"/>
      <c r="X1287" s="26"/>
      <c r="Y1287" s="26"/>
      <c r="Z1287" s="26"/>
      <c r="AA1287" s="26"/>
      <c r="AB1287" s="26"/>
      <c r="AC1287" s="26"/>
      <c r="AD1287" s="26"/>
      <c r="AE1287" s="26"/>
      <c r="AG1287" s="13"/>
      <c r="AH1287" s="13"/>
      <c r="AI1287" s="14"/>
      <c r="AJ1287" s="26"/>
      <c r="AK1287" s="26"/>
      <c r="AL1287" s="26"/>
      <c r="AM1287" s="26"/>
      <c r="AN1287" s="26"/>
      <c r="AO1287" s="26"/>
      <c r="AP1287" s="26"/>
      <c r="AQ1287" s="26"/>
      <c r="AS1287" s="13"/>
      <c r="AT1287" s="13"/>
      <c r="AU1287" s="14"/>
      <c r="AV1287" s="26"/>
      <c r="AW1287" s="26"/>
      <c r="AX1287" s="26"/>
      <c r="AY1287" s="26"/>
      <c r="AZ1287" s="26"/>
      <c r="BA1287" s="26"/>
      <c r="BB1287" s="26"/>
      <c r="BC1287" s="26"/>
      <c r="CW1287" s="26">
        <v>0.43801229508196721</v>
      </c>
      <c r="CX1287" s="13">
        <v>69.8</v>
      </c>
      <c r="CY1287" s="13">
        <v>67.739106497324599</v>
      </c>
      <c r="CZ1287" s="13">
        <v>66.960418902674405</v>
      </c>
      <c r="DA1287" s="13">
        <v>39.892618743088349</v>
      </c>
      <c r="DB1287" s="13">
        <f ca="1"/>
        <v>68.981464738586482</v>
      </c>
      <c r="DC1287" s="13">
        <f ca="1"/>
        <v>67.417703368013136</v>
      </c>
      <c r="DD1287" s="13">
        <v>65.403233021188228</v>
      </c>
      <c r="DE1287" s="13">
        <f ca="1"/>
        <v>68.02425153099405</v>
      </c>
      <c r="DF1287" s="13">
        <v>68.666774192679881</v>
      </c>
    </row>
    <row r="1288" spans="1:110" x14ac:dyDescent="0.25">
      <c r="A1288" s="9">
        <v>82.3</v>
      </c>
      <c r="B1288" s="10" t="b">
        <v>1</v>
      </c>
      <c r="U1288" s="13"/>
      <c r="V1288" s="13"/>
      <c r="W1288" s="14"/>
      <c r="X1288" s="26"/>
      <c r="Y1288" s="26"/>
      <c r="Z1288" s="26"/>
      <c r="AA1288" s="26"/>
      <c r="AB1288" s="26"/>
      <c r="AC1288" s="26"/>
      <c r="AD1288" s="26"/>
      <c r="AE1288" s="26"/>
      <c r="AG1288" s="13"/>
      <c r="AH1288" s="13"/>
      <c r="AI1288" s="14"/>
      <c r="AJ1288" s="26"/>
      <c r="AK1288" s="26"/>
      <c r="AL1288" s="26"/>
      <c r="AM1288" s="26"/>
      <c r="AN1288" s="26"/>
      <c r="AO1288" s="26"/>
      <c r="AP1288" s="26"/>
      <c r="AQ1288" s="26"/>
      <c r="AS1288" s="13"/>
      <c r="AT1288" s="13"/>
      <c r="AU1288" s="14"/>
      <c r="AV1288" s="26"/>
      <c r="AW1288" s="26"/>
      <c r="AX1288" s="26"/>
      <c r="AY1288" s="26"/>
      <c r="AZ1288" s="26"/>
      <c r="BA1288" s="26"/>
      <c r="BB1288" s="26"/>
      <c r="BC1288" s="26"/>
      <c r="CW1288" s="26">
        <v>0.43835382513661203</v>
      </c>
      <c r="CX1288" s="13">
        <v>69.8</v>
      </c>
      <c r="CY1288" s="13">
        <v>67.747359046574218</v>
      </c>
      <c r="CZ1288" s="13">
        <v>66.968952219880478</v>
      </c>
      <c r="DA1288" s="13">
        <v>39.934700769730185</v>
      </c>
      <c r="DB1288" s="13">
        <f ca="1"/>
        <v>68.98947593292263</v>
      </c>
      <c r="DC1288" s="13">
        <f ca="1"/>
        <v>67.425774708376252</v>
      </c>
      <c r="DD1288" s="13">
        <v>65.414597641780091</v>
      </c>
      <c r="DE1288" s="13">
        <f ca="1"/>
        <v>68.033544199467926</v>
      </c>
      <c r="DF1288" s="13">
        <v>68.67629179558773</v>
      </c>
    </row>
    <row r="1289" spans="1:110" x14ac:dyDescent="0.25">
      <c r="A1289" s="9">
        <v>82</v>
      </c>
      <c r="B1289" s="10" t="b">
        <v>1</v>
      </c>
      <c r="U1289" s="13"/>
      <c r="V1289" s="13"/>
      <c r="W1289" s="14"/>
      <c r="X1289" s="26"/>
      <c r="Y1289" s="26"/>
      <c r="Z1289" s="26"/>
      <c r="AA1289" s="26"/>
      <c r="AB1289" s="26"/>
      <c r="AC1289" s="26"/>
      <c r="AD1289" s="26"/>
      <c r="AE1289" s="26"/>
      <c r="AG1289" s="13"/>
      <c r="AH1289" s="13"/>
      <c r="AI1289" s="14"/>
      <c r="AJ1289" s="26"/>
      <c r="AK1289" s="26"/>
      <c r="AL1289" s="26"/>
      <c r="AM1289" s="26"/>
      <c r="AN1289" s="26"/>
      <c r="AO1289" s="26"/>
      <c r="AP1289" s="26"/>
      <c r="AQ1289" s="26"/>
      <c r="AS1289" s="13"/>
      <c r="AT1289" s="13"/>
      <c r="AU1289" s="14"/>
      <c r="AV1289" s="26"/>
      <c r="AW1289" s="26"/>
      <c r="AX1289" s="26"/>
      <c r="AY1289" s="26"/>
      <c r="AZ1289" s="26"/>
      <c r="BA1289" s="26"/>
      <c r="BB1289" s="26"/>
      <c r="BC1289" s="26"/>
      <c r="CW1289" s="26">
        <v>0.43869535519125685</v>
      </c>
      <c r="CX1289" s="13">
        <v>69.8</v>
      </c>
      <c r="CY1289" s="13">
        <v>67.755610486546587</v>
      </c>
      <c r="CZ1289" s="13">
        <v>66.977485477321139</v>
      </c>
      <c r="DA1289" s="13">
        <v>39.976808393713405</v>
      </c>
      <c r="DB1289" s="13">
        <f ca="1"/>
        <v>68.99748448479383</v>
      </c>
      <c r="DC1289" s="13">
        <f ca="1"/>
        <v>67.433845609381663</v>
      </c>
      <c r="DD1289" s="13">
        <v>65.425957836034314</v>
      </c>
      <c r="DE1289" s="13">
        <f ca="1"/>
        <v>68.042834704293909</v>
      </c>
      <c r="DF1289" s="13">
        <v>68.685807028200998</v>
      </c>
    </row>
    <row r="1290" spans="1:110" x14ac:dyDescent="0.25">
      <c r="A1290" s="9">
        <v>82</v>
      </c>
      <c r="B1290" s="10" t="b">
        <v>1</v>
      </c>
      <c r="U1290" s="13"/>
      <c r="V1290" s="13"/>
      <c r="W1290" s="14"/>
      <c r="X1290" s="26"/>
      <c r="Y1290" s="26"/>
      <c r="Z1290" s="26"/>
      <c r="AA1290" s="26"/>
      <c r="AB1290" s="26"/>
      <c r="AC1290" s="26"/>
      <c r="AD1290" s="26"/>
      <c r="AE1290" s="26"/>
      <c r="AG1290" s="13"/>
      <c r="AH1290" s="13"/>
      <c r="AI1290" s="14"/>
      <c r="AJ1290" s="26"/>
      <c r="AK1290" s="26"/>
      <c r="AL1290" s="26"/>
      <c r="AM1290" s="26"/>
      <c r="AN1290" s="26"/>
      <c r="AO1290" s="26"/>
      <c r="AP1290" s="26"/>
      <c r="AQ1290" s="26"/>
      <c r="AS1290" s="13"/>
      <c r="AT1290" s="13"/>
      <c r="AU1290" s="14"/>
      <c r="AV1290" s="26"/>
      <c r="AW1290" s="26"/>
      <c r="AX1290" s="26"/>
      <c r="AY1290" s="26"/>
      <c r="AZ1290" s="26"/>
      <c r="BA1290" s="26"/>
      <c r="BB1290" s="26"/>
      <c r="BC1290" s="26"/>
      <c r="CW1290" s="26">
        <v>0.43903688524590162</v>
      </c>
      <c r="CX1290" s="13">
        <v>69.8</v>
      </c>
      <c r="CY1290" s="13">
        <v>67.763860823732088</v>
      </c>
      <c r="CZ1290" s="13">
        <v>66.986018681409675</v>
      </c>
      <c r="DA1290" s="13">
        <v>40.01894164619727</v>
      </c>
      <c r="DB1290" s="13">
        <f ca="1"/>
        <v>69.005490401379177</v>
      </c>
      <c r="DC1290" s="13">
        <f ca="1"/>
        <v>67.441916077137734</v>
      </c>
      <c r="DD1290" s="13">
        <v>65.437313609118831</v>
      </c>
      <c r="DE1290" s="13">
        <f ca="1"/>
        <v>68.052123051352808</v>
      </c>
      <c r="DF1290" s="13">
        <v>68.6953198965019</v>
      </c>
    </row>
    <row r="1291" spans="1:110" x14ac:dyDescent="0.25">
      <c r="A1291" s="9">
        <v>81.8</v>
      </c>
      <c r="B1291" s="10" t="b">
        <v>1</v>
      </c>
      <c r="U1291" s="13"/>
      <c r="V1291" s="13"/>
      <c r="W1291" s="14"/>
      <c r="X1291" s="26"/>
      <c r="Y1291" s="26"/>
      <c r="Z1291" s="26"/>
      <c r="AA1291" s="26"/>
      <c r="AB1291" s="26"/>
      <c r="AC1291" s="26"/>
      <c r="AD1291" s="26"/>
      <c r="AE1291" s="26"/>
      <c r="AG1291" s="13"/>
      <c r="AH1291" s="13"/>
      <c r="AI1291" s="14"/>
      <c r="AJ1291" s="26"/>
      <c r="AK1291" s="26"/>
      <c r="AL1291" s="26"/>
      <c r="AM1291" s="26"/>
      <c r="AN1291" s="26"/>
      <c r="AO1291" s="26"/>
      <c r="AP1291" s="26"/>
      <c r="AQ1291" s="26"/>
      <c r="AS1291" s="13"/>
      <c r="AT1291" s="13"/>
      <c r="AU1291" s="14"/>
      <c r="AV1291" s="26"/>
      <c r="AW1291" s="26"/>
      <c r="AX1291" s="26"/>
      <c r="AY1291" s="26"/>
      <c r="AZ1291" s="26"/>
      <c r="BA1291" s="26"/>
      <c r="BB1291" s="26"/>
      <c r="BC1291" s="26"/>
      <c r="CW1291" s="26">
        <v>0.43937841530054644</v>
      </c>
      <c r="CX1291" s="13">
        <v>69.8</v>
      </c>
      <c r="CY1291" s="13">
        <v>67.772110064615205</v>
      </c>
      <c r="CZ1291" s="13">
        <v>66.994551838556845</v>
      </c>
      <c r="DA1291" s="13">
        <v>40.061100558397996</v>
      </c>
      <c r="DB1291" s="13">
        <f ca="1"/>
        <v>69.013493689847095</v>
      </c>
      <c r="DC1291" s="13">
        <f ca="1"/>
        <v>67.449986117749049</v>
      </c>
      <c r="DD1291" s="13">
        <v>65.448664966191558</v>
      </c>
      <c r="DE1291" s="13">
        <f ca="1"/>
        <v>68.061409246517755</v>
      </c>
      <c r="DF1291" s="13">
        <v>68.70483040646441</v>
      </c>
    </row>
    <row r="1292" spans="1:110" x14ac:dyDescent="0.25">
      <c r="A1292" s="9">
        <v>81.599999999999994</v>
      </c>
      <c r="B1292" s="10" t="b">
        <v>1</v>
      </c>
      <c r="U1292" s="13"/>
      <c r="V1292" s="13"/>
      <c r="W1292" s="14"/>
      <c r="X1292" s="26"/>
      <c r="Y1292" s="26"/>
      <c r="Z1292" s="26"/>
      <c r="AA1292" s="26"/>
      <c r="AB1292" s="26"/>
      <c r="AC1292" s="26"/>
      <c r="AD1292" s="26"/>
      <c r="AE1292" s="26"/>
      <c r="AG1292" s="13"/>
      <c r="AH1292" s="13"/>
      <c r="AI1292" s="14"/>
      <c r="AJ1292" s="26"/>
      <c r="AK1292" s="26"/>
      <c r="AL1292" s="26"/>
      <c r="AM1292" s="26"/>
      <c r="AN1292" s="26"/>
      <c r="AO1292" s="26"/>
      <c r="AP1292" s="26"/>
      <c r="AQ1292" s="26"/>
      <c r="AS1292" s="13"/>
      <c r="AT1292" s="13"/>
      <c r="AU1292" s="14"/>
      <c r="AV1292" s="26"/>
      <c r="AW1292" s="26"/>
      <c r="AX1292" s="26"/>
      <c r="AY1292" s="26"/>
      <c r="AZ1292" s="26"/>
      <c r="BA1292" s="26"/>
      <c r="BB1292" s="26"/>
      <c r="BC1292" s="26"/>
      <c r="CW1292" s="26">
        <v>0.43971994535519127</v>
      </c>
      <c r="CX1292" s="13">
        <v>69.8</v>
      </c>
      <c r="CY1292" s="13">
        <v>67.780358215674539</v>
      </c>
      <c r="CZ1292" s="13">
        <v>67.003084955170465</v>
      </c>
      <c r="DA1292" s="13">
        <v>40.103285161588857</v>
      </c>
      <c r="DB1292" s="13">
        <f ca="1"/>
        <v>69.021494357355351</v>
      </c>
      <c r="DC1292" s="13">
        <f ca="1"/>
        <v>67.458055737316528</v>
      </c>
      <c r="DD1292" s="13">
        <v>65.460011912400319</v>
      </c>
      <c r="DE1292" s="13">
        <f ca="1"/>
        <v>68.070693295654181</v>
      </c>
      <c r="DF1292" s="13">
        <v>68.714338564054358</v>
      </c>
    </row>
    <row r="1293" spans="1:110" x14ac:dyDescent="0.25">
      <c r="A1293" s="9">
        <v>81.5</v>
      </c>
      <c r="B1293" s="10" t="b">
        <v>1</v>
      </c>
      <c r="U1293" s="13"/>
      <c r="V1293" s="13"/>
      <c r="W1293" s="14"/>
      <c r="X1293" s="26"/>
      <c r="Y1293" s="26"/>
      <c r="Z1293" s="26"/>
      <c r="AA1293" s="26"/>
      <c r="AB1293" s="26"/>
      <c r="AC1293" s="26"/>
      <c r="AD1293" s="26"/>
      <c r="AE1293" s="26"/>
      <c r="AG1293" s="13"/>
      <c r="AH1293" s="13"/>
      <c r="AI1293" s="14"/>
      <c r="AJ1293" s="26"/>
      <c r="AK1293" s="26"/>
      <c r="AL1293" s="26"/>
      <c r="AM1293" s="26"/>
      <c r="AN1293" s="26"/>
      <c r="AO1293" s="26"/>
      <c r="AP1293" s="26"/>
      <c r="AQ1293" s="26"/>
      <c r="AS1293" s="13"/>
      <c r="AT1293" s="13"/>
      <c r="AU1293" s="14"/>
      <c r="AV1293" s="26"/>
      <c r="AW1293" s="26"/>
      <c r="AX1293" s="26"/>
      <c r="AY1293" s="26"/>
      <c r="AZ1293" s="26"/>
      <c r="BA1293" s="26"/>
      <c r="BB1293" s="26"/>
      <c r="BC1293" s="26"/>
      <c r="CW1293" s="26">
        <v>0.44006147540983609</v>
      </c>
      <c r="CX1293" s="13">
        <v>69.8</v>
      </c>
      <c r="CY1293" s="13">
        <v>67.78860528338285</v>
      </c>
      <c r="CZ1293" s="13">
        <v>67.011618037655936</v>
      </c>
      <c r="DA1293" s="13">
        <v>40.145495487100348</v>
      </c>
      <c r="DB1293" s="13">
        <f ca="1"/>
        <v>69.029492411051095</v>
      </c>
      <c r="DC1293" s="13">
        <f ca="1"/>
        <v>67.466124941937423</v>
      </c>
      <c r="DD1293" s="13">
        <v>65.47135445288302</v>
      </c>
      <c r="DE1293" s="13">
        <f ca="1"/>
        <v>68.079975204619856</v>
      </c>
      <c r="DF1293" s="13">
        <v>68.723844375229405</v>
      </c>
    </row>
    <row r="1294" spans="1:110" x14ac:dyDescent="0.25">
      <c r="A1294" s="9">
        <v>81.3</v>
      </c>
      <c r="B1294" s="10" t="b">
        <v>1</v>
      </c>
      <c r="U1294" s="13"/>
      <c r="V1294" s="13"/>
      <c r="W1294" s="14"/>
      <c r="X1294" s="26"/>
      <c r="Y1294" s="26"/>
      <c r="Z1294" s="26"/>
      <c r="AA1294" s="26"/>
      <c r="AB1294" s="26"/>
      <c r="AC1294" s="26"/>
      <c r="AD1294" s="26"/>
      <c r="AE1294" s="26"/>
      <c r="AG1294" s="13"/>
      <c r="AH1294" s="13"/>
      <c r="AI1294" s="14"/>
      <c r="AJ1294" s="26"/>
      <c r="AK1294" s="26"/>
      <c r="AL1294" s="26"/>
      <c r="AM1294" s="26"/>
      <c r="AN1294" s="26"/>
      <c r="AO1294" s="26"/>
      <c r="AP1294" s="26"/>
      <c r="AQ1294" s="26"/>
      <c r="AS1294" s="13"/>
      <c r="AT1294" s="13"/>
      <c r="AU1294" s="14"/>
      <c r="AV1294" s="26"/>
      <c r="AW1294" s="26"/>
      <c r="AX1294" s="26"/>
      <c r="AY1294" s="26"/>
      <c r="AZ1294" s="26"/>
      <c r="BA1294" s="26"/>
      <c r="BB1294" s="26"/>
      <c r="BC1294" s="26"/>
      <c r="CW1294" s="26">
        <v>0.44040300546448086</v>
      </c>
      <c r="CX1294" s="13">
        <v>69.900000000000006</v>
      </c>
      <c r="CY1294" s="13">
        <v>67.7968512742071</v>
      </c>
      <c r="CZ1294" s="13">
        <v>67.020151092415844</v>
      </c>
      <c r="DA1294" s="13">
        <v>40.187731566320245</v>
      </c>
      <c r="DB1294" s="13">
        <f ca="1"/>
        <v>69.037487858070946</v>
      </c>
      <c r="DC1294" s="13">
        <f ca="1"/>
        <v>67.47419373770532</v>
      </c>
      <c r="DD1294" s="13">
        <v>65.482692592767549</v>
      </c>
      <c r="DE1294" s="13">
        <f ca="1"/>
        <v>68.089254979264908</v>
      </c>
      <c r="DF1294" s="13">
        <v>68.733347845939107</v>
      </c>
    </row>
    <row r="1295" spans="1:110" x14ac:dyDescent="0.25">
      <c r="A1295" s="9">
        <v>81.2</v>
      </c>
      <c r="B1295" s="10" t="b">
        <v>1</v>
      </c>
      <c r="U1295" s="13"/>
      <c r="V1295" s="13"/>
      <c r="W1295" s="14"/>
      <c r="X1295" s="26"/>
      <c r="Y1295" s="26"/>
      <c r="Z1295" s="26"/>
      <c r="AA1295" s="26"/>
      <c r="AB1295" s="26"/>
      <c r="AC1295" s="26"/>
      <c r="AD1295" s="26"/>
      <c r="AE1295" s="26"/>
      <c r="AG1295" s="13"/>
      <c r="AH1295" s="13"/>
      <c r="AI1295" s="14"/>
      <c r="AJ1295" s="26"/>
      <c r="AK1295" s="26"/>
      <c r="AL1295" s="26"/>
      <c r="AM1295" s="26"/>
      <c r="AN1295" s="26"/>
      <c r="AO1295" s="26"/>
      <c r="AP1295" s="26"/>
      <c r="AQ1295" s="26"/>
      <c r="AS1295" s="13"/>
      <c r="AT1295" s="13"/>
      <c r="AU1295" s="14"/>
      <c r="AV1295" s="26"/>
      <c r="AW1295" s="26"/>
      <c r="AX1295" s="26"/>
      <c r="AY1295" s="26"/>
      <c r="AZ1295" s="26"/>
      <c r="BA1295" s="26"/>
      <c r="BB1295" s="26"/>
      <c r="BC1295" s="26"/>
      <c r="CW1295" s="26">
        <v>0.44074453551912568</v>
      </c>
      <c r="CX1295" s="13">
        <v>69.900000000000006</v>
      </c>
      <c r="CY1295" s="13">
        <v>67.80509619460851</v>
      </c>
      <c r="CZ1295" s="13">
        <v>67.028684125850361</v>
      </c>
      <c r="DA1295" s="13">
        <v>40.229993430693924</v>
      </c>
      <c r="DB1295" s="13">
        <f ca="1"/>
        <v>69.04548070554101</v>
      </c>
      <c r="DC1295" s="13">
        <f ca="1"/>
        <v>67.482262130710239</v>
      </c>
      <c r="DD1295" s="13">
        <v>65.494026337171903</v>
      </c>
      <c r="DE1295" s="13">
        <f ca="1"/>
        <v>68.098532625431901</v>
      </c>
      <c r="DF1295" s="13">
        <v>68.74284898212494</v>
      </c>
    </row>
    <row r="1296" spans="1:110" x14ac:dyDescent="0.25">
      <c r="A1296" s="9">
        <v>88</v>
      </c>
      <c r="B1296" s="10" t="b">
        <v>1</v>
      </c>
      <c r="U1296" s="13"/>
      <c r="V1296" s="13"/>
      <c r="W1296" s="14"/>
      <c r="X1296" s="26"/>
      <c r="Y1296" s="26"/>
      <c r="Z1296" s="26"/>
      <c r="AA1296" s="26"/>
      <c r="AB1296" s="26"/>
      <c r="AC1296" s="26"/>
      <c r="AD1296" s="26"/>
      <c r="AE1296" s="26"/>
      <c r="AG1296" s="13"/>
      <c r="AH1296" s="13"/>
      <c r="AI1296" s="14"/>
      <c r="AJ1296" s="26"/>
      <c r="AK1296" s="26"/>
      <c r="AL1296" s="26"/>
      <c r="AM1296" s="26"/>
      <c r="AN1296" s="26"/>
      <c r="AO1296" s="26"/>
      <c r="AP1296" s="26"/>
      <c r="AQ1296" s="26"/>
      <c r="AS1296" s="13"/>
      <c r="AT1296" s="13"/>
      <c r="AU1296" s="14"/>
      <c r="AV1296" s="26"/>
      <c r="AW1296" s="26"/>
      <c r="AX1296" s="26"/>
      <c r="AY1296" s="26"/>
      <c r="AZ1296" s="26"/>
      <c r="BA1296" s="26"/>
      <c r="BB1296" s="26"/>
      <c r="BC1296" s="26"/>
      <c r="CW1296" s="26">
        <v>0.4410860655737705</v>
      </c>
      <c r="CX1296" s="13">
        <v>69.900000000000006</v>
      </c>
      <c r="CY1296" s="13">
        <v>67.81334005104253</v>
      </c>
      <c r="CZ1296" s="13">
        <v>67.037217144356887</v>
      </c>
      <c r="DA1296" s="13">
        <v>40.272281111724268</v>
      </c>
      <c r="DB1296" s="13">
        <f ca="1"/>
        <v>69.053470960576888</v>
      </c>
      <c r="DC1296" s="13">
        <f ca="1"/>
        <v>67.490330127038632</v>
      </c>
      <c r="DD1296" s="13">
        <v>65.505355691204102</v>
      </c>
      <c r="DE1296" s="13">
        <f ca="1"/>
        <v>68.107808148955868</v>
      </c>
      <c r="DF1296" s="13">
        <v>68.752347789720375</v>
      </c>
    </row>
    <row r="1297" spans="1:110" x14ac:dyDescent="0.25">
      <c r="A1297" s="9">
        <v>89</v>
      </c>
      <c r="B1297" s="10" t="b">
        <v>1</v>
      </c>
      <c r="U1297" s="13"/>
      <c r="V1297" s="13"/>
      <c r="W1297" s="14"/>
      <c r="X1297" s="26"/>
      <c r="Y1297" s="26"/>
      <c r="Z1297" s="26"/>
      <c r="AA1297" s="26"/>
      <c r="AB1297" s="26"/>
      <c r="AC1297" s="26"/>
      <c r="AD1297" s="26"/>
      <c r="AE1297" s="26"/>
      <c r="AG1297" s="13"/>
      <c r="AH1297" s="13"/>
      <c r="AI1297" s="14"/>
      <c r="AJ1297" s="26"/>
      <c r="AK1297" s="26"/>
      <c r="AL1297" s="26"/>
      <c r="AM1297" s="26"/>
      <c r="AN1297" s="26"/>
      <c r="AO1297" s="26"/>
      <c r="AP1297" s="26"/>
      <c r="AQ1297" s="26"/>
      <c r="AS1297" s="13"/>
      <c r="AT1297" s="13"/>
      <c r="AU1297" s="14"/>
      <c r="AV1297" s="26"/>
      <c r="AW1297" s="26"/>
      <c r="AX1297" s="26"/>
      <c r="AY1297" s="26"/>
      <c r="AZ1297" s="26"/>
      <c r="BA1297" s="26"/>
      <c r="BB1297" s="26"/>
      <c r="BC1297" s="26"/>
      <c r="CW1297" s="26">
        <v>0.44142759562841533</v>
      </c>
      <c r="CX1297" s="13">
        <v>69.900000000000006</v>
      </c>
      <c r="CY1297" s="13">
        <v>67.821582849958972</v>
      </c>
      <c r="CZ1297" s="13">
        <v>67.045750154330577</v>
      </c>
      <c r="DA1297" s="13">
        <v>40.314594640972025</v>
      </c>
      <c r="DB1297" s="13">
        <f ca="1"/>
        <v>69.061458630283795</v>
      </c>
      <c r="DC1297" s="13">
        <f ca="1"/>
        <v>67.498397732773412</v>
      </c>
      <c r="DD1297" s="13">
        <v>65.516680659962333</v>
      </c>
      <c r="DE1297" s="13">
        <f ca="1"/>
        <v>68.117081555664271</v>
      </c>
      <c r="DF1297" s="13">
        <v>68.761844274650798</v>
      </c>
    </row>
    <row r="1298" spans="1:110" x14ac:dyDescent="0.25">
      <c r="A1298" s="9">
        <v>79.900000000000006</v>
      </c>
      <c r="B1298" s="10" t="b">
        <v>1</v>
      </c>
      <c r="U1298" s="13"/>
      <c r="V1298" s="13"/>
      <c r="W1298" s="14"/>
      <c r="X1298" s="26"/>
      <c r="Y1298" s="26"/>
      <c r="Z1298" s="26"/>
      <c r="AA1298" s="26"/>
      <c r="AB1298" s="26"/>
      <c r="AC1298" s="26"/>
      <c r="AD1298" s="26"/>
      <c r="AE1298" s="26"/>
      <c r="AG1298" s="13"/>
      <c r="AH1298" s="13"/>
      <c r="AI1298" s="14"/>
      <c r="AJ1298" s="26"/>
      <c r="AK1298" s="26"/>
      <c r="AL1298" s="26"/>
      <c r="AM1298" s="26"/>
      <c r="AN1298" s="26"/>
      <c r="AO1298" s="26"/>
      <c r="AP1298" s="26"/>
      <c r="AQ1298" s="26"/>
      <c r="AS1298" s="13"/>
      <c r="AT1298" s="13"/>
      <c r="AU1298" s="14"/>
      <c r="AV1298" s="26"/>
      <c r="AW1298" s="26"/>
      <c r="AX1298" s="26"/>
      <c r="AY1298" s="26"/>
      <c r="AZ1298" s="26"/>
      <c r="BA1298" s="26"/>
      <c r="BB1298" s="26"/>
      <c r="BC1298" s="26"/>
      <c r="CW1298" s="26">
        <v>0.44176912568306009</v>
      </c>
      <c r="CX1298" s="13">
        <v>69.900000000000006</v>
      </c>
      <c r="CY1298" s="13">
        <v>67.829824597801974</v>
      </c>
      <c r="CZ1298" s="13">
        <v>67.054283162163827</v>
      </c>
      <c r="DA1298" s="13">
        <v>40.356934050055784</v>
      </c>
      <c r="DB1298" s="13">
        <f ca="1"/>
        <v>69.069443721756528</v>
      </c>
      <c r="DC1298" s="13">
        <f ca="1"/>
        <v>67.506464953993969</v>
      </c>
      <c r="DD1298" s="13">
        <v>65.528001248534892</v>
      </c>
      <c r="DE1298" s="13">
        <f ca="1"/>
        <v>68.126352851377064</v>
      </c>
      <c r="DF1298" s="13">
        <v>68.771338442833681</v>
      </c>
    </row>
    <row r="1299" spans="1:110" x14ac:dyDescent="0.25">
      <c r="A1299" s="9">
        <v>80</v>
      </c>
      <c r="B1299" s="10" t="b">
        <v>1</v>
      </c>
      <c r="U1299" s="13"/>
      <c r="V1299" s="13"/>
      <c r="W1299" s="14"/>
      <c r="X1299" s="26"/>
      <c r="Y1299" s="26"/>
      <c r="Z1299" s="26"/>
      <c r="AA1299" s="26"/>
      <c r="AB1299" s="26"/>
      <c r="AC1299" s="26"/>
      <c r="AD1299" s="26"/>
      <c r="AE1299" s="26"/>
      <c r="AG1299" s="13"/>
      <c r="AH1299" s="13"/>
      <c r="AI1299" s="14"/>
      <c r="AJ1299" s="26"/>
      <c r="AK1299" s="26"/>
      <c r="AL1299" s="26"/>
      <c r="AM1299" s="26"/>
      <c r="AN1299" s="26"/>
      <c r="AO1299" s="26"/>
      <c r="AP1299" s="26"/>
      <c r="AQ1299" s="26"/>
      <c r="AS1299" s="13"/>
      <c r="AT1299" s="13"/>
      <c r="AU1299" s="14"/>
      <c r="AV1299" s="26"/>
      <c r="AW1299" s="26"/>
      <c r="AX1299" s="26"/>
      <c r="AY1299" s="26"/>
      <c r="AZ1299" s="26"/>
      <c r="BA1299" s="26"/>
      <c r="BB1299" s="26"/>
      <c r="BC1299" s="26"/>
      <c r="CW1299" s="26">
        <v>0.44211065573770492</v>
      </c>
      <c r="CX1299" s="13">
        <v>69.900000000000006</v>
      </c>
      <c r="CY1299" s="13">
        <v>67.838065301010047</v>
      </c>
      <c r="CZ1299" s="13">
        <v>67.062816174246748</v>
      </c>
      <c r="DA1299" s="13">
        <v>40.399299370652244</v>
      </c>
      <c r="DB1299" s="13">
        <f ca="1"/>
        <v>69.077426242079582</v>
      </c>
      <c r="DC1299" s="13">
        <f ca="1"/>
        <v>67.514531796776282</v>
      </c>
      <c r="DD1299" s="13">
        <v>65.53931746200027</v>
      </c>
      <c r="DE1299" s="13">
        <f ca="1"/>
        <v>68.135622041906799</v>
      </c>
      <c r="DF1299" s="13">
        <v>68.780830300178508</v>
      </c>
    </row>
    <row r="1300" spans="1:110" x14ac:dyDescent="0.25">
      <c r="A1300" s="9">
        <v>79.8</v>
      </c>
      <c r="B1300" s="10" t="b">
        <v>1</v>
      </c>
      <c r="U1300" s="13"/>
      <c r="V1300" s="13"/>
      <c r="W1300" s="14"/>
      <c r="X1300" s="26"/>
      <c r="Y1300" s="26"/>
      <c r="Z1300" s="26"/>
      <c r="AA1300" s="26"/>
      <c r="AB1300" s="26"/>
      <c r="AC1300" s="26"/>
      <c r="AD1300" s="26"/>
      <c r="AE1300" s="26"/>
      <c r="AG1300" s="13"/>
      <c r="AH1300" s="13"/>
      <c r="AI1300" s="14"/>
      <c r="AJ1300" s="26"/>
      <c r="AK1300" s="26"/>
      <c r="AL1300" s="26"/>
      <c r="AM1300" s="26"/>
      <c r="AN1300" s="26"/>
      <c r="AO1300" s="26"/>
      <c r="AP1300" s="26"/>
      <c r="AQ1300" s="26"/>
      <c r="AS1300" s="13"/>
      <c r="AT1300" s="13"/>
      <c r="AU1300" s="14"/>
      <c r="AV1300" s="26"/>
      <c r="AW1300" s="26"/>
      <c r="AX1300" s="26"/>
      <c r="AY1300" s="26"/>
      <c r="AZ1300" s="26"/>
      <c r="BA1300" s="26"/>
      <c r="BB1300" s="26"/>
      <c r="BC1300" s="26"/>
      <c r="CW1300" s="26">
        <v>0.44245218579234974</v>
      </c>
      <c r="CX1300" s="13">
        <v>69.900000000000006</v>
      </c>
      <c r="CY1300" s="13">
        <v>67.846304966016163</v>
      </c>
      <c r="CZ1300" s="13">
        <v>67.071349196966978</v>
      </c>
      <c r="DA1300" s="13">
        <v>40.441690634496254</v>
      </c>
      <c r="DB1300" s="13">
        <f ca="1"/>
        <v>69.085406198327163</v>
      </c>
      <c r="DC1300" s="13">
        <f ca="1"/>
        <v>67.522598267192848</v>
      </c>
      <c r="DD1300" s="13">
        <v>65.550629305427151</v>
      </c>
      <c r="DE1300" s="13">
        <f ca="1"/>
        <v>68.144889133058555</v>
      </c>
      <c r="DF1300" s="13">
        <v>68.79031985258689</v>
      </c>
    </row>
    <row r="1301" spans="1:110" x14ac:dyDescent="0.25">
      <c r="A1301" s="9">
        <v>79.400000000000006</v>
      </c>
      <c r="B1301" s="10" t="b">
        <v>1</v>
      </c>
      <c r="U1301" s="13"/>
      <c r="V1301" s="13"/>
      <c r="W1301" s="14"/>
      <c r="X1301" s="26"/>
      <c r="Y1301" s="26"/>
      <c r="Z1301" s="26"/>
      <c r="AA1301" s="26"/>
      <c r="AB1301" s="26"/>
      <c r="AC1301" s="26"/>
      <c r="AD1301" s="26"/>
      <c r="AE1301" s="26"/>
      <c r="AG1301" s="13"/>
      <c r="AH1301" s="13"/>
      <c r="AI1301" s="14"/>
      <c r="AJ1301" s="26"/>
      <c r="AK1301" s="26"/>
      <c r="AL1301" s="26"/>
      <c r="AM1301" s="26"/>
      <c r="AN1301" s="26"/>
      <c r="AO1301" s="26"/>
      <c r="AP1301" s="26"/>
      <c r="AQ1301" s="26"/>
      <c r="AS1301" s="13"/>
      <c r="AT1301" s="13"/>
      <c r="AU1301" s="14"/>
      <c r="AV1301" s="26"/>
      <c r="AW1301" s="26"/>
      <c r="AX1301" s="26"/>
      <c r="AY1301" s="26"/>
      <c r="AZ1301" s="26"/>
      <c r="BA1301" s="26"/>
      <c r="BB1301" s="26"/>
      <c r="BC1301" s="26"/>
      <c r="CW1301" s="26">
        <v>0.44279371584699456</v>
      </c>
      <c r="CX1301" s="13">
        <v>69.900000000000006</v>
      </c>
      <c r="CY1301" s="13">
        <v>67.854543599247734</v>
      </c>
      <c r="CZ1301" s="13">
        <v>67.079882236709807</v>
      </c>
      <c r="DA1301" s="13">
        <v>40.484107873380992</v>
      </c>
      <c r="DB1301" s="13">
        <f ca="1"/>
        <v>69.093383597563189</v>
      </c>
      <c r="DC1301" s="13">
        <f ca="1"/>
        <v>67.530664371312767</v>
      </c>
      <c r="DD1301" s="13">
        <v>65.561936783874387</v>
      </c>
      <c r="DE1301" s="13">
        <f ca="1"/>
        <v>68.154154130630033</v>
      </c>
      <c r="DF1301" s="13">
        <v>68.79980710595251</v>
      </c>
    </row>
    <row r="1302" spans="1:110" x14ac:dyDescent="0.25">
      <c r="A1302" s="9">
        <v>76.2</v>
      </c>
      <c r="B1302" s="10" t="b">
        <v>1</v>
      </c>
      <c r="U1302" s="13"/>
      <c r="V1302" s="13"/>
      <c r="W1302" s="14"/>
      <c r="X1302" s="26"/>
      <c r="Y1302" s="26"/>
      <c r="Z1302" s="26"/>
      <c r="AA1302" s="26"/>
      <c r="AB1302" s="26"/>
      <c r="AC1302" s="26"/>
      <c r="AD1302" s="26"/>
      <c r="AE1302" s="26"/>
      <c r="AG1302" s="13"/>
      <c r="AH1302" s="13"/>
      <c r="AI1302" s="14"/>
      <c r="AJ1302" s="26"/>
      <c r="AK1302" s="26"/>
      <c r="AL1302" s="26"/>
      <c r="AM1302" s="26"/>
      <c r="AN1302" s="26"/>
      <c r="AO1302" s="26"/>
      <c r="AP1302" s="26"/>
      <c r="AQ1302" s="26"/>
      <c r="AS1302" s="13"/>
      <c r="AT1302" s="13"/>
      <c r="AU1302" s="14"/>
      <c r="AV1302" s="26"/>
      <c r="AW1302" s="26"/>
      <c r="AX1302" s="26"/>
      <c r="AY1302" s="26"/>
      <c r="AZ1302" s="26"/>
      <c r="BA1302" s="26"/>
      <c r="BB1302" s="26"/>
      <c r="BC1302" s="26"/>
      <c r="CW1302" s="26">
        <v>0.44313524590163933</v>
      </c>
      <c r="CX1302" s="13">
        <v>69.900000000000006</v>
      </c>
      <c r="CY1302" s="13">
        <v>67.862781207126645</v>
      </c>
      <c r="CZ1302" s="13">
        <v>67.088415299858127</v>
      </c>
      <c r="DA1302" s="13">
        <v>40.526551119158157</v>
      </c>
      <c r="DB1302" s="13">
        <f ca="1"/>
        <v>69.101358446841402</v>
      </c>
      <c r="DC1302" s="13">
        <f ca="1"/>
        <v>67.53873011520183</v>
      </c>
      <c r="DD1302" s="13">
        <v>65.573239902391151</v>
      </c>
      <c r="DE1302" s="13">
        <f ca="1"/>
        <v>68.163417040411517</v>
      </c>
      <c r="DF1302" s="13">
        <v>68.80929206616122</v>
      </c>
    </row>
    <row r="1303" spans="1:110" x14ac:dyDescent="0.25">
      <c r="A1303" s="9">
        <v>75.8</v>
      </c>
      <c r="B1303" s="10" t="b">
        <v>1</v>
      </c>
      <c r="U1303" s="13"/>
      <c r="V1303" s="13"/>
      <c r="W1303" s="14"/>
      <c r="X1303" s="26"/>
      <c r="Y1303" s="26"/>
      <c r="Z1303" s="26"/>
      <c r="AA1303" s="26"/>
      <c r="AB1303" s="26"/>
      <c r="AC1303" s="26"/>
      <c r="AD1303" s="26"/>
      <c r="AE1303" s="26"/>
      <c r="AG1303" s="13"/>
      <c r="AH1303" s="13"/>
      <c r="AI1303" s="14"/>
      <c r="AJ1303" s="26"/>
      <c r="AK1303" s="26"/>
      <c r="AL1303" s="26"/>
      <c r="AM1303" s="26"/>
      <c r="AN1303" s="26"/>
      <c r="AO1303" s="26"/>
      <c r="AP1303" s="26"/>
      <c r="AQ1303" s="26"/>
      <c r="AS1303" s="13"/>
      <c r="AT1303" s="13"/>
      <c r="AU1303" s="14"/>
      <c r="AV1303" s="26"/>
      <c r="AW1303" s="26"/>
      <c r="AX1303" s="26"/>
      <c r="AY1303" s="26"/>
      <c r="AZ1303" s="26"/>
      <c r="BA1303" s="26"/>
      <c r="BB1303" s="26"/>
      <c r="BC1303" s="26"/>
      <c r="CW1303" s="26">
        <v>0.44347677595628415</v>
      </c>
      <c r="CX1303" s="13">
        <v>69.900000000000006</v>
      </c>
      <c r="CY1303" s="13">
        <v>67.871017796069367</v>
      </c>
      <c r="CZ1303" s="13">
        <v>67.096948392792527</v>
      </c>
      <c r="DA1303" s="13">
        <v>40.569020403738037</v>
      </c>
      <c r="DB1303" s="13">
        <f ca="1"/>
        <v>69.10933075320537</v>
      </c>
      <c r="DC1303" s="13">
        <f ca="1"/>
        <v>67.546795504922443</v>
      </c>
      <c r="DD1303" s="13">
        <v>65.58453866601684</v>
      </c>
      <c r="DE1303" s="13">
        <f ca="1"/>
        <v>68.172677868186028</v>
      </c>
      <c r="DF1303" s="13">
        <v>68.818774739091069</v>
      </c>
    </row>
    <row r="1304" spans="1:110" x14ac:dyDescent="0.25">
      <c r="A1304" s="9">
        <v>75.599999999999994</v>
      </c>
      <c r="B1304" s="10" t="b">
        <v>1</v>
      </c>
      <c r="U1304" s="13"/>
      <c r="V1304" s="13"/>
      <c r="W1304" s="14"/>
      <c r="X1304" s="26"/>
      <c r="Y1304" s="26"/>
      <c r="Z1304" s="26"/>
      <c r="AA1304" s="26"/>
      <c r="AB1304" s="26"/>
      <c r="AC1304" s="26"/>
      <c r="AD1304" s="26"/>
      <c r="AE1304" s="26"/>
      <c r="AG1304" s="13"/>
      <c r="AH1304" s="13"/>
      <c r="AI1304" s="14"/>
      <c r="AJ1304" s="26"/>
      <c r="AK1304" s="26"/>
      <c r="AL1304" s="26"/>
      <c r="AM1304" s="26"/>
      <c r="AN1304" s="26"/>
      <c r="AO1304" s="26"/>
      <c r="AP1304" s="26"/>
      <c r="AQ1304" s="26"/>
      <c r="AS1304" s="13"/>
      <c r="AT1304" s="13"/>
      <c r="AU1304" s="14"/>
      <c r="AV1304" s="26"/>
      <c r="AW1304" s="26"/>
      <c r="AX1304" s="26"/>
      <c r="AY1304" s="26"/>
      <c r="AZ1304" s="26"/>
      <c r="BA1304" s="26"/>
      <c r="BB1304" s="26"/>
      <c r="BC1304" s="26"/>
      <c r="CW1304" s="26">
        <v>0.44381830601092898</v>
      </c>
      <c r="CX1304" s="13">
        <v>69.900000000000006</v>
      </c>
      <c r="CY1304" s="13">
        <v>67.879253372486914</v>
      </c>
      <c r="CZ1304" s="13">
        <v>67.105481521891406</v>
      </c>
      <c r="DA1304" s="13">
        <v>40.611515759089727</v>
      </c>
      <c r="DB1304" s="13">
        <f ca="1"/>
        <v>69.117300523688556</v>
      </c>
      <c r="DC1304" s="13">
        <f ca="1"/>
        <v>67.554860546533732</v>
      </c>
      <c r="DD1304" s="13">
        <v>65.595833079781187</v>
      </c>
      <c r="DE1304" s="13">
        <f ca="1"/>
        <v>68.181936619729228</v>
      </c>
      <c r="DF1304" s="13">
        <v>68.828255130612305</v>
      </c>
    </row>
    <row r="1305" spans="1:110" x14ac:dyDescent="0.25">
      <c r="A1305" s="9">
        <v>75.3</v>
      </c>
      <c r="B1305" s="10" t="b">
        <v>1</v>
      </c>
      <c r="U1305" s="13"/>
      <c r="V1305" s="13"/>
      <c r="W1305" s="14"/>
      <c r="X1305" s="26"/>
      <c r="Y1305" s="26"/>
      <c r="Z1305" s="26"/>
      <c r="AA1305" s="26"/>
      <c r="AB1305" s="26"/>
      <c r="AC1305" s="26"/>
      <c r="AD1305" s="26"/>
      <c r="AE1305" s="26"/>
      <c r="AG1305" s="13"/>
      <c r="AH1305" s="13"/>
      <c r="AI1305" s="14"/>
      <c r="AJ1305" s="26"/>
      <c r="AK1305" s="26"/>
      <c r="AL1305" s="26"/>
      <c r="AM1305" s="26"/>
      <c r="AN1305" s="26"/>
      <c r="AO1305" s="26"/>
      <c r="AP1305" s="26"/>
      <c r="AQ1305" s="26"/>
      <c r="AS1305" s="13"/>
      <c r="AT1305" s="13"/>
      <c r="AU1305" s="14"/>
      <c r="AV1305" s="26"/>
      <c r="AW1305" s="26"/>
      <c r="AX1305" s="26"/>
      <c r="AY1305" s="26"/>
      <c r="AZ1305" s="26"/>
      <c r="BA1305" s="26"/>
      <c r="BB1305" s="26"/>
      <c r="BC1305" s="26"/>
      <c r="CW1305" s="26">
        <v>0.44415983606557374</v>
      </c>
      <c r="CX1305" s="13">
        <v>70</v>
      </c>
      <c r="CY1305" s="13">
        <v>67.887487942784887</v>
      </c>
      <c r="CZ1305" s="13">
        <v>67.114014693530734</v>
      </c>
      <c r="DA1305" s="13">
        <v>40.654037217241168</v>
      </c>
      <c r="DB1305" s="13">
        <f ca="1"/>
        <v>69.125267765314348</v>
      </c>
      <c r="DC1305" s="13">
        <f ca="1"/>
        <v>67.562925246091567</v>
      </c>
      <c r="DD1305" s="13">
        <v>65.60712314870419</v>
      </c>
      <c r="DE1305" s="13">
        <f ca="1"/>
        <v>68.191193300809559</v>
      </c>
      <c r="DF1305" s="13">
        <v>68.837733246587419</v>
      </c>
    </row>
    <row r="1306" spans="1:110" x14ac:dyDescent="0.25">
      <c r="A1306" s="9">
        <v>75.2</v>
      </c>
      <c r="B1306" s="10" t="b">
        <v>1</v>
      </c>
      <c r="U1306" s="13"/>
      <c r="V1306" s="13"/>
      <c r="W1306" s="14"/>
      <c r="X1306" s="26"/>
      <c r="Y1306" s="26"/>
      <c r="Z1306" s="26"/>
      <c r="AA1306" s="26"/>
      <c r="AB1306" s="26"/>
      <c r="AC1306" s="26"/>
      <c r="AD1306" s="26"/>
      <c r="AE1306" s="26"/>
      <c r="AG1306" s="13"/>
      <c r="AH1306" s="13"/>
      <c r="AI1306" s="14"/>
      <c r="AJ1306" s="26"/>
      <c r="AK1306" s="26"/>
      <c r="AL1306" s="26"/>
      <c r="AM1306" s="26"/>
      <c r="AN1306" s="26"/>
      <c r="AO1306" s="26"/>
      <c r="AP1306" s="26"/>
      <c r="AQ1306" s="26"/>
      <c r="AS1306" s="13"/>
      <c r="AT1306" s="13"/>
      <c r="AU1306" s="14"/>
      <c r="AV1306" s="26"/>
      <c r="AW1306" s="26"/>
      <c r="AX1306" s="26"/>
      <c r="AY1306" s="26"/>
      <c r="AZ1306" s="26"/>
      <c r="BA1306" s="26"/>
      <c r="BB1306" s="26"/>
      <c r="BC1306" s="26"/>
      <c r="CW1306" s="26">
        <v>0.44450136612021857</v>
      </c>
      <c r="CX1306" s="13">
        <v>70</v>
      </c>
      <c r="CY1306" s="13">
        <v>67.895721513363583</v>
      </c>
      <c r="CZ1306" s="13">
        <v>67.122547914084493</v>
      </c>
      <c r="DA1306" s="13">
        <v>40.696584810279433</v>
      </c>
      <c r="DB1306" s="13">
        <f ca="1"/>
        <v>69.133232485096087</v>
      </c>
      <c r="DC1306" s="13">
        <f ca="1"/>
        <v>67.570989609648564</v>
      </c>
      <c r="DD1306" s="13">
        <v>65.61840887779627</v>
      </c>
      <c r="DE1306" s="13">
        <f ca="1"/>
        <v>68.200447917188143</v>
      </c>
      <c r="DF1306" s="13">
        <v>68.847209092871196</v>
      </c>
    </row>
    <row r="1307" spans="1:110" x14ac:dyDescent="0.25">
      <c r="A1307" s="9">
        <v>75</v>
      </c>
      <c r="B1307" s="10" t="b">
        <v>1</v>
      </c>
      <c r="U1307" s="13"/>
      <c r="V1307" s="13"/>
      <c r="W1307" s="14"/>
      <c r="X1307" s="26"/>
      <c r="Y1307" s="26"/>
      <c r="Z1307" s="26"/>
      <c r="AA1307" s="26"/>
      <c r="AB1307" s="26"/>
      <c r="AC1307" s="26"/>
      <c r="AD1307" s="26"/>
      <c r="AE1307" s="26"/>
      <c r="AG1307" s="13"/>
      <c r="AH1307" s="13"/>
      <c r="AI1307" s="14"/>
      <c r="AJ1307" s="26"/>
      <c r="AK1307" s="26"/>
      <c r="AL1307" s="26"/>
      <c r="AM1307" s="26"/>
      <c r="AN1307" s="26"/>
      <c r="AO1307" s="26"/>
      <c r="AP1307" s="26"/>
      <c r="AQ1307" s="26"/>
      <c r="AS1307" s="13"/>
      <c r="AT1307" s="13"/>
      <c r="AU1307" s="14"/>
      <c r="AV1307" s="26"/>
      <c r="AW1307" s="26"/>
      <c r="AX1307" s="26"/>
      <c r="AY1307" s="26"/>
      <c r="AZ1307" s="26"/>
      <c r="BA1307" s="26"/>
      <c r="BB1307" s="26"/>
      <c r="BC1307" s="26"/>
      <c r="CW1307" s="26">
        <v>0.44484289617486339</v>
      </c>
      <c r="CX1307" s="13">
        <v>70</v>
      </c>
      <c r="CY1307" s="13">
        <v>67.903954090617916</v>
      </c>
      <c r="CZ1307" s="13">
        <v>67.131081189924288</v>
      </c>
      <c r="DA1307" s="13">
        <v>40.73915857035071</v>
      </c>
      <c r="DB1307" s="13">
        <f ca="1"/>
        <v>69.141194690037125</v>
      </c>
      <c r="DC1307" s="13">
        <f ca="1"/>
        <v>67.579053643254156</v>
      </c>
      <c r="DD1307" s="13">
        <v>65.62969027205817</v>
      </c>
      <c r="DE1307" s="13">
        <f ca="1"/>
        <v>68.209700474618984</v>
      </c>
      <c r="DF1307" s="13">
        <v>68.856682675310722</v>
      </c>
    </row>
    <row r="1308" spans="1:110" x14ac:dyDescent="0.25">
      <c r="A1308" s="9">
        <v>74.7</v>
      </c>
      <c r="B1308" s="10" t="b">
        <v>1</v>
      </c>
      <c r="U1308" s="13"/>
      <c r="V1308" s="13"/>
      <c r="W1308" s="14"/>
      <c r="X1308" s="26"/>
      <c r="Y1308" s="26"/>
      <c r="Z1308" s="26"/>
      <c r="AA1308" s="26"/>
      <c r="AB1308" s="26"/>
      <c r="AC1308" s="26"/>
      <c r="AD1308" s="26"/>
      <c r="AE1308" s="26"/>
      <c r="AG1308" s="13"/>
      <c r="AH1308" s="13"/>
      <c r="AI1308" s="14"/>
      <c r="AJ1308" s="26"/>
      <c r="AK1308" s="26"/>
      <c r="AL1308" s="26"/>
      <c r="AM1308" s="26"/>
      <c r="AN1308" s="26"/>
      <c r="AO1308" s="26"/>
      <c r="AP1308" s="26"/>
      <c r="AQ1308" s="26"/>
      <c r="AS1308" s="13"/>
      <c r="AT1308" s="13"/>
      <c r="AU1308" s="14"/>
      <c r="AV1308" s="26"/>
      <c r="AW1308" s="26"/>
      <c r="AX1308" s="26"/>
      <c r="AY1308" s="26"/>
      <c r="AZ1308" s="26"/>
      <c r="BA1308" s="26"/>
      <c r="BB1308" s="26"/>
      <c r="BC1308" s="26"/>
      <c r="CW1308" s="26">
        <v>0.44518442622950821</v>
      </c>
      <c r="CX1308" s="13">
        <v>70</v>
      </c>
      <c r="CY1308" s="13">
        <v>67.912185680937583</v>
      </c>
      <c r="CZ1308" s="13">
        <v>67.139614527419752</v>
      </c>
      <c r="DA1308" s="13">
        <v>40.781758529660621</v>
      </c>
      <c r="DB1308" s="13">
        <f ca="1"/>
        <v>69.149154387130906</v>
      </c>
      <c r="DC1308" s="13">
        <f ca="1"/>
        <v>67.587117352954621</v>
      </c>
      <c r="DD1308" s="13">
        <v>65.640967336481083</v>
      </c>
      <c r="DE1308" s="13">
        <f ca="1"/>
        <v>68.21895097884881</v>
      </c>
      <c r="DF1308" s="13">
        <v>68.866153999745393</v>
      </c>
    </row>
    <row r="1309" spans="1:110" x14ac:dyDescent="0.25">
      <c r="A1309" s="9">
        <v>74.5</v>
      </c>
      <c r="B1309" s="10" t="b">
        <v>1</v>
      </c>
      <c r="U1309" s="13"/>
      <c r="V1309" s="13"/>
      <c r="W1309" s="14"/>
      <c r="X1309" s="26"/>
      <c r="Y1309" s="26"/>
      <c r="Z1309" s="26"/>
      <c r="AA1309" s="26"/>
      <c r="AB1309" s="26"/>
      <c r="AC1309" s="26"/>
      <c r="AD1309" s="26"/>
      <c r="AE1309" s="26"/>
      <c r="AG1309" s="13"/>
      <c r="AH1309" s="13"/>
      <c r="AI1309" s="14"/>
      <c r="AJ1309" s="26"/>
      <c r="AK1309" s="26"/>
      <c r="AL1309" s="26"/>
      <c r="AM1309" s="26"/>
      <c r="AN1309" s="26"/>
      <c r="AO1309" s="26"/>
      <c r="AP1309" s="26"/>
      <c r="AQ1309" s="26"/>
      <c r="AS1309" s="13"/>
      <c r="AT1309" s="13"/>
      <c r="AU1309" s="14"/>
      <c r="AV1309" s="26"/>
      <c r="AW1309" s="26"/>
      <c r="AX1309" s="26"/>
      <c r="AY1309" s="26"/>
      <c r="AZ1309" s="26"/>
      <c r="BA1309" s="26"/>
      <c r="BB1309" s="26"/>
      <c r="BC1309" s="26"/>
      <c r="CW1309" s="26">
        <v>0.44552595628415298</v>
      </c>
      <c r="CX1309" s="13">
        <v>70</v>
      </c>
      <c r="CY1309" s="13">
        <v>67.920416290706981</v>
      </c>
      <c r="CZ1309" s="13">
        <v>67.148147932938272</v>
      </c>
      <c r="DA1309" s="13">
        <v>40.824384720474221</v>
      </c>
      <c r="DB1309" s="13">
        <f ca="1"/>
        <v>69.157111583360916</v>
      </c>
      <c r="DC1309" s="13">
        <f ca="1"/>
        <v>67.595180744793083</v>
      </c>
      <c r="DD1309" s="13">
        <v>65.652240076046596</v>
      </c>
      <c r="DE1309" s="13">
        <f ca="1"/>
        <v>68.228199435617285</v>
      </c>
      <c r="DF1309" s="13">
        <v>68.875623072007059</v>
      </c>
    </row>
    <row r="1310" spans="1:110" x14ac:dyDescent="0.25">
      <c r="A1310" s="9">
        <v>74.2</v>
      </c>
      <c r="B1310" s="10" t="b">
        <v>1</v>
      </c>
      <c r="U1310" s="13"/>
      <c r="V1310" s="13"/>
      <c r="W1310" s="14"/>
      <c r="X1310" s="26"/>
      <c r="Y1310" s="26"/>
      <c r="Z1310" s="26"/>
      <c r="AA1310" s="26"/>
      <c r="AB1310" s="26"/>
      <c r="AC1310" s="26"/>
      <c r="AD1310" s="26"/>
      <c r="AE1310" s="26"/>
      <c r="AG1310" s="13"/>
      <c r="AH1310" s="13"/>
      <c r="AI1310" s="14"/>
      <c r="AJ1310" s="26"/>
      <c r="AK1310" s="26"/>
      <c r="AL1310" s="26"/>
      <c r="AM1310" s="26"/>
      <c r="AN1310" s="26"/>
      <c r="AO1310" s="26"/>
      <c r="AP1310" s="26"/>
      <c r="AQ1310" s="26"/>
      <c r="AS1310" s="13"/>
      <c r="AT1310" s="13"/>
      <c r="AU1310" s="14"/>
      <c r="AV1310" s="26"/>
      <c r="AW1310" s="26"/>
      <c r="AX1310" s="26"/>
      <c r="AY1310" s="26"/>
      <c r="AZ1310" s="26"/>
      <c r="BA1310" s="26"/>
      <c r="BB1310" s="26"/>
      <c r="BC1310" s="26"/>
      <c r="CW1310" s="26">
        <v>0.4458674863387978</v>
      </c>
      <c r="CX1310" s="13">
        <v>70</v>
      </c>
      <c r="CY1310" s="13">
        <v>67.928645926305322</v>
      </c>
      <c r="CZ1310" s="13">
        <v>67.156681412845202</v>
      </c>
      <c r="DA1310" s="13">
        <v>40.867037175116245</v>
      </c>
      <c r="DB1310" s="13">
        <f ca="1"/>
        <v>69.165066285700817</v>
      </c>
      <c r="DC1310" s="13">
        <f ca="1"/>
        <v>67.60324382480961</v>
      </c>
      <c r="DD1310" s="13">
        <v>65.663508495726774</v>
      </c>
      <c r="DE1310" s="13">
        <f ca="1"/>
        <v>68.237445850656911</v>
      </c>
      <c r="DF1310" s="13">
        <v>68.885089897919897</v>
      </c>
    </row>
    <row r="1311" spans="1:110" x14ac:dyDescent="0.25">
      <c r="A1311" s="9">
        <v>74</v>
      </c>
      <c r="B1311" s="10" t="b">
        <v>1</v>
      </c>
      <c r="U1311" s="13"/>
      <c r="V1311" s="13"/>
      <c r="W1311" s="14"/>
      <c r="X1311" s="26"/>
      <c r="Y1311" s="26"/>
      <c r="Z1311" s="26"/>
      <c r="AA1311" s="26"/>
      <c r="AB1311" s="26"/>
      <c r="AC1311" s="26"/>
      <c r="AD1311" s="26"/>
      <c r="AE1311" s="26"/>
      <c r="AG1311" s="13"/>
      <c r="AH1311" s="13"/>
      <c r="AI1311" s="14"/>
      <c r="AJ1311" s="26"/>
      <c r="AK1311" s="26"/>
      <c r="AL1311" s="26"/>
      <c r="AM1311" s="26"/>
      <c r="AN1311" s="26"/>
      <c r="AO1311" s="26"/>
      <c r="AP1311" s="26"/>
      <c r="AQ1311" s="26"/>
      <c r="AS1311" s="13"/>
      <c r="AT1311" s="13"/>
      <c r="AU1311" s="14"/>
      <c r="AV1311" s="26"/>
      <c r="AW1311" s="26"/>
      <c r="AX1311" s="26"/>
      <c r="AY1311" s="26"/>
      <c r="AZ1311" s="26"/>
      <c r="BA1311" s="26"/>
      <c r="BB1311" s="26"/>
      <c r="BC1311" s="26"/>
      <c r="CW1311" s="26">
        <v>0.44620901639344263</v>
      </c>
      <c r="CX1311" s="13">
        <v>70</v>
      </c>
      <c r="CY1311" s="13">
        <v>67.936874594106641</v>
      </c>
      <c r="CZ1311" s="13">
        <v>67.165214973503964</v>
      </c>
      <c r="DA1311" s="13">
        <v>40.909715925971184</v>
      </c>
      <c r="DB1311" s="13">
        <f ca="1"/>
        <v>69.173018501114456</v>
      </c>
      <c r="DC1311" s="13">
        <f ca="1"/>
        <v>67.611306599041114</v>
      </c>
      <c r="DD1311" s="13">
        <v>65.674772600484118</v>
      </c>
      <c r="DE1311" s="13">
        <f ca="1"/>
        <v>68.246690229693115</v>
      </c>
      <c r="DF1311" s="13">
        <v>68.894554483300524</v>
      </c>
    </row>
    <row r="1312" spans="1:110" x14ac:dyDescent="0.25">
      <c r="A1312" s="9">
        <v>73.5</v>
      </c>
      <c r="B1312" s="10" t="b">
        <v>1</v>
      </c>
      <c r="U1312" s="13"/>
      <c r="V1312" s="13"/>
      <c r="W1312" s="14"/>
      <c r="X1312" s="26"/>
      <c r="Y1312" s="26"/>
      <c r="Z1312" s="26"/>
      <c r="AA1312" s="26"/>
      <c r="AB1312" s="26"/>
      <c r="AC1312" s="26"/>
      <c r="AD1312" s="26"/>
      <c r="AE1312" s="26"/>
      <c r="AG1312" s="13"/>
      <c r="AH1312" s="13"/>
      <c r="AI1312" s="14"/>
      <c r="AJ1312" s="26"/>
      <c r="AK1312" s="26"/>
      <c r="AL1312" s="26"/>
      <c r="AM1312" s="26"/>
      <c r="AN1312" s="26"/>
      <c r="AO1312" s="26"/>
      <c r="AP1312" s="26"/>
      <c r="AQ1312" s="26"/>
      <c r="AS1312" s="13"/>
      <c r="AT1312" s="13"/>
      <c r="AU1312" s="14"/>
      <c r="AV1312" s="26"/>
      <c r="AW1312" s="26"/>
      <c r="AX1312" s="26"/>
      <c r="AY1312" s="26"/>
      <c r="AZ1312" s="26"/>
      <c r="BA1312" s="26"/>
      <c r="BB1312" s="26"/>
      <c r="BC1312" s="26"/>
      <c r="CW1312" s="26">
        <v>0.44655054644808745</v>
      </c>
      <c r="CX1312" s="13">
        <v>70</v>
      </c>
      <c r="CY1312" s="13">
        <v>67.945102300479832</v>
      </c>
      <c r="CZ1312" s="13">
        <v>67.173748621275848</v>
      </c>
      <c r="DA1312" s="13">
        <v>40.952421005483444</v>
      </c>
      <c r="DB1312" s="13">
        <f ca="1"/>
        <v>69.180968236555884</v>
      </c>
      <c r="DC1312" s="13">
        <f ca="1"/>
        <v>67.619369073521597</v>
      </c>
      <c r="DD1312" s="13">
        <v>65.68603239527171</v>
      </c>
      <c r="DE1312" s="13">
        <f ca="1"/>
        <v>68.255932578444245</v>
      </c>
      <c r="DF1312" s="13">
        <v>68.904016833958096</v>
      </c>
    </row>
    <row r="1313" spans="1:110" x14ac:dyDescent="0.25">
      <c r="A1313" s="9">
        <v>73.3</v>
      </c>
      <c r="B1313" s="10" t="b">
        <v>1</v>
      </c>
      <c r="U1313" s="13"/>
      <c r="V1313" s="13"/>
      <c r="W1313" s="14"/>
      <c r="X1313" s="26"/>
      <c r="Y1313" s="26"/>
      <c r="Z1313" s="26"/>
      <c r="AA1313" s="26"/>
      <c r="AB1313" s="26"/>
      <c r="AC1313" s="26"/>
      <c r="AD1313" s="26"/>
      <c r="AE1313" s="26"/>
      <c r="AG1313" s="13"/>
      <c r="AH1313" s="13"/>
      <c r="AI1313" s="14"/>
      <c r="AJ1313" s="26"/>
      <c r="AK1313" s="26"/>
      <c r="AL1313" s="26"/>
      <c r="AM1313" s="26"/>
      <c r="AN1313" s="26"/>
      <c r="AO1313" s="26"/>
      <c r="AP1313" s="26"/>
      <c r="AQ1313" s="26"/>
      <c r="AS1313" s="13"/>
      <c r="AT1313" s="13"/>
      <c r="AU1313" s="14"/>
      <c r="AV1313" s="26"/>
      <c r="AW1313" s="26"/>
      <c r="AX1313" s="26"/>
      <c r="AY1313" s="26"/>
      <c r="AZ1313" s="26"/>
      <c r="BA1313" s="26"/>
      <c r="BB1313" s="26"/>
      <c r="BC1313" s="26"/>
      <c r="CW1313" s="26">
        <v>0.44689207650273222</v>
      </c>
      <c r="CX1313" s="13">
        <v>71</v>
      </c>
      <c r="CY1313" s="13">
        <v>67.9533290517887</v>
      </c>
      <c r="CZ1313" s="13">
        <v>67.182282362520169</v>
      </c>
      <c r="DA1313" s="13">
        <v>40.995152446157583</v>
      </c>
      <c r="DB1313" s="13">
        <f ca="1"/>
        <v>69.188915498969422</v>
      </c>
      <c r="DC1313" s="13">
        <f ca="1"/>
        <v>67.627431254281959</v>
      </c>
      <c r="DD1313" s="13">
        <v>65.697287885033091</v>
      </c>
      <c r="DE1313" s="13">
        <f ca="1"/>
        <v>68.265172902621686</v>
      </c>
      <c r="DF1313" s="13">
        <v>68.913476955694193</v>
      </c>
    </row>
    <row r="1314" spans="1:110" x14ac:dyDescent="0.25">
      <c r="A1314" s="9">
        <v>73.099999999999994</v>
      </c>
      <c r="B1314" s="10" t="b">
        <v>1</v>
      </c>
      <c r="U1314" s="13"/>
      <c r="V1314" s="13"/>
      <c r="W1314" s="14"/>
      <c r="X1314" s="26"/>
      <c r="Y1314" s="26"/>
      <c r="Z1314" s="26"/>
      <c r="AA1314" s="26"/>
      <c r="AB1314" s="26"/>
      <c r="AC1314" s="26"/>
      <c r="AD1314" s="26"/>
      <c r="AE1314" s="26"/>
      <c r="AG1314" s="13"/>
      <c r="AH1314" s="13"/>
      <c r="AI1314" s="14"/>
      <c r="AJ1314" s="26"/>
      <c r="AK1314" s="26"/>
      <c r="AL1314" s="26"/>
      <c r="AM1314" s="26"/>
      <c r="AN1314" s="26"/>
      <c r="AO1314" s="26"/>
      <c r="AP1314" s="26"/>
      <c r="AQ1314" s="26"/>
      <c r="AS1314" s="13"/>
      <c r="AT1314" s="13"/>
      <c r="AU1314" s="14"/>
      <c r="AV1314" s="26"/>
      <c r="AW1314" s="26"/>
      <c r="AX1314" s="26"/>
      <c r="AY1314" s="26"/>
      <c r="AZ1314" s="26"/>
      <c r="BA1314" s="26"/>
      <c r="BB1314" s="26"/>
      <c r="BC1314" s="26"/>
      <c r="CW1314" s="26">
        <v>0.44723360655737704</v>
      </c>
      <c r="CX1314" s="13">
        <v>71</v>
      </c>
      <c r="CY1314" s="13">
        <v>67.961554854391949</v>
      </c>
      <c r="CZ1314" s="13">
        <v>67.190816203594423</v>
      </c>
      <c r="DA1314" s="13">
        <v>41.037910280558336</v>
      </c>
      <c r="DB1314" s="13">
        <f ca="1"/>
        <v>69.196860295289738</v>
      </c>
      <c r="DC1314" s="13">
        <f ca="1"/>
        <v>67.635493147350175</v>
      </c>
      <c r="DD1314" s="13">
        <v>65.708539074702415</v>
      </c>
      <c r="DE1314" s="13">
        <f ca="1"/>
        <v>68.274411207929745</v>
      </c>
      <c r="DF1314" s="13">
        <v>68.922934854302937</v>
      </c>
    </row>
    <row r="1315" spans="1:110" x14ac:dyDescent="0.25">
      <c r="A1315" s="9">
        <v>73</v>
      </c>
      <c r="B1315" s="10" t="b">
        <v>1</v>
      </c>
      <c r="U1315" s="13"/>
      <c r="V1315" s="13"/>
      <c r="W1315" s="14"/>
      <c r="X1315" s="26"/>
      <c r="Y1315" s="26"/>
      <c r="Z1315" s="26"/>
      <c r="AA1315" s="26"/>
      <c r="AB1315" s="26"/>
      <c r="AC1315" s="26"/>
      <c r="AD1315" s="26"/>
      <c r="AE1315" s="26"/>
      <c r="AG1315" s="13"/>
      <c r="AH1315" s="13"/>
      <c r="AI1315" s="14"/>
      <c r="AJ1315" s="26"/>
      <c r="AK1315" s="26"/>
      <c r="AL1315" s="26"/>
      <c r="AM1315" s="26"/>
      <c r="AN1315" s="26"/>
      <c r="AO1315" s="26"/>
      <c r="AP1315" s="26"/>
      <c r="AQ1315" s="26"/>
      <c r="AS1315" s="13"/>
      <c r="AT1315" s="13"/>
      <c r="AU1315" s="14"/>
      <c r="AV1315" s="26"/>
      <c r="AW1315" s="26"/>
      <c r="AX1315" s="26"/>
      <c r="AY1315" s="26"/>
      <c r="AZ1315" s="26"/>
      <c r="BA1315" s="26"/>
      <c r="BB1315" s="26"/>
      <c r="BC1315" s="26"/>
      <c r="CW1315" s="26">
        <v>0.44757513661202186</v>
      </c>
      <c r="CX1315" s="13">
        <v>71</v>
      </c>
      <c r="CY1315" s="13">
        <v>67.969779714643295</v>
      </c>
      <c r="CZ1315" s="13">
        <v>67.199350150854116</v>
      </c>
      <c r="DA1315" s="13">
        <v>41.080694541310848</v>
      </c>
      <c r="DB1315" s="13">
        <f ca="1"/>
        <v>69.204802632441798</v>
      </c>
      <c r="DC1315" s="13">
        <f ca="1"/>
        <v>67.643554758751293</v>
      </c>
      <c r="DD1315" s="13">
        <v>65.719785969204381</v>
      </c>
      <c r="DE1315" s="13">
        <f ca="1"/>
        <v>68.283647500065825</v>
      </c>
      <c r="DF1315" s="13">
        <v>68.932390535571059</v>
      </c>
    </row>
    <row r="1316" spans="1:110" x14ac:dyDescent="0.25">
      <c r="A1316" s="9">
        <v>72.7</v>
      </c>
      <c r="B1316" s="10" t="b">
        <v>1</v>
      </c>
      <c r="U1316" s="13"/>
      <c r="V1316" s="13"/>
      <c r="W1316" s="14"/>
      <c r="X1316" s="26"/>
      <c r="Y1316" s="26"/>
      <c r="Z1316" s="26"/>
      <c r="AA1316" s="26"/>
      <c r="AB1316" s="26"/>
      <c r="AC1316" s="26"/>
      <c r="AD1316" s="26"/>
      <c r="AE1316" s="26"/>
      <c r="AG1316" s="13"/>
      <c r="AH1316" s="13"/>
      <c r="AI1316" s="14"/>
      <c r="AJ1316" s="26"/>
      <c r="AK1316" s="26"/>
      <c r="AL1316" s="26"/>
      <c r="AM1316" s="26"/>
      <c r="AN1316" s="26"/>
      <c r="AO1316" s="26"/>
      <c r="AP1316" s="26"/>
      <c r="AQ1316" s="26"/>
      <c r="AS1316" s="13"/>
      <c r="AT1316" s="13"/>
      <c r="AU1316" s="14"/>
      <c r="AV1316" s="26"/>
      <c r="AW1316" s="26"/>
      <c r="AX1316" s="26"/>
      <c r="AY1316" s="26"/>
      <c r="AZ1316" s="26"/>
      <c r="BA1316" s="26"/>
      <c r="BB1316" s="26"/>
      <c r="BC1316" s="26"/>
      <c r="CW1316" s="26">
        <v>0.44791666666666669</v>
      </c>
      <c r="CX1316" s="13">
        <v>71</v>
      </c>
      <c r="CY1316" s="13">
        <v>67.978003638891423</v>
      </c>
      <c r="CZ1316" s="13">
        <v>67.207884210652864</v>
      </c>
      <c r="DA1316" s="13">
        <v>41.12350526110076</v>
      </c>
      <c r="DB1316" s="13">
        <f ca="1"/>
        <v>69.212742517340985</v>
      </c>
      <c r="DC1316" s="13">
        <f ca="1"/>
        <v>67.65161609450746</v>
      </c>
      <c r="DD1316" s="13">
        <v>65.731028573454296</v>
      </c>
      <c r="DE1316" s="13">
        <f ca="1"/>
        <v>68.292881784720379</v>
      </c>
      <c r="DF1316" s="13">
        <v>68.941844005277829</v>
      </c>
    </row>
    <row r="1317" spans="1:110" x14ac:dyDescent="0.25">
      <c r="A1317" s="9">
        <v>72.599999999999994</v>
      </c>
      <c r="B1317" s="10" t="b">
        <v>1</v>
      </c>
      <c r="U1317" s="13"/>
      <c r="V1317" s="13"/>
      <c r="W1317" s="14"/>
      <c r="X1317" s="26"/>
      <c r="Y1317" s="26"/>
      <c r="Z1317" s="26"/>
      <c r="AA1317" s="26"/>
      <c r="AB1317" s="26"/>
      <c r="AC1317" s="26"/>
      <c r="AD1317" s="26"/>
      <c r="AE1317" s="26"/>
      <c r="AG1317" s="13"/>
      <c r="AH1317" s="13"/>
      <c r="AI1317" s="14"/>
      <c r="AJ1317" s="26"/>
      <c r="AK1317" s="26"/>
      <c r="AL1317" s="26"/>
      <c r="AM1317" s="26"/>
      <c r="AN1317" s="26"/>
      <c r="AO1317" s="26"/>
      <c r="AP1317" s="26"/>
      <c r="AQ1317" s="26"/>
      <c r="AS1317" s="13"/>
      <c r="AT1317" s="13"/>
      <c r="AU1317" s="14"/>
      <c r="AV1317" s="26"/>
      <c r="AW1317" s="26"/>
      <c r="AX1317" s="26"/>
      <c r="AY1317" s="26"/>
      <c r="AZ1317" s="26"/>
      <c r="BA1317" s="26"/>
      <c r="BB1317" s="26"/>
      <c r="BC1317" s="26"/>
      <c r="CW1317" s="26">
        <v>0.44825819672131145</v>
      </c>
      <c r="CX1317" s="13">
        <v>71</v>
      </c>
      <c r="CY1317" s="13">
        <v>67.986226633480101</v>
      </c>
      <c r="CZ1317" s="13">
        <v>67.216418389342465</v>
      </c>
      <c r="DA1317" s="13">
        <v>41.166342472674394</v>
      </c>
      <c r="DB1317" s="13">
        <f ca="1"/>
        <v>69.220679956893136</v>
      </c>
      <c r="DC1317" s="13">
        <f ca="1"/>
        <v>67.659677160637898</v>
      </c>
      <c r="DD1317" s="13">
        <v>65.742266892358117</v>
      </c>
      <c r="DE1317" s="13">
        <f ca="1"/>
        <v>68.302114067576937</v>
      </c>
      <c r="DF1317" s="13">
        <v>68.951295269195143</v>
      </c>
    </row>
    <row r="1318" spans="1:110" x14ac:dyDescent="0.25">
      <c r="A1318" s="9">
        <v>83.7</v>
      </c>
      <c r="B1318" s="10" t="b">
        <v>1</v>
      </c>
      <c r="U1318" s="13"/>
      <c r="V1318" s="13"/>
      <c r="W1318" s="14"/>
      <c r="X1318" s="26"/>
      <c r="Y1318" s="26"/>
      <c r="Z1318" s="26"/>
      <c r="AA1318" s="26"/>
      <c r="AB1318" s="26"/>
      <c r="AC1318" s="26"/>
      <c r="AD1318" s="26"/>
      <c r="AE1318" s="26"/>
      <c r="AG1318" s="13"/>
      <c r="AH1318" s="13"/>
      <c r="AI1318" s="14"/>
      <c r="AJ1318" s="26"/>
      <c r="AK1318" s="26"/>
      <c r="AL1318" s="26"/>
      <c r="AM1318" s="26"/>
      <c r="AN1318" s="26"/>
      <c r="AO1318" s="26"/>
      <c r="AP1318" s="26"/>
      <c r="AQ1318" s="26"/>
      <c r="AS1318" s="13"/>
      <c r="AT1318" s="13"/>
      <c r="AU1318" s="14"/>
      <c r="AV1318" s="26"/>
      <c r="AW1318" s="26"/>
      <c r="AX1318" s="26"/>
      <c r="AY1318" s="26"/>
      <c r="AZ1318" s="26"/>
      <c r="BA1318" s="26"/>
      <c r="BB1318" s="26"/>
      <c r="BC1318" s="26"/>
      <c r="CW1318" s="26">
        <v>0.44859972677595628</v>
      </c>
      <c r="CX1318" s="13">
        <v>71</v>
      </c>
      <c r="CY1318" s="13">
        <v>67.994448704748123</v>
      </c>
      <c r="CZ1318" s="13">
        <v>67.224952693273025</v>
      </c>
      <c r="DA1318" s="13">
        <v>41.209206208838935</v>
      </c>
      <c r="DB1318" s="13">
        <f ca="1"/>
        <v>69.228614957994537</v>
      </c>
      <c r="DC1318" s="13">
        <f ca="1"/>
        <v>67.66773796315907</v>
      </c>
      <c r="DD1318" s="13">
        <v>65.75350093081245</v>
      </c>
      <c r="DE1318" s="13">
        <f ca="1"/>
        <v>68.311344354312197</v>
      </c>
      <c r="DF1318" s="13">
        <v>68.960744333087604</v>
      </c>
    </row>
    <row r="1319" spans="1:110" x14ac:dyDescent="0.25">
      <c r="A1319" s="9">
        <v>83.5</v>
      </c>
      <c r="B1319" s="10" t="b">
        <v>1</v>
      </c>
      <c r="U1319" s="13"/>
      <c r="V1319" s="13"/>
      <c r="W1319" s="14"/>
      <c r="X1319" s="26"/>
      <c r="Y1319" s="26"/>
      <c r="Z1319" s="26"/>
      <c r="AA1319" s="26"/>
      <c r="AB1319" s="26"/>
      <c r="AC1319" s="26"/>
      <c r="AD1319" s="26"/>
      <c r="AE1319" s="26"/>
      <c r="AG1319" s="13"/>
      <c r="AH1319" s="13"/>
      <c r="AI1319" s="14"/>
      <c r="AJ1319" s="26"/>
      <c r="AK1319" s="26"/>
      <c r="AL1319" s="26"/>
      <c r="AM1319" s="26"/>
      <c r="AN1319" s="26"/>
      <c r="AO1319" s="26"/>
      <c r="AP1319" s="26"/>
      <c r="AQ1319" s="26"/>
      <c r="AS1319" s="13"/>
      <c r="AT1319" s="13"/>
      <c r="AU1319" s="14"/>
      <c r="AV1319" s="26"/>
      <c r="AW1319" s="26"/>
      <c r="AX1319" s="26"/>
      <c r="AY1319" s="26"/>
      <c r="AZ1319" s="26"/>
      <c r="BA1319" s="26"/>
      <c r="BB1319" s="26"/>
      <c r="BC1319" s="26"/>
      <c r="CW1319" s="26">
        <v>0.4489412568306011</v>
      </c>
      <c r="CX1319" s="13">
        <v>71</v>
      </c>
      <c r="CY1319" s="13">
        <v>68.002669859029425</v>
      </c>
      <c r="CZ1319" s="13">
        <v>67.23348712879276</v>
      </c>
      <c r="DA1319" s="13">
        <v>41.252096502462514</v>
      </c>
      <c r="DB1319" s="13">
        <f ca="1"/>
        <v>69.236547527532011</v>
      </c>
      <c r="DC1319" s="13">
        <f ca="1"/>
        <v>67.675798508084597</v>
      </c>
      <c r="DD1319" s="13">
        <v>65.764730693704593</v>
      </c>
      <c r="DE1319" s="13">
        <f ca="1"/>
        <v>68.320572650595992</v>
      </c>
      <c r="DF1319" s="13">
        <v>68.970191202712414</v>
      </c>
    </row>
    <row r="1320" spans="1:110" x14ac:dyDescent="0.25">
      <c r="A1320" s="9">
        <v>83.5</v>
      </c>
      <c r="B1320" s="10" t="b">
        <v>1</v>
      </c>
      <c r="U1320" s="13"/>
      <c r="V1320" s="13"/>
      <c r="W1320" s="14"/>
      <c r="X1320" s="26"/>
      <c r="Y1320" s="26"/>
      <c r="Z1320" s="26"/>
      <c r="AA1320" s="26"/>
      <c r="AB1320" s="26"/>
      <c r="AC1320" s="26"/>
      <c r="AD1320" s="26"/>
      <c r="AE1320" s="26"/>
      <c r="AG1320" s="13"/>
      <c r="AH1320" s="13"/>
      <c r="AI1320" s="14"/>
      <c r="AJ1320" s="26"/>
      <c r="AK1320" s="26"/>
      <c r="AL1320" s="26"/>
      <c r="AM1320" s="26"/>
      <c r="AN1320" s="26"/>
      <c r="AO1320" s="26"/>
      <c r="AP1320" s="26"/>
      <c r="AQ1320" s="26"/>
      <c r="AS1320" s="13"/>
      <c r="AT1320" s="13"/>
      <c r="AU1320" s="14"/>
      <c r="AV1320" s="26"/>
      <c r="AW1320" s="26"/>
      <c r="AX1320" s="26"/>
      <c r="AY1320" s="26"/>
      <c r="AZ1320" s="26"/>
      <c r="BA1320" s="26"/>
      <c r="BB1320" s="26"/>
      <c r="BC1320" s="26"/>
      <c r="CW1320" s="26">
        <v>0.44928278688524592</v>
      </c>
      <c r="CX1320" s="13">
        <v>71</v>
      </c>
      <c r="CY1320" s="13">
        <v>68.010890102653107</v>
      </c>
      <c r="CZ1320" s="13">
        <v>67.242021702248138</v>
      </c>
      <c r="DA1320" s="13">
        <v>41.295013386474444</v>
      </c>
      <c r="DB1320" s="13">
        <f ca="1"/>
        <v>69.244477672382928</v>
      </c>
      <c r="DC1320" s="13">
        <f ca="1"/>
        <v>67.683858801425316</v>
      </c>
      <c r="DD1320" s="13">
        <v>65.77595618591252</v>
      </c>
      <c r="DE1320" s="13">
        <f ca="1"/>
        <v>68.329798962091317</v>
      </c>
      <c r="DF1320" s="13">
        <v>68.979635883819583</v>
      </c>
    </row>
    <row r="1321" spans="1:110" x14ac:dyDescent="0.25">
      <c r="A1321" s="9">
        <v>83.3</v>
      </c>
      <c r="B1321" s="10" t="b">
        <v>1</v>
      </c>
      <c r="U1321" s="13"/>
      <c r="V1321" s="13"/>
      <c r="W1321" s="14"/>
      <c r="X1321" s="26"/>
      <c r="Y1321" s="26"/>
      <c r="Z1321" s="26"/>
      <c r="AA1321" s="26"/>
      <c r="AB1321" s="26"/>
      <c r="AC1321" s="26"/>
      <c r="AD1321" s="26"/>
      <c r="AE1321" s="26"/>
      <c r="AG1321" s="13"/>
      <c r="AH1321" s="13"/>
      <c r="AI1321" s="14"/>
      <c r="AJ1321" s="26"/>
      <c r="AK1321" s="26"/>
      <c r="AL1321" s="26"/>
      <c r="AM1321" s="26"/>
      <c r="AN1321" s="26"/>
      <c r="AO1321" s="26"/>
      <c r="AP1321" s="26"/>
      <c r="AQ1321" s="26"/>
      <c r="AS1321" s="13"/>
      <c r="AT1321" s="13"/>
      <c r="AU1321" s="14"/>
      <c r="AV1321" s="26"/>
      <c r="AW1321" s="26"/>
      <c r="AX1321" s="26"/>
      <c r="AY1321" s="26"/>
      <c r="AZ1321" s="26"/>
      <c r="BA1321" s="26"/>
      <c r="BB1321" s="26"/>
      <c r="BC1321" s="26"/>
      <c r="CW1321" s="26">
        <v>0.44962431693989069</v>
      </c>
      <c r="CX1321" s="13">
        <v>71</v>
      </c>
      <c r="CY1321" s="13">
        <v>68.019109441943428</v>
      </c>
      <c r="CZ1321" s="13">
        <v>67.250556419983965</v>
      </c>
      <c r="DA1321" s="13">
        <v>41.337956893865247</v>
      </c>
      <c r="DB1321" s="13">
        <f ca="1"/>
        <v>69.252405399415281</v>
      </c>
      <c r="DC1321" s="13">
        <f ca="1"/>
        <v>67.691918849189378</v>
      </c>
      <c r="DD1321" s="13">
        <v>65.787177412304985</v>
      </c>
      <c r="DE1321" s="13">
        <f ca="1"/>
        <v>68.339023294454407</v>
      </c>
      <c r="DF1321" s="13">
        <v>68.989078382151774</v>
      </c>
    </row>
    <row r="1322" spans="1:110" x14ac:dyDescent="0.25">
      <c r="A1322" s="9">
        <v>82.5</v>
      </c>
      <c r="B1322" s="10" t="b">
        <v>1</v>
      </c>
      <c r="U1322" s="13"/>
      <c r="V1322" s="13"/>
      <c r="W1322" s="14"/>
      <c r="X1322" s="26"/>
      <c r="Y1322" s="26"/>
      <c r="Z1322" s="26"/>
      <c r="AA1322" s="26"/>
      <c r="AB1322" s="26"/>
      <c r="AC1322" s="26"/>
      <c r="AD1322" s="26"/>
      <c r="AE1322" s="26"/>
      <c r="AG1322" s="13"/>
      <c r="AH1322" s="13"/>
      <c r="AI1322" s="14"/>
      <c r="AJ1322" s="26"/>
      <c r="AK1322" s="26"/>
      <c r="AL1322" s="26"/>
      <c r="AM1322" s="26"/>
      <c r="AN1322" s="26"/>
      <c r="AO1322" s="26"/>
      <c r="AP1322" s="26"/>
      <c r="AQ1322" s="26"/>
      <c r="AS1322" s="13"/>
      <c r="AT1322" s="13"/>
      <c r="AU1322" s="14"/>
      <c r="AV1322" s="26"/>
      <c r="AW1322" s="26"/>
      <c r="AX1322" s="26"/>
      <c r="AY1322" s="26"/>
      <c r="AZ1322" s="26"/>
      <c r="BA1322" s="26"/>
      <c r="BB1322" s="26"/>
      <c r="BC1322" s="26"/>
      <c r="CW1322" s="26">
        <v>0.44996584699453551</v>
      </c>
      <c r="CX1322" s="13">
        <v>71</v>
      </c>
      <c r="CY1322" s="13">
        <v>68.027327883219854</v>
      </c>
      <c r="CZ1322" s="13">
        <v>67.25909128834347</v>
      </c>
      <c r="DA1322" s="13">
        <v>41.380927057686947</v>
      </c>
      <c r="DB1322" s="13">
        <f ca="1"/>
        <v>69.260330715487669</v>
      </c>
      <c r="DC1322" s="13">
        <f ca="1"/>
        <v>67.699978657382161</v>
      </c>
      <c r="DD1322" s="13">
        <v>65.798394377741445</v>
      </c>
      <c r="DE1322" s="13">
        <f ca="1"/>
        <v>68.348245653334786</v>
      </c>
      <c r="DF1322" s="13">
        <v>68.998518703444518</v>
      </c>
    </row>
    <row r="1323" spans="1:110" x14ac:dyDescent="0.25">
      <c r="A1323" s="9">
        <v>83</v>
      </c>
      <c r="B1323" s="10" t="b">
        <v>1</v>
      </c>
      <c r="U1323" s="13"/>
      <c r="V1323" s="13"/>
      <c r="W1323" s="14"/>
      <c r="X1323" s="26"/>
      <c r="Y1323" s="26"/>
      <c r="Z1323" s="26"/>
      <c r="AA1323" s="26"/>
      <c r="AB1323" s="26"/>
      <c r="AC1323" s="26"/>
      <c r="AD1323" s="26"/>
      <c r="AE1323" s="26"/>
      <c r="AG1323" s="13"/>
      <c r="AH1323" s="13"/>
      <c r="AI1323" s="14"/>
      <c r="AJ1323" s="26"/>
      <c r="AK1323" s="26"/>
      <c r="AL1323" s="26"/>
      <c r="AM1323" s="26"/>
      <c r="AN1323" s="26"/>
      <c r="AO1323" s="26"/>
      <c r="AP1323" s="26"/>
      <c r="AQ1323" s="26"/>
      <c r="AS1323" s="13"/>
      <c r="AT1323" s="13"/>
      <c r="AU1323" s="14"/>
      <c r="AV1323" s="26"/>
      <c r="AW1323" s="26"/>
      <c r="AX1323" s="26"/>
      <c r="AY1323" s="26"/>
      <c r="AZ1323" s="26"/>
      <c r="BA1323" s="26"/>
      <c r="BB1323" s="26"/>
      <c r="BC1323" s="26"/>
      <c r="CW1323" s="26">
        <v>0.45030737704918034</v>
      </c>
      <c r="CX1323" s="13">
        <v>71</v>
      </c>
      <c r="CY1323" s="13">
        <v>68.035545432797136</v>
      </c>
      <c r="CZ1323" s="13">
        <v>67.267626313668174</v>
      </c>
      <c r="DA1323" s="13">
        <v>41.423923911053087</v>
      </c>
      <c r="DB1323" s="13">
        <f ca="1"/>
        <v>69.26825362744944</v>
      </c>
      <c r="DC1323" s="13">
        <f ca="1"/>
        <v>67.708038232006416</v>
      </c>
      <c r="DD1323" s="13">
        <v>65.809607087072195</v>
      </c>
      <c r="DE1323" s="13">
        <f ca="1"/>
        <v>68.357466044375158</v>
      </c>
      <c r="DF1323" s="13">
        <v>69.007956853426066</v>
      </c>
    </row>
    <row r="1324" spans="1:110" x14ac:dyDescent="0.25">
      <c r="A1324" s="9">
        <v>83</v>
      </c>
      <c r="B1324" s="10" t="b">
        <v>1</v>
      </c>
      <c r="U1324" s="13"/>
      <c r="V1324" s="13"/>
      <c r="W1324" s="14"/>
      <c r="X1324" s="26"/>
      <c r="Y1324" s="26"/>
      <c r="Z1324" s="26"/>
      <c r="AA1324" s="26"/>
      <c r="AB1324" s="26"/>
      <c r="AC1324" s="26"/>
      <c r="AD1324" s="26"/>
      <c r="AE1324" s="26"/>
      <c r="AG1324" s="13"/>
      <c r="AH1324" s="13"/>
      <c r="AI1324" s="14"/>
      <c r="AJ1324" s="26"/>
      <c r="AK1324" s="26"/>
      <c r="AL1324" s="26"/>
      <c r="AM1324" s="26"/>
      <c r="AN1324" s="26"/>
      <c r="AO1324" s="26"/>
      <c r="AP1324" s="26"/>
      <c r="AQ1324" s="26"/>
      <c r="AS1324" s="13"/>
      <c r="AT1324" s="13"/>
      <c r="AU1324" s="14"/>
      <c r="AV1324" s="26"/>
      <c r="AW1324" s="26"/>
      <c r="AX1324" s="26"/>
      <c r="AY1324" s="26"/>
      <c r="AZ1324" s="26"/>
      <c r="BA1324" s="26"/>
      <c r="BB1324" s="26"/>
      <c r="BC1324" s="26"/>
      <c r="CW1324" s="26">
        <v>0.45064890710382516</v>
      </c>
      <c r="CX1324" s="13">
        <v>71</v>
      </c>
      <c r="CY1324" s="13">
        <v>68.04376209698529</v>
      </c>
      <c r="CZ1324" s="13">
        <v>67.276161502297924</v>
      </c>
      <c r="DA1324" s="13">
        <v>41.466947487139016</v>
      </c>
      <c r="DB1324" s="13">
        <f ca="1"/>
        <v>69.27617414214059</v>
      </c>
      <c r="DC1324" s="13">
        <f ca="1"/>
        <v>67.716097579062222</v>
      </c>
      <c r="DD1324" s="13">
        <v>65.820815545138274</v>
      </c>
      <c r="DE1324" s="13">
        <f ca="1"/>
        <v>68.366684473211635</v>
      </c>
      <c r="DF1324" s="13">
        <v>69.017392837817582</v>
      </c>
    </row>
    <row r="1325" spans="1:110" x14ac:dyDescent="0.25">
      <c r="A1325" s="9">
        <v>82.7</v>
      </c>
      <c r="B1325" s="10" t="b">
        <v>1</v>
      </c>
      <c r="U1325" s="13"/>
      <c r="V1325" s="13"/>
      <c r="W1325" s="14"/>
      <c r="X1325" s="26"/>
      <c r="Y1325" s="26"/>
      <c r="Z1325" s="26"/>
      <c r="AA1325" s="26"/>
      <c r="AB1325" s="26"/>
      <c r="AC1325" s="26"/>
      <c r="AD1325" s="26"/>
      <c r="AE1325" s="26"/>
      <c r="AG1325" s="13"/>
      <c r="AH1325" s="13"/>
      <c r="AI1325" s="14"/>
      <c r="AJ1325" s="26"/>
      <c r="AK1325" s="26"/>
      <c r="AL1325" s="26"/>
      <c r="AM1325" s="26"/>
      <c r="AN1325" s="26"/>
      <c r="AO1325" s="26"/>
      <c r="AP1325" s="26"/>
      <c r="AQ1325" s="26"/>
      <c r="AS1325" s="13"/>
      <c r="AT1325" s="13"/>
      <c r="AU1325" s="14"/>
      <c r="AV1325" s="26"/>
      <c r="AW1325" s="26"/>
      <c r="AX1325" s="26"/>
      <c r="AY1325" s="26"/>
      <c r="AZ1325" s="26"/>
      <c r="BA1325" s="26"/>
      <c r="BB1325" s="26"/>
      <c r="BC1325" s="26"/>
      <c r="CW1325" s="26">
        <v>0.45099043715846993</v>
      </c>
      <c r="CX1325" s="13">
        <v>71</v>
      </c>
      <c r="CY1325" s="13">
        <v>68.051977882089673</v>
      </c>
      <c r="CZ1325" s="13">
        <v>67.284696860571117</v>
      </c>
      <c r="DA1325" s="13">
        <v>41.509997819181947</v>
      </c>
      <c r="DB1325" s="13">
        <f ca="1"/>
        <v>69.284092266391937</v>
      </c>
      <c r="DC1325" s="13">
        <f ca="1"/>
        <v>67.72415670454707</v>
      </c>
      <c r="DD1325" s="13">
        <v>65.832019756771587</v>
      </c>
      <c r="DE1325" s="13">
        <f ca="1"/>
        <v>68.375900945473617</v>
      </c>
      <c r="DF1325" s="13">
        <v>69.026826662333036</v>
      </c>
    </row>
    <row r="1326" spans="1:110" x14ac:dyDescent="0.25">
      <c r="A1326" s="9">
        <v>82.6</v>
      </c>
      <c r="B1326" s="10" t="b">
        <v>1</v>
      </c>
      <c r="U1326" s="13"/>
      <c r="V1326" s="13"/>
      <c r="W1326" s="14"/>
      <c r="X1326" s="26"/>
      <c r="Y1326" s="26"/>
      <c r="Z1326" s="26"/>
      <c r="AA1326" s="26"/>
      <c r="AB1326" s="26"/>
      <c r="AC1326" s="26"/>
      <c r="AD1326" s="26"/>
      <c r="AE1326" s="26"/>
      <c r="AG1326" s="13"/>
      <c r="AH1326" s="13"/>
      <c r="AI1326" s="14"/>
      <c r="AJ1326" s="26"/>
      <c r="AK1326" s="26"/>
      <c r="AL1326" s="26"/>
      <c r="AM1326" s="26"/>
      <c r="AN1326" s="26"/>
      <c r="AO1326" s="26"/>
      <c r="AP1326" s="26"/>
      <c r="AQ1326" s="26"/>
      <c r="AS1326" s="13"/>
      <c r="AT1326" s="13"/>
      <c r="AU1326" s="14"/>
      <c r="AV1326" s="26"/>
      <c r="AW1326" s="26"/>
      <c r="AX1326" s="26"/>
      <c r="AY1326" s="26"/>
      <c r="AZ1326" s="26"/>
      <c r="BA1326" s="26"/>
      <c r="BB1326" s="26"/>
      <c r="BC1326" s="26"/>
      <c r="CW1326" s="26">
        <v>0.45133196721311475</v>
      </c>
      <c r="CX1326" s="13">
        <v>71</v>
      </c>
      <c r="CY1326" s="13">
        <v>68.060192794411009</v>
      </c>
      <c r="CZ1326" s="13">
        <v>67.293232394824543</v>
      </c>
      <c r="DA1326" s="13">
        <v>41.55307494048116</v>
      </c>
      <c r="DB1326" s="13">
        <f ca="1"/>
        <v>69.292008007025075</v>
      </c>
      <c r="DC1326" s="13">
        <f ca="1"/>
        <v>67.732215614455882</v>
      </c>
      <c r="DD1326" s="13">
        <v>65.843219726794899</v>
      </c>
      <c r="DE1326" s="13">
        <f ca="1"/>
        <v>68.385115466783844</v>
      </c>
      <c r="DF1326" s="13">
        <v>69.036258332679353</v>
      </c>
    </row>
    <row r="1327" spans="1:110" x14ac:dyDescent="0.25">
      <c r="A1327" s="9">
        <v>82.4</v>
      </c>
      <c r="B1327" s="10" t="b">
        <v>1</v>
      </c>
      <c r="U1327" s="13"/>
      <c r="V1327" s="13"/>
      <c r="W1327" s="14"/>
      <c r="X1327" s="26"/>
      <c r="Y1327" s="26"/>
      <c r="Z1327" s="26"/>
      <c r="AA1327" s="26"/>
      <c r="AB1327" s="26"/>
      <c r="AC1327" s="26"/>
      <c r="AD1327" s="26"/>
      <c r="AE1327" s="26"/>
      <c r="AG1327" s="13"/>
      <c r="AH1327" s="13"/>
      <c r="AI1327" s="14"/>
      <c r="AJ1327" s="26"/>
      <c r="AK1327" s="26"/>
      <c r="AL1327" s="26"/>
      <c r="AM1327" s="26"/>
      <c r="AN1327" s="26"/>
      <c r="AO1327" s="26"/>
      <c r="AP1327" s="26"/>
      <c r="AQ1327" s="26"/>
      <c r="AS1327" s="13"/>
      <c r="AT1327" s="13"/>
      <c r="AU1327" s="14"/>
      <c r="AV1327" s="26"/>
      <c r="AW1327" s="26"/>
      <c r="AX1327" s="26"/>
      <c r="AY1327" s="26"/>
      <c r="AZ1327" s="26"/>
      <c r="BA1327" s="26"/>
      <c r="BB1327" s="26"/>
      <c r="BC1327" s="26"/>
      <c r="CW1327" s="26">
        <v>0.45167349726775957</v>
      </c>
      <c r="CX1327" s="13">
        <v>71</v>
      </c>
      <c r="CY1327" s="13">
        <v>68.068406840245387</v>
      </c>
      <c r="CZ1327" s="13">
        <v>67.301768111393585</v>
      </c>
      <c r="DA1327" s="13">
        <v>41.596178884398107</v>
      </c>
      <c r="DB1327" s="13">
        <f ca="1"/>
        <v>69.299921370852474</v>
      </c>
      <c r="DC1327" s="13">
        <f ca="1"/>
        <v>67.740274314781004</v>
      </c>
      <c r="DD1327" s="13">
        <v>65.854415460021826</v>
      </c>
      <c r="DE1327" s="13">
        <f ca="1"/>
        <v>68.394328042758517</v>
      </c>
      <c r="DF1327" s="13">
        <v>69.045687854556292</v>
      </c>
    </row>
    <row r="1328" spans="1:110" x14ac:dyDescent="0.25">
      <c r="A1328" s="9">
        <v>82</v>
      </c>
      <c r="B1328" s="10" t="b">
        <v>1</v>
      </c>
      <c r="U1328" s="13"/>
      <c r="V1328" s="13"/>
      <c r="W1328" s="14"/>
      <c r="X1328" s="26"/>
      <c r="Y1328" s="26"/>
      <c r="Z1328" s="26"/>
      <c r="AA1328" s="26"/>
      <c r="AB1328" s="26"/>
      <c r="AC1328" s="26"/>
      <c r="AD1328" s="26"/>
      <c r="AE1328" s="26"/>
      <c r="AG1328" s="13"/>
      <c r="AH1328" s="13"/>
      <c r="AI1328" s="14"/>
      <c r="AJ1328" s="26"/>
      <c r="AK1328" s="26"/>
      <c r="AL1328" s="26"/>
      <c r="AM1328" s="26"/>
      <c r="AN1328" s="26"/>
      <c r="AO1328" s="26"/>
      <c r="AP1328" s="26"/>
      <c r="AQ1328" s="26"/>
      <c r="AS1328" s="13"/>
      <c r="AT1328" s="13"/>
      <c r="AU1328" s="14"/>
      <c r="AV1328" s="26"/>
      <c r="AW1328" s="26"/>
      <c r="AX1328" s="26"/>
      <c r="AY1328" s="26"/>
      <c r="AZ1328" s="26"/>
      <c r="BA1328" s="26"/>
      <c r="BB1328" s="26"/>
      <c r="BC1328" s="26"/>
      <c r="CW1328" s="26">
        <v>0.45201502732240439</v>
      </c>
      <c r="CX1328" s="13">
        <v>71</v>
      </c>
      <c r="CY1328" s="13">
        <v>68.076620025884353</v>
      </c>
      <c r="CZ1328" s="13">
        <v>67.310304016612079</v>
      </c>
      <c r="DA1328" s="13">
        <v>41.63930968435659</v>
      </c>
      <c r="DB1328" s="13">
        <f ca="1"/>
        <v>69.307832364677481</v>
      </c>
      <c r="DC1328" s="13">
        <f ca="1"/>
        <v>67.748332811512299</v>
      </c>
      <c r="DD1328" s="13">
        <v>65.865606961256915</v>
      </c>
      <c r="DE1328" s="13">
        <f ca="1"/>
        <v>68.403538679007212</v>
      </c>
      <c r="DF1328" s="13">
        <v>69.055115233656693</v>
      </c>
    </row>
    <row r="1329" spans="1:110" x14ac:dyDescent="0.25">
      <c r="A1329" s="9">
        <v>82.1</v>
      </c>
      <c r="B1329" s="10" t="b">
        <v>1</v>
      </c>
      <c r="U1329" s="13"/>
      <c r="V1329" s="13"/>
      <c r="W1329" s="14"/>
      <c r="X1329" s="26"/>
      <c r="Y1329" s="26"/>
      <c r="Z1329" s="26"/>
      <c r="AA1329" s="26"/>
      <c r="AB1329" s="26"/>
      <c r="AC1329" s="26"/>
      <c r="AD1329" s="26"/>
      <c r="AE1329" s="26"/>
      <c r="AG1329" s="13"/>
      <c r="AH1329" s="13"/>
      <c r="AI1329" s="14"/>
      <c r="AJ1329" s="26"/>
      <c r="AK1329" s="26"/>
      <c r="AL1329" s="26"/>
      <c r="AM1329" s="26"/>
      <c r="AN1329" s="26"/>
      <c r="AO1329" s="26"/>
      <c r="AP1329" s="26"/>
      <c r="AQ1329" s="26"/>
      <c r="AS1329" s="13"/>
      <c r="AT1329" s="13"/>
      <c r="AU1329" s="14"/>
      <c r="AV1329" s="26"/>
      <c r="AW1329" s="26"/>
      <c r="AX1329" s="26"/>
      <c r="AY1329" s="26"/>
      <c r="AZ1329" s="26"/>
      <c r="BA1329" s="26"/>
      <c r="BB1329" s="26"/>
      <c r="BC1329" s="26"/>
      <c r="CW1329" s="26">
        <v>0.45235655737704916</v>
      </c>
      <c r="CX1329" s="13">
        <v>71</v>
      </c>
      <c r="CY1329" s="13">
        <v>68.0848323576149</v>
      </c>
      <c r="CZ1329" s="13">
        <v>67.318840116812481</v>
      </c>
      <c r="DA1329" s="13">
        <v>41.682467373842982</v>
      </c>
      <c r="DB1329" s="13">
        <f ca="1"/>
        <v>69.315740995294348</v>
      </c>
      <c r="DC1329" s="13">
        <f ca="1"/>
        <v>67.756391110637111</v>
      </c>
      <c r="DD1329" s="13">
        <v>65.87679423529562</v>
      </c>
      <c r="DE1329" s="13">
        <f ca="1"/>
        <v>68.412747381132974</v>
      </c>
      <c r="DF1329" s="13">
        <v>69.064540475666291</v>
      </c>
    </row>
    <row r="1330" spans="1:110" x14ac:dyDescent="0.25">
      <c r="A1330" s="9">
        <v>81.900000000000006</v>
      </c>
      <c r="B1330" s="10" t="b">
        <v>1</v>
      </c>
      <c r="U1330" s="13"/>
      <c r="V1330" s="13"/>
      <c r="W1330" s="14"/>
      <c r="X1330" s="26"/>
      <c r="Y1330" s="26"/>
      <c r="Z1330" s="26"/>
      <c r="AA1330" s="26"/>
      <c r="AB1330" s="26"/>
      <c r="AC1330" s="26"/>
      <c r="AD1330" s="26"/>
      <c r="AE1330" s="26"/>
      <c r="AG1330" s="13"/>
      <c r="AH1330" s="13"/>
      <c r="AI1330" s="14"/>
      <c r="AJ1330" s="26"/>
      <c r="AK1330" s="26"/>
      <c r="AL1330" s="26"/>
      <c r="AM1330" s="26"/>
      <c r="AN1330" s="26"/>
      <c r="AO1330" s="26"/>
      <c r="AP1330" s="26"/>
      <c r="AQ1330" s="26"/>
      <c r="AS1330" s="13"/>
      <c r="AT1330" s="13"/>
      <c r="AU1330" s="14"/>
      <c r="AV1330" s="26"/>
      <c r="AW1330" s="26"/>
      <c r="AX1330" s="26"/>
      <c r="AY1330" s="26"/>
      <c r="AZ1330" s="26"/>
      <c r="BA1330" s="26"/>
      <c r="BB1330" s="26"/>
      <c r="BC1330" s="26"/>
      <c r="CW1330" s="26">
        <v>0.45269808743169399</v>
      </c>
      <c r="CX1330" s="13">
        <v>71</v>
      </c>
      <c r="CY1330" s="13">
        <v>68.093043841719535</v>
      </c>
      <c r="CZ1330" s="13">
        <v>67.327376418325827</v>
      </c>
      <c r="DA1330" s="13">
        <v>41.725651986406284</v>
      </c>
      <c r="DB1330" s="13">
        <f ca="1"/>
        <v>69.323647269488347</v>
      </c>
      <c r="DC1330" s="13">
        <f ca="1"/>
        <v>67.764449218140385</v>
      </c>
      <c r="DD1330" s="13">
        <v>65.887977286924325</v>
      </c>
      <c r="DE1330" s="13">
        <f ca="1"/>
        <v>68.421954154732347</v>
      </c>
      <c r="DF1330" s="13">
        <v>69.073963586263872</v>
      </c>
    </row>
    <row r="1331" spans="1:110" x14ac:dyDescent="0.25">
      <c r="A1331" s="9">
        <v>81.8</v>
      </c>
      <c r="B1331" s="10" t="b">
        <v>1</v>
      </c>
      <c r="U1331" s="13"/>
      <c r="V1331" s="13"/>
      <c r="W1331" s="14"/>
      <c r="X1331" s="26"/>
      <c r="Y1331" s="26"/>
      <c r="Z1331" s="26"/>
      <c r="AA1331" s="26"/>
      <c r="AB1331" s="26"/>
      <c r="AC1331" s="26"/>
      <c r="AD1331" s="26"/>
      <c r="AE1331" s="26"/>
      <c r="AG1331" s="13"/>
      <c r="AH1331" s="13"/>
      <c r="AI1331" s="14"/>
      <c r="AJ1331" s="26"/>
      <c r="AK1331" s="26"/>
      <c r="AL1331" s="26"/>
      <c r="AM1331" s="26"/>
      <c r="AN1331" s="26"/>
      <c r="AO1331" s="26"/>
      <c r="AP1331" s="26"/>
      <c r="AQ1331" s="26"/>
      <c r="AS1331" s="13"/>
      <c r="AT1331" s="13"/>
      <c r="AU1331" s="14"/>
      <c r="AV1331" s="26"/>
      <c r="AW1331" s="26"/>
      <c r="AX1331" s="26"/>
      <c r="AY1331" s="26"/>
      <c r="AZ1331" s="26"/>
      <c r="BA1331" s="26"/>
      <c r="BB1331" s="26"/>
      <c r="BC1331" s="26"/>
      <c r="CW1331" s="26">
        <v>0.45303961748633881</v>
      </c>
      <c r="CX1331" s="13">
        <v>71</v>
      </c>
      <c r="CY1331" s="13">
        <v>68.101254484476286</v>
      </c>
      <c r="CZ1331" s="13">
        <v>67.335912927481701</v>
      </c>
      <c r="DA1331" s="13">
        <v>41.768863555658349</v>
      </c>
      <c r="DB1331" s="13">
        <f ca="1"/>
        <v>69.331551194035711</v>
      </c>
      <c r="DC1331" s="13">
        <f ca="1"/>
        <v>67.772507140004606</v>
      </c>
      <c r="DD1331" s="13">
        <v>65.899156120920466</v>
      </c>
      <c r="DE1331" s="13">
        <f ca="1"/>
        <v>68.431159005395358</v>
      </c>
      <c r="DF1331" s="13">
        <v>69.083384571121258</v>
      </c>
    </row>
    <row r="1332" spans="1:110" x14ac:dyDescent="0.25">
      <c r="A1332" s="9">
        <v>81.5</v>
      </c>
      <c r="B1332" s="10" t="b">
        <v>1</v>
      </c>
      <c r="U1332" s="13"/>
      <c r="V1332" s="13"/>
      <c r="W1332" s="14"/>
      <c r="X1332" s="26"/>
      <c r="Y1332" s="26"/>
      <c r="Z1332" s="26"/>
      <c r="AA1332" s="26"/>
      <c r="AB1332" s="26"/>
      <c r="AC1332" s="26"/>
      <c r="AD1332" s="26"/>
      <c r="AE1332" s="26"/>
      <c r="AG1332" s="13"/>
      <c r="AH1332" s="13"/>
      <c r="AI1332" s="14"/>
      <c r="AJ1332" s="26"/>
      <c r="AK1332" s="26"/>
      <c r="AL1332" s="26"/>
      <c r="AM1332" s="26"/>
      <c r="AN1332" s="26"/>
      <c r="AO1332" s="26"/>
      <c r="AP1332" s="26"/>
      <c r="AQ1332" s="26"/>
      <c r="AS1332" s="13"/>
      <c r="AT1332" s="13"/>
      <c r="AU1332" s="14"/>
      <c r="AV1332" s="26"/>
      <c r="AW1332" s="26"/>
      <c r="AX1332" s="26"/>
      <c r="AY1332" s="26"/>
      <c r="AZ1332" s="26"/>
      <c r="BA1332" s="26"/>
      <c r="BB1332" s="26"/>
      <c r="BC1332" s="26"/>
      <c r="CW1332" s="26">
        <v>0.45338114754098363</v>
      </c>
      <c r="CX1332" s="13">
        <v>71.099999999999994</v>
      </c>
      <c r="CY1332" s="13">
        <v>68.109464292158762</v>
      </c>
      <c r="CZ1332" s="13">
        <v>67.344449650608567</v>
      </c>
      <c r="DA1332" s="13">
        <v>41.812102115273966</v>
      </c>
      <c r="DB1332" s="13">
        <f ca="1"/>
        <v>69.339452775703748</v>
      </c>
      <c r="DC1332" s="13">
        <f ca="1"/>
        <v>67.78056488220993</v>
      </c>
      <c r="DD1332" s="13">
        <v>65.910330742052381</v>
      </c>
      <c r="DE1332" s="13">
        <f ca="1"/>
        <v>68.440361938705607</v>
      </c>
      <c r="DF1332" s="13">
        <v>69.092803435903363</v>
      </c>
    </row>
    <row r="1333" spans="1:110" x14ac:dyDescent="0.25">
      <c r="A1333" s="9">
        <v>81.099999999999994</v>
      </c>
      <c r="B1333" s="10" t="b">
        <v>1</v>
      </c>
      <c r="U1333" s="13"/>
      <c r="V1333" s="13"/>
      <c r="W1333" s="14"/>
      <c r="X1333" s="26"/>
      <c r="Y1333" s="26"/>
      <c r="Z1333" s="26"/>
      <c r="AA1333" s="26"/>
      <c r="AB1333" s="26"/>
      <c r="AC1333" s="26"/>
      <c r="AD1333" s="26"/>
      <c r="AE1333" s="26"/>
      <c r="AG1333" s="13"/>
      <c r="AH1333" s="13"/>
      <c r="AI1333" s="14"/>
      <c r="AJ1333" s="26"/>
      <c r="AK1333" s="26"/>
      <c r="AL1333" s="26"/>
      <c r="AM1333" s="26"/>
      <c r="AN1333" s="26"/>
      <c r="AO1333" s="26"/>
      <c r="AP1333" s="26"/>
      <c r="AQ1333" s="26"/>
      <c r="AS1333" s="13"/>
      <c r="AT1333" s="13"/>
      <c r="AU1333" s="14"/>
      <c r="AV1333" s="26"/>
      <c r="AW1333" s="26"/>
      <c r="AX1333" s="26"/>
      <c r="AY1333" s="26"/>
      <c r="AZ1333" s="26"/>
      <c r="BA1333" s="26"/>
      <c r="BB1333" s="26"/>
      <c r="BC1333" s="26"/>
      <c r="CW1333" s="26">
        <v>0.4537226775956284</v>
      </c>
      <c r="CX1333" s="13">
        <v>71.099999999999994</v>
      </c>
      <c r="CY1333" s="13">
        <v>68.117673271036168</v>
      </c>
      <c r="CZ1333" s="13">
        <v>67.352986594033439</v>
      </c>
      <c r="DA1333" s="13">
        <v>41.855367698991088</v>
      </c>
      <c r="DB1333" s="13">
        <f ca="1"/>
        <v>69.347352021250842</v>
      </c>
      <c r="DC1333" s="13">
        <f ca="1"/>
        <v>67.788622450734096</v>
      </c>
      <c r="DD1333" s="13">
        <v>65.921501155079483</v>
      </c>
      <c r="DE1333" s="13">
        <f ca="1"/>
        <v>68.449562960240272</v>
      </c>
      <c r="DF1333" s="13">
        <v>69.102220186268198</v>
      </c>
    </row>
    <row r="1334" spans="1:110" x14ac:dyDescent="0.25">
      <c r="A1334" s="9">
        <v>74.099999999999994</v>
      </c>
      <c r="B1334" s="10" t="b">
        <v>1</v>
      </c>
      <c r="U1334" s="13"/>
      <c r="V1334" s="13"/>
      <c r="W1334" s="14"/>
      <c r="X1334" s="26"/>
      <c r="Y1334" s="26"/>
      <c r="Z1334" s="26"/>
      <c r="AA1334" s="26"/>
      <c r="AB1334" s="26"/>
      <c r="AC1334" s="26"/>
      <c r="AD1334" s="26"/>
      <c r="AE1334" s="26"/>
      <c r="AG1334" s="13"/>
      <c r="AH1334" s="13"/>
      <c r="AI1334" s="14"/>
      <c r="AJ1334" s="26"/>
      <c r="AK1334" s="26"/>
      <c r="AL1334" s="26"/>
      <c r="AM1334" s="26"/>
      <c r="AN1334" s="26"/>
      <c r="AO1334" s="26"/>
      <c r="AP1334" s="26"/>
      <c r="AQ1334" s="26"/>
      <c r="AS1334" s="13"/>
      <c r="AT1334" s="13"/>
      <c r="AU1334" s="14"/>
      <c r="AV1334" s="26"/>
      <c r="AW1334" s="26"/>
      <c r="AX1334" s="26"/>
      <c r="AY1334" s="26"/>
      <c r="AZ1334" s="26"/>
      <c r="BA1334" s="26"/>
      <c r="BB1334" s="26"/>
      <c r="BC1334" s="26"/>
      <c r="CW1334" s="26">
        <v>0.45406420765027322</v>
      </c>
      <c r="CX1334" s="13">
        <v>71.099999999999994</v>
      </c>
      <c r="CY1334" s="13">
        <v>68.125881427373358</v>
      </c>
      <c r="CZ1334" s="13">
        <v>67.361523764081994</v>
      </c>
      <c r="DA1334" s="13">
        <v>41.898660340610981</v>
      </c>
      <c r="DB1334" s="13">
        <f ca="1"/>
        <v>69.355248937426538</v>
      </c>
      <c r="DC1334" s="13">
        <f ca="1"/>
        <v>67.796679851552554</v>
      </c>
      <c r="DD1334" s="13">
        <v>65.932667364752234</v>
      </c>
      <c r="DE1334" s="13">
        <f ca="1"/>
        <v>68.458762075570078</v>
      </c>
      <c r="DF1334" s="13">
        <v>69.111634827866894</v>
      </c>
    </row>
    <row r="1335" spans="1:110" x14ac:dyDescent="0.25">
      <c r="A1335" s="9">
        <v>74</v>
      </c>
      <c r="B1335" s="10" t="b">
        <v>1</v>
      </c>
      <c r="U1335" s="13"/>
      <c r="V1335" s="13"/>
      <c r="W1335" s="14"/>
      <c r="X1335" s="26"/>
      <c r="Y1335" s="26"/>
      <c r="Z1335" s="26"/>
      <c r="AA1335" s="26"/>
      <c r="AB1335" s="26"/>
      <c r="AC1335" s="26"/>
      <c r="AD1335" s="26"/>
      <c r="AE1335" s="26"/>
      <c r="AG1335" s="13"/>
      <c r="AH1335" s="13"/>
      <c r="AI1335" s="14"/>
      <c r="AJ1335" s="26"/>
      <c r="AK1335" s="26"/>
      <c r="AL1335" s="26"/>
      <c r="AM1335" s="26"/>
      <c r="AN1335" s="26"/>
      <c r="AO1335" s="26"/>
      <c r="AP1335" s="26"/>
      <c r="AQ1335" s="26"/>
      <c r="AS1335" s="13"/>
      <c r="AT1335" s="13"/>
      <c r="AU1335" s="14"/>
      <c r="AV1335" s="26"/>
      <c r="AW1335" s="26"/>
      <c r="AX1335" s="26"/>
      <c r="AY1335" s="26"/>
      <c r="AZ1335" s="26"/>
      <c r="BA1335" s="26"/>
      <c r="BB1335" s="26"/>
      <c r="BC1335" s="26"/>
      <c r="CW1335" s="26">
        <v>0.45440573770491804</v>
      </c>
      <c r="CX1335" s="13">
        <v>71.099999999999994</v>
      </c>
      <c r="CY1335" s="13">
        <v>68.134088767430839</v>
      </c>
      <c r="CZ1335" s="13">
        <v>67.370061167078944</v>
      </c>
      <c r="DA1335" s="13">
        <v>41.941980073998366</v>
      </c>
      <c r="DB1335" s="13">
        <f ca="1"/>
        <v>69.363143530971527</v>
      </c>
      <c r="DC1335" s="13">
        <f ca="1"/>
        <v>67.804737090638483</v>
      </c>
      <c r="DD1335" s="13">
        <v>65.943829375812143</v>
      </c>
      <c r="DE1335" s="13">
        <f ca="1"/>
        <v>68.467959290259458</v>
      </c>
      <c r="DF1335" s="13">
        <v>69.121047366343774</v>
      </c>
    </row>
    <row r="1336" spans="1:110" x14ac:dyDescent="0.25">
      <c r="A1336" s="9">
        <v>73.900000000000006</v>
      </c>
      <c r="B1336" s="10" t="b">
        <v>1</v>
      </c>
      <c r="U1336" s="13"/>
      <c r="V1336" s="13"/>
      <c r="W1336" s="14"/>
      <c r="X1336" s="26"/>
      <c r="Y1336" s="26"/>
      <c r="Z1336" s="26"/>
      <c r="AA1336" s="26"/>
      <c r="AB1336" s="26"/>
      <c r="AC1336" s="26"/>
      <c r="AD1336" s="26"/>
      <c r="AE1336" s="26"/>
      <c r="AG1336" s="13"/>
      <c r="AH1336" s="13"/>
      <c r="AI1336" s="14"/>
      <c r="AJ1336" s="26"/>
      <c r="AK1336" s="26"/>
      <c r="AL1336" s="26"/>
      <c r="AM1336" s="26"/>
      <c r="AN1336" s="26"/>
      <c r="AO1336" s="26"/>
      <c r="AP1336" s="26"/>
      <c r="AQ1336" s="26"/>
      <c r="AS1336" s="13"/>
      <c r="AT1336" s="13"/>
      <c r="AU1336" s="14"/>
      <c r="AV1336" s="26"/>
      <c r="AW1336" s="26"/>
      <c r="AX1336" s="26"/>
      <c r="AY1336" s="26"/>
      <c r="AZ1336" s="26"/>
      <c r="BA1336" s="26"/>
      <c r="BB1336" s="26"/>
      <c r="BC1336" s="26"/>
      <c r="CW1336" s="26">
        <v>0.45474726775956287</v>
      </c>
      <c r="CX1336" s="13">
        <v>71.099999999999994</v>
      </c>
      <c r="CY1336" s="13">
        <v>68.142295297464855</v>
      </c>
      <c r="CZ1336" s="13">
        <v>67.378598809347551</v>
      </c>
      <c r="DA1336" s="13">
        <v>41.985326933081581</v>
      </c>
      <c r="DB1336" s="13">
        <f ca="1"/>
        <v>69.371035808617705</v>
      </c>
      <c r="DC1336" s="13">
        <f ca="1"/>
        <v>67.812794173962757</v>
      </c>
      <c r="DD1336" s="13">
        <v>65.954987192991808</v>
      </c>
      <c r="DE1336" s="13">
        <f ca="1"/>
        <v>68.477154609866432</v>
      </c>
      <c r="DF1336" s="13">
        <v>69.130457807336342</v>
      </c>
    </row>
    <row r="1337" spans="1:110" x14ac:dyDescent="0.25">
      <c r="A1337" s="9">
        <v>73.7</v>
      </c>
      <c r="B1337" s="10" t="b">
        <v>1</v>
      </c>
      <c r="U1337" s="13"/>
      <c r="V1337" s="13"/>
      <c r="W1337" s="14"/>
      <c r="X1337" s="26"/>
      <c r="Y1337" s="26"/>
      <c r="Z1337" s="26"/>
      <c r="AA1337" s="26"/>
      <c r="AB1337" s="26"/>
      <c r="AC1337" s="26"/>
      <c r="AD1337" s="26"/>
      <c r="AE1337" s="26"/>
      <c r="AG1337" s="13"/>
      <c r="AH1337" s="13"/>
      <c r="AI1337" s="14"/>
      <c r="AJ1337" s="26"/>
      <c r="AK1337" s="26"/>
      <c r="AL1337" s="26"/>
      <c r="AM1337" s="26"/>
      <c r="AN1337" s="26"/>
      <c r="AO1337" s="26"/>
      <c r="AP1337" s="26"/>
      <c r="AQ1337" s="26"/>
      <c r="AS1337" s="13"/>
      <c r="AT1337" s="13"/>
      <c r="AU1337" s="14"/>
      <c r="AV1337" s="26"/>
      <c r="AW1337" s="26"/>
      <c r="AX1337" s="26"/>
      <c r="AY1337" s="26"/>
      <c r="AZ1337" s="26"/>
      <c r="BA1337" s="26"/>
      <c r="BB1337" s="26"/>
      <c r="BC1337" s="26"/>
      <c r="CW1337" s="26">
        <v>0.45508879781420764</v>
      </c>
      <c r="CX1337" s="13">
        <v>71.099999999999994</v>
      </c>
      <c r="CY1337" s="13">
        <v>68.150501023727372</v>
      </c>
      <c r="CZ1337" s="13">
        <v>67.387136697210011</v>
      </c>
      <c r="DA1337" s="13">
        <v>42.028700951852699</v>
      </c>
      <c r="DB1337" s="13">
        <f ca="1"/>
        <v>69.378925777088227</v>
      </c>
      <c r="DC1337" s="13">
        <f ca="1"/>
        <v>67.820851107494065</v>
      </c>
      <c r="DD1337" s="13">
        <v>65.966140821014974</v>
      </c>
      <c r="DE1337" s="13">
        <f ca="1"/>
        <v>68.48634803994274</v>
      </c>
      <c r="DF1337" s="13">
        <v>69.13986615647535</v>
      </c>
    </row>
    <row r="1338" spans="1:110" x14ac:dyDescent="0.25">
      <c r="A1338" s="9">
        <v>73.599999999999994</v>
      </c>
      <c r="B1338" s="10" t="b">
        <v>1</v>
      </c>
      <c r="U1338" s="13"/>
      <c r="V1338" s="13"/>
      <c r="W1338" s="14"/>
      <c r="X1338" s="26"/>
      <c r="Y1338" s="26"/>
      <c r="Z1338" s="26"/>
      <c r="AA1338" s="26"/>
      <c r="AB1338" s="26"/>
      <c r="AC1338" s="26"/>
      <c r="AD1338" s="26"/>
      <c r="AE1338" s="26"/>
      <c r="AG1338" s="13"/>
      <c r="AH1338" s="13"/>
      <c r="AI1338" s="14"/>
      <c r="AJ1338" s="26"/>
      <c r="AK1338" s="26"/>
      <c r="AL1338" s="26"/>
      <c r="AM1338" s="26"/>
      <c r="AN1338" s="26"/>
      <c r="AO1338" s="26"/>
      <c r="AP1338" s="26"/>
      <c r="AQ1338" s="26"/>
      <c r="AS1338" s="13"/>
      <c r="AT1338" s="13"/>
      <c r="AU1338" s="14"/>
      <c r="AV1338" s="26"/>
      <c r="AW1338" s="26"/>
      <c r="AX1338" s="26"/>
      <c r="AY1338" s="26"/>
      <c r="AZ1338" s="26"/>
      <c r="BA1338" s="26"/>
      <c r="BB1338" s="26"/>
      <c r="BC1338" s="26"/>
      <c r="CW1338" s="26">
        <v>0.45543032786885246</v>
      </c>
      <c r="CX1338" s="13">
        <v>71.099999999999994</v>
      </c>
      <c r="CY1338" s="13">
        <v>68.158705952466121</v>
      </c>
      <c r="CZ1338" s="13">
        <v>67.395674836987368</v>
      </c>
      <c r="DA1338" s="13">
        <v>42.072102164367784</v>
      </c>
      <c r="DB1338" s="13">
        <f ca="1"/>
        <v>69.386813443097537</v>
      </c>
      <c r="DC1338" s="13">
        <f ca="1"/>
        <v>67.828907897198917</v>
      </c>
      <c r="DD1338" s="13">
        <v>65.97729026459649</v>
      </c>
      <c r="DE1338" s="13">
        <f ca="1"/>
        <v>68.495539586033843</v>
      </c>
      <c r="DF1338" s="13">
        <v>69.149272419384744</v>
      </c>
    </row>
    <row r="1339" spans="1:110" x14ac:dyDescent="0.25">
      <c r="A1339" s="9">
        <v>73.400000000000006</v>
      </c>
      <c r="B1339" s="10" t="b">
        <v>1</v>
      </c>
      <c r="U1339" s="13"/>
      <c r="V1339" s="13"/>
      <c r="W1339" s="14"/>
      <c r="X1339" s="26"/>
      <c r="Y1339" s="26"/>
      <c r="Z1339" s="26"/>
      <c r="AA1339" s="26"/>
      <c r="AB1339" s="26"/>
      <c r="AC1339" s="26"/>
      <c r="AD1339" s="26"/>
      <c r="AE1339" s="26"/>
      <c r="AG1339" s="13"/>
      <c r="AH1339" s="13"/>
      <c r="AI1339" s="14"/>
      <c r="AJ1339" s="26"/>
      <c r="AK1339" s="26"/>
      <c r="AL1339" s="26"/>
      <c r="AM1339" s="26"/>
      <c r="AN1339" s="26"/>
      <c r="AO1339" s="26"/>
      <c r="AP1339" s="26"/>
      <c r="AQ1339" s="26"/>
      <c r="AS1339" s="13"/>
      <c r="AT1339" s="13"/>
      <c r="AU1339" s="14"/>
      <c r="AV1339" s="26"/>
      <c r="AW1339" s="26"/>
      <c r="AX1339" s="26"/>
      <c r="AY1339" s="26"/>
      <c r="AZ1339" s="26"/>
      <c r="BA1339" s="26"/>
      <c r="BB1339" s="26"/>
      <c r="BC1339" s="26"/>
      <c r="CW1339" s="26">
        <v>0.45577185792349728</v>
      </c>
      <c r="CX1339" s="13">
        <v>71.099999999999994</v>
      </c>
      <c r="CY1339" s="13">
        <v>68.166910089924684</v>
      </c>
      <c r="CZ1339" s="13">
        <v>67.404213234999673</v>
      </c>
      <c r="DA1339" s="13">
        <v>42.115530604746958</v>
      </c>
      <c r="DB1339" s="13">
        <f ca="1"/>
        <v>69.394698813351411</v>
      </c>
      <c r="DC1339" s="13">
        <f ca="1"/>
        <v>67.83696454904161</v>
      </c>
      <c r="DD1339" s="13">
        <v>65.988435528442395</v>
      </c>
      <c r="DE1339" s="13">
        <f ca="1"/>
        <v>68.504729253678974</v>
      </c>
      <c r="DF1339" s="13">
        <v>69.158676601681819</v>
      </c>
    </row>
    <row r="1340" spans="1:110" x14ac:dyDescent="0.25">
      <c r="A1340" s="9">
        <v>73.3</v>
      </c>
      <c r="B1340" s="10" t="b">
        <v>1</v>
      </c>
      <c r="U1340" s="13"/>
      <c r="V1340" s="13"/>
      <c r="W1340" s="14"/>
      <c r="X1340" s="26"/>
      <c r="Y1340" s="26"/>
      <c r="Z1340" s="26"/>
      <c r="AA1340" s="26"/>
      <c r="AB1340" s="26"/>
      <c r="AC1340" s="26"/>
      <c r="AD1340" s="26"/>
      <c r="AE1340" s="26"/>
      <c r="AG1340" s="13"/>
      <c r="AH1340" s="13"/>
      <c r="AI1340" s="14"/>
      <c r="AJ1340" s="26"/>
      <c r="AK1340" s="26"/>
      <c r="AL1340" s="26"/>
      <c r="AM1340" s="26"/>
      <c r="AN1340" s="26"/>
      <c r="AO1340" s="26"/>
      <c r="AP1340" s="26"/>
      <c r="AQ1340" s="26"/>
      <c r="AS1340" s="13"/>
      <c r="AT1340" s="13"/>
      <c r="AU1340" s="14"/>
      <c r="AV1340" s="26"/>
      <c r="AW1340" s="26"/>
      <c r="AX1340" s="26"/>
      <c r="AY1340" s="26"/>
      <c r="AZ1340" s="26"/>
      <c r="BA1340" s="26"/>
      <c r="BB1340" s="26"/>
      <c r="BC1340" s="26"/>
      <c r="CW1340" s="26">
        <v>0.4561133879781421</v>
      </c>
      <c r="CX1340" s="13">
        <v>71.099999999999994</v>
      </c>
      <c r="CY1340" s="13">
        <v>68.17511344234245</v>
      </c>
      <c r="CZ1340" s="13">
        <v>67.412751897565741</v>
      </c>
      <c r="DA1340" s="13">
        <v>42.158986307174608</v>
      </c>
      <c r="DB1340" s="13">
        <f ca="1"/>
        <v>69.402581894546984</v>
      </c>
      <c r="DC1340" s="13">
        <f ca="1"/>
        <v>67.845021068984337</v>
      </c>
      <c r="DD1340" s="13">
        <v>65.999576617249886</v>
      </c>
      <c r="DE1340" s="13">
        <f ca="1"/>
        <v>68.513917048411059</v>
      </c>
      <c r="DF1340" s="13">
        <v>69.168078708977134</v>
      </c>
    </row>
    <row r="1341" spans="1:110" x14ac:dyDescent="0.25">
      <c r="A1341" s="9">
        <v>73.099999999999994</v>
      </c>
      <c r="B1341" s="10" t="b">
        <v>1</v>
      </c>
      <c r="U1341" s="13"/>
      <c r="V1341" s="13"/>
      <c r="W1341" s="14"/>
      <c r="X1341" s="26"/>
      <c r="Y1341" s="26"/>
      <c r="Z1341" s="26"/>
      <c r="AA1341" s="26"/>
      <c r="AB1341" s="26"/>
      <c r="AC1341" s="26"/>
      <c r="AD1341" s="26"/>
      <c r="AE1341" s="26"/>
      <c r="AG1341" s="13"/>
      <c r="AH1341" s="13"/>
      <c r="AI1341" s="14"/>
      <c r="AJ1341" s="26"/>
      <c r="AK1341" s="26"/>
      <c r="AL1341" s="26"/>
      <c r="AM1341" s="26"/>
      <c r="AN1341" s="26"/>
      <c r="AO1341" s="26"/>
      <c r="AP1341" s="26"/>
      <c r="AQ1341" s="26"/>
      <c r="AS1341" s="13"/>
      <c r="AT1341" s="13"/>
      <c r="AU1341" s="14"/>
      <c r="AV1341" s="26"/>
      <c r="AW1341" s="26"/>
      <c r="AX1341" s="26"/>
      <c r="AY1341" s="26"/>
      <c r="AZ1341" s="26"/>
      <c r="BA1341" s="26"/>
      <c r="BB1341" s="26"/>
      <c r="BC1341" s="26"/>
      <c r="CW1341" s="26">
        <v>0.45645491803278687</v>
      </c>
      <c r="CX1341" s="13">
        <v>71.099999999999994</v>
      </c>
      <c r="CY1341" s="13">
        <v>68.183316015954688</v>
      </c>
      <c r="CZ1341" s="13">
        <v>67.421290831003475</v>
      </c>
      <c r="DA1341" s="13">
        <v>42.202469305899548</v>
      </c>
      <c r="DB1341" s="13">
        <f ca="1"/>
        <v>69.410462693372793</v>
      </c>
      <c r="DC1341" s="13">
        <f ca="1"/>
        <v>67.853077462987216</v>
      </c>
      <c r="DD1341" s="13">
        <v>66.010713535707396</v>
      </c>
      <c r="DE1341" s="13">
        <f ca="1"/>
        <v>68.523102975756899</v>
      </c>
      <c r="DF1341" s="13">
        <v>69.177478746874627</v>
      </c>
    </row>
    <row r="1342" spans="1:110" x14ac:dyDescent="0.25">
      <c r="A1342" s="9">
        <v>73</v>
      </c>
      <c r="B1342" s="10" t="b">
        <v>1</v>
      </c>
      <c r="U1342" s="13"/>
      <c r="V1342" s="13"/>
      <c r="W1342" s="14"/>
      <c r="X1342" s="26"/>
      <c r="Y1342" s="26"/>
      <c r="Z1342" s="26"/>
      <c r="AA1342" s="26"/>
      <c r="AB1342" s="26"/>
      <c r="AC1342" s="26"/>
      <c r="AD1342" s="26"/>
      <c r="AE1342" s="26"/>
      <c r="AG1342" s="13"/>
      <c r="AH1342" s="13"/>
      <c r="AI1342" s="14"/>
      <c r="AJ1342" s="26"/>
      <c r="AK1342" s="26"/>
      <c r="AL1342" s="26"/>
      <c r="AM1342" s="26"/>
      <c r="AN1342" s="26"/>
      <c r="AO1342" s="26"/>
      <c r="AP1342" s="26"/>
      <c r="AQ1342" s="26"/>
      <c r="AS1342" s="13"/>
      <c r="AT1342" s="13"/>
      <c r="AU1342" s="14"/>
      <c r="AV1342" s="26"/>
      <c r="AW1342" s="26"/>
      <c r="AX1342" s="26"/>
      <c r="AY1342" s="26"/>
      <c r="AZ1342" s="26"/>
      <c r="BA1342" s="26"/>
      <c r="BB1342" s="26"/>
      <c r="BC1342" s="26"/>
      <c r="CW1342" s="26">
        <v>0.45679644808743169</v>
      </c>
      <c r="CX1342" s="13">
        <v>71.099999999999994</v>
      </c>
      <c r="CY1342" s="13">
        <v>68.191517816992615</v>
      </c>
      <c r="CZ1342" s="13">
        <v>67.429830041629771</v>
      </c>
      <c r="DA1342" s="13">
        <v>42.245979635235173</v>
      </c>
      <c r="DB1342" s="13">
        <f ca="1"/>
        <v>69.418341216508864</v>
      </c>
      <c r="DC1342" s="13">
        <f ca="1"/>
        <v>67.861133737008245</v>
      </c>
      <c r="DD1342" s="13">
        <v>66.021846288494586</v>
      </c>
      <c r="DE1342" s="13">
        <f ca="1"/>
        <v>68.532287041237097</v>
      </c>
      <c r="DF1342" s="13">
        <v>69.186876720971554</v>
      </c>
    </row>
    <row r="1343" spans="1:110" x14ac:dyDescent="0.25">
      <c r="A1343" s="9">
        <v>72.8</v>
      </c>
      <c r="B1343" s="10" t="b">
        <v>1</v>
      </c>
      <c r="U1343" s="13"/>
      <c r="V1343" s="13"/>
      <c r="W1343" s="14"/>
      <c r="X1343" s="26"/>
      <c r="Y1343" s="26"/>
      <c r="Z1343" s="26"/>
      <c r="AA1343" s="26"/>
      <c r="AB1343" s="26"/>
      <c r="AC1343" s="26"/>
      <c r="AD1343" s="26"/>
      <c r="AE1343" s="26"/>
      <c r="AG1343" s="13"/>
      <c r="AH1343" s="13"/>
      <c r="AI1343" s="14"/>
      <c r="AJ1343" s="26"/>
      <c r="AK1343" s="26"/>
      <c r="AL1343" s="26"/>
      <c r="AM1343" s="26"/>
      <c r="AN1343" s="26"/>
      <c r="AO1343" s="26"/>
      <c r="AP1343" s="26"/>
      <c r="AQ1343" s="26"/>
      <c r="AS1343" s="13"/>
      <c r="AT1343" s="13"/>
      <c r="AU1343" s="14"/>
      <c r="AV1343" s="26"/>
      <c r="AW1343" s="26"/>
      <c r="AX1343" s="26"/>
      <c r="AY1343" s="26"/>
      <c r="AZ1343" s="26"/>
      <c r="BA1343" s="26"/>
      <c r="BB1343" s="26"/>
      <c r="BC1343" s="26"/>
      <c r="CW1343" s="26">
        <v>0.45713797814207652</v>
      </c>
      <c r="CX1343" s="13">
        <v>71.2</v>
      </c>
      <c r="CY1343" s="13">
        <v>68.199718851683386</v>
      </c>
      <c r="CZ1343" s="13">
        <v>67.438369535760458</v>
      </c>
      <c r="DA1343" s="13">
        <v>42.289517329559608</v>
      </c>
      <c r="DB1343" s="13">
        <f ca="1"/>
        <v>69.426217470626639</v>
      </c>
      <c r="DC1343" s="13">
        <f ca="1"/>
        <v>67.869189897003466</v>
      </c>
      <c r="DD1343" s="13">
        <v>66.032974880282353</v>
      </c>
      <c r="DE1343" s="13">
        <f ca="1"/>
        <v>68.541469250366148</v>
      </c>
      <c r="DF1343" s="13">
        <v>69.196272636858637</v>
      </c>
    </row>
    <row r="1344" spans="1:110" x14ac:dyDescent="0.25">
      <c r="A1344" s="9">
        <v>72.400000000000006</v>
      </c>
      <c r="B1344" s="10" t="b">
        <v>1</v>
      </c>
      <c r="U1344" s="13"/>
      <c r="V1344" s="13"/>
      <c r="W1344" s="14"/>
      <c r="X1344" s="26"/>
      <c r="Y1344" s="26"/>
      <c r="Z1344" s="26"/>
      <c r="AA1344" s="26"/>
      <c r="AB1344" s="26"/>
      <c r="AC1344" s="26"/>
      <c r="AD1344" s="26"/>
      <c r="AE1344" s="26"/>
      <c r="AG1344" s="13"/>
      <c r="AH1344" s="13"/>
      <c r="AI1344" s="14"/>
      <c r="AJ1344" s="26"/>
      <c r="AK1344" s="26"/>
      <c r="AL1344" s="26"/>
      <c r="AM1344" s="26"/>
      <c r="AN1344" s="26"/>
      <c r="AO1344" s="26"/>
      <c r="AP1344" s="26"/>
      <c r="AQ1344" s="26"/>
      <c r="AS1344" s="13"/>
      <c r="AT1344" s="13"/>
      <c r="AU1344" s="14"/>
      <c r="AV1344" s="26"/>
      <c r="AW1344" s="26"/>
      <c r="AX1344" s="26"/>
      <c r="AY1344" s="26"/>
      <c r="AZ1344" s="26"/>
      <c r="BA1344" s="26"/>
      <c r="BB1344" s="26"/>
      <c r="BC1344" s="26"/>
      <c r="CW1344" s="26">
        <v>0.45747950819672129</v>
      </c>
      <c r="CX1344" s="13">
        <v>71.2</v>
      </c>
      <c r="CY1344" s="13">
        <v>68.20791912625009</v>
      </c>
      <c r="CZ1344" s="13">
        <v>67.446909319710571</v>
      </c>
      <c r="DA1344" s="13">
        <v>42.333082423315872</v>
      </c>
      <c r="DB1344" s="13">
        <f ca="1"/>
        <v>69.434091462389148</v>
      </c>
      <c r="DC1344" s="13">
        <f ca="1"/>
        <v>67.877245948926827</v>
      </c>
      <c r="DD1344" s="13">
        <v>66.044099315732879</v>
      </c>
      <c r="DE1344" s="13">
        <f ca="1"/>
        <v>68.550649608652364</v>
      </c>
      <c r="DF1344" s="13">
        <v>69.205666500119975</v>
      </c>
    </row>
    <row r="1345" spans="1:110" x14ac:dyDescent="0.25">
      <c r="A1345" s="9">
        <v>72.5</v>
      </c>
      <c r="B1345" s="10" t="b">
        <v>1</v>
      </c>
      <c r="U1345" s="13"/>
      <c r="V1345" s="13"/>
      <c r="W1345" s="14"/>
      <c r="X1345" s="26"/>
      <c r="Y1345" s="26"/>
      <c r="Z1345" s="26"/>
      <c r="AA1345" s="26"/>
      <c r="AB1345" s="26"/>
      <c r="AC1345" s="26"/>
      <c r="AD1345" s="26"/>
      <c r="AE1345" s="26"/>
      <c r="AG1345" s="13"/>
      <c r="AH1345" s="13"/>
      <c r="AI1345" s="14"/>
      <c r="AJ1345" s="26"/>
      <c r="AK1345" s="26"/>
      <c r="AL1345" s="26"/>
      <c r="AM1345" s="26"/>
      <c r="AN1345" s="26"/>
      <c r="AO1345" s="26"/>
      <c r="AP1345" s="26"/>
      <c r="AQ1345" s="26"/>
      <c r="AS1345" s="13"/>
      <c r="AT1345" s="13"/>
      <c r="AU1345" s="14"/>
      <c r="AV1345" s="26"/>
      <c r="AW1345" s="26"/>
      <c r="AX1345" s="26"/>
      <c r="AY1345" s="26"/>
      <c r="AZ1345" s="26"/>
      <c r="BA1345" s="26"/>
      <c r="BB1345" s="26"/>
      <c r="BC1345" s="26"/>
      <c r="CW1345" s="26">
        <v>0.45782103825136611</v>
      </c>
      <c r="CX1345" s="13">
        <v>71.2</v>
      </c>
      <c r="CY1345" s="13">
        <v>68.21611864691188</v>
      </c>
      <c r="CZ1345" s="13">
        <v>67.455449399794176</v>
      </c>
      <c r="DA1345" s="13">
        <v>42.376674951012085</v>
      </c>
      <c r="DB1345" s="13">
        <f ca="1"/>
        <v>69.441963198450949</v>
      </c>
      <c r="DC1345" s="13">
        <f ca="1"/>
        <v>67.88530189873039</v>
      </c>
      <c r="DD1345" s="13">
        <v>66.055219599499651</v>
      </c>
      <c r="DE1345" s="13">
        <f ca="1"/>
        <v>68.559828121598073</v>
      </c>
      <c r="DF1345" s="13">
        <v>69.215058316333128</v>
      </c>
    </row>
    <row r="1346" spans="1:110" x14ac:dyDescent="0.25">
      <c r="A1346" s="9">
        <v>72.3</v>
      </c>
      <c r="B1346" s="10" t="b">
        <v>1</v>
      </c>
      <c r="U1346" s="13"/>
      <c r="V1346" s="13"/>
      <c r="W1346" s="14"/>
      <c r="X1346" s="26"/>
      <c r="Y1346" s="26"/>
      <c r="Z1346" s="26"/>
      <c r="AA1346" s="26"/>
      <c r="AB1346" s="26"/>
      <c r="AC1346" s="26"/>
      <c r="AD1346" s="26"/>
      <c r="AE1346" s="26"/>
      <c r="AG1346" s="13"/>
      <c r="AH1346" s="13"/>
      <c r="AI1346" s="14"/>
      <c r="AJ1346" s="26"/>
      <c r="AK1346" s="26"/>
      <c r="AL1346" s="26"/>
      <c r="AM1346" s="26"/>
      <c r="AN1346" s="26"/>
      <c r="AO1346" s="26"/>
      <c r="AP1346" s="26"/>
      <c r="AQ1346" s="26"/>
      <c r="AS1346" s="13"/>
      <c r="AT1346" s="13"/>
      <c r="AU1346" s="14"/>
      <c r="AV1346" s="26"/>
      <c r="AW1346" s="26"/>
      <c r="AX1346" s="26"/>
      <c r="AY1346" s="26"/>
      <c r="AZ1346" s="26"/>
      <c r="BA1346" s="26"/>
      <c r="BB1346" s="26"/>
      <c r="BC1346" s="26"/>
      <c r="CW1346" s="26">
        <v>0.45816256830601093</v>
      </c>
      <c r="CX1346" s="13">
        <v>71.2</v>
      </c>
      <c r="CY1346" s="13">
        <v>68.22431741988396</v>
      </c>
      <c r="CZ1346" s="13">
        <v>67.463989782324447</v>
      </c>
      <c r="DA1346" s="13">
        <v>42.420294947221578</v>
      </c>
      <c r="DB1346" s="13">
        <f ca="1"/>
        <v>69.44983268545819</v>
      </c>
      <c r="DC1346" s="13">
        <f ca="1"/>
        <v>67.89335775236421</v>
      </c>
      <c r="DD1346" s="13">
        <v>66.066335736227487</v>
      </c>
      <c r="DE1346" s="13">
        <f ca="1"/>
        <v>68.569004794699438</v>
      </c>
      <c r="DF1346" s="13">
        <v>69.224448091069149</v>
      </c>
    </row>
    <row r="1347" spans="1:110" x14ac:dyDescent="0.25">
      <c r="A1347" s="9">
        <v>72.099999999999994</v>
      </c>
      <c r="B1347" s="10" t="b">
        <v>1</v>
      </c>
      <c r="U1347" s="13"/>
      <c r="V1347" s="13"/>
      <c r="W1347" s="14"/>
      <c r="X1347" s="26"/>
      <c r="Y1347" s="26"/>
      <c r="Z1347" s="26"/>
      <c r="AA1347" s="26"/>
      <c r="AB1347" s="26"/>
      <c r="AC1347" s="26"/>
      <c r="AD1347" s="26"/>
      <c r="AE1347" s="26"/>
      <c r="AG1347" s="13"/>
      <c r="AH1347" s="13"/>
      <c r="AI1347" s="14"/>
      <c r="AJ1347" s="26"/>
      <c r="AK1347" s="26"/>
      <c r="AL1347" s="26"/>
      <c r="AM1347" s="26"/>
      <c r="AN1347" s="26"/>
      <c r="AO1347" s="26"/>
      <c r="AP1347" s="26"/>
      <c r="AQ1347" s="26"/>
      <c r="AS1347" s="13"/>
      <c r="AT1347" s="13"/>
      <c r="AU1347" s="14"/>
      <c r="AV1347" s="26"/>
      <c r="AW1347" s="26"/>
      <c r="AX1347" s="26"/>
      <c r="AY1347" s="26"/>
      <c r="AZ1347" s="26"/>
      <c r="BA1347" s="26"/>
      <c r="BB1347" s="26"/>
      <c r="BC1347" s="26"/>
      <c r="CW1347" s="26">
        <v>0.45850409836065575</v>
      </c>
      <c r="CX1347" s="13">
        <v>71.2</v>
      </c>
      <c r="CY1347" s="13">
        <v>68.232515451377608</v>
      </c>
      <c r="CZ1347" s="13">
        <v>67.472530473613844</v>
      </c>
      <c r="DA1347" s="13">
        <v>42.463942446583097</v>
      </c>
      <c r="DB1347" s="13">
        <f ca="1"/>
        <v>69.457699930048719</v>
      </c>
      <c r="DC1347" s="13">
        <f ca="1"/>
        <v>67.901413515776454</v>
      </c>
      <c r="DD1347" s="13">
        <v>66.077447730552535</v>
      </c>
      <c r="DE1347" s="13">
        <f ca="1"/>
        <v>68.578179633446695</v>
      </c>
      <c r="DF1347" s="13">
        <v>69.233835829892627</v>
      </c>
    </row>
    <row r="1348" spans="1:110" x14ac:dyDescent="0.25">
      <c r="A1348" s="9">
        <v>71.900000000000006</v>
      </c>
      <c r="B1348" s="10" t="b">
        <v>1</v>
      </c>
      <c r="U1348" s="13"/>
      <c r="V1348" s="13"/>
      <c r="W1348" s="14"/>
      <c r="X1348" s="26"/>
      <c r="Y1348" s="26"/>
      <c r="Z1348" s="26"/>
      <c r="AA1348" s="26"/>
      <c r="AB1348" s="26"/>
      <c r="AC1348" s="26"/>
      <c r="AD1348" s="26"/>
      <c r="AE1348" s="26"/>
      <c r="AG1348" s="13"/>
      <c r="AH1348" s="13"/>
      <c r="AI1348" s="14"/>
      <c r="AJ1348" s="26"/>
      <c r="AK1348" s="26"/>
      <c r="AL1348" s="26"/>
      <c r="AM1348" s="26"/>
      <c r="AN1348" s="26"/>
      <c r="AO1348" s="26"/>
      <c r="AP1348" s="26"/>
      <c r="AQ1348" s="26"/>
      <c r="AS1348" s="13"/>
      <c r="AT1348" s="13"/>
      <c r="AU1348" s="14"/>
      <c r="AV1348" s="26"/>
      <c r="AW1348" s="26"/>
      <c r="AX1348" s="26"/>
      <c r="AY1348" s="26"/>
      <c r="AZ1348" s="26"/>
      <c r="BA1348" s="26"/>
      <c r="BB1348" s="26"/>
      <c r="BC1348" s="26"/>
      <c r="CW1348" s="26">
        <v>0.45884562841530052</v>
      </c>
      <c r="CX1348" s="13">
        <v>71.2</v>
      </c>
      <c r="CY1348" s="13">
        <v>68.240712747600185</v>
      </c>
      <c r="CZ1348" s="13">
        <v>67.481071479973863</v>
      </c>
      <c r="DA1348" s="13">
        <v>42.507617483800921</v>
      </c>
      <c r="DB1348" s="13">
        <f ca="1"/>
        <v>69.465564938851983</v>
      </c>
      <c r="DC1348" s="13">
        <f ca="1"/>
        <v>67.909469194913441</v>
      </c>
      <c r="DD1348" s="13">
        <v>66.088555587102292</v>
      </c>
      <c r="DE1348" s="13">
        <f ca="1"/>
        <v>68.58735264332401</v>
      </c>
      <c r="DF1348" s="13">
        <v>69.243221538361666</v>
      </c>
    </row>
    <row r="1349" spans="1:110" x14ac:dyDescent="0.25">
      <c r="A1349" s="9">
        <v>71.7</v>
      </c>
      <c r="B1349" s="10" t="b">
        <v>1</v>
      </c>
      <c r="U1349" s="13"/>
      <c r="V1349" s="13"/>
      <c r="W1349" s="14"/>
      <c r="X1349" s="26"/>
      <c r="Y1349" s="26"/>
      <c r="Z1349" s="26"/>
      <c r="AA1349" s="26"/>
      <c r="AB1349" s="26"/>
      <c r="AC1349" s="26"/>
      <c r="AD1349" s="26"/>
      <c r="AE1349" s="26"/>
      <c r="AG1349" s="13"/>
      <c r="AH1349" s="13"/>
      <c r="AI1349" s="14"/>
      <c r="AJ1349" s="26"/>
      <c r="AK1349" s="26"/>
      <c r="AL1349" s="26"/>
      <c r="AM1349" s="26"/>
      <c r="AN1349" s="26"/>
      <c r="AO1349" s="26"/>
      <c r="AP1349" s="26"/>
      <c r="AQ1349" s="26"/>
      <c r="AS1349" s="13"/>
      <c r="AT1349" s="13"/>
      <c r="AU1349" s="14"/>
      <c r="AV1349" s="26"/>
      <c r="AW1349" s="26"/>
      <c r="AX1349" s="26"/>
      <c r="AY1349" s="26"/>
      <c r="AZ1349" s="26"/>
      <c r="BA1349" s="26"/>
      <c r="BB1349" s="26"/>
      <c r="BC1349" s="26"/>
      <c r="CW1349" s="26">
        <v>0.45918715846994534</v>
      </c>
      <c r="CX1349" s="13">
        <v>71.2</v>
      </c>
      <c r="CY1349" s="13">
        <v>68.248909314755267</v>
      </c>
      <c r="CZ1349" s="13">
        <v>67.489612807715361</v>
      </c>
      <c r="DA1349" s="13">
        <v>42.551320093645103</v>
      </c>
      <c r="DB1349" s="13">
        <f ca="1"/>
        <v>69.473427718489233</v>
      </c>
      <c r="DC1349" s="13">
        <f ca="1"/>
        <v>67.917524795719615</v>
      </c>
      <c r="DD1349" s="13">
        <v>66.099659310495724</v>
      </c>
      <c r="DE1349" s="13">
        <f ca="1"/>
        <v>68.596523829809612</v>
      </c>
      <c r="DF1349" s="13">
        <v>69.25260522202791</v>
      </c>
    </row>
    <row r="1350" spans="1:110" x14ac:dyDescent="0.25">
      <c r="A1350" s="9">
        <v>72</v>
      </c>
      <c r="B1350" s="10" t="b">
        <v>1</v>
      </c>
      <c r="U1350" s="13"/>
      <c r="V1350" s="13"/>
      <c r="W1350" s="14"/>
      <c r="X1350" s="26"/>
      <c r="Y1350" s="26"/>
      <c r="Z1350" s="26"/>
      <c r="AA1350" s="26"/>
      <c r="AB1350" s="26"/>
      <c r="AC1350" s="26"/>
      <c r="AD1350" s="26"/>
      <c r="AE1350" s="26"/>
      <c r="AG1350" s="13"/>
      <c r="AH1350" s="13"/>
      <c r="AI1350" s="14"/>
      <c r="AJ1350" s="26"/>
      <c r="AK1350" s="26"/>
      <c r="AL1350" s="26"/>
      <c r="AM1350" s="26"/>
      <c r="AN1350" s="26"/>
      <c r="AO1350" s="26"/>
      <c r="AP1350" s="26"/>
      <c r="AQ1350" s="26"/>
      <c r="AS1350" s="13"/>
      <c r="AT1350" s="13"/>
      <c r="AU1350" s="14"/>
      <c r="AV1350" s="26"/>
      <c r="AW1350" s="26"/>
      <c r="AX1350" s="26"/>
      <c r="AY1350" s="26"/>
      <c r="AZ1350" s="26"/>
      <c r="BA1350" s="26"/>
      <c r="BB1350" s="26"/>
      <c r="BC1350" s="26"/>
      <c r="CW1350" s="26">
        <v>0.45952868852459017</v>
      </c>
      <c r="CX1350" s="13">
        <v>71.2</v>
      </c>
      <c r="CY1350" s="13">
        <v>68.257105159042567</v>
      </c>
      <c r="CZ1350" s="13">
        <v>67.498154463148424</v>
      </c>
      <c r="DA1350" s="13">
        <v>42.595050310951514</v>
      </c>
      <c r="DB1350" s="13">
        <f ca="1"/>
        <v>69.481288275573391</v>
      </c>
      <c r="DC1350" s="13">
        <f ca="1"/>
        <v>67.925580324137613</v>
      </c>
      <c r="DD1350" s="13">
        <v>66.110758905343118</v>
      </c>
      <c r="DE1350" s="13">
        <f ca="1"/>
        <v>68.605693198375803</v>
      </c>
      <c r="DF1350" s="13">
        <v>69.261986886436688</v>
      </c>
    </row>
    <row r="1351" spans="1:110" x14ac:dyDescent="0.25">
      <c r="A1351" s="9">
        <v>69.900000000000006</v>
      </c>
      <c r="B1351" s="10" t="b">
        <v>1</v>
      </c>
      <c r="U1351" s="13"/>
      <c r="V1351" s="13"/>
      <c r="W1351" s="14"/>
      <c r="X1351" s="26"/>
      <c r="Y1351" s="26"/>
      <c r="Z1351" s="26"/>
      <c r="AA1351" s="26"/>
      <c r="AB1351" s="26"/>
      <c r="AC1351" s="26"/>
      <c r="AD1351" s="26"/>
      <c r="AE1351" s="26"/>
      <c r="AG1351" s="13"/>
      <c r="AH1351" s="13"/>
      <c r="AI1351" s="14"/>
      <c r="AJ1351" s="26"/>
      <c r="AK1351" s="26"/>
      <c r="AL1351" s="26"/>
      <c r="AM1351" s="26"/>
      <c r="AN1351" s="26"/>
      <c r="AO1351" s="26"/>
      <c r="AP1351" s="26"/>
      <c r="AQ1351" s="26"/>
      <c r="AS1351" s="13"/>
      <c r="AT1351" s="13"/>
      <c r="AU1351" s="14"/>
      <c r="AV1351" s="26"/>
      <c r="AW1351" s="26"/>
      <c r="AX1351" s="26"/>
      <c r="AY1351" s="26"/>
      <c r="AZ1351" s="26"/>
      <c r="BA1351" s="26"/>
      <c r="BB1351" s="26"/>
      <c r="BC1351" s="26"/>
      <c r="CW1351" s="26">
        <v>0.45987021857923499</v>
      </c>
      <c r="CX1351" s="13">
        <v>71.2</v>
      </c>
      <c r="CY1351" s="13">
        <v>68.265300286658018</v>
      </c>
      <c r="CZ1351" s="13">
        <v>67.506696452582389</v>
      </c>
      <c r="DA1351" s="13">
        <v>42.638808170622163</v>
      </c>
      <c r="DB1351" s="13">
        <f ca="1"/>
        <v>69.48914661670922</v>
      </c>
      <c r="DC1351" s="13">
        <f ca="1"/>
        <v>67.933635786108297</v>
      </c>
      <c r="DD1351" s="13">
        <v>66.121854376246233</v>
      </c>
      <c r="DE1351" s="13">
        <f ca="1"/>
        <v>68.61486075448893</v>
      </c>
      <c r="DF1351" s="13">
        <v>69.271366537126866</v>
      </c>
    </row>
    <row r="1352" spans="1:110" x14ac:dyDescent="0.25">
      <c r="A1352" s="9">
        <v>69.5</v>
      </c>
      <c r="B1352" s="10" t="b">
        <v>1</v>
      </c>
      <c r="U1352" s="13"/>
      <c r="V1352" s="13"/>
      <c r="W1352" s="14"/>
      <c r="X1352" s="26"/>
      <c r="Y1352" s="26"/>
      <c r="Z1352" s="26"/>
      <c r="AA1352" s="26"/>
      <c r="AB1352" s="26"/>
      <c r="AC1352" s="26"/>
      <c r="AD1352" s="26"/>
      <c r="AE1352" s="26"/>
      <c r="AG1352" s="13"/>
      <c r="AH1352" s="13"/>
      <c r="AI1352" s="14"/>
      <c r="AJ1352" s="26"/>
      <c r="AK1352" s="26"/>
      <c r="AL1352" s="26"/>
      <c r="AM1352" s="26"/>
      <c r="AN1352" s="26"/>
      <c r="AO1352" s="26"/>
      <c r="AP1352" s="26"/>
      <c r="AQ1352" s="26"/>
      <c r="AS1352" s="13"/>
      <c r="AT1352" s="13"/>
      <c r="AU1352" s="14"/>
      <c r="AV1352" s="26"/>
      <c r="AW1352" s="26"/>
      <c r="AX1352" s="26"/>
      <c r="AY1352" s="26"/>
      <c r="AZ1352" s="26"/>
      <c r="BA1352" s="26"/>
      <c r="BB1352" s="26"/>
      <c r="BC1352" s="26"/>
      <c r="CW1352" s="26">
        <v>0.46021174863387976</v>
      </c>
      <c r="CX1352" s="13">
        <v>71.2</v>
      </c>
      <c r="CY1352" s="13">
        <v>68.273494703793844</v>
      </c>
      <c r="CZ1352" s="13">
        <v>67.515238782326051</v>
      </c>
      <c r="DA1352" s="13">
        <v>42.682593707625252</v>
      </c>
      <c r="DB1352" s="13">
        <f ca="1"/>
        <v>69.497002748493344</v>
      </c>
      <c r="DC1352" s="13">
        <f ca="1"/>
        <v>67.94169118757074</v>
      </c>
      <c r="DD1352" s="13">
        <v>66.132945727798301</v>
      </c>
      <c r="DE1352" s="13">
        <f ca="1"/>
        <v>68.624026503609443</v>
      </c>
      <c r="DF1352" s="13">
        <v>69.280744179631029</v>
      </c>
    </row>
    <row r="1353" spans="1:110" x14ac:dyDescent="0.25">
      <c r="A1353" s="9">
        <v>69.099999999999994</v>
      </c>
      <c r="B1353" s="10" t="b">
        <v>1</v>
      </c>
      <c r="U1353" s="13"/>
      <c r="V1353" s="13"/>
      <c r="W1353" s="14"/>
      <c r="X1353" s="26"/>
      <c r="Y1353" s="26"/>
      <c r="Z1353" s="26"/>
      <c r="AA1353" s="26"/>
      <c r="AB1353" s="26"/>
      <c r="AC1353" s="26"/>
      <c r="AD1353" s="26"/>
      <c r="AE1353" s="26"/>
      <c r="AG1353" s="13"/>
      <c r="AH1353" s="13"/>
      <c r="AI1353" s="14"/>
      <c r="AJ1353" s="26"/>
      <c r="AK1353" s="26"/>
      <c r="AL1353" s="26"/>
      <c r="AM1353" s="26"/>
      <c r="AN1353" s="26"/>
      <c r="AO1353" s="26"/>
      <c r="AP1353" s="26"/>
      <c r="AQ1353" s="26"/>
      <c r="AS1353" s="13"/>
      <c r="AT1353" s="13"/>
      <c r="AU1353" s="14"/>
      <c r="AV1353" s="26"/>
      <c r="AW1353" s="26"/>
      <c r="AX1353" s="26"/>
      <c r="AY1353" s="26"/>
      <c r="AZ1353" s="26"/>
      <c r="BA1353" s="26"/>
      <c r="BB1353" s="26"/>
      <c r="BC1353" s="26"/>
      <c r="CW1353" s="26">
        <v>0.46055327868852458</v>
      </c>
      <c r="CX1353" s="13">
        <v>71.2</v>
      </c>
      <c r="CY1353" s="13">
        <v>68.281688416638531</v>
      </c>
      <c r="CZ1353" s="13">
        <v>67.523781458687367</v>
      </c>
      <c r="DA1353" s="13">
        <v>42.726406956995397</v>
      </c>
      <c r="DB1353" s="13">
        <f ca="1"/>
        <v>69.504856677514169</v>
      </c>
      <c r="DC1353" s="13">
        <f ca="1"/>
        <v>67.949746534462363</v>
      </c>
      <c r="DD1353" s="13">
        <v>66.144032964584028</v>
      </c>
      <c r="DE1353" s="13">
        <f ca="1"/>
        <v>68.633190451191993</v>
      </c>
      <c r="DF1353" s="13">
        <v>69.290119819475407</v>
      </c>
    </row>
    <row r="1354" spans="1:110" x14ac:dyDescent="0.25">
      <c r="A1354" s="9">
        <v>68.5</v>
      </c>
      <c r="B1354" s="10" t="b">
        <v>1</v>
      </c>
      <c r="U1354" s="13"/>
      <c r="V1354" s="13"/>
      <c r="W1354" s="14"/>
      <c r="X1354" s="26"/>
      <c r="Y1354" s="26"/>
      <c r="Z1354" s="26"/>
      <c r="AA1354" s="26"/>
      <c r="AB1354" s="26"/>
      <c r="AC1354" s="26"/>
      <c r="AD1354" s="26"/>
      <c r="AE1354" s="26"/>
      <c r="AG1354" s="13"/>
      <c r="AH1354" s="13"/>
      <c r="AI1354" s="14"/>
      <c r="AJ1354" s="26"/>
      <c r="AK1354" s="26"/>
      <c r="AL1354" s="26"/>
      <c r="AM1354" s="26"/>
      <c r="AN1354" s="26"/>
      <c r="AO1354" s="26"/>
      <c r="AP1354" s="26"/>
      <c r="AQ1354" s="26"/>
      <c r="AS1354" s="13"/>
      <c r="AT1354" s="13"/>
      <c r="AU1354" s="14"/>
      <c r="AV1354" s="26"/>
      <c r="AW1354" s="26"/>
      <c r="AX1354" s="26"/>
      <c r="AY1354" s="26"/>
      <c r="AZ1354" s="26"/>
      <c r="BA1354" s="26"/>
      <c r="BB1354" s="26"/>
      <c r="BC1354" s="26"/>
      <c r="CW1354" s="26">
        <v>0.4608948087431694</v>
      </c>
      <c r="CX1354" s="13">
        <v>71.2</v>
      </c>
      <c r="CY1354" s="13">
        <v>68.289881431376855</v>
      </c>
      <c r="CZ1354" s="13">
        <v>67.532324487973852</v>
      </c>
      <c r="DA1354" s="13">
        <v>42.770247953833746</v>
      </c>
      <c r="DB1354" s="13">
        <f ca="1"/>
        <v>69.512708410352104</v>
      </c>
      <c r="DC1354" s="13">
        <f ca="1"/>
        <v>67.957801832718829</v>
      </c>
      <c r="DD1354" s="13">
        <v>66.155116091179607</v>
      </c>
      <c r="DE1354" s="13">
        <f ca="1"/>
        <v>68.642352602685364</v>
      </c>
      <c r="DF1354" s="13">
        <v>69.299493462179953</v>
      </c>
    </row>
    <row r="1355" spans="1:110" x14ac:dyDescent="0.25">
      <c r="A1355" s="9">
        <v>67.8</v>
      </c>
      <c r="B1355" s="10" t="b">
        <v>1</v>
      </c>
      <c r="U1355" s="13"/>
      <c r="V1355" s="13"/>
      <c r="W1355" s="14"/>
      <c r="X1355" s="26"/>
      <c r="Y1355" s="26"/>
      <c r="Z1355" s="26"/>
      <c r="AA1355" s="26"/>
      <c r="AB1355" s="26"/>
      <c r="AC1355" s="26"/>
      <c r="AD1355" s="26"/>
      <c r="AE1355" s="26"/>
      <c r="AG1355" s="13"/>
      <c r="AH1355" s="13"/>
      <c r="AI1355" s="14"/>
      <c r="AJ1355" s="26"/>
      <c r="AK1355" s="26"/>
      <c r="AL1355" s="26"/>
      <c r="AM1355" s="26"/>
      <c r="AN1355" s="26"/>
      <c r="AO1355" s="26"/>
      <c r="AP1355" s="26"/>
      <c r="AQ1355" s="26"/>
      <c r="AS1355" s="13"/>
      <c r="AT1355" s="13"/>
      <c r="AU1355" s="14"/>
      <c r="AV1355" s="26"/>
      <c r="AW1355" s="26"/>
      <c r="AX1355" s="26"/>
      <c r="AY1355" s="26"/>
      <c r="AZ1355" s="26"/>
      <c r="BA1355" s="26"/>
      <c r="BB1355" s="26"/>
      <c r="BC1355" s="26"/>
      <c r="CW1355" s="26">
        <v>0.46123633879781423</v>
      </c>
      <c r="CX1355" s="13">
        <v>71.2</v>
      </c>
      <c r="CY1355" s="13">
        <v>68.298073754189986</v>
      </c>
      <c r="CZ1355" s="13">
        <v>67.540867876492456</v>
      </c>
      <c r="DA1355" s="13">
        <v>42.81411673330819</v>
      </c>
      <c r="DB1355" s="13">
        <f ca="1"/>
        <v>69.520557953579456</v>
      </c>
      <c r="DC1355" s="13">
        <f ca="1"/>
        <v>67.965857088274177</v>
      </c>
      <c r="DD1355" s="13">
        <v>66.166195112152749</v>
      </c>
      <c r="DE1355" s="13">
        <f ca="1"/>
        <v>68.651512963532539</v>
      </c>
      <c r="DF1355" s="13">
        <v>69.308865113258378</v>
      </c>
    </row>
    <row r="1356" spans="1:110" x14ac:dyDescent="0.25">
      <c r="A1356" s="9">
        <v>67.8</v>
      </c>
      <c r="B1356" s="10" t="b">
        <v>1</v>
      </c>
      <c r="U1356" s="13"/>
      <c r="V1356" s="13"/>
      <c r="W1356" s="14"/>
      <c r="X1356" s="26"/>
      <c r="Y1356" s="26"/>
      <c r="Z1356" s="26"/>
      <c r="AA1356" s="26"/>
      <c r="AB1356" s="26"/>
      <c r="AC1356" s="26"/>
      <c r="AD1356" s="26"/>
      <c r="AE1356" s="26"/>
      <c r="AG1356" s="13"/>
      <c r="AH1356" s="13"/>
      <c r="AI1356" s="14"/>
      <c r="AJ1356" s="26"/>
      <c r="AK1356" s="26"/>
      <c r="AL1356" s="26"/>
      <c r="AM1356" s="26"/>
      <c r="AN1356" s="26"/>
      <c r="AO1356" s="26"/>
      <c r="AP1356" s="26"/>
      <c r="AQ1356" s="26"/>
      <c r="AS1356" s="13"/>
      <c r="AT1356" s="13"/>
      <c r="AU1356" s="14"/>
      <c r="AV1356" s="26"/>
      <c r="AW1356" s="26"/>
      <c r="AX1356" s="26"/>
      <c r="AY1356" s="26"/>
      <c r="AZ1356" s="26"/>
      <c r="BA1356" s="26"/>
      <c r="BB1356" s="26"/>
      <c r="BC1356" s="26"/>
      <c r="CW1356" s="26">
        <v>0.46157786885245899</v>
      </c>
      <c r="CX1356" s="13">
        <v>71.3</v>
      </c>
      <c r="CY1356" s="13">
        <v>68.306265391255479</v>
      </c>
      <c r="CZ1356" s="13">
        <v>67.549411630549528</v>
      </c>
      <c r="DA1356" s="13">
        <v>42.858013330653527</v>
      </c>
      <c r="DB1356" s="13">
        <f ca="1"/>
        <v>69.528405313760501</v>
      </c>
      <c r="DC1356" s="13">
        <f ca="1"/>
        <v>67.973912307060829</v>
      </c>
      <c r="DD1356" s="13">
        <v>66.177270032062751</v>
      </c>
      <c r="DE1356" s="13">
        <f ca="1"/>
        <v>68.660671539170707</v>
      </c>
      <c r="DF1356" s="13">
        <v>69.318234778218141</v>
      </c>
    </row>
    <row r="1357" spans="1:110" x14ac:dyDescent="0.25">
      <c r="A1357" s="9">
        <v>66.599999999999994</v>
      </c>
      <c r="B1357" s="10" t="b">
        <v>1</v>
      </c>
      <c r="U1357" s="13"/>
      <c r="V1357" s="13"/>
      <c r="W1357" s="14"/>
      <c r="X1357" s="26"/>
      <c r="Y1357" s="26"/>
      <c r="Z1357" s="26"/>
      <c r="AA1357" s="26"/>
      <c r="AB1357" s="26"/>
      <c r="AC1357" s="26"/>
      <c r="AD1357" s="26"/>
      <c r="AE1357" s="26"/>
      <c r="AG1357" s="13"/>
      <c r="AH1357" s="13"/>
      <c r="AI1357" s="14"/>
      <c r="AJ1357" s="26"/>
      <c r="AK1357" s="26"/>
      <c r="AL1357" s="26"/>
      <c r="AM1357" s="26"/>
      <c r="AN1357" s="26"/>
      <c r="AO1357" s="26"/>
      <c r="AP1357" s="26"/>
      <c r="AQ1357" s="26"/>
      <c r="AS1357" s="13"/>
      <c r="AT1357" s="13"/>
      <c r="AU1357" s="14"/>
      <c r="AV1357" s="26"/>
      <c r="AW1357" s="26"/>
      <c r="AX1357" s="26"/>
      <c r="AY1357" s="26"/>
      <c r="AZ1357" s="26"/>
      <c r="BA1357" s="26"/>
      <c r="BB1357" s="26"/>
      <c r="BC1357" s="26"/>
      <c r="CW1357" s="26">
        <v>0.46191939890710382</v>
      </c>
      <c r="CX1357" s="13">
        <v>71.3</v>
      </c>
      <c r="CY1357" s="13">
        <v>68.314456348747285</v>
      </c>
      <c r="CZ1357" s="13">
        <v>67.557955756450923</v>
      </c>
      <c r="DA1357" s="13">
        <v>42.901937781171654</v>
      </c>
      <c r="DB1357" s="13">
        <f ca="1"/>
        <v>69.53625049745159</v>
      </c>
      <c r="DC1357" s="13">
        <f ca="1"/>
        <v>67.981967495009599</v>
      </c>
      <c r="DD1357" s="13">
        <v>66.188340855460424</v>
      </c>
      <c r="DE1357" s="13">
        <f ca="1"/>
        <v>68.66982833503134</v>
      </c>
      <c r="DF1357" s="13">
        <v>69.327602462560478</v>
      </c>
    </row>
    <row r="1358" spans="1:110" x14ac:dyDescent="0.25">
      <c r="A1358" s="9">
        <v>65.3</v>
      </c>
      <c r="B1358" s="10" t="b">
        <v>1</v>
      </c>
      <c r="U1358" s="13"/>
      <c r="V1358" s="13"/>
      <c r="W1358" s="14"/>
      <c r="X1358" s="26"/>
      <c r="Y1358" s="26"/>
      <c r="Z1358" s="26"/>
      <c r="AA1358" s="26"/>
      <c r="AB1358" s="26"/>
      <c r="AC1358" s="26"/>
      <c r="AD1358" s="26"/>
      <c r="AE1358" s="26"/>
      <c r="AG1358" s="13"/>
      <c r="AH1358" s="13"/>
      <c r="AI1358" s="14"/>
      <c r="AJ1358" s="26"/>
      <c r="AK1358" s="26"/>
      <c r="AL1358" s="26"/>
      <c r="AM1358" s="26"/>
      <c r="AN1358" s="26"/>
      <c r="AO1358" s="26"/>
      <c r="AP1358" s="26"/>
      <c r="AQ1358" s="26"/>
      <c r="AS1358" s="13"/>
      <c r="AT1358" s="13"/>
      <c r="AU1358" s="14"/>
      <c r="AV1358" s="26"/>
      <c r="AW1358" s="26"/>
      <c r="AX1358" s="26"/>
      <c r="AY1358" s="26"/>
      <c r="AZ1358" s="26"/>
      <c r="BA1358" s="26"/>
      <c r="BB1358" s="26"/>
      <c r="BC1358" s="26"/>
      <c r="CW1358" s="26">
        <v>0.46226092896174864</v>
      </c>
      <c r="CX1358" s="13">
        <v>71.3</v>
      </c>
      <c r="CY1358" s="13">
        <v>68.322646632835813</v>
      </c>
      <c r="CZ1358" s="13">
        <v>67.566500260501968</v>
      </c>
      <c r="DA1358" s="13">
        <v>42.945890120231667</v>
      </c>
      <c r="DB1358" s="13">
        <f ca="1"/>
        <v>69.544093511201083</v>
      </c>
      <c r="DC1358" s="13">
        <f ca="1"/>
        <v>67.99002265804971</v>
      </c>
      <c r="DD1358" s="13">
        <v>66.199407586888213</v>
      </c>
      <c r="DE1358" s="13">
        <f ca="1"/>
        <v>68.678983356540158</v>
      </c>
      <c r="DF1358" s="13">
        <v>69.336968171780512</v>
      </c>
    </row>
    <row r="1359" spans="1:110" x14ac:dyDescent="0.25">
      <c r="A1359" s="9">
        <v>65</v>
      </c>
      <c r="B1359" s="10" t="b">
        <v>1</v>
      </c>
      <c r="U1359" s="13"/>
      <c r="V1359" s="13"/>
      <c r="W1359" s="14"/>
      <c r="X1359" s="26"/>
      <c r="Y1359" s="26"/>
      <c r="Z1359" s="26"/>
      <c r="AA1359" s="26"/>
      <c r="AB1359" s="26"/>
      <c r="AC1359" s="26"/>
      <c r="AD1359" s="26"/>
      <c r="AE1359" s="26"/>
      <c r="AG1359" s="13"/>
      <c r="AH1359" s="13"/>
      <c r="AI1359" s="14"/>
      <c r="AJ1359" s="26"/>
      <c r="AK1359" s="26"/>
      <c r="AL1359" s="26"/>
      <c r="AM1359" s="26"/>
      <c r="AN1359" s="26"/>
      <c r="AO1359" s="26"/>
      <c r="AP1359" s="26"/>
      <c r="AQ1359" s="26"/>
      <c r="AS1359" s="13"/>
      <c r="AT1359" s="13"/>
      <c r="AU1359" s="14"/>
      <c r="AV1359" s="26"/>
      <c r="AW1359" s="26"/>
      <c r="AX1359" s="26"/>
      <c r="AY1359" s="26"/>
      <c r="AZ1359" s="26"/>
      <c r="BA1359" s="26"/>
      <c r="BB1359" s="26"/>
      <c r="BC1359" s="26"/>
      <c r="CW1359" s="26">
        <v>0.46260245901639346</v>
      </c>
      <c r="CX1359" s="13">
        <v>71.3</v>
      </c>
      <c r="CY1359" s="13">
        <v>68.330836249687991</v>
      </c>
      <c r="CZ1359" s="13">
        <v>67.575045149007735</v>
      </c>
      <c r="DA1359" s="13">
        <v>42.989870383270087</v>
      </c>
      <c r="DB1359" s="13">
        <f ca="1"/>
        <v>69.551934361549456</v>
      </c>
      <c r="DC1359" s="13">
        <f ca="1"/>
        <v>67.998077802108895</v>
      </c>
      <c r="DD1359" s="13">
        <v>66.210470230880162</v>
      </c>
      <c r="DE1359" s="13">
        <f ca="1"/>
        <v>68.688136609117223</v>
      </c>
      <c r="DF1359" s="13">
        <v>69.34633191136713</v>
      </c>
    </row>
    <row r="1360" spans="1:110" x14ac:dyDescent="0.25">
      <c r="A1360" s="9">
        <v>64.599999999999994</v>
      </c>
      <c r="B1360" s="10" t="b">
        <v>1</v>
      </c>
      <c r="U1360" s="13"/>
      <c r="V1360" s="13"/>
      <c r="W1360" s="14"/>
      <c r="X1360" s="26"/>
      <c r="Y1360" s="26"/>
      <c r="Z1360" s="26"/>
      <c r="AA1360" s="26"/>
      <c r="AB1360" s="26"/>
      <c r="AC1360" s="26"/>
      <c r="AD1360" s="26"/>
      <c r="AE1360" s="26"/>
      <c r="AG1360" s="13"/>
      <c r="AH1360" s="13"/>
      <c r="AI1360" s="14"/>
      <c r="AJ1360" s="26"/>
      <c r="AK1360" s="26"/>
      <c r="AL1360" s="26"/>
      <c r="AM1360" s="26"/>
      <c r="AN1360" s="26"/>
      <c r="AO1360" s="26"/>
      <c r="AP1360" s="26"/>
      <c r="AQ1360" s="26"/>
      <c r="AS1360" s="13"/>
      <c r="AT1360" s="13"/>
      <c r="AU1360" s="14"/>
      <c r="AV1360" s="26"/>
      <c r="AW1360" s="26"/>
      <c r="AX1360" s="26"/>
      <c r="AY1360" s="26"/>
      <c r="AZ1360" s="26"/>
      <c r="BA1360" s="26"/>
      <c r="BB1360" s="26"/>
      <c r="BC1360" s="26"/>
      <c r="CW1360" s="26">
        <v>0.46294398907103823</v>
      </c>
      <c r="CX1360" s="13">
        <v>71.3</v>
      </c>
      <c r="CY1360" s="13">
        <v>68.339025205467209</v>
      </c>
      <c r="CZ1360" s="13">
        <v>67.583590428272714</v>
      </c>
      <c r="DA1360" s="13">
        <v>43.033878605791017</v>
      </c>
      <c r="DB1360" s="13">
        <f ca="1"/>
        <v>69.559773055029325</v>
      </c>
      <c r="DC1360" s="13">
        <f ca="1"/>
        <v>68.006132933113392</v>
      </c>
      <c r="DD1360" s="13">
        <v>66.22152879196193</v>
      </c>
      <c r="DE1360" s="13">
        <f ca="1"/>
        <v>68.697288098176912</v>
      </c>
      <c r="DF1360" s="13">
        <v>69.355693686803164</v>
      </c>
    </row>
    <row r="1361" spans="1:110" x14ac:dyDescent="0.25">
      <c r="A1361" s="9">
        <v>64.7</v>
      </c>
      <c r="B1361" s="10" t="b">
        <v>1</v>
      </c>
      <c r="U1361" s="13"/>
      <c r="V1361" s="13"/>
      <c r="W1361" s="14"/>
      <c r="X1361" s="26"/>
      <c r="Y1361" s="26"/>
      <c r="Z1361" s="26"/>
      <c r="AA1361" s="26"/>
      <c r="AB1361" s="26"/>
      <c r="AC1361" s="26"/>
      <c r="AD1361" s="26"/>
      <c r="AE1361" s="26"/>
      <c r="AG1361" s="13"/>
      <c r="AH1361" s="13"/>
      <c r="AI1361" s="14"/>
      <c r="AJ1361" s="26"/>
      <c r="AK1361" s="26"/>
      <c r="AL1361" s="26"/>
      <c r="AM1361" s="26"/>
      <c r="AN1361" s="26"/>
      <c r="AO1361" s="26"/>
      <c r="AP1361" s="26"/>
      <c r="AQ1361" s="26"/>
      <c r="AS1361" s="13"/>
      <c r="AT1361" s="13"/>
      <c r="AU1361" s="14"/>
      <c r="AV1361" s="26"/>
      <c r="AW1361" s="26"/>
      <c r="AX1361" s="26"/>
      <c r="AY1361" s="26"/>
      <c r="AZ1361" s="26"/>
      <c r="BA1361" s="26"/>
      <c r="BB1361" s="26"/>
      <c r="BC1361" s="26"/>
      <c r="CW1361" s="26">
        <v>0.46328551912568305</v>
      </c>
      <c r="CX1361" s="13">
        <v>71.3</v>
      </c>
      <c r="CY1361" s="13">
        <v>68.34721350633346</v>
      </c>
      <c r="CZ1361" s="13">
        <v>67.592136104601053</v>
      </c>
      <c r="DA1361" s="13">
        <v>43.077914823366328</v>
      </c>
      <c r="DB1361" s="13">
        <f ca="1"/>
        <v>69.56760959816549</v>
      </c>
      <c r="DC1361" s="13">
        <f ca="1"/>
        <v>68.014188056987905</v>
      </c>
      <c r="DD1361" s="13">
        <v>66.232583274650835</v>
      </c>
      <c r="DE1361" s="13">
        <f ca="1"/>
        <v>68.706437829127935</v>
      </c>
      <c r="DF1361" s="13">
        <v>69.365053503565349</v>
      </c>
    </row>
    <row r="1362" spans="1:110" x14ac:dyDescent="0.25">
      <c r="A1362" s="9">
        <v>64.400000000000006</v>
      </c>
      <c r="B1362" s="10" t="b">
        <v>1</v>
      </c>
      <c r="U1362" s="13"/>
      <c r="V1362" s="13"/>
      <c r="W1362" s="14"/>
      <c r="X1362" s="26"/>
      <c r="Y1362" s="26"/>
      <c r="Z1362" s="26"/>
      <c r="AA1362" s="26"/>
      <c r="AB1362" s="26"/>
      <c r="AC1362" s="26"/>
      <c r="AD1362" s="26"/>
      <c r="AE1362" s="26"/>
      <c r="AG1362" s="13"/>
      <c r="AH1362" s="13"/>
      <c r="AI1362" s="14"/>
      <c r="AJ1362" s="26"/>
      <c r="AK1362" s="26"/>
      <c r="AL1362" s="26"/>
      <c r="AM1362" s="26"/>
      <c r="AN1362" s="26"/>
      <c r="AO1362" s="26"/>
      <c r="AP1362" s="26"/>
      <c r="AQ1362" s="26"/>
      <c r="AS1362" s="13"/>
      <c r="AT1362" s="13"/>
      <c r="AU1362" s="14"/>
      <c r="AV1362" s="26"/>
      <c r="AW1362" s="26"/>
      <c r="AX1362" s="26"/>
      <c r="AY1362" s="26"/>
      <c r="AZ1362" s="26"/>
      <c r="BA1362" s="26"/>
      <c r="BB1362" s="26"/>
      <c r="BC1362" s="26"/>
      <c r="CW1362" s="26">
        <v>0.46362704918032788</v>
      </c>
      <c r="CX1362" s="13">
        <v>71.3</v>
      </c>
      <c r="CY1362" s="13">
        <v>68.3554011584433</v>
      </c>
      <c r="CZ1362" s="13">
        <v>67.600682184296659</v>
      </c>
      <c r="DA1362" s="13">
        <v>43.121979071635813</v>
      </c>
      <c r="DB1362" s="13">
        <f ca="1"/>
        <v>69.575443997474906</v>
      </c>
      <c r="DC1362" s="13">
        <f ca="1"/>
        <v>68.022243179655746</v>
      </c>
      <c r="DD1362" s="13">
        <v>66.243633683455911</v>
      </c>
      <c r="DE1362" s="13">
        <f ca="1"/>
        <v>68.715585807373444</v>
      </c>
      <c r="DF1362" s="13">
        <v>69.37441136712431</v>
      </c>
    </row>
    <row r="1363" spans="1:110" x14ac:dyDescent="0.25">
      <c r="A1363" s="9">
        <v>64.7</v>
      </c>
      <c r="B1363" s="10" t="b">
        <v>1</v>
      </c>
      <c r="U1363" s="13"/>
      <c r="V1363" s="13"/>
      <c r="W1363" s="14"/>
      <c r="X1363" s="26"/>
      <c r="Y1363" s="26"/>
      <c r="Z1363" s="26"/>
      <c r="AA1363" s="26"/>
      <c r="AB1363" s="26"/>
      <c r="AC1363" s="26"/>
      <c r="AD1363" s="26"/>
      <c r="AE1363" s="26"/>
      <c r="AG1363" s="13"/>
      <c r="AH1363" s="13"/>
      <c r="AI1363" s="14"/>
      <c r="AJ1363" s="26"/>
      <c r="AK1363" s="26"/>
      <c r="AL1363" s="26"/>
      <c r="AM1363" s="26"/>
      <c r="AN1363" s="26"/>
      <c r="AO1363" s="26"/>
      <c r="AP1363" s="26"/>
      <c r="AQ1363" s="26"/>
      <c r="AS1363" s="13"/>
      <c r="AT1363" s="13"/>
      <c r="AU1363" s="14"/>
      <c r="AV1363" s="26"/>
      <c r="AW1363" s="26"/>
      <c r="AX1363" s="26"/>
      <c r="AY1363" s="26"/>
      <c r="AZ1363" s="26"/>
      <c r="BA1363" s="26"/>
      <c r="BB1363" s="26"/>
      <c r="BC1363" s="26"/>
      <c r="CW1363" s="26">
        <v>0.4639685792349727</v>
      </c>
      <c r="CX1363" s="13">
        <v>71.400000000000006</v>
      </c>
      <c r="CY1363" s="13">
        <v>68.363588167949899</v>
      </c>
      <c r="CZ1363" s="13">
        <v>67.609228673662955</v>
      </c>
      <c r="DA1363" s="13">
        <v>43.166071386307379</v>
      </c>
      <c r="DB1363" s="13">
        <f ca="1"/>
        <v>69.583276259466842</v>
      </c>
      <c r="DC1363" s="13">
        <f ca="1"/>
        <v>68.030298307038819</v>
      </c>
      <c r="DD1363" s="13">
        <v>66.254680022877835</v>
      </c>
      <c r="DE1363" s="13">
        <f ca="1"/>
        <v>68.724732038310961</v>
      </c>
      <c r="DF1363" s="13">
        <v>69.383767282944689</v>
      </c>
    </row>
    <row r="1364" spans="1:110" x14ac:dyDescent="0.25">
      <c r="A1364" s="9">
        <v>64.400000000000006</v>
      </c>
      <c r="B1364" s="10" t="b">
        <v>1</v>
      </c>
      <c r="U1364" s="13"/>
      <c r="V1364" s="13"/>
      <c r="W1364" s="14"/>
      <c r="X1364" s="26"/>
      <c r="Y1364" s="26"/>
      <c r="Z1364" s="26"/>
      <c r="AA1364" s="26"/>
      <c r="AB1364" s="26"/>
      <c r="AC1364" s="26"/>
      <c r="AD1364" s="26"/>
      <c r="AE1364" s="26"/>
      <c r="AG1364" s="13"/>
      <c r="AH1364" s="13"/>
      <c r="AI1364" s="14"/>
      <c r="AJ1364" s="26"/>
      <c r="AK1364" s="26"/>
      <c r="AL1364" s="26"/>
      <c r="AM1364" s="26"/>
      <c r="AN1364" s="26"/>
      <c r="AO1364" s="26"/>
      <c r="AP1364" s="26"/>
      <c r="AQ1364" s="26"/>
      <c r="AS1364" s="13"/>
      <c r="AT1364" s="13"/>
      <c r="AU1364" s="14"/>
      <c r="AV1364" s="26"/>
      <c r="AW1364" s="26"/>
      <c r="AX1364" s="26"/>
      <c r="AY1364" s="26"/>
      <c r="AZ1364" s="26"/>
      <c r="BA1364" s="26"/>
      <c r="BB1364" s="26"/>
      <c r="BC1364" s="26"/>
      <c r="CW1364" s="26">
        <v>0.46431010928961747</v>
      </c>
      <c r="CX1364" s="13">
        <v>71.400000000000006</v>
      </c>
      <c r="CY1364" s="13">
        <v>68.371774541003106</v>
      </c>
      <c r="CZ1364" s="13">
        <v>67.617775579003336</v>
      </c>
      <c r="DA1364" s="13">
        <v>43.210191803157166</v>
      </c>
      <c r="DB1364" s="13">
        <f ca="1"/>
        <v>69.591106390642807</v>
      </c>
      <c r="DC1364" s="13">
        <f ca="1"/>
        <v>68.038353445057638</v>
      </c>
      <c r="DD1364" s="13">
        <v>66.265722297409042</v>
      </c>
      <c r="DE1364" s="13">
        <f ca="1"/>
        <v>68.733876527332498</v>
      </c>
      <c r="DF1364" s="13">
        <v>69.393121256485074</v>
      </c>
    </row>
    <row r="1365" spans="1:110" x14ac:dyDescent="0.25">
      <c r="A1365" s="9">
        <v>63.9</v>
      </c>
      <c r="B1365" s="10" t="b">
        <v>1</v>
      </c>
      <c r="U1365" s="13"/>
      <c r="V1365" s="13"/>
      <c r="W1365" s="14"/>
      <c r="X1365" s="26"/>
      <c r="Y1365" s="26"/>
      <c r="Z1365" s="26"/>
      <c r="AA1365" s="26"/>
      <c r="AB1365" s="26"/>
      <c r="AC1365" s="26"/>
      <c r="AD1365" s="26"/>
      <c r="AE1365" s="26"/>
      <c r="AG1365" s="13"/>
      <c r="AH1365" s="13"/>
      <c r="AI1365" s="14"/>
      <c r="AJ1365" s="26"/>
      <c r="AK1365" s="26"/>
      <c r="AL1365" s="26"/>
      <c r="AM1365" s="26"/>
      <c r="AN1365" s="26"/>
      <c r="AO1365" s="26"/>
      <c r="AP1365" s="26"/>
      <c r="AQ1365" s="26"/>
      <c r="AS1365" s="13"/>
      <c r="AT1365" s="13"/>
      <c r="AU1365" s="14"/>
      <c r="AV1365" s="26"/>
      <c r="AW1365" s="26"/>
      <c r="AX1365" s="26"/>
      <c r="AY1365" s="26"/>
      <c r="AZ1365" s="26"/>
      <c r="BA1365" s="26"/>
      <c r="BB1365" s="26"/>
      <c r="BC1365" s="26"/>
      <c r="CW1365" s="26">
        <v>0.46465163934426229</v>
      </c>
      <c r="CX1365" s="13">
        <v>71.400000000000006</v>
      </c>
      <c r="CY1365" s="13">
        <v>68.379960283749426</v>
      </c>
      <c r="CZ1365" s="13">
        <v>67.626322906620658</v>
      </c>
      <c r="DA1365" s="13">
        <v>43.254340358029822</v>
      </c>
      <c r="DB1365" s="13">
        <f ca="1"/>
        <v>69.598934397496649</v>
      </c>
      <c r="DC1365" s="13">
        <f ca="1"/>
        <v>68.046408599631363</v>
      </c>
      <c r="DD1365" s="13">
        <v>66.276760511533666</v>
      </c>
      <c r="DE1365" s="13">
        <f ca="1"/>
        <v>68.74301927982448</v>
      </c>
      <c r="DF1365" s="13">
        <v>69.402473293198085</v>
      </c>
    </row>
    <row r="1366" spans="1:110" x14ac:dyDescent="0.25">
      <c r="A1366" s="9">
        <v>63.4</v>
      </c>
      <c r="B1366" s="10" t="b">
        <v>1</v>
      </c>
      <c r="U1366" s="13"/>
      <c r="V1366" s="13"/>
      <c r="W1366" s="14"/>
      <c r="X1366" s="26"/>
      <c r="Y1366" s="26"/>
      <c r="Z1366" s="26"/>
      <c r="AA1366" s="26"/>
      <c r="AB1366" s="26"/>
      <c r="AC1366" s="26"/>
      <c r="AD1366" s="26"/>
      <c r="AE1366" s="26"/>
      <c r="AG1366" s="13"/>
      <c r="AH1366" s="13"/>
      <c r="AI1366" s="14"/>
      <c r="AJ1366" s="26"/>
      <c r="AK1366" s="26"/>
      <c r="AL1366" s="26"/>
      <c r="AM1366" s="26"/>
      <c r="AN1366" s="26"/>
      <c r="AO1366" s="26"/>
      <c r="AP1366" s="26"/>
      <c r="AQ1366" s="26"/>
      <c r="AS1366" s="13"/>
      <c r="AT1366" s="13"/>
      <c r="AU1366" s="14"/>
      <c r="AV1366" s="26"/>
      <c r="AW1366" s="26"/>
      <c r="AX1366" s="26"/>
      <c r="AY1366" s="26"/>
      <c r="AZ1366" s="26"/>
      <c r="BA1366" s="26"/>
      <c r="BB1366" s="26"/>
      <c r="BC1366" s="26"/>
      <c r="CW1366" s="26">
        <v>0.46499316939890711</v>
      </c>
      <c r="CX1366" s="13">
        <v>71.400000000000006</v>
      </c>
      <c r="CY1366" s="13">
        <v>68.388145402332086</v>
      </c>
      <c r="CZ1366" s="13">
        <v>67.634870662817832</v>
      </c>
      <c r="DA1366" s="13">
        <v>43.298517086838579</v>
      </c>
      <c r="DB1366" s="13">
        <f ca="1"/>
        <v>69.606760286514557</v>
      </c>
      <c r="DC1366" s="13">
        <f ca="1"/>
        <v>68.054463776677849</v>
      </c>
      <c r="DD1366" s="13">
        <v>66.287794669727674</v>
      </c>
      <c r="DE1366" s="13">
        <f ca="1"/>
        <v>68.752160301167848</v>
      </c>
      <c r="DF1366" s="13">
        <v>69.411823398530402</v>
      </c>
    </row>
    <row r="1367" spans="1:110" x14ac:dyDescent="0.25">
      <c r="A1367" s="9">
        <v>62.9</v>
      </c>
      <c r="B1367" s="10" t="b">
        <v>1</v>
      </c>
      <c r="U1367" s="13"/>
      <c r="V1367" s="13"/>
      <c r="W1367" s="14"/>
      <c r="X1367" s="26"/>
      <c r="Y1367" s="26"/>
      <c r="Z1367" s="26"/>
      <c r="AA1367" s="26"/>
      <c r="AB1367" s="26"/>
      <c r="AC1367" s="26"/>
      <c r="AD1367" s="26"/>
      <c r="AE1367" s="26"/>
      <c r="AG1367" s="13"/>
      <c r="AH1367" s="13"/>
      <c r="AI1367" s="14"/>
      <c r="AJ1367" s="26"/>
      <c r="AK1367" s="26"/>
      <c r="AL1367" s="26"/>
      <c r="AM1367" s="26"/>
      <c r="AN1367" s="26"/>
      <c r="AO1367" s="26"/>
      <c r="AP1367" s="26"/>
      <c r="AQ1367" s="26"/>
      <c r="AS1367" s="13"/>
      <c r="AT1367" s="13"/>
      <c r="AU1367" s="14"/>
      <c r="AV1367" s="26"/>
      <c r="AW1367" s="26"/>
      <c r="AX1367" s="26"/>
      <c r="AY1367" s="26"/>
      <c r="AZ1367" s="26"/>
      <c r="BA1367" s="26"/>
      <c r="BB1367" s="26"/>
      <c r="BC1367" s="26"/>
      <c r="CW1367" s="26">
        <v>0.46533469945355194</v>
      </c>
      <c r="CX1367" s="13">
        <v>71.400000000000006</v>
      </c>
      <c r="CY1367" s="13">
        <v>68.396329902891082</v>
      </c>
      <c r="CZ1367" s="13">
        <v>67.643418853897487</v>
      </c>
      <c r="DA1367" s="13">
        <v>43.342722025565465</v>
      </c>
      <c r="DB1367" s="13">
        <f ca="1"/>
        <v>69.614584064175133</v>
      </c>
      <c r="DC1367" s="13">
        <f ca="1"/>
        <v>68.062518982113644</v>
      </c>
      <c r="DD1367" s="13">
        <v>66.29882477645873</v>
      </c>
      <c r="DE1367" s="13">
        <f ca="1"/>
        <v>68.761299596738098</v>
      </c>
      <c r="DF1367" s="13">
        <v>69.421171577922735</v>
      </c>
    </row>
    <row r="1368" spans="1:110" x14ac:dyDescent="0.25">
      <c r="A1368" s="9">
        <v>62.6</v>
      </c>
      <c r="B1368" s="10" t="b">
        <v>1</v>
      </c>
      <c r="U1368" s="13"/>
      <c r="V1368" s="13"/>
      <c r="W1368" s="14"/>
      <c r="X1368" s="26"/>
      <c r="Y1368" s="26"/>
      <c r="Z1368" s="26"/>
      <c r="AA1368" s="26"/>
      <c r="AB1368" s="26"/>
      <c r="AC1368" s="26"/>
      <c r="AD1368" s="26"/>
      <c r="AE1368" s="26"/>
      <c r="AG1368" s="13"/>
      <c r="AH1368" s="13"/>
      <c r="AI1368" s="14"/>
      <c r="AJ1368" s="26"/>
      <c r="AK1368" s="26"/>
      <c r="AL1368" s="26"/>
      <c r="AM1368" s="26"/>
      <c r="AN1368" s="26"/>
      <c r="AO1368" s="26"/>
      <c r="AP1368" s="26"/>
      <c r="AQ1368" s="26"/>
      <c r="AS1368" s="13"/>
      <c r="AT1368" s="13"/>
      <c r="AU1368" s="14"/>
      <c r="AV1368" s="26"/>
      <c r="AW1368" s="26"/>
      <c r="AX1368" s="26"/>
      <c r="AY1368" s="26"/>
      <c r="AZ1368" s="26"/>
      <c r="BA1368" s="26"/>
      <c r="BB1368" s="26"/>
      <c r="BC1368" s="26"/>
      <c r="CW1368" s="26">
        <v>0.4656762295081967</v>
      </c>
      <c r="CX1368" s="13">
        <v>71.400000000000006</v>
      </c>
      <c r="CY1368" s="13">
        <v>68.404513791563176</v>
      </c>
      <c r="CZ1368" s="13">
        <v>67.65196748616205</v>
      </c>
      <c r="DA1368" s="13">
        <v>43.386955210261512</v>
      </c>
      <c r="DB1368" s="13">
        <f ca="1"/>
        <v>69.622405736949389</v>
      </c>
      <c r="DC1368" s="13">
        <f ca="1"/>
        <v>68.070574221854102</v>
      </c>
      <c r="DD1368" s="13">
        <v>66.309850836186357</v>
      </c>
      <c r="DE1368" s="13">
        <f ca="1"/>
        <v>68.770437171905243</v>
      </c>
      <c r="DF1368" s="13">
        <v>69.43051783680994</v>
      </c>
    </row>
    <row r="1369" spans="1:110" x14ac:dyDescent="0.25">
      <c r="A1369" s="9">
        <v>62.1</v>
      </c>
      <c r="B1369" s="10" t="b">
        <v>1</v>
      </c>
      <c r="U1369" s="13"/>
      <c r="V1369" s="13"/>
      <c r="W1369" s="14"/>
      <c r="X1369" s="26"/>
      <c r="Y1369" s="26"/>
      <c r="Z1369" s="26"/>
      <c r="AA1369" s="26"/>
      <c r="AB1369" s="26"/>
      <c r="AC1369" s="26"/>
      <c r="AD1369" s="26"/>
      <c r="AE1369" s="26"/>
      <c r="AG1369" s="13"/>
      <c r="AH1369" s="13"/>
      <c r="AI1369" s="14"/>
      <c r="AJ1369" s="26"/>
      <c r="AK1369" s="26"/>
      <c r="AL1369" s="26"/>
      <c r="AM1369" s="26"/>
      <c r="AN1369" s="26"/>
      <c r="AO1369" s="26"/>
      <c r="AP1369" s="26"/>
      <c r="AQ1369" s="26"/>
      <c r="AS1369" s="13"/>
      <c r="AT1369" s="13"/>
      <c r="AU1369" s="14"/>
      <c r="AV1369" s="26"/>
      <c r="AW1369" s="26"/>
      <c r="AX1369" s="26"/>
      <c r="AY1369" s="26"/>
      <c r="AZ1369" s="26"/>
      <c r="BA1369" s="26"/>
      <c r="BB1369" s="26"/>
      <c r="BC1369" s="26"/>
      <c r="CW1369" s="26">
        <v>0.46601775956284153</v>
      </c>
      <c r="CX1369" s="13">
        <v>71.400000000000006</v>
      </c>
      <c r="CY1369" s="13">
        <v>68.412697074481954</v>
      </c>
      <c r="CZ1369" s="13">
        <v>67.660516565913852</v>
      </c>
      <c r="DA1369" s="13">
        <v>43.431216677046905</v>
      </c>
      <c r="DB1369" s="13">
        <f ca="1"/>
        <v>69.630225311300848</v>
      </c>
      <c r="DC1369" s="13">
        <f ca="1"/>
        <v>68.078629501813268</v>
      </c>
      <c r="DD1369" s="13">
        <v>66.320872853361891</v>
      </c>
      <c r="DE1369" s="13">
        <f ca="1"/>
        <v>68.779573032033881</v>
      </c>
      <c r="DF1369" s="13">
        <v>69.439862180620977</v>
      </c>
    </row>
    <row r="1370" spans="1:110" x14ac:dyDescent="0.25">
      <c r="A1370" s="9">
        <v>61.2</v>
      </c>
      <c r="B1370" s="10" t="b">
        <v>1</v>
      </c>
      <c r="U1370" s="13"/>
      <c r="V1370" s="13"/>
      <c r="W1370" s="14"/>
      <c r="X1370" s="26"/>
      <c r="Y1370" s="26"/>
      <c r="Z1370" s="26"/>
      <c r="AA1370" s="26"/>
      <c r="AB1370" s="26"/>
      <c r="AC1370" s="26"/>
      <c r="AD1370" s="26"/>
      <c r="AE1370" s="26"/>
      <c r="AG1370" s="13"/>
      <c r="AH1370" s="13"/>
      <c r="AI1370" s="14"/>
      <c r="AJ1370" s="26"/>
      <c r="AK1370" s="26"/>
      <c r="AL1370" s="26"/>
      <c r="AM1370" s="26"/>
      <c r="AN1370" s="26"/>
      <c r="AO1370" s="26"/>
      <c r="AP1370" s="26"/>
      <c r="AQ1370" s="26"/>
      <c r="AS1370" s="13"/>
      <c r="AT1370" s="13"/>
      <c r="AU1370" s="14"/>
      <c r="AV1370" s="26"/>
      <c r="AW1370" s="26"/>
      <c r="AX1370" s="26"/>
      <c r="AY1370" s="26"/>
      <c r="AZ1370" s="26"/>
      <c r="BA1370" s="26"/>
      <c r="BB1370" s="26"/>
      <c r="BC1370" s="26"/>
      <c r="CW1370" s="26">
        <v>0.46635928961748635</v>
      </c>
      <c r="CX1370" s="13">
        <v>71.400000000000006</v>
      </c>
      <c r="CY1370" s="13">
        <v>68.420879757777854</v>
      </c>
      <c r="CZ1370" s="13">
        <v>67.669066099455321</v>
      </c>
      <c r="DA1370" s="13">
        <v>43.47550646211112</v>
      </c>
      <c r="DB1370" s="13">
        <f ca="1"/>
        <v>69.638042793685457</v>
      </c>
      <c r="DC1370" s="13">
        <f ca="1"/>
        <v>68.086684827904065</v>
      </c>
      <c r="DD1370" s="13">
        <v>66.331890832428513</v>
      </c>
      <c r="DE1370" s="13">
        <f ca="1"/>
        <v>68.788707182483208</v>
      </c>
      <c r="DF1370" s="13">
        <v>69.449204614778949</v>
      </c>
    </row>
    <row r="1371" spans="1:110" x14ac:dyDescent="0.25">
      <c r="A1371" s="9">
        <v>63</v>
      </c>
      <c r="B1371" s="10" t="b">
        <v>1</v>
      </c>
      <c r="U1371" s="13"/>
      <c r="V1371" s="13"/>
      <c r="W1371" s="14"/>
      <c r="X1371" s="26"/>
      <c r="Y1371" s="26"/>
      <c r="Z1371" s="26"/>
      <c r="AA1371" s="26"/>
      <c r="AB1371" s="26"/>
      <c r="AC1371" s="26"/>
      <c r="AD1371" s="26"/>
      <c r="AE1371" s="26"/>
      <c r="AG1371" s="13"/>
      <c r="AH1371" s="13"/>
      <c r="AI1371" s="14"/>
      <c r="AJ1371" s="26"/>
      <c r="AK1371" s="26"/>
      <c r="AL1371" s="26"/>
      <c r="AM1371" s="26"/>
      <c r="AN1371" s="26"/>
      <c r="AO1371" s="26"/>
      <c r="AP1371" s="26"/>
      <c r="AQ1371" s="26"/>
      <c r="AS1371" s="13"/>
      <c r="AT1371" s="13"/>
      <c r="AU1371" s="14"/>
      <c r="AV1371" s="26"/>
      <c r="AW1371" s="26"/>
      <c r="AX1371" s="26"/>
      <c r="AY1371" s="26"/>
      <c r="AZ1371" s="26"/>
      <c r="BA1371" s="26"/>
      <c r="BB1371" s="26"/>
      <c r="BC1371" s="26"/>
      <c r="CW1371" s="26">
        <v>0.46670081967213117</v>
      </c>
      <c r="CX1371" s="13">
        <v>71.400000000000006</v>
      </c>
      <c r="CY1371" s="13">
        <v>68.429061847578197</v>
      </c>
      <c r="CZ1371" s="13">
        <v>67.677616093088545</v>
      </c>
      <c r="DA1371" s="13">
        <v>43.519824601713147</v>
      </c>
      <c r="DB1371" s="13">
        <f ca="1"/>
        <v>69.645858190551792</v>
      </c>
      <c r="DC1371" s="13">
        <f ca="1"/>
        <v>68.094740206038225</v>
      </c>
      <c r="DD1371" s="13">
        <v>66.342904777821261</v>
      </c>
      <c r="DE1371" s="13">
        <f ca="1"/>
        <v>68.797839628607065</v>
      </c>
      <c r="DF1371" s="13">
        <v>69.458545144701148</v>
      </c>
    </row>
    <row r="1372" spans="1:110" x14ac:dyDescent="0.25">
      <c r="A1372" s="9">
        <v>59.1</v>
      </c>
      <c r="B1372" s="10" t="b">
        <v>1</v>
      </c>
      <c r="U1372" s="13"/>
      <c r="V1372" s="13"/>
      <c r="W1372" s="14"/>
      <c r="X1372" s="26"/>
      <c r="Y1372" s="26"/>
      <c r="Z1372" s="26"/>
      <c r="AA1372" s="26"/>
      <c r="AB1372" s="26"/>
      <c r="AC1372" s="26"/>
      <c r="AD1372" s="26"/>
      <c r="AE1372" s="26"/>
      <c r="AG1372" s="13"/>
      <c r="AH1372" s="13"/>
      <c r="AI1372" s="14"/>
      <c r="AJ1372" s="26"/>
      <c r="AK1372" s="26"/>
      <c r="AL1372" s="26"/>
      <c r="AM1372" s="26"/>
      <c r="AN1372" s="26"/>
      <c r="AO1372" s="26"/>
      <c r="AP1372" s="26"/>
      <c r="AQ1372" s="26"/>
      <c r="AS1372" s="13"/>
      <c r="AT1372" s="13"/>
      <c r="AU1372" s="14"/>
      <c r="AV1372" s="26"/>
      <c r="AW1372" s="26"/>
      <c r="AX1372" s="26"/>
      <c r="AY1372" s="26"/>
      <c r="AZ1372" s="26"/>
      <c r="BA1372" s="26"/>
      <c r="BB1372" s="26"/>
      <c r="BC1372" s="26"/>
      <c r="CW1372" s="26">
        <v>0.46704234972677594</v>
      </c>
      <c r="CX1372" s="13">
        <v>71.400000000000006</v>
      </c>
      <c r="CY1372" s="13">
        <v>68.437243350007193</v>
      </c>
      <c r="CZ1372" s="13">
        <v>67.686166553115868</v>
      </c>
      <c r="DA1372" s="13">
        <v>43.564171132181691</v>
      </c>
      <c r="DB1372" s="13">
        <f ca="1"/>
        <v>69.653671508340935</v>
      </c>
      <c r="DC1372" s="13">
        <f ca="1"/>
        <v>68.102795642126324</v>
      </c>
      <c r="DD1372" s="13">
        <v>66.35391469396707</v>
      </c>
      <c r="DE1372" s="13">
        <f ca="1"/>
        <v>68.806970375753949</v>
      </c>
      <c r="DF1372" s="13">
        <v>69.467883775799081</v>
      </c>
    </row>
    <row r="1373" spans="1:110" x14ac:dyDescent="0.25">
      <c r="A1373" s="9">
        <v>57.9</v>
      </c>
      <c r="B1373" s="10" t="b">
        <v>1</v>
      </c>
      <c r="U1373" s="13"/>
      <c r="V1373" s="13"/>
      <c r="W1373" s="14"/>
      <c r="X1373" s="26"/>
      <c r="Y1373" s="26"/>
      <c r="Z1373" s="26"/>
      <c r="AA1373" s="26"/>
      <c r="AB1373" s="26"/>
      <c r="AC1373" s="26"/>
      <c r="AD1373" s="26"/>
      <c r="AE1373" s="26"/>
      <c r="AG1373" s="13"/>
      <c r="AH1373" s="13"/>
      <c r="AI1373" s="14"/>
      <c r="AJ1373" s="26"/>
      <c r="AK1373" s="26"/>
      <c r="AL1373" s="26"/>
      <c r="AM1373" s="26"/>
      <c r="AN1373" s="26"/>
      <c r="AO1373" s="26"/>
      <c r="AP1373" s="26"/>
      <c r="AQ1373" s="26"/>
      <c r="AS1373" s="13"/>
      <c r="AT1373" s="13"/>
      <c r="AU1373" s="14"/>
      <c r="AV1373" s="26"/>
      <c r="AW1373" s="26"/>
      <c r="AX1373" s="26"/>
      <c r="AY1373" s="26"/>
      <c r="AZ1373" s="26"/>
      <c r="BA1373" s="26"/>
      <c r="BB1373" s="26"/>
      <c r="BC1373" s="26"/>
      <c r="CW1373" s="26">
        <v>0.46738387978142076</v>
      </c>
      <c r="CX1373" s="13">
        <v>71.400000000000006</v>
      </c>
      <c r="CY1373" s="13">
        <v>68.445424271186042</v>
      </c>
      <c r="CZ1373" s="13">
        <v>67.694717485839476</v>
      </c>
      <c r="DA1373" s="13">
        <v>43.608546089915308</v>
      </c>
      <c r="DB1373" s="13">
        <f ca="1"/>
        <v>69.661482753486624</v>
      </c>
      <c r="DC1373" s="13">
        <f ca="1"/>
        <v>68.110851142077905</v>
      </c>
      <c r="DD1373" s="13">
        <v>66.364920585284793</v>
      </c>
      <c r="DE1373" s="13">
        <f ca="1"/>
        <v>68.816099429267027</v>
      </c>
      <c r="DF1373" s="13">
        <v>69.477220513478485</v>
      </c>
    </row>
    <row r="1374" spans="1:110" x14ac:dyDescent="0.25">
      <c r="A1374" s="9">
        <v>56.8</v>
      </c>
      <c r="B1374" s="10" t="b">
        <v>1</v>
      </c>
      <c r="U1374" s="13"/>
      <c r="V1374" s="13"/>
      <c r="W1374" s="14"/>
      <c r="X1374" s="26"/>
      <c r="Y1374" s="26"/>
      <c r="Z1374" s="26"/>
      <c r="AA1374" s="26"/>
      <c r="AB1374" s="26"/>
      <c r="AC1374" s="26"/>
      <c r="AD1374" s="26"/>
      <c r="AE1374" s="26"/>
      <c r="AG1374" s="13"/>
      <c r="AH1374" s="13"/>
      <c r="AI1374" s="14"/>
      <c r="AJ1374" s="26"/>
      <c r="AK1374" s="26"/>
      <c r="AL1374" s="26"/>
      <c r="AM1374" s="26"/>
      <c r="AN1374" s="26"/>
      <c r="AO1374" s="26"/>
      <c r="AP1374" s="26"/>
      <c r="AQ1374" s="26"/>
      <c r="AS1374" s="13"/>
      <c r="AT1374" s="13"/>
      <c r="AU1374" s="14"/>
      <c r="AV1374" s="26"/>
      <c r="AW1374" s="26"/>
      <c r="AX1374" s="26"/>
      <c r="AY1374" s="26"/>
      <c r="AZ1374" s="26"/>
      <c r="BA1374" s="26"/>
      <c r="BB1374" s="26"/>
      <c r="BC1374" s="26"/>
      <c r="CW1374" s="26">
        <v>0.46772540983606559</v>
      </c>
      <c r="CX1374" s="13">
        <v>71.400000000000006</v>
      </c>
      <c r="CY1374" s="13">
        <v>68.453604617232884</v>
      </c>
      <c r="CZ1374" s="13">
        <v>67.703268897561728</v>
      </c>
      <c r="DA1374" s="13">
        <v>43.652949511382602</v>
      </c>
      <c r="DB1374" s="13">
        <f ca="1"/>
        <v>69.669291932415234</v>
      </c>
      <c r="DC1374" s="13">
        <f ca="1"/>
        <v>68.118906711801358</v>
      </c>
      <c r="DD1374" s="13">
        <v>66.375922456185179</v>
      </c>
      <c r="DE1374" s="13">
        <f ca="1"/>
        <v>68.82522679448418</v>
      </c>
      <c r="DF1374" s="13">
        <v>69.486555363139345</v>
      </c>
    </row>
    <row r="1375" spans="1:110" x14ac:dyDescent="0.25">
      <c r="A1375" s="9">
        <v>55.3</v>
      </c>
      <c r="B1375" s="10" t="b">
        <v>1</v>
      </c>
      <c r="U1375" s="13"/>
      <c r="V1375" s="13"/>
      <c r="W1375" s="14"/>
      <c r="X1375" s="26"/>
      <c r="Y1375" s="26"/>
      <c r="Z1375" s="26"/>
      <c r="AA1375" s="26"/>
      <c r="AB1375" s="26"/>
      <c r="AC1375" s="26"/>
      <c r="AD1375" s="26"/>
      <c r="AE1375" s="26"/>
      <c r="AG1375" s="13"/>
      <c r="AH1375" s="13"/>
      <c r="AI1375" s="14"/>
      <c r="AJ1375" s="26"/>
      <c r="AK1375" s="26"/>
      <c r="AL1375" s="26"/>
      <c r="AM1375" s="26"/>
      <c r="AN1375" s="26"/>
      <c r="AO1375" s="26"/>
      <c r="AP1375" s="26"/>
      <c r="AQ1375" s="26"/>
      <c r="AS1375" s="13"/>
      <c r="AT1375" s="13"/>
      <c r="AU1375" s="14"/>
      <c r="AV1375" s="26"/>
      <c r="AW1375" s="26"/>
      <c r="AX1375" s="26"/>
      <c r="AY1375" s="26"/>
      <c r="AZ1375" s="26"/>
      <c r="BA1375" s="26"/>
      <c r="BB1375" s="26"/>
      <c r="BC1375" s="26"/>
      <c r="CW1375" s="26">
        <v>0.46806693989071041</v>
      </c>
      <c r="CX1375" s="13">
        <v>71.400000000000006</v>
      </c>
      <c r="CY1375" s="13">
        <v>68.461784394262892</v>
      </c>
      <c r="CZ1375" s="13">
        <v>67.711820794584909</v>
      </c>
      <c r="DA1375" s="13">
        <v>43.697381433122359</v>
      </c>
      <c r="DB1375" s="13">
        <f ca="1"/>
        <v>69.677099051545824</v>
      </c>
      <c r="DC1375" s="13">
        <f ca="1"/>
        <v>68.126962357204107</v>
      </c>
      <c r="DD1375" s="13">
        <v>66.38692031107098</v>
      </c>
      <c r="DE1375" s="13">
        <f ca="1"/>
        <v>68.834352476738061</v>
      </c>
      <c r="DF1375" s="13">
        <v>69.495888330175944</v>
      </c>
    </row>
    <row r="1376" spans="1:110" x14ac:dyDescent="0.25">
      <c r="A1376" s="9">
        <v>54.1</v>
      </c>
      <c r="B1376" s="10" t="b">
        <v>1</v>
      </c>
      <c r="U1376" s="13"/>
      <c r="V1376" s="13"/>
      <c r="W1376" s="14"/>
      <c r="X1376" s="26"/>
      <c r="Y1376" s="26"/>
      <c r="Z1376" s="26"/>
      <c r="AA1376" s="26"/>
      <c r="AB1376" s="26"/>
      <c r="AC1376" s="26"/>
      <c r="AD1376" s="26"/>
      <c r="AE1376" s="26"/>
      <c r="AG1376" s="13"/>
      <c r="AH1376" s="13"/>
      <c r="AI1376" s="14"/>
      <c r="AJ1376" s="26"/>
      <c r="AK1376" s="26"/>
      <c r="AL1376" s="26"/>
      <c r="AM1376" s="26"/>
      <c r="AN1376" s="26"/>
      <c r="AO1376" s="26"/>
      <c r="AP1376" s="26"/>
      <c r="AQ1376" s="26"/>
      <c r="AS1376" s="13"/>
      <c r="AT1376" s="13"/>
      <c r="AU1376" s="14"/>
      <c r="AV1376" s="26"/>
      <c r="AW1376" s="26"/>
      <c r="AX1376" s="26"/>
      <c r="AY1376" s="26"/>
      <c r="AZ1376" s="26"/>
      <c r="BA1376" s="26"/>
      <c r="BB1376" s="26"/>
      <c r="BC1376" s="26"/>
      <c r="CW1376" s="26">
        <v>0.46840846994535518</v>
      </c>
      <c r="CX1376" s="13">
        <v>71.400000000000006</v>
      </c>
      <c r="CY1376" s="13">
        <v>68.469963608388298</v>
      </c>
      <c r="CZ1376" s="13">
        <v>67.72037318321162</v>
      </c>
      <c r="DA1376" s="13">
        <v>43.741841891743803</v>
      </c>
      <c r="DB1376" s="13">
        <f ca="1"/>
        <v>69.684904117290174</v>
      </c>
      <c r="DC1376" s="13">
        <f ca="1"/>
        <v>68.135018084192509</v>
      </c>
      <c r="DD1376" s="13">
        <v>66.39791415433686</v>
      </c>
      <c r="DE1376" s="13">
        <f ca="1"/>
        <v>68.843476481356007</v>
      </c>
      <c r="DF1376" s="13">
        <v>69.505219419976896</v>
      </c>
    </row>
    <row r="1377" spans="1:110" x14ac:dyDescent="0.25">
      <c r="A1377" s="9">
        <v>53</v>
      </c>
      <c r="B1377" s="10" t="b">
        <v>1</v>
      </c>
      <c r="U1377" s="13"/>
      <c r="V1377" s="13"/>
      <c r="W1377" s="14"/>
      <c r="X1377" s="26"/>
      <c r="Y1377" s="26"/>
      <c r="Z1377" s="26"/>
      <c r="AA1377" s="26"/>
      <c r="AB1377" s="26"/>
      <c r="AC1377" s="26"/>
      <c r="AD1377" s="26"/>
      <c r="AE1377" s="26"/>
      <c r="AG1377" s="13"/>
      <c r="AH1377" s="13"/>
      <c r="AI1377" s="14"/>
      <c r="AJ1377" s="26"/>
      <c r="AK1377" s="26"/>
      <c r="AL1377" s="26"/>
      <c r="AM1377" s="26"/>
      <c r="AN1377" s="26"/>
      <c r="AO1377" s="26"/>
      <c r="AP1377" s="26"/>
      <c r="AQ1377" s="26"/>
      <c r="AS1377" s="13"/>
      <c r="AT1377" s="13"/>
      <c r="AU1377" s="14"/>
      <c r="AV1377" s="26"/>
      <c r="AW1377" s="26"/>
      <c r="AX1377" s="26"/>
      <c r="AY1377" s="26"/>
      <c r="AZ1377" s="26"/>
      <c r="BA1377" s="26"/>
      <c r="BB1377" s="26"/>
      <c r="BC1377" s="26"/>
      <c r="CW1377" s="26">
        <v>0.46875</v>
      </c>
      <c r="CX1377" s="13">
        <v>71.400000000000006</v>
      </c>
      <c r="CY1377" s="13">
        <v>68.47814226571839</v>
      </c>
      <c r="CZ1377" s="13">
        <v>67.728926069744446</v>
      </c>
      <c r="DA1377" s="13">
        <v>43.786330923926734</v>
      </c>
      <c r="DB1377" s="13">
        <f ca="1"/>
        <v>69.692707136052817</v>
      </c>
      <c r="DC1377" s="13">
        <f ca="1"/>
        <v>68.143073898672014</v>
      </c>
      <c r="DD1377" s="13">
        <v>66.408903990369524</v>
      </c>
      <c r="DE1377" s="13">
        <f ca="1"/>
        <v>68.852598813660236</v>
      </c>
      <c r="DF1377" s="13">
        <v>69.514548637925117</v>
      </c>
    </row>
    <row r="1378" spans="1:110" x14ac:dyDescent="0.25">
      <c r="A1378" s="9">
        <v>52.4</v>
      </c>
      <c r="B1378" s="10" t="b">
        <v>1</v>
      </c>
      <c r="U1378" s="13"/>
      <c r="V1378" s="13"/>
      <c r="W1378" s="14"/>
      <c r="X1378" s="26"/>
      <c r="Y1378" s="26"/>
      <c r="Z1378" s="26"/>
      <c r="AA1378" s="26"/>
      <c r="AB1378" s="26"/>
      <c r="AC1378" s="26"/>
      <c r="AD1378" s="26"/>
      <c r="AE1378" s="26"/>
      <c r="AG1378" s="13"/>
      <c r="AH1378" s="13"/>
      <c r="AI1378" s="14"/>
      <c r="AJ1378" s="26"/>
      <c r="AK1378" s="26"/>
      <c r="AL1378" s="26"/>
      <c r="AM1378" s="26"/>
      <c r="AN1378" s="26"/>
      <c r="AO1378" s="26"/>
      <c r="AP1378" s="26"/>
      <c r="AQ1378" s="26"/>
      <c r="AS1378" s="13"/>
      <c r="AT1378" s="13"/>
      <c r="AU1378" s="14"/>
      <c r="AV1378" s="26"/>
      <c r="AW1378" s="26"/>
      <c r="AX1378" s="26"/>
      <c r="AY1378" s="26"/>
      <c r="AZ1378" s="26"/>
      <c r="BA1378" s="26"/>
      <c r="BB1378" s="26"/>
      <c r="BC1378" s="26"/>
      <c r="CW1378" s="26">
        <v>0.46909153005464482</v>
      </c>
      <c r="CX1378" s="13">
        <v>71.400000000000006</v>
      </c>
      <c r="CY1378" s="13">
        <v>68.486320372359557</v>
      </c>
      <c r="CZ1378" s="13">
        <v>67.737479460486213</v>
      </c>
      <c r="DA1378" s="13">
        <v>43.830848566421722</v>
      </c>
      <c r="DB1378" s="13">
        <f ca="1"/>
        <v>69.700508114231084</v>
      </c>
      <c r="DC1378" s="13">
        <f ca="1"/>
        <v>68.151129806547033</v>
      </c>
      <c r="DD1378" s="13">
        <v>66.419889823547649</v>
      </c>
      <c r="DE1378" s="13">
        <f ca="1"/>
        <v>68.861719478967714</v>
      </c>
      <c r="DF1378" s="13">
        <v>69.523875989397908</v>
      </c>
    </row>
    <row r="1379" spans="1:110" x14ac:dyDescent="0.25">
      <c r="A1379" s="9">
        <v>52.1</v>
      </c>
      <c r="B1379" s="10" t="b">
        <v>1</v>
      </c>
      <c r="U1379" s="13"/>
      <c r="V1379" s="13"/>
      <c r="W1379" s="14"/>
      <c r="X1379" s="26"/>
      <c r="Y1379" s="26"/>
      <c r="Z1379" s="26"/>
      <c r="AA1379" s="26"/>
      <c r="AB1379" s="26"/>
      <c r="AC1379" s="26"/>
      <c r="AD1379" s="26"/>
      <c r="AE1379" s="26"/>
      <c r="AG1379" s="13"/>
      <c r="AH1379" s="13"/>
      <c r="AI1379" s="14"/>
      <c r="AJ1379" s="26"/>
      <c r="AK1379" s="26"/>
      <c r="AL1379" s="26"/>
      <c r="AM1379" s="26"/>
      <c r="AN1379" s="26"/>
      <c r="AO1379" s="26"/>
      <c r="AP1379" s="26"/>
      <c r="AQ1379" s="26"/>
      <c r="AS1379" s="13"/>
      <c r="AT1379" s="13"/>
      <c r="AU1379" s="14"/>
      <c r="AV1379" s="26"/>
      <c r="AW1379" s="26"/>
      <c r="AX1379" s="26"/>
      <c r="AY1379" s="26"/>
      <c r="AZ1379" s="26"/>
      <c r="BA1379" s="26"/>
      <c r="BB1379" s="26"/>
      <c r="BC1379" s="26"/>
      <c r="CW1379" s="26">
        <v>0.46943306010928959</v>
      </c>
      <c r="CX1379" s="13">
        <v>71.5</v>
      </c>
      <c r="CY1379" s="13">
        <v>68.49449793441535</v>
      </c>
      <c r="CZ1379" s="13">
        <v>67.746033361740004</v>
      </c>
      <c r="DA1379" s="13">
        <v>43.875394856050278</v>
      </c>
      <c r="DB1379" s="13">
        <f ca="1"/>
        <v>69.708307058215141</v>
      </c>
      <c r="DC1379" s="13">
        <f ca="1"/>
        <v>68.159185813721152</v>
      </c>
      <c r="DD1379" s="13">
        <v>66.430871658241955</v>
      </c>
      <c r="DE1379" s="13">
        <f ca="1"/>
        <v>68.870838482590258</v>
      </c>
      <c r="DF1379" s="13">
        <v>69.533201479766987</v>
      </c>
    </row>
    <row r="1380" spans="1:110" x14ac:dyDescent="0.25">
      <c r="A1380" s="9">
        <v>51.9</v>
      </c>
      <c r="B1380" s="10" t="b">
        <v>1</v>
      </c>
      <c r="U1380" s="13"/>
      <c r="V1380" s="13"/>
      <c r="W1380" s="14"/>
      <c r="X1380" s="26"/>
      <c r="Y1380" s="26"/>
      <c r="Z1380" s="26"/>
      <c r="AA1380" s="26"/>
      <c r="AB1380" s="26"/>
      <c r="AC1380" s="26"/>
      <c r="AD1380" s="26"/>
      <c r="AE1380" s="26"/>
      <c r="AG1380" s="13"/>
      <c r="AH1380" s="13"/>
      <c r="AI1380" s="14"/>
      <c r="AJ1380" s="26"/>
      <c r="AK1380" s="26"/>
      <c r="AL1380" s="26"/>
      <c r="AM1380" s="26"/>
      <c r="AN1380" s="26"/>
      <c r="AO1380" s="26"/>
      <c r="AP1380" s="26"/>
      <c r="AQ1380" s="26"/>
      <c r="AS1380" s="13"/>
      <c r="AT1380" s="13"/>
      <c r="AU1380" s="14"/>
      <c r="AV1380" s="26"/>
      <c r="AW1380" s="26"/>
      <c r="AX1380" s="26"/>
      <c r="AY1380" s="26"/>
      <c r="AZ1380" s="26"/>
      <c r="BA1380" s="26"/>
      <c r="BB1380" s="26"/>
      <c r="BC1380" s="26"/>
      <c r="CW1380" s="26">
        <v>0.46977459016393441</v>
      </c>
      <c r="CX1380" s="13">
        <v>71.5</v>
      </c>
      <c r="CY1380" s="13">
        <v>68.5026749579865</v>
      </c>
      <c r="CZ1380" s="13">
        <v>67.754587779809086</v>
      </c>
      <c r="DA1380" s="13">
        <v>43.919969829705067</v>
      </c>
      <c r="DB1380" s="13">
        <f ca="1"/>
        <v>69.71610397438802</v>
      </c>
      <c r="DC1380" s="13">
        <f ca="1"/>
        <v>68.167241926096978</v>
      </c>
      <c r="DD1380" s="13">
        <v>66.441849498815245</v>
      </c>
      <c r="DE1380" s="13">
        <f ca="1"/>
        <v>68.879955829834628</v>
      </c>
      <c r="DF1380" s="13">
        <v>69.542525114398458</v>
      </c>
    </row>
    <row r="1381" spans="1:110" x14ac:dyDescent="0.25">
      <c r="A1381" s="9">
        <v>51.9</v>
      </c>
      <c r="B1381" s="10" t="b">
        <v>1</v>
      </c>
      <c r="U1381" s="13"/>
      <c r="V1381" s="13"/>
      <c r="W1381" s="14"/>
      <c r="X1381" s="26"/>
      <c r="Y1381" s="26"/>
      <c r="Z1381" s="26"/>
      <c r="AA1381" s="26"/>
      <c r="AB1381" s="26"/>
      <c r="AC1381" s="26"/>
      <c r="AD1381" s="26"/>
      <c r="AE1381" s="26"/>
      <c r="AG1381" s="13"/>
      <c r="AH1381" s="13"/>
      <c r="AI1381" s="14"/>
      <c r="AJ1381" s="26"/>
      <c r="AK1381" s="26"/>
      <c r="AL1381" s="26"/>
      <c r="AM1381" s="26"/>
      <c r="AN1381" s="26"/>
      <c r="AO1381" s="26"/>
      <c r="AP1381" s="26"/>
      <c r="AQ1381" s="26"/>
      <c r="AS1381" s="13"/>
      <c r="AT1381" s="13"/>
      <c r="AU1381" s="14"/>
      <c r="AV1381" s="26"/>
      <c r="AW1381" s="26"/>
      <c r="AX1381" s="26"/>
      <c r="AY1381" s="26"/>
      <c r="AZ1381" s="26"/>
      <c r="BA1381" s="26"/>
      <c r="BB1381" s="26"/>
      <c r="BC1381" s="26"/>
      <c r="CW1381" s="26">
        <v>0.47011612021857924</v>
      </c>
      <c r="CX1381" s="13">
        <v>71.5</v>
      </c>
      <c r="CY1381" s="13">
        <v>68.510851449170929</v>
      </c>
      <c r="CZ1381" s="13">
        <v>67.763142720997038</v>
      </c>
      <c r="DA1381" s="13">
        <v>43.964573524350008</v>
      </c>
      <c r="DB1381" s="13">
        <f ca="1"/>
        <v>69.72389886912562</v>
      </c>
      <c r="DC1381" s="13">
        <f ca="1"/>
        <v>68.175298149576363</v>
      </c>
      <c r="DD1381" s="13">
        <v>66.452823349622335</v>
      </c>
      <c r="DE1381" s="13">
        <f ca="1"/>
        <v>68.889071526002382</v>
      </c>
      <c r="DF1381" s="13">
        <v>69.551846898652883</v>
      </c>
    </row>
    <row r="1382" spans="1:110" x14ac:dyDescent="0.25">
      <c r="A1382" s="9">
        <v>66.3</v>
      </c>
      <c r="B1382" s="10" t="b">
        <v>1</v>
      </c>
      <c r="U1382" s="13"/>
      <c r="V1382" s="13"/>
      <c r="W1382" s="14"/>
      <c r="X1382" s="26"/>
      <c r="Y1382" s="26"/>
      <c r="Z1382" s="26"/>
      <c r="AA1382" s="26"/>
      <c r="AB1382" s="26"/>
      <c r="AC1382" s="26"/>
      <c r="AD1382" s="26"/>
      <c r="AE1382" s="26"/>
      <c r="AG1382" s="13"/>
      <c r="AH1382" s="13"/>
      <c r="AI1382" s="14"/>
      <c r="AJ1382" s="26"/>
      <c r="AK1382" s="26"/>
      <c r="AL1382" s="26"/>
      <c r="AM1382" s="26"/>
      <c r="AN1382" s="26"/>
      <c r="AO1382" s="26"/>
      <c r="AP1382" s="26"/>
      <c r="AQ1382" s="26"/>
      <c r="AS1382" s="13"/>
      <c r="AT1382" s="13"/>
      <c r="AU1382" s="14"/>
      <c r="AV1382" s="26"/>
      <c r="AW1382" s="26"/>
      <c r="AX1382" s="26"/>
      <c r="AY1382" s="26"/>
      <c r="AZ1382" s="26"/>
      <c r="BA1382" s="26"/>
      <c r="BB1382" s="26"/>
      <c r="BC1382" s="26"/>
      <c r="CW1382" s="26">
        <v>0.47045765027322406</v>
      </c>
      <c r="CX1382" s="13">
        <v>71.5</v>
      </c>
      <c r="CY1382" s="13">
        <v>68.5190274140638</v>
      </c>
      <c r="CZ1382" s="13">
        <v>67.771698191607712</v>
      </c>
      <c r="DA1382" s="13">
        <v>44.009205977020564</v>
      </c>
      <c r="DB1382" s="13">
        <f ca="1"/>
        <v>69.73169174879682</v>
      </c>
      <c r="DC1382" s="13">
        <f ca="1"/>
        <v>68.183354490060267</v>
      </c>
      <c r="DD1382" s="13">
        <v>66.463793215010185</v>
      </c>
      <c r="DE1382" s="13">
        <f ca="1"/>
        <v>68.898185576390034</v>
      </c>
      <c r="DF1382" s="13">
        <v>69.561166837885338</v>
      </c>
    </row>
    <row r="1383" spans="1:110" x14ac:dyDescent="0.25">
      <c r="A1383" s="9">
        <v>66.099999999999994</v>
      </c>
      <c r="B1383" s="10" t="b">
        <v>1</v>
      </c>
      <c r="U1383" s="13"/>
      <c r="V1383" s="13"/>
      <c r="W1383" s="14"/>
      <c r="X1383" s="26"/>
      <c r="Y1383" s="26"/>
      <c r="Z1383" s="26"/>
      <c r="AA1383" s="26"/>
      <c r="AB1383" s="26"/>
      <c r="AC1383" s="26"/>
      <c r="AD1383" s="26"/>
      <c r="AE1383" s="26"/>
      <c r="AG1383" s="13"/>
      <c r="AH1383" s="13"/>
      <c r="AI1383" s="14"/>
      <c r="AJ1383" s="26"/>
      <c r="AK1383" s="26"/>
      <c r="AL1383" s="26"/>
      <c r="AM1383" s="26"/>
      <c r="AN1383" s="26"/>
      <c r="AO1383" s="26"/>
      <c r="AP1383" s="26"/>
      <c r="AQ1383" s="26"/>
      <c r="AS1383" s="13"/>
      <c r="AT1383" s="13"/>
      <c r="AU1383" s="14"/>
      <c r="AV1383" s="26"/>
      <c r="AW1383" s="26"/>
      <c r="AX1383" s="26"/>
      <c r="AY1383" s="26"/>
      <c r="AZ1383" s="26"/>
      <c r="BA1383" s="26"/>
      <c r="BB1383" s="26"/>
      <c r="BC1383" s="26"/>
      <c r="CW1383" s="26">
        <v>0.47079918032786883</v>
      </c>
      <c r="CX1383" s="13">
        <v>71.5</v>
      </c>
      <c r="CY1383" s="13">
        <v>68.527202858757562</v>
      </c>
      <c r="CZ1383" s="13">
        <v>67.780254197945297</v>
      </c>
      <c r="DA1383" s="13">
        <v>44.053867224823868</v>
      </c>
      <c r="DB1383" s="13">
        <f ca="1"/>
        <v>69.73948261976345</v>
      </c>
      <c r="DC1383" s="13">
        <f ca="1"/>
        <v>68.191410953448866</v>
      </c>
      <c r="DD1383" s="13">
        <v>66.474759099317822</v>
      </c>
      <c r="DE1383" s="13">
        <f ca="1"/>
        <v>68.907297986289066</v>
      </c>
      <c r="DF1383" s="13">
        <v>69.5704849374453</v>
      </c>
    </row>
    <row r="1384" spans="1:110" x14ac:dyDescent="0.25">
      <c r="A1384" s="9">
        <v>65.8</v>
      </c>
      <c r="B1384" s="10" t="b">
        <v>1</v>
      </c>
      <c r="U1384" s="13"/>
      <c r="V1384" s="13"/>
      <c r="W1384" s="14"/>
      <c r="X1384" s="26"/>
      <c r="Y1384" s="26"/>
      <c r="Z1384" s="26"/>
      <c r="AA1384" s="26"/>
      <c r="AB1384" s="26"/>
      <c r="AC1384" s="26"/>
      <c r="AD1384" s="26"/>
      <c r="AE1384" s="26"/>
      <c r="AG1384" s="13"/>
      <c r="AH1384" s="13"/>
      <c r="AI1384" s="14"/>
      <c r="AJ1384" s="26"/>
      <c r="AK1384" s="26"/>
      <c r="AL1384" s="26"/>
      <c r="AM1384" s="26"/>
      <c r="AN1384" s="26"/>
      <c r="AO1384" s="26"/>
      <c r="AP1384" s="26"/>
      <c r="AQ1384" s="26"/>
      <c r="AS1384" s="13"/>
      <c r="AT1384" s="13"/>
      <c r="AU1384" s="14"/>
      <c r="AV1384" s="26"/>
      <c r="AW1384" s="26"/>
      <c r="AX1384" s="26"/>
      <c r="AY1384" s="26"/>
      <c r="AZ1384" s="26"/>
      <c r="BA1384" s="26"/>
      <c r="BB1384" s="26"/>
      <c r="BC1384" s="26"/>
      <c r="CW1384" s="26">
        <v>0.47114071038251365</v>
      </c>
      <c r="CX1384" s="13">
        <v>71.5</v>
      </c>
      <c r="CY1384" s="13">
        <v>68.535377789341936</v>
      </c>
      <c r="CZ1384" s="13">
        <v>67.788810746314439</v>
      </c>
      <c r="DA1384" s="13">
        <v>44.098557304938922</v>
      </c>
      <c r="DB1384" s="13">
        <f ca="1"/>
        <v>69.747271488380349</v>
      </c>
      <c r="DC1384" s="13">
        <f ca="1"/>
        <v>68.199467545641596</v>
      </c>
      <c r="DD1384" s="13">
        <v>66.485721006876474</v>
      </c>
      <c r="DE1384" s="13">
        <f ca="1"/>
        <v>68.916408760985888</v>
      </c>
      <c r="DF1384" s="13">
        <v>69.57980120267689</v>
      </c>
    </row>
    <row r="1385" spans="1:110" x14ac:dyDescent="0.25">
      <c r="A1385" s="9">
        <v>65.7</v>
      </c>
      <c r="B1385" s="10" t="b">
        <v>1</v>
      </c>
      <c r="U1385" s="13"/>
      <c r="V1385" s="13"/>
      <c r="W1385" s="14"/>
      <c r="X1385" s="26"/>
      <c r="Y1385" s="26"/>
      <c r="Z1385" s="26"/>
      <c r="AA1385" s="26"/>
      <c r="AB1385" s="26"/>
      <c r="AC1385" s="26"/>
      <c r="AD1385" s="26"/>
      <c r="AE1385" s="26"/>
      <c r="AG1385" s="13"/>
      <c r="AH1385" s="13"/>
      <c r="AI1385" s="14"/>
      <c r="AJ1385" s="26"/>
      <c r="AK1385" s="26"/>
      <c r="AL1385" s="26"/>
      <c r="AM1385" s="26"/>
      <c r="AN1385" s="26"/>
      <c r="AO1385" s="26"/>
      <c r="AP1385" s="26"/>
      <c r="AQ1385" s="26"/>
      <c r="AS1385" s="13"/>
      <c r="AT1385" s="13"/>
      <c r="AU1385" s="14"/>
      <c r="AV1385" s="26"/>
      <c r="AW1385" s="26"/>
      <c r="AX1385" s="26"/>
      <c r="AY1385" s="26"/>
      <c r="AZ1385" s="26"/>
      <c r="BA1385" s="26"/>
      <c r="BB1385" s="26"/>
      <c r="BC1385" s="26"/>
      <c r="CW1385" s="26">
        <v>0.47148224043715847</v>
      </c>
      <c r="CX1385" s="13">
        <v>71.5</v>
      </c>
      <c r="CY1385" s="13">
        <v>68.543552211904029</v>
      </c>
      <c r="CZ1385" s="13">
        <v>67.797367843020197</v>
      </c>
      <c r="DA1385" s="13">
        <v>44.143276254616801</v>
      </c>
      <c r="DB1385" s="13">
        <f ca="1"/>
        <v>69.755058360995406</v>
      </c>
      <c r="DC1385" s="13">
        <f ca="1"/>
        <v>68.207524272537128</v>
      </c>
      <c r="DD1385" s="13">
        <v>66.496678942009453</v>
      </c>
      <c r="DE1385" s="13">
        <f ca="1"/>
        <v>68.925517905761964</v>
      </c>
      <c r="DF1385" s="13">
        <v>69.589115638918685</v>
      </c>
    </row>
    <row r="1386" spans="1:110" x14ac:dyDescent="0.25">
      <c r="A1386" s="9">
        <v>65.5</v>
      </c>
      <c r="B1386" s="10" t="b">
        <v>1</v>
      </c>
      <c r="U1386" s="13"/>
      <c r="V1386" s="13"/>
      <c r="W1386" s="14"/>
      <c r="X1386" s="26"/>
      <c r="Y1386" s="26"/>
      <c r="Z1386" s="26"/>
      <c r="AA1386" s="26"/>
      <c r="AB1386" s="26"/>
      <c r="AC1386" s="26"/>
      <c r="AD1386" s="26"/>
      <c r="AE1386" s="26"/>
      <c r="AG1386" s="13"/>
      <c r="AH1386" s="13"/>
      <c r="AI1386" s="14"/>
      <c r="AJ1386" s="26"/>
      <c r="AK1386" s="26"/>
      <c r="AL1386" s="26"/>
      <c r="AM1386" s="26"/>
      <c r="AN1386" s="26"/>
      <c r="AO1386" s="26"/>
      <c r="AP1386" s="26"/>
      <c r="AQ1386" s="26"/>
      <c r="AS1386" s="13"/>
      <c r="AT1386" s="13"/>
      <c r="AU1386" s="14"/>
      <c r="AV1386" s="26"/>
      <c r="AW1386" s="26"/>
      <c r="AX1386" s="26"/>
      <c r="AY1386" s="26"/>
      <c r="AZ1386" s="26"/>
      <c r="BA1386" s="26"/>
      <c r="BB1386" s="26"/>
      <c r="BC1386" s="26"/>
      <c r="CW1386" s="26">
        <v>0.4718237704918033</v>
      </c>
      <c r="CX1386" s="13">
        <v>71.5</v>
      </c>
      <c r="CY1386" s="13">
        <v>68.551726132528273</v>
      </c>
      <c r="CZ1386" s="13">
        <v>67.805925494367855</v>
      </c>
      <c r="DA1386" s="13">
        <v>44.188024111180781</v>
      </c>
      <c r="DB1386" s="13">
        <f ca="1"/>
        <v>69.762843243949561</v>
      </c>
      <c r="DC1386" s="13">
        <f ca="1"/>
        <v>68.21558114003345</v>
      </c>
      <c r="DD1386" s="13">
        <v>66.507632909032267</v>
      </c>
      <c r="DE1386" s="13">
        <f ca="1"/>
        <v>68.934625425893742</v>
      </c>
      <c r="DF1386" s="13">
        <v>69.598428251503918</v>
      </c>
    </row>
    <row r="1387" spans="1:110" x14ac:dyDescent="0.25">
      <c r="A1387" s="9">
        <v>65.3</v>
      </c>
      <c r="B1387" s="10" t="b">
        <v>1</v>
      </c>
      <c r="U1387" s="13"/>
      <c r="V1387" s="13"/>
      <c r="W1387" s="14"/>
      <c r="X1387" s="26"/>
      <c r="Y1387" s="26"/>
      <c r="Z1387" s="26"/>
      <c r="AA1387" s="26"/>
      <c r="AB1387" s="26"/>
      <c r="AC1387" s="26"/>
      <c r="AD1387" s="26"/>
      <c r="AE1387" s="26"/>
      <c r="AG1387" s="13"/>
      <c r="AH1387" s="13"/>
      <c r="AI1387" s="14"/>
      <c r="AJ1387" s="26"/>
      <c r="AK1387" s="26"/>
      <c r="AL1387" s="26"/>
      <c r="AM1387" s="26"/>
      <c r="AN1387" s="26"/>
      <c r="AO1387" s="26"/>
      <c r="AP1387" s="26"/>
      <c r="AQ1387" s="26"/>
      <c r="AS1387" s="13"/>
      <c r="AT1387" s="13"/>
      <c r="AU1387" s="14"/>
      <c r="AV1387" s="26"/>
      <c r="AW1387" s="26"/>
      <c r="AX1387" s="26"/>
      <c r="AY1387" s="26"/>
      <c r="AZ1387" s="26"/>
      <c r="BA1387" s="26"/>
      <c r="BB1387" s="26"/>
      <c r="BC1387" s="26"/>
      <c r="CW1387" s="26">
        <v>0.47216530054644806</v>
      </c>
      <c r="CX1387" s="13">
        <v>71.599999999999994</v>
      </c>
      <c r="CY1387" s="13">
        <v>68.559899557296518</v>
      </c>
      <c r="CZ1387" s="13">
        <v>67.814483706663481</v>
      </c>
      <c r="DA1387" s="13">
        <v>44.232800912026555</v>
      </c>
      <c r="DB1387" s="13">
        <f ca="1"/>
        <v>69.770626143576905</v>
      </c>
      <c r="DC1387" s="13">
        <f ca="1"/>
        <v>68.223638154027881</v>
      </c>
      <c r="DD1387" s="13">
        <v>66.518582912252612</v>
      </c>
      <c r="DE1387" s="13">
        <f ca="1"/>
        <v>68.943731326652753</v>
      </c>
      <c r="DF1387" s="13">
        <v>69.607739045760354</v>
      </c>
    </row>
    <row r="1388" spans="1:110" x14ac:dyDescent="0.25">
      <c r="A1388" s="9">
        <v>65.2</v>
      </c>
      <c r="B1388" s="10" t="b">
        <v>1</v>
      </c>
      <c r="U1388" s="13"/>
      <c r="V1388" s="13"/>
      <c r="W1388" s="14"/>
      <c r="X1388" s="26"/>
      <c r="Y1388" s="26"/>
      <c r="Z1388" s="26"/>
      <c r="AA1388" s="26"/>
      <c r="AB1388" s="26"/>
      <c r="AC1388" s="26"/>
      <c r="AD1388" s="26"/>
      <c r="AE1388" s="26"/>
      <c r="AG1388" s="13"/>
      <c r="AH1388" s="13"/>
      <c r="AI1388" s="14"/>
      <c r="AJ1388" s="26"/>
      <c r="AK1388" s="26"/>
      <c r="AL1388" s="26"/>
      <c r="AM1388" s="26"/>
      <c r="AN1388" s="26"/>
      <c r="AO1388" s="26"/>
      <c r="AP1388" s="26"/>
      <c r="AQ1388" s="26"/>
      <c r="AS1388" s="13"/>
      <c r="AT1388" s="13"/>
      <c r="AU1388" s="14"/>
      <c r="AV1388" s="26"/>
      <c r="AW1388" s="26"/>
      <c r="AX1388" s="26"/>
      <c r="AY1388" s="26"/>
      <c r="AZ1388" s="26"/>
      <c r="BA1388" s="26"/>
      <c r="BB1388" s="26"/>
      <c r="BC1388" s="26"/>
      <c r="CW1388" s="26">
        <v>0.47250683060109289</v>
      </c>
      <c r="CX1388" s="13">
        <v>71.599999999999994</v>
      </c>
      <c r="CY1388" s="13">
        <v>68.568072492288039</v>
      </c>
      <c r="CZ1388" s="13">
        <v>67.823042486213424</v>
      </c>
      <c r="DA1388" s="13">
        <v>44.27760669462247</v>
      </c>
      <c r="DB1388" s="13">
        <f ca="1"/>
        <v>69.778407066204636</v>
      </c>
      <c r="DC1388" s="13">
        <f ca="1"/>
        <v>68.231695320417103</v>
      </c>
      <c r="DD1388" s="13">
        <v>66.52952895597042</v>
      </c>
      <c r="DE1388" s="13">
        <f ca="1"/>
        <v>68.952835613305538</v>
      </c>
      <c r="DF1388" s="13">
        <v>69.617048027010441</v>
      </c>
    </row>
    <row r="1389" spans="1:110" x14ac:dyDescent="0.25">
      <c r="A1389" s="9">
        <v>65.099999999999994</v>
      </c>
      <c r="B1389" s="10" t="b">
        <v>1</v>
      </c>
      <c r="U1389" s="13"/>
      <c r="V1389" s="13"/>
      <c r="W1389" s="14"/>
      <c r="X1389" s="26"/>
      <c r="Y1389" s="26"/>
      <c r="Z1389" s="26"/>
      <c r="AA1389" s="26"/>
      <c r="AB1389" s="26"/>
      <c r="AC1389" s="26"/>
      <c r="AD1389" s="26"/>
      <c r="AE1389" s="26"/>
      <c r="AG1389" s="13"/>
      <c r="AH1389" s="13"/>
      <c r="AI1389" s="14"/>
      <c r="AJ1389" s="26"/>
      <c r="AK1389" s="26"/>
      <c r="AL1389" s="26"/>
      <c r="AM1389" s="26"/>
      <c r="AN1389" s="26"/>
      <c r="AO1389" s="26"/>
      <c r="AP1389" s="26"/>
      <c r="AQ1389" s="26"/>
      <c r="AS1389" s="13"/>
      <c r="AT1389" s="13"/>
      <c r="AU1389" s="14"/>
      <c r="AV1389" s="26"/>
      <c r="AW1389" s="26"/>
      <c r="AX1389" s="26"/>
      <c r="AY1389" s="26"/>
      <c r="AZ1389" s="26"/>
      <c r="BA1389" s="26"/>
      <c r="BB1389" s="26"/>
      <c r="BC1389" s="26"/>
      <c r="CW1389" s="26">
        <v>0.47284836065573771</v>
      </c>
      <c r="CX1389" s="13">
        <v>71.599999999999994</v>
      </c>
      <c r="CY1389" s="13">
        <v>68.576244943579582</v>
      </c>
      <c r="CZ1389" s="13">
        <v>67.831601839324662</v>
      </c>
      <c r="DA1389" s="13">
        <v>44.322441496509654</v>
      </c>
      <c r="DB1389" s="13">
        <f ca="1"/>
        <v>69.786186018153174</v>
      </c>
      <c r="DC1389" s="13">
        <f ca="1"/>
        <v>68.239752645097141</v>
      </c>
      <c r="DD1389" s="13">
        <v>66.540471044477826</v>
      </c>
      <c r="DE1389" s="13">
        <f ca="1"/>
        <v>68.961938291113839</v>
      </c>
      <c r="DF1389" s="13">
        <v>69.626355200571282</v>
      </c>
    </row>
    <row r="1390" spans="1:110" x14ac:dyDescent="0.25">
      <c r="A1390" s="9">
        <v>65</v>
      </c>
      <c r="B1390" s="10" t="b">
        <v>1</v>
      </c>
      <c r="U1390" s="13"/>
      <c r="V1390" s="13"/>
      <c r="W1390" s="14"/>
      <c r="X1390" s="26"/>
      <c r="Y1390" s="26"/>
      <c r="Z1390" s="26"/>
      <c r="AA1390" s="26"/>
      <c r="AB1390" s="26"/>
      <c r="AC1390" s="26"/>
      <c r="AD1390" s="26"/>
      <c r="AE1390" s="26"/>
      <c r="AG1390" s="13"/>
      <c r="AH1390" s="13"/>
      <c r="AI1390" s="14"/>
      <c r="AJ1390" s="26"/>
      <c r="AK1390" s="26"/>
      <c r="AL1390" s="26"/>
      <c r="AM1390" s="26"/>
      <c r="AN1390" s="26"/>
      <c r="AO1390" s="26"/>
      <c r="AP1390" s="26"/>
      <c r="AQ1390" s="26"/>
      <c r="AS1390" s="13"/>
      <c r="AT1390" s="13"/>
      <c r="AU1390" s="14"/>
      <c r="AV1390" s="26"/>
      <c r="AW1390" s="26"/>
      <c r="AX1390" s="26"/>
      <c r="AY1390" s="26"/>
      <c r="AZ1390" s="26"/>
      <c r="BA1390" s="26"/>
      <c r="BB1390" s="26"/>
      <c r="BC1390" s="26"/>
      <c r="CW1390" s="26">
        <v>0.47318989071038253</v>
      </c>
      <c r="CX1390" s="13">
        <v>71.599999999999994</v>
      </c>
      <c r="CY1390" s="13">
        <v>68.584416917245392</v>
      </c>
      <c r="CZ1390" s="13">
        <v>67.840161772304782</v>
      </c>
      <c r="DA1390" s="13">
        <v>44.367305355302257</v>
      </c>
      <c r="DB1390" s="13">
        <f ca="1"/>
        <v>69.793963005736131</v>
      </c>
      <c r="DC1390" s="13">
        <f ca="1"/>
        <v>68.247810133963497</v>
      </c>
      <c r="DD1390" s="13">
        <v>66.551409182059217</v>
      </c>
      <c r="DE1390" s="13">
        <f ca="1"/>
        <v>68.971039365334448</v>
      </c>
      <c r="DF1390" s="13">
        <v>69.635660571754599</v>
      </c>
    </row>
    <row r="1391" spans="1:110" x14ac:dyDescent="0.25">
      <c r="A1391" s="9">
        <v>65</v>
      </c>
      <c r="B1391" s="10" t="b">
        <v>1</v>
      </c>
      <c r="U1391" s="13"/>
      <c r="V1391" s="13"/>
      <c r="W1391" s="14"/>
      <c r="X1391" s="26"/>
      <c r="Y1391" s="26"/>
      <c r="Z1391" s="26"/>
      <c r="AA1391" s="26"/>
      <c r="AB1391" s="26"/>
      <c r="AC1391" s="26"/>
      <c r="AD1391" s="26"/>
      <c r="AE1391" s="26"/>
      <c r="AG1391" s="13"/>
      <c r="AH1391" s="13"/>
      <c r="AI1391" s="14"/>
      <c r="AJ1391" s="26"/>
      <c r="AK1391" s="26"/>
      <c r="AL1391" s="26"/>
      <c r="AM1391" s="26"/>
      <c r="AN1391" s="26"/>
      <c r="AO1391" s="26"/>
      <c r="AP1391" s="26"/>
      <c r="AQ1391" s="26"/>
      <c r="AS1391" s="13"/>
      <c r="AT1391" s="13"/>
      <c r="AU1391" s="14"/>
      <c r="AV1391" s="26"/>
      <c r="AW1391" s="26"/>
      <c r="AX1391" s="26"/>
      <c r="AY1391" s="26"/>
      <c r="AZ1391" s="26"/>
      <c r="BA1391" s="26"/>
      <c r="BB1391" s="26"/>
      <c r="BC1391" s="26"/>
      <c r="CW1391" s="26">
        <v>0.4735314207650273</v>
      </c>
      <c r="CX1391" s="13">
        <v>71.599999999999994</v>
      </c>
      <c r="CY1391" s="13">
        <v>68.592588419357241</v>
      </c>
      <c r="CZ1391" s="13">
        <v>67.848722291461783</v>
      </c>
      <c r="DA1391" s="13">
        <v>44.412198308687536</v>
      </c>
      <c r="DB1391" s="13">
        <f ca="1"/>
        <v>69.801738035260385</v>
      </c>
      <c r="DC1391" s="13">
        <f ca="1"/>
        <v>68.255867792911118</v>
      </c>
      <c r="DD1391" s="13">
        <v>66.562343372991279</v>
      </c>
      <c r="DE1391" s="13">
        <f ca="1"/>
        <v>68.980138841219343</v>
      </c>
      <c r="DF1391" s="13">
        <v>69.644964145866922</v>
      </c>
    </row>
    <row r="1392" spans="1:110" x14ac:dyDescent="0.25">
      <c r="A1392" s="9">
        <v>64.900000000000006</v>
      </c>
      <c r="B1392" s="10" t="b">
        <v>1</v>
      </c>
      <c r="U1392" s="13"/>
      <c r="V1392" s="13"/>
      <c r="W1392" s="14"/>
      <c r="X1392" s="26"/>
      <c r="Y1392" s="26"/>
      <c r="Z1392" s="26"/>
      <c r="AA1392" s="26"/>
      <c r="AB1392" s="26"/>
      <c r="AC1392" s="26"/>
      <c r="AD1392" s="26"/>
      <c r="AE1392" s="26"/>
      <c r="AG1392" s="13"/>
      <c r="AH1392" s="13"/>
      <c r="AI1392" s="14"/>
      <c r="AJ1392" s="26"/>
      <c r="AK1392" s="26"/>
      <c r="AL1392" s="26"/>
      <c r="AM1392" s="26"/>
      <c r="AN1392" s="26"/>
      <c r="AO1392" s="26"/>
      <c r="AP1392" s="26"/>
      <c r="AQ1392" s="26"/>
      <c r="AS1392" s="13"/>
      <c r="AT1392" s="13"/>
      <c r="AU1392" s="14"/>
      <c r="AV1392" s="26"/>
      <c r="AW1392" s="26"/>
      <c r="AX1392" s="26"/>
      <c r="AY1392" s="26"/>
      <c r="AZ1392" s="26"/>
      <c r="BA1392" s="26"/>
      <c r="BB1392" s="26"/>
      <c r="BC1392" s="26"/>
      <c r="CW1392" s="26">
        <v>0.47387295081967212</v>
      </c>
      <c r="CX1392" s="13">
        <v>71.599999999999994</v>
      </c>
      <c r="CY1392" s="13">
        <v>68.600759455984459</v>
      </c>
      <c r="CZ1392" s="13">
        <v>67.857283403104532</v>
      </c>
      <c r="DA1392" s="13">
        <v>44.457120394426198</v>
      </c>
      <c r="DB1392" s="13">
        <f ca="1"/>
        <v>69.80951111302609</v>
      </c>
      <c r="DC1392" s="13">
        <f ca="1"/>
        <v>68.263925627834382</v>
      </c>
      <c r="DD1392" s="13">
        <v>66.573273621542938</v>
      </c>
      <c r="DE1392" s="13">
        <f ca="1"/>
        <v>68.989236724015669</v>
      </c>
      <c r="DF1392" s="13">
        <v>69.654265928209426</v>
      </c>
    </row>
    <row r="1393" spans="1:110" x14ac:dyDescent="0.25">
      <c r="A1393" s="9">
        <v>64.8</v>
      </c>
      <c r="B1393" s="10" t="b">
        <v>1</v>
      </c>
      <c r="U1393" s="13"/>
      <c r="V1393" s="13"/>
      <c r="W1393" s="14"/>
      <c r="X1393" s="26"/>
      <c r="Y1393" s="26"/>
      <c r="Z1393" s="26"/>
      <c r="AA1393" s="26"/>
      <c r="AB1393" s="26"/>
      <c r="AC1393" s="26"/>
      <c r="AD1393" s="26"/>
      <c r="AE1393" s="26"/>
      <c r="AG1393" s="13"/>
      <c r="AH1393" s="13"/>
      <c r="AI1393" s="14"/>
      <c r="AJ1393" s="26"/>
      <c r="AK1393" s="26"/>
      <c r="AL1393" s="26"/>
      <c r="AM1393" s="26"/>
      <c r="AN1393" s="26"/>
      <c r="AO1393" s="26"/>
      <c r="AP1393" s="26"/>
      <c r="AQ1393" s="26"/>
      <c r="AS1393" s="13"/>
      <c r="AT1393" s="13"/>
      <c r="AU1393" s="14"/>
      <c r="AV1393" s="26"/>
      <c r="AW1393" s="26"/>
      <c r="AX1393" s="26"/>
      <c r="AY1393" s="26"/>
      <c r="AZ1393" s="26"/>
      <c r="BA1393" s="26"/>
      <c r="BB1393" s="26"/>
      <c r="BC1393" s="26"/>
      <c r="CW1393" s="26">
        <v>0.47421448087431695</v>
      </c>
      <c r="CX1393" s="13">
        <v>71.599999999999994</v>
      </c>
      <c r="CY1393" s="13">
        <v>68.608930033193957</v>
      </c>
      <c r="CZ1393" s="13">
        <v>67.865845113542449</v>
      </c>
      <c r="DA1393" s="13">
        <v>44.502071650352434</v>
      </c>
      <c r="DB1393" s="13">
        <f ca="1"/>
        <v>69.817282245326723</v>
      </c>
      <c r="DC1393" s="13">
        <f ca="1"/>
        <v>68.271983644627227</v>
      </c>
      <c r="DD1393" s="13">
        <v>66.58419993197549</v>
      </c>
      <c r="DE1393" s="13">
        <f ca="1"/>
        <v>68.998333018965766</v>
      </c>
      <c r="DF1393" s="13">
        <v>69.663565924078114</v>
      </c>
    </row>
    <row r="1394" spans="1:110" x14ac:dyDescent="0.25">
      <c r="A1394" s="9">
        <v>64.7</v>
      </c>
      <c r="B1394" s="10" t="b">
        <v>1</v>
      </c>
      <c r="U1394" s="13"/>
      <c r="V1394" s="13"/>
      <c r="W1394" s="14"/>
      <c r="X1394" s="26"/>
      <c r="Y1394" s="26"/>
      <c r="Z1394" s="26"/>
      <c r="AA1394" s="26"/>
      <c r="AB1394" s="26"/>
      <c r="AC1394" s="26"/>
      <c r="AD1394" s="26"/>
      <c r="AE1394" s="26"/>
      <c r="AG1394" s="13"/>
      <c r="AH1394" s="13"/>
      <c r="AI1394" s="14"/>
      <c r="AJ1394" s="26"/>
      <c r="AK1394" s="26"/>
      <c r="AL1394" s="26"/>
      <c r="AM1394" s="26"/>
      <c r="AN1394" s="26"/>
      <c r="AO1394" s="26"/>
      <c r="AP1394" s="26"/>
      <c r="AQ1394" s="26"/>
      <c r="AS1394" s="13"/>
      <c r="AT1394" s="13"/>
      <c r="AU1394" s="14"/>
      <c r="AV1394" s="26"/>
      <c r="AW1394" s="26"/>
      <c r="AX1394" s="26"/>
      <c r="AY1394" s="26"/>
      <c r="AZ1394" s="26"/>
      <c r="BA1394" s="26"/>
      <c r="BB1394" s="26"/>
      <c r="BC1394" s="26"/>
      <c r="CW1394" s="26">
        <v>0.47455601092896177</v>
      </c>
      <c r="CX1394" s="13">
        <v>71.599999999999994</v>
      </c>
      <c r="CY1394" s="13">
        <v>68.617100157050288</v>
      </c>
      <c r="CZ1394" s="13">
        <v>67.874407429085679</v>
      </c>
      <c r="DA1394" s="13">
        <v>44.547052114374246</v>
      </c>
      <c r="DB1394" s="13">
        <f ca="1"/>
        <v>69.825051438449123</v>
      </c>
      <c r="DC1394" s="13">
        <f ca="1"/>
        <v>68.280041849183107</v>
      </c>
      <c r="DD1394" s="13">
        <v>66.595122308542514</v>
      </c>
      <c r="DE1394" s="13">
        <f ca="1"/>
        <v>69.00742773130726</v>
      </c>
      <c r="DF1394" s="13">
        <v>69.672864138763714</v>
      </c>
    </row>
    <row r="1395" spans="1:110" x14ac:dyDescent="0.25">
      <c r="A1395" s="9">
        <v>64.599999999999994</v>
      </c>
      <c r="B1395" s="10" t="b">
        <v>1</v>
      </c>
      <c r="U1395" s="13"/>
      <c r="V1395" s="13"/>
      <c r="W1395" s="14"/>
      <c r="X1395" s="26"/>
      <c r="Y1395" s="26"/>
      <c r="Z1395" s="26"/>
      <c r="AA1395" s="26"/>
      <c r="AB1395" s="26"/>
      <c r="AC1395" s="26"/>
      <c r="AD1395" s="26"/>
      <c r="AE1395" s="26"/>
      <c r="AG1395" s="13"/>
      <c r="AH1395" s="13"/>
      <c r="AI1395" s="14"/>
      <c r="AJ1395" s="26"/>
      <c r="AK1395" s="26"/>
      <c r="AL1395" s="26"/>
      <c r="AM1395" s="26"/>
      <c r="AN1395" s="26"/>
      <c r="AO1395" s="26"/>
      <c r="AP1395" s="26"/>
      <c r="AQ1395" s="26"/>
      <c r="AS1395" s="13"/>
      <c r="AT1395" s="13"/>
      <c r="AU1395" s="14"/>
      <c r="AV1395" s="26"/>
      <c r="AW1395" s="26"/>
      <c r="AX1395" s="26"/>
      <c r="AY1395" s="26"/>
      <c r="AZ1395" s="26"/>
      <c r="BA1395" s="26"/>
      <c r="BB1395" s="26"/>
      <c r="BC1395" s="26"/>
      <c r="CW1395" s="26">
        <v>0.47489754098360654</v>
      </c>
      <c r="CX1395" s="13">
        <v>71.599999999999994</v>
      </c>
      <c r="CY1395" s="13">
        <v>68.625269833615647</v>
      </c>
      <c r="CZ1395" s="13">
        <v>67.882970356045007</v>
      </c>
      <c r="DA1395" s="13">
        <v>44.592061824473554</v>
      </c>
      <c r="DB1395" s="13">
        <f ca="1"/>
        <v>69.83281869867352</v>
      </c>
      <c r="DC1395" s="13">
        <f ca="1"/>
        <v>68.288100247395064</v>
      </c>
      <c r="DD1395" s="13">
        <v>66.606040755489957</v>
      </c>
      <c r="DE1395" s="13">
        <f ca="1"/>
        <v>69.016520866272927</v>
      </c>
      <c r="DF1395" s="13">
        <v>69.682160577551812</v>
      </c>
    </row>
    <row r="1396" spans="1:110" x14ac:dyDescent="0.25">
      <c r="A1396" s="9">
        <v>64.3</v>
      </c>
      <c r="B1396" s="10" t="b">
        <v>1</v>
      </c>
      <c r="U1396" s="13"/>
      <c r="V1396" s="13"/>
      <c r="W1396" s="14"/>
      <c r="X1396" s="26"/>
      <c r="Y1396" s="26"/>
      <c r="Z1396" s="26"/>
      <c r="AA1396" s="26"/>
      <c r="AB1396" s="26"/>
      <c r="AC1396" s="26"/>
      <c r="AD1396" s="26"/>
      <c r="AE1396" s="26"/>
      <c r="AG1396" s="13"/>
      <c r="AH1396" s="13"/>
      <c r="AI1396" s="14"/>
      <c r="AJ1396" s="26"/>
      <c r="AK1396" s="26"/>
      <c r="AL1396" s="26"/>
      <c r="AM1396" s="26"/>
      <c r="AN1396" s="26"/>
      <c r="AO1396" s="26"/>
      <c r="AP1396" s="26"/>
      <c r="AQ1396" s="26"/>
      <c r="AS1396" s="13"/>
      <c r="AT1396" s="13"/>
      <c r="AU1396" s="14"/>
      <c r="AV1396" s="26"/>
      <c r="AW1396" s="26"/>
      <c r="AX1396" s="26"/>
      <c r="AY1396" s="26"/>
      <c r="AZ1396" s="26"/>
      <c r="BA1396" s="26"/>
      <c r="BB1396" s="26"/>
      <c r="BC1396" s="26"/>
      <c r="CW1396" s="26">
        <v>0.47523907103825136</v>
      </c>
      <c r="CX1396" s="13">
        <v>71.599999999999994</v>
      </c>
      <c r="CY1396" s="13">
        <v>68.63343906894994</v>
      </c>
      <c r="CZ1396" s="13">
        <v>67.891533900732156</v>
      </c>
      <c r="DA1396" s="13">
        <v>44.637100818706436</v>
      </c>
      <c r="DB1396" s="13">
        <f ca="1"/>
        <v>69.840584032273583</v>
      </c>
      <c r="DC1396" s="13">
        <f ca="1"/>
        <v>68.296158845155702</v>
      </c>
      <c r="DD1396" s="13">
        <v>66.616955277056135</v>
      </c>
      <c r="DE1396" s="13">
        <f ca="1"/>
        <v>69.025612429090955</v>
      </c>
      <c r="DF1396" s="13">
        <v>69.691455245722835</v>
      </c>
    </row>
    <row r="1397" spans="1:110" x14ac:dyDescent="0.25">
      <c r="A1397" s="9">
        <v>64.099999999999994</v>
      </c>
      <c r="B1397" s="10" t="b">
        <v>1</v>
      </c>
      <c r="U1397" s="13"/>
      <c r="V1397" s="13"/>
      <c r="W1397" s="14"/>
      <c r="X1397" s="26"/>
      <c r="Y1397" s="26"/>
      <c r="Z1397" s="26"/>
      <c r="AA1397" s="26"/>
      <c r="AB1397" s="26"/>
      <c r="AC1397" s="26"/>
      <c r="AD1397" s="26"/>
      <c r="AE1397" s="26"/>
      <c r="AG1397" s="13"/>
      <c r="AH1397" s="13"/>
      <c r="AI1397" s="14"/>
      <c r="AJ1397" s="26"/>
      <c r="AK1397" s="26"/>
      <c r="AL1397" s="26"/>
      <c r="AM1397" s="26"/>
      <c r="AN1397" s="26"/>
      <c r="AO1397" s="26"/>
      <c r="AP1397" s="26"/>
      <c r="AQ1397" s="26"/>
      <c r="AS1397" s="13"/>
      <c r="AT1397" s="13"/>
      <c r="AU1397" s="14"/>
      <c r="AV1397" s="26"/>
      <c r="AW1397" s="26"/>
      <c r="AX1397" s="26"/>
      <c r="AY1397" s="26"/>
      <c r="AZ1397" s="26"/>
      <c r="BA1397" s="26"/>
      <c r="BB1397" s="26"/>
      <c r="BC1397" s="26"/>
      <c r="CW1397" s="26">
        <v>0.47558060109289618</v>
      </c>
      <c r="CX1397" s="13">
        <v>71.599999999999994</v>
      </c>
      <c r="CY1397" s="13">
        <v>68.641607869110786</v>
      </c>
      <c r="CZ1397" s="13">
        <v>67.900098069459574</v>
      </c>
      <c r="DA1397" s="13">
        <v>44.68216913520326</v>
      </c>
      <c r="DB1397" s="13">
        <f ca="1"/>
        <v>69.84834744551641</v>
      </c>
      <c r="DC1397" s="13">
        <f ca="1"/>
        <v>68.304217648357337</v>
      </c>
      <c r="DD1397" s="13">
        <v>66.62786587747172</v>
      </c>
      <c r="DE1397" s="13">
        <f ca="1"/>
        <v>69.034702424984729</v>
      </c>
      <c r="DF1397" s="13">
        <v>69.700748148552009</v>
      </c>
    </row>
    <row r="1398" spans="1:110" x14ac:dyDescent="0.25">
      <c r="A1398" s="9">
        <v>74.7</v>
      </c>
      <c r="B1398" s="10" t="b">
        <v>1</v>
      </c>
      <c r="U1398" s="13"/>
      <c r="V1398" s="13"/>
      <c r="W1398" s="14"/>
      <c r="X1398" s="26"/>
      <c r="Y1398" s="26"/>
      <c r="Z1398" s="26"/>
      <c r="AA1398" s="26"/>
      <c r="AB1398" s="26"/>
      <c r="AC1398" s="26"/>
      <c r="AD1398" s="26"/>
      <c r="AE1398" s="26"/>
      <c r="AG1398" s="13"/>
      <c r="AH1398" s="13"/>
      <c r="AI1398" s="14"/>
      <c r="AJ1398" s="26"/>
      <c r="AK1398" s="26"/>
      <c r="AL1398" s="26"/>
      <c r="AM1398" s="26"/>
      <c r="AN1398" s="26"/>
      <c r="AO1398" s="26"/>
      <c r="AP1398" s="26"/>
      <c r="AQ1398" s="26"/>
      <c r="AS1398" s="13"/>
      <c r="AT1398" s="13"/>
      <c r="AU1398" s="14"/>
      <c r="AV1398" s="26"/>
      <c r="AW1398" s="26"/>
      <c r="AX1398" s="26"/>
      <c r="AY1398" s="26"/>
      <c r="AZ1398" s="26"/>
      <c r="BA1398" s="26"/>
      <c r="BB1398" s="26"/>
      <c r="BC1398" s="26"/>
      <c r="CW1398" s="26">
        <v>0.47592213114754101</v>
      </c>
      <c r="CX1398" s="13">
        <v>71.599999999999994</v>
      </c>
      <c r="CY1398" s="13">
        <v>68.649776240153514</v>
      </c>
      <c r="CZ1398" s="13">
        <v>67.908662868540432</v>
      </c>
      <c r="DA1398" s="13">
        <v>44.727266812168914</v>
      </c>
      <c r="DB1398" s="13">
        <f ca="1"/>
        <v>69.856108944662623</v>
      </c>
      <c r="DC1398" s="13">
        <f ca="1"/>
        <v>68.312276662891861</v>
      </c>
      <c r="DD1398" s="13">
        <v>66.638772560959865</v>
      </c>
      <c r="DE1398" s="13">
        <f ca="1"/>
        <v>69.043790859173029</v>
      </c>
      <c r="DF1398" s="13">
        <v>69.710039291309513</v>
      </c>
    </row>
    <row r="1399" spans="1:110" x14ac:dyDescent="0.25">
      <c r="A1399" s="9">
        <v>74.599999999999994</v>
      </c>
      <c r="B1399" s="10" t="b">
        <v>1</v>
      </c>
      <c r="U1399" s="13"/>
      <c r="V1399" s="13"/>
      <c r="W1399" s="14"/>
      <c r="X1399" s="26"/>
      <c r="Y1399" s="26"/>
      <c r="Z1399" s="26"/>
      <c r="AA1399" s="26"/>
      <c r="AB1399" s="26"/>
      <c r="AC1399" s="26"/>
      <c r="AD1399" s="26"/>
      <c r="AE1399" s="26"/>
      <c r="AG1399" s="13"/>
      <c r="AH1399" s="13"/>
      <c r="AI1399" s="14"/>
      <c r="AJ1399" s="26"/>
      <c r="AK1399" s="26"/>
      <c r="AL1399" s="26"/>
      <c r="AM1399" s="26"/>
      <c r="AN1399" s="26"/>
      <c r="AO1399" s="26"/>
      <c r="AP1399" s="26"/>
      <c r="AQ1399" s="26"/>
      <c r="AS1399" s="13"/>
      <c r="AT1399" s="13"/>
      <c r="AU1399" s="14"/>
      <c r="AV1399" s="26"/>
      <c r="AW1399" s="26"/>
      <c r="AX1399" s="26"/>
      <c r="AY1399" s="26"/>
      <c r="AZ1399" s="26"/>
      <c r="BA1399" s="26"/>
      <c r="BB1399" s="26"/>
      <c r="BC1399" s="26"/>
      <c r="CW1399" s="26">
        <v>0.47626366120218577</v>
      </c>
      <c r="CX1399" s="13">
        <v>71.599999999999994</v>
      </c>
      <c r="CY1399" s="13">
        <v>68.657944188131282</v>
      </c>
      <c r="CZ1399" s="13">
        <v>67.917228304288869</v>
      </c>
      <c r="DA1399" s="13">
        <v>44.772393887883041</v>
      </c>
      <c r="DB1399" s="13">
        <f ca="1"/>
        <v>69.863868535966333</v>
      </c>
      <c r="DC1399" s="13">
        <f ca="1"/>
        <v>68.320335894650896</v>
      </c>
      <c r="DD1399" s="13">
        <v>66.649675331736034</v>
      </c>
      <c r="DE1399" s="13">
        <f ca="1"/>
        <v>69.052877736869959</v>
      </c>
      <c r="DF1399" s="13">
        <v>69.719328679260428</v>
      </c>
    </row>
    <row r="1400" spans="1:110" x14ac:dyDescent="0.25">
      <c r="A1400" s="9">
        <v>74.5</v>
      </c>
      <c r="B1400" s="10" t="b">
        <v>1</v>
      </c>
      <c r="U1400" s="13"/>
      <c r="V1400" s="13"/>
      <c r="W1400" s="14"/>
      <c r="X1400" s="26"/>
      <c r="Y1400" s="26"/>
      <c r="Z1400" s="26"/>
      <c r="AA1400" s="26"/>
      <c r="AB1400" s="26"/>
      <c r="AC1400" s="26"/>
      <c r="AD1400" s="26"/>
      <c r="AE1400" s="26"/>
      <c r="AG1400" s="13"/>
      <c r="AH1400" s="13"/>
      <c r="AI1400" s="14"/>
      <c r="AJ1400" s="26"/>
      <c r="AK1400" s="26"/>
      <c r="AL1400" s="26"/>
      <c r="AM1400" s="26"/>
      <c r="AN1400" s="26"/>
      <c r="AO1400" s="26"/>
      <c r="AP1400" s="26"/>
      <c r="AQ1400" s="26"/>
      <c r="AS1400" s="13"/>
      <c r="AT1400" s="13"/>
      <c r="AU1400" s="14"/>
      <c r="AV1400" s="26"/>
      <c r="AW1400" s="26"/>
      <c r="AX1400" s="26"/>
      <c r="AY1400" s="26"/>
      <c r="AZ1400" s="26"/>
      <c r="BA1400" s="26"/>
      <c r="BB1400" s="26"/>
      <c r="BC1400" s="26"/>
      <c r="CW1400" s="26">
        <v>0.4766051912568306</v>
      </c>
      <c r="CX1400" s="13">
        <v>71.599999999999994</v>
      </c>
      <c r="CY1400" s="13">
        <v>68.666111719095056</v>
      </c>
      <c r="CZ1400" s="13">
        <v>67.92579438301992</v>
      </c>
      <c r="DA1400" s="13">
        <v>44.817550400700178</v>
      </c>
      <c r="DB1400" s="13">
        <f ca="1"/>
        <v>69.871626225675286</v>
      </c>
      <c r="DC1400" s="13">
        <f ca="1"/>
        <v>68.328395349525792</v>
      </c>
      <c r="DD1400" s="13">
        <v>66.660574194008248</v>
      </c>
      <c r="DE1400" s="13">
        <f ca="1"/>
        <v>69.06196306328502</v>
      </c>
      <c r="DF1400" s="13">
        <v>69.728616317664745</v>
      </c>
    </row>
    <row r="1401" spans="1:110" x14ac:dyDescent="0.25">
      <c r="A1401" s="9">
        <v>74.3</v>
      </c>
      <c r="B1401" s="10" t="b">
        <v>1</v>
      </c>
      <c r="U1401" s="13"/>
      <c r="V1401" s="13"/>
      <c r="W1401" s="14"/>
      <c r="X1401" s="26"/>
      <c r="Y1401" s="26"/>
      <c r="Z1401" s="26"/>
      <c r="AA1401" s="26"/>
      <c r="AB1401" s="26"/>
      <c r="AC1401" s="26"/>
      <c r="AD1401" s="26"/>
      <c r="AE1401" s="26"/>
      <c r="AG1401" s="13"/>
      <c r="AH1401" s="13"/>
      <c r="AI1401" s="14"/>
      <c r="AJ1401" s="26"/>
      <c r="AK1401" s="26"/>
      <c r="AL1401" s="26"/>
      <c r="AM1401" s="26"/>
      <c r="AN1401" s="26"/>
      <c r="AO1401" s="26"/>
      <c r="AP1401" s="26"/>
      <c r="AQ1401" s="26"/>
      <c r="AS1401" s="13"/>
      <c r="AT1401" s="13"/>
      <c r="AU1401" s="14"/>
      <c r="AV1401" s="26"/>
      <c r="AW1401" s="26"/>
      <c r="AX1401" s="26"/>
      <c r="AY1401" s="26"/>
      <c r="AZ1401" s="26"/>
      <c r="BA1401" s="26"/>
      <c r="BB1401" s="26"/>
      <c r="BC1401" s="26"/>
      <c r="CW1401" s="26">
        <v>0.47694672131147542</v>
      </c>
      <c r="CX1401" s="13">
        <v>71.7</v>
      </c>
      <c r="CY1401" s="13">
        <v>68.674278839093631</v>
      </c>
      <c r="CZ1401" s="13">
        <v>67.93436111104954</v>
      </c>
      <c r="DA1401" s="13">
        <v>44.862736389049985</v>
      </c>
      <c r="DB1401" s="13">
        <f ca="1"/>
        <v>69.879382020030747</v>
      </c>
      <c r="DC1401" s="13">
        <f ca="1"/>
        <v>68.33645503340766</v>
      </c>
      <c r="DD1401" s="13">
        <v>66.671469151976936</v>
      </c>
      <c r="DE1401" s="13">
        <f ca="1"/>
        <v>69.071046843623108</v>
      </c>
      <c r="DF1401" s="13">
        <v>69.737902211777453</v>
      </c>
    </row>
    <row r="1402" spans="1:110" x14ac:dyDescent="0.25">
      <c r="A1402" s="9">
        <v>74.2</v>
      </c>
      <c r="B1402" s="10" t="b">
        <v>1</v>
      </c>
      <c r="U1402" s="13"/>
      <c r="V1402" s="13"/>
      <c r="W1402" s="14"/>
      <c r="X1402" s="26"/>
      <c r="Y1402" s="26"/>
      <c r="Z1402" s="26"/>
      <c r="AA1402" s="26"/>
      <c r="AB1402" s="26"/>
      <c r="AC1402" s="26"/>
      <c r="AD1402" s="26"/>
      <c r="AE1402" s="26"/>
      <c r="AG1402" s="13"/>
      <c r="AH1402" s="13"/>
      <c r="AI1402" s="14"/>
      <c r="AJ1402" s="26"/>
      <c r="AK1402" s="26"/>
      <c r="AL1402" s="26"/>
      <c r="AM1402" s="26"/>
      <c r="AN1402" s="26"/>
      <c r="AO1402" s="26"/>
      <c r="AP1402" s="26"/>
      <c r="AQ1402" s="26"/>
      <c r="AS1402" s="13"/>
      <c r="AT1402" s="13"/>
      <c r="AU1402" s="14"/>
      <c r="AV1402" s="26"/>
      <c r="AW1402" s="26"/>
      <c r="AX1402" s="26"/>
      <c r="AY1402" s="26"/>
      <c r="AZ1402" s="26"/>
      <c r="BA1402" s="26"/>
      <c r="BB1402" s="26"/>
      <c r="BC1402" s="26"/>
      <c r="CW1402" s="26">
        <v>0.47728825136612024</v>
      </c>
      <c r="CX1402" s="13">
        <v>71.7</v>
      </c>
      <c r="CY1402" s="13">
        <v>68.682445554173711</v>
      </c>
      <c r="CZ1402" s="13">
        <v>67.942928494694627</v>
      </c>
      <c r="DA1402" s="13">
        <v>44.907951891437385</v>
      </c>
      <c r="DB1402" s="13">
        <f ca="1"/>
        <v>69.887135925267657</v>
      </c>
      <c r="DC1402" s="13">
        <f ca="1"/>
        <v>68.344514952187353</v>
      </c>
      <c r="DD1402" s="13">
        <v>66.682360209834982</v>
      </c>
      <c r="DE1402" s="13">
        <f ca="1"/>
        <v>69.080129083084572</v>
      </c>
      <c r="DF1402" s="13">
        <v>69.747186366848524</v>
      </c>
    </row>
    <row r="1403" spans="1:110" x14ac:dyDescent="0.25">
      <c r="A1403" s="9">
        <v>74</v>
      </c>
      <c r="B1403" s="10" t="b">
        <v>1</v>
      </c>
      <c r="U1403" s="13"/>
      <c r="V1403" s="13"/>
      <c r="W1403" s="14"/>
      <c r="X1403" s="26"/>
      <c r="Y1403" s="26"/>
      <c r="Z1403" s="26"/>
      <c r="AA1403" s="26"/>
      <c r="AB1403" s="26"/>
      <c r="AC1403" s="26"/>
      <c r="AD1403" s="26"/>
      <c r="AE1403" s="26"/>
      <c r="AG1403" s="13"/>
      <c r="AH1403" s="13"/>
      <c r="AI1403" s="14"/>
      <c r="AJ1403" s="26"/>
      <c r="AK1403" s="26"/>
      <c r="AL1403" s="26"/>
      <c r="AM1403" s="26"/>
      <c r="AN1403" s="26"/>
      <c r="AO1403" s="26"/>
      <c r="AP1403" s="26"/>
      <c r="AQ1403" s="26"/>
      <c r="AS1403" s="13"/>
      <c r="AT1403" s="13"/>
      <c r="AU1403" s="14"/>
      <c r="AV1403" s="26"/>
      <c r="AW1403" s="26"/>
      <c r="AX1403" s="26"/>
      <c r="AY1403" s="26"/>
      <c r="AZ1403" s="26"/>
      <c r="BA1403" s="26"/>
      <c r="BB1403" s="26"/>
      <c r="BC1403" s="26"/>
      <c r="CW1403" s="26">
        <v>0.47762978142076501</v>
      </c>
      <c r="CX1403" s="13">
        <v>71.7</v>
      </c>
      <c r="CY1403" s="13">
        <v>68.690611870379868</v>
      </c>
      <c r="CZ1403" s="13">
        <v>67.951496540272984</v>
      </c>
      <c r="DA1403" s="13">
        <v>44.953196946442816</v>
      </c>
      <c r="DB1403" s="13">
        <f ca="1"/>
        <v>69.89488794761462</v>
      </c>
      <c r="DC1403" s="13">
        <f ca="1"/>
        <v>68.352575111755598</v>
      </c>
      <c r="DD1403" s="13">
        <v>66.693247371767839</v>
      </c>
      <c r="DE1403" s="13">
        <f ca="1"/>
        <v>69.089209786865197</v>
      </c>
      <c r="DF1403" s="13">
        <v>69.756468788122902</v>
      </c>
    </row>
    <row r="1404" spans="1:110" x14ac:dyDescent="0.25">
      <c r="A1404" s="9">
        <v>73.900000000000006</v>
      </c>
      <c r="B1404" s="10" t="b">
        <v>1</v>
      </c>
      <c r="U1404" s="13"/>
      <c r="V1404" s="13"/>
      <c r="W1404" s="14"/>
      <c r="X1404" s="26"/>
      <c r="Y1404" s="26"/>
      <c r="Z1404" s="26"/>
      <c r="AA1404" s="26"/>
      <c r="AB1404" s="26"/>
      <c r="AC1404" s="26"/>
      <c r="AD1404" s="26"/>
      <c r="AE1404" s="26"/>
      <c r="AG1404" s="13"/>
      <c r="AH1404" s="13"/>
      <c r="AI1404" s="14"/>
      <c r="AJ1404" s="26"/>
      <c r="AK1404" s="26"/>
      <c r="AL1404" s="26"/>
      <c r="AM1404" s="26"/>
      <c r="AN1404" s="26"/>
      <c r="AO1404" s="26"/>
      <c r="AP1404" s="26"/>
      <c r="AQ1404" s="26"/>
      <c r="AS1404" s="13"/>
      <c r="AT1404" s="13"/>
      <c r="AU1404" s="14"/>
      <c r="AV1404" s="26"/>
      <c r="AW1404" s="26"/>
      <c r="AX1404" s="26"/>
      <c r="AY1404" s="26"/>
      <c r="AZ1404" s="26"/>
      <c r="BA1404" s="26"/>
      <c r="BB1404" s="26"/>
      <c r="BC1404" s="26"/>
      <c r="CW1404" s="26">
        <v>0.47797131147540983</v>
      </c>
      <c r="CX1404" s="13">
        <v>71.7</v>
      </c>
      <c r="CY1404" s="13">
        <v>68.698777793754658</v>
      </c>
      <c r="CZ1404" s="13">
        <v>67.960065254103682</v>
      </c>
      <c r="DA1404" s="13">
        <v>44.998471592722431</v>
      </c>
      <c r="DB1404" s="13">
        <f ca="1"/>
        <v>69.902638093293916</v>
      </c>
      <c r="DC1404" s="13">
        <f ca="1"/>
        <v>68.360635518002908</v>
      </c>
      <c r="DD1404" s="13">
        <v>66.704130641953427</v>
      </c>
      <c r="DE1404" s="13">
        <f ca="1"/>
        <v>69.098288960156268</v>
      </c>
      <c r="DF1404" s="13">
        <v>69.765749480840654</v>
      </c>
    </row>
    <row r="1405" spans="1:110" x14ac:dyDescent="0.25">
      <c r="A1405" s="9">
        <v>73.8</v>
      </c>
      <c r="B1405" s="10" t="b">
        <v>1</v>
      </c>
      <c r="U1405" s="13"/>
      <c r="V1405" s="13"/>
      <c r="W1405" s="14"/>
      <c r="X1405" s="26"/>
      <c r="Y1405" s="26"/>
      <c r="Z1405" s="26"/>
      <c r="AA1405" s="26"/>
      <c r="AB1405" s="26"/>
      <c r="AC1405" s="26"/>
      <c r="AD1405" s="26"/>
      <c r="AE1405" s="26"/>
      <c r="AG1405" s="13"/>
      <c r="AH1405" s="13"/>
      <c r="AI1405" s="14"/>
      <c r="AJ1405" s="26"/>
      <c r="AK1405" s="26"/>
      <c r="AL1405" s="26"/>
      <c r="AM1405" s="26"/>
      <c r="AN1405" s="26"/>
      <c r="AO1405" s="26"/>
      <c r="AP1405" s="26"/>
      <c r="AQ1405" s="26"/>
      <c r="AS1405" s="13"/>
      <c r="AT1405" s="13"/>
      <c r="AU1405" s="14"/>
      <c r="AV1405" s="26"/>
      <c r="AW1405" s="26"/>
      <c r="AX1405" s="26"/>
      <c r="AY1405" s="26"/>
      <c r="AZ1405" s="26"/>
      <c r="BA1405" s="26"/>
      <c r="BB1405" s="26"/>
      <c r="BC1405" s="26"/>
      <c r="CW1405" s="26">
        <v>0.47831284153005466</v>
      </c>
      <c r="CX1405" s="13">
        <v>71.7</v>
      </c>
      <c r="CY1405" s="13">
        <v>68.706943330338561</v>
      </c>
      <c r="CZ1405" s="13">
        <v>67.968634642506515</v>
      </c>
      <c r="DA1405" s="13">
        <v>45.043775869008272</v>
      </c>
      <c r="DB1405" s="13">
        <f ca="1"/>
        <v>69.910386368521586</v>
      </c>
      <c r="DC1405" s="13">
        <f ca="1"/>
        <v>68.368696176819711</v>
      </c>
      <c r="DD1405" s="13">
        <v>66.715010024562218</v>
      </c>
      <c r="DE1405" s="13">
        <f ca="1"/>
        <v>69.107366608144559</v>
      </c>
      <c r="DF1405" s="13">
        <v>69.775028450236846</v>
      </c>
    </row>
    <row r="1406" spans="1:110" x14ac:dyDescent="0.25">
      <c r="A1406" s="9">
        <v>73.7</v>
      </c>
      <c r="B1406" s="10" t="b">
        <v>1</v>
      </c>
      <c r="U1406" s="13"/>
      <c r="V1406" s="13"/>
      <c r="W1406" s="14"/>
      <c r="X1406" s="26"/>
      <c r="Y1406" s="26"/>
      <c r="Z1406" s="26"/>
      <c r="AA1406" s="26"/>
      <c r="AB1406" s="26"/>
      <c r="AC1406" s="26"/>
      <c r="AD1406" s="26"/>
      <c r="AE1406" s="26"/>
      <c r="AG1406" s="13"/>
      <c r="AH1406" s="13"/>
      <c r="AI1406" s="14"/>
      <c r="AJ1406" s="26"/>
      <c r="AK1406" s="26"/>
      <c r="AL1406" s="26"/>
      <c r="AM1406" s="26"/>
      <c r="AN1406" s="26"/>
      <c r="AO1406" s="26"/>
      <c r="AP1406" s="26"/>
      <c r="AQ1406" s="26"/>
      <c r="AS1406" s="13"/>
      <c r="AT1406" s="13"/>
      <c r="AU1406" s="14"/>
      <c r="AV1406" s="26"/>
      <c r="AW1406" s="26"/>
      <c r="AX1406" s="26"/>
      <c r="AY1406" s="26"/>
      <c r="AZ1406" s="26"/>
      <c r="BA1406" s="26"/>
      <c r="BB1406" s="26"/>
      <c r="BC1406" s="26"/>
      <c r="CW1406" s="26">
        <v>0.47865437158469948</v>
      </c>
      <c r="CX1406" s="13">
        <v>71.7</v>
      </c>
      <c r="CY1406" s="13">
        <v>68.715108486170124</v>
      </c>
      <c r="CZ1406" s="13">
        <v>67.977204711802628</v>
      </c>
      <c r="DA1406" s="13">
        <v>45.089109814108483</v>
      </c>
      <c r="DB1406" s="13">
        <f ca="1"/>
        <v>69.918132779507417</v>
      </c>
      <c r="DC1406" s="13">
        <f ca="1"/>
        <v>68.37675709409632</v>
      </c>
      <c r="DD1406" s="13">
        <v>66.725885523757256</v>
      </c>
      <c r="DE1406" s="13">
        <f ca="1"/>
        <v>69.116442736012388</v>
      </c>
      <c r="DF1406" s="13">
        <v>69.784305701541641</v>
      </c>
    </row>
    <row r="1407" spans="1:110" x14ac:dyDescent="0.25">
      <c r="A1407" s="9">
        <v>73.599999999999994</v>
      </c>
      <c r="B1407" s="10" t="b">
        <v>1</v>
      </c>
      <c r="U1407" s="13"/>
      <c r="V1407" s="13"/>
      <c r="W1407" s="14"/>
      <c r="X1407" s="26"/>
      <c r="Y1407" s="26"/>
      <c r="Z1407" s="26"/>
      <c r="AA1407" s="26"/>
      <c r="AB1407" s="26"/>
      <c r="AC1407" s="26"/>
      <c r="AD1407" s="26"/>
      <c r="AE1407" s="26"/>
      <c r="AG1407" s="13"/>
      <c r="AH1407" s="13"/>
      <c r="AI1407" s="14"/>
      <c r="AJ1407" s="26"/>
      <c r="AK1407" s="26"/>
      <c r="AL1407" s="26"/>
      <c r="AM1407" s="26"/>
      <c r="AN1407" s="26"/>
      <c r="AO1407" s="26"/>
      <c r="AP1407" s="26"/>
      <c r="AQ1407" s="26"/>
      <c r="AS1407" s="13"/>
      <c r="AT1407" s="13"/>
      <c r="AU1407" s="14"/>
      <c r="AV1407" s="26"/>
      <c r="AW1407" s="26"/>
      <c r="AX1407" s="26"/>
      <c r="AY1407" s="26"/>
      <c r="AZ1407" s="26"/>
      <c r="BA1407" s="26"/>
      <c r="BB1407" s="26"/>
      <c r="BC1407" s="26"/>
      <c r="CW1407" s="26">
        <v>0.47899590163934425</v>
      </c>
      <c r="CX1407" s="13">
        <v>71.7</v>
      </c>
      <c r="CY1407" s="13">
        <v>68.723273267285862</v>
      </c>
      <c r="CZ1407" s="13">
        <v>67.985775468314174</v>
      </c>
      <c r="DA1407" s="13">
        <v>45.134473466907465</v>
      </c>
      <c r="DB1407" s="13">
        <f ca="1"/>
        <v>69.925877332455016</v>
      </c>
      <c r="DC1407" s="13">
        <f ca="1"/>
        <v>68.384818275722978</v>
      </c>
      <c r="DD1407" s="13">
        <v>66.736757143694149</v>
      </c>
      <c r="DE1407" s="13">
        <f ca="1"/>
        <v>69.125517348937635</v>
      </c>
      <c r="DF1407" s="13">
        <v>69.793581239980341</v>
      </c>
    </row>
    <row r="1408" spans="1:110" x14ac:dyDescent="0.25">
      <c r="A1408" s="9">
        <v>73.599999999999994</v>
      </c>
      <c r="B1408" s="10" t="b">
        <v>1</v>
      </c>
      <c r="U1408" s="13"/>
      <c r="V1408" s="13"/>
      <c r="W1408" s="14"/>
      <c r="X1408" s="26"/>
      <c r="Y1408" s="26"/>
      <c r="Z1408" s="26"/>
      <c r="AA1408" s="26"/>
      <c r="AB1408" s="26"/>
      <c r="AC1408" s="26"/>
      <c r="AD1408" s="26"/>
      <c r="AE1408" s="26"/>
      <c r="AG1408" s="13"/>
      <c r="AH1408" s="13"/>
      <c r="AI1408" s="14"/>
      <c r="AJ1408" s="26"/>
      <c r="AK1408" s="26"/>
      <c r="AL1408" s="26"/>
      <c r="AM1408" s="26"/>
      <c r="AN1408" s="26"/>
      <c r="AO1408" s="26"/>
      <c r="AP1408" s="26"/>
      <c r="AQ1408" s="26"/>
      <c r="AS1408" s="13"/>
      <c r="AT1408" s="13"/>
      <c r="AU1408" s="14"/>
      <c r="AV1408" s="26"/>
      <c r="AW1408" s="26"/>
      <c r="AX1408" s="26"/>
      <c r="AY1408" s="26"/>
      <c r="AZ1408" s="26"/>
      <c r="BA1408" s="26"/>
      <c r="BB1408" s="26"/>
      <c r="BC1408" s="26"/>
      <c r="CW1408" s="26">
        <v>0.47933743169398907</v>
      </c>
      <c r="CX1408" s="13">
        <v>71.7</v>
      </c>
      <c r="CY1408" s="13">
        <v>68.731437679720415</v>
      </c>
      <c r="CZ1408" s="13">
        <v>67.994346918364528</v>
      </c>
      <c r="DA1408" s="13">
        <v>45.179866866366169</v>
      </c>
      <c r="DB1408" s="13">
        <f ca="1"/>
        <v>69.933620033561809</v>
      </c>
      <c r="DC1408" s="13">
        <f ca="1"/>
        <v>68.392879727589929</v>
      </c>
      <c r="DD1408" s="13">
        <v>66.747624888521074</v>
      </c>
      <c r="DE1408" s="13">
        <f ca="1"/>
        <v>69.134590452093761</v>
      </c>
      <c r="DF1408" s="13">
        <v>69.802855070773376</v>
      </c>
    </row>
    <row r="1409" spans="1:110" x14ac:dyDescent="0.25">
      <c r="A1409" s="9">
        <v>73.5</v>
      </c>
      <c r="B1409" s="10" t="b">
        <v>1</v>
      </c>
      <c r="U1409" s="13"/>
      <c r="V1409" s="13"/>
      <c r="W1409" s="14"/>
      <c r="X1409" s="26"/>
      <c r="Y1409" s="26"/>
      <c r="Z1409" s="26"/>
      <c r="AA1409" s="26"/>
      <c r="AB1409" s="26"/>
      <c r="AC1409" s="26"/>
      <c r="AD1409" s="26"/>
      <c r="AE1409" s="26"/>
      <c r="AG1409" s="13"/>
      <c r="AH1409" s="13"/>
      <c r="AI1409" s="14"/>
      <c r="AJ1409" s="26"/>
      <c r="AK1409" s="26"/>
      <c r="AL1409" s="26"/>
      <c r="AM1409" s="26"/>
      <c r="AN1409" s="26"/>
      <c r="AO1409" s="26"/>
      <c r="AP1409" s="26"/>
      <c r="AQ1409" s="26"/>
      <c r="AS1409" s="13"/>
      <c r="AT1409" s="13"/>
      <c r="AU1409" s="14"/>
      <c r="AV1409" s="26"/>
      <c r="AW1409" s="26"/>
      <c r="AX1409" s="26"/>
      <c r="AY1409" s="26"/>
      <c r="AZ1409" s="26"/>
      <c r="BA1409" s="26"/>
      <c r="BB1409" s="26"/>
      <c r="BC1409" s="26"/>
      <c r="CW1409" s="26">
        <v>0.47967896174863389</v>
      </c>
      <c r="CX1409" s="13">
        <v>71.7</v>
      </c>
      <c r="CY1409" s="13">
        <v>68.739601729506475</v>
      </c>
      <c r="CZ1409" s="13">
        <v>68.00291906827816</v>
      </c>
      <c r="DA1409" s="13">
        <v>45.225290051522165</v>
      </c>
      <c r="DB1409" s="13">
        <f ca="1"/>
        <v>69.94136088901908</v>
      </c>
      <c r="DC1409" s="13">
        <f ca="1"/>
        <v>68.400941455587358</v>
      </c>
      <c r="DD1409" s="13">
        <v>66.75848876237886</v>
      </c>
      <c r="DE1409" s="13">
        <f ca="1"/>
        <v>69.143662050649809</v>
      </c>
      <c r="DF1409" s="13">
        <v>69.812127199136341</v>
      </c>
    </row>
    <row r="1410" spans="1:110" x14ac:dyDescent="0.25">
      <c r="A1410" s="9">
        <v>73.400000000000006</v>
      </c>
      <c r="B1410" s="10" t="b">
        <v>1</v>
      </c>
      <c r="U1410" s="13"/>
      <c r="V1410" s="13"/>
      <c r="W1410" s="14"/>
      <c r="X1410" s="26"/>
      <c r="Y1410" s="26"/>
      <c r="Z1410" s="26"/>
      <c r="AA1410" s="26"/>
      <c r="AB1410" s="26"/>
      <c r="AC1410" s="26"/>
      <c r="AD1410" s="26"/>
      <c r="AE1410" s="26"/>
      <c r="AG1410" s="13"/>
      <c r="AH1410" s="13"/>
      <c r="AI1410" s="14"/>
      <c r="AJ1410" s="26"/>
      <c r="AK1410" s="26"/>
      <c r="AL1410" s="26"/>
      <c r="AM1410" s="26"/>
      <c r="AN1410" s="26"/>
      <c r="AO1410" s="26"/>
      <c r="AP1410" s="26"/>
      <c r="AQ1410" s="26"/>
      <c r="AS1410" s="13"/>
      <c r="AT1410" s="13"/>
      <c r="AU1410" s="14"/>
      <c r="AV1410" s="26"/>
      <c r="AW1410" s="26"/>
      <c r="AX1410" s="26"/>
      <c r="AY1410" s="26"/>
      <c r="AZ1410" s="26"/>
      <c r="BA1410" s="26"/>
      <c r="BB1410" s="26"/>
      <c r="BC1410" s="26"/>
      <c r="CW1410" s="26">
        <v>0.48002049180327871</v>
      </c>
      <c r="CX1410" s="13">
        <v>71.7</v>
      </c>
      <c r="CY1410" s="13">
        <v>68.747765422674917</v>
      </c>
      <c r="CZ1410" s="13">
        <v>68.011491924380763</v>
      </c>
      <c r="DA1410" s="13">
        <v>45.270743061490002</v>
      </c>
      <c r="DB1410" s="13">
        <f ca="1"/>
        <v>69.949099905012048</v>
      </c>
      <c r="DC1410" s="13">
        <f ca="1"/>
        <v>68.409003465605522</v>
      </c>
      <c r="DD1410" s="13">
        <v>66.769348769400963</v>
      </c>
      <c r="DE1410" s="13">
        <f ca="1"/>
        <v>69.152732149770486</v>
      </c>
      <c r="DF1410" s="13">
        <v>69.821397630280046</v>
      </c>
    </row>
    <row r="1411" spans="1:110" x14ac:dyDescent="0.25">
      <c r="A1411" s="9">
        <v>73.3</v>
      </c>
      <c r="B1411" s="10" t="b">
        <v>1</v>
      </c>
      <c r="U1411" s="13"/>
      <c r="V1411" s="13"/>
      <c r="W1411" s="14"/>
      <c r="X1411" s="26"/>
      <c r="Y1411" s="26"/>
      <c r="Z1411" s="26"/>
      <c r="AA1411" s="26"/>
      <c r="AB1411" s="26"/>
      <c r="AC1411" s="26"/>
      <c r="AD1411" s="26"/>
      <c r="AE1411" s="26"/>
      <c r="AG1411" s="13"/>
      <c r="AH1411" s="13"/>
      <c r="AI1411" s="14"/>
      <c r="AJ1411" s="26"/>
      <c r="AK1411" s="26"/>
      <c r="AL1411" s="26"/>
      <c r="AM1411" s="26"/>
      <c r="AN1411" s="26"/>
      <c r="AO1411" s="26"/>
      <c r="AP1411" s="26"/>
      <c r="AQ1411" s="26"/>
      <c r="AS1411" s="13"/>
      <c r="AT1411" s="13"/>
      <c r="AU1411" s="14"/>
      <c r="AV1411" s="26"/>
      <c r="AW1411" s="26"/>
      <c r="AX1411" s="26"/>
      <c r="AY1411" s="26"/>
      <c r="AZ1411" s="26"/>
      <c r="BA1411" s="26"/>
      <c r="BB1411" s="26"/>
      <c r="BC1411" s="26"/>
      <c r="CW1411" s="26">
        <v>0.48036202185792348</v>
      </c>
      <c r="CX1411" s="13">
        <v>71.7</v>
      </c>
      <c r="CY1411" s="13">
        <v>68.755928765254723</v>
      </c>
      <c r="CZ1411" s="13">
        <v>68.020065492999422</v>
      </c>
      <c r="DA1411" s="13">
        <v>45.316225935461276</v>
      </c>
      <c r="DB1411" s="13">
        <f ca="1"/>
        <v>69.956837087719833</v>
      </c>
      <c r="DC1411" s="13">
        <f ca="1"/>
        <v>68.417065763534708</v>
      </c>
      <c r="DD1411" s="13">
        <v>66.780204913713447</v>
      </c>
      <c r="DE1411" s="13">
        <f ca="1"/>
        <v>69.161800754616138</v>
      </c>
      <c r="DF1411" s="13">
        <v>69.83066636941048</v>
      </c>
    </row>
    <row r="1412" spans="1:110" x14ac:dyDescent="0.25">
      <c r="A1412" s="9">
        <v>73.2</v>
      </c>
      <c r="B1412" s="10" t="b">
        <v>1</v>
      </c>
      <c r="U1412" s="13"/>
      <c r="V1412" s="13"/>
      <c r="W1412" s="14"/>
      <c r="X1412" s="26"/>
      <c r="Y1412" s="26"/>
      <c r="Z1412" s="26"/>
      <c r="AA1412" s="26"/>
      <c r="AB1412" s="26"/>
      <c r="AC1412" s="26"/>
      <c r="AD1412" s="26"/>
      <c r="AE1412" s="26"/>
      <c r="AG1412" s="13"/>
      <c r="AH1412" s="13"/>
      <c r="AI1412" s="14"/>
      <c r="AJ1412" s="26"/>
      <c r="AK1412" s="26"/>
      <c r="AL1412" s="26"/>
      <c r="AM1412" s="26"/>
      <c r="AN1412" s="26"/>
      <c r="AO1412" s="26"/>
      <c r="AP1412" s="26"/>
      <c r="AQ1412" s="26"/>
      <c r="AS1412" s="13"/>
      <c r="AT1412" s="13"/>
      <c r="AU1412" s="14"/>
      <c r="AV1412" s="26"/>
      <c r="AW1412" s="26"/>
      <c r="AX1412" s="26"/>
      <c r="AY1412" s="26"/>
      <c r="AZ1412" s="26"/>
      <c r="BA1412" s="26"/>
      <c r="BB1412" s="26"/>
      <c r="BC1412" s="26"/>
      <c r="CW1412" s="26">
        <v>0.48070355191256831</v>
      </c>
      <c r="CX1412" s="13">
        <v>71.7</v>
      </c>
      <c r="CY1412" s="13">
        <v>68.7640917632731</v>
      </c>
      <c r="CZ1412" s="13">
        <v>68.028639780462328</v>
      </c>
      <c r="DA1412" s="13">
        <v>45.361738712704927</v>
      </c>
      <c r="DB1412" s="13">
        <f ca="1"/>
        <v>69.964572443315561</v>
      </c>
      <c r="DC1412" s="13">
        <f ca="1"/>
        <v>68.425128355265301</v>
      </c>
      <c r="DD1412" s="13">
        <v>66.791057199435102</v>
      </c>
      <c r="DE1412" s="13">
        <f ca="1"/>
        <v>69.170867870342789</v>
      </c>
      <c r="DF1412" s="13">
        <v>69.839933421728887</v>
      </c>
    </row>
    <row r="1413" spans="1:110" x14ac:dyDescent="0.25">
      <c r="A1413" s="9">
        <v>73.2</v>
      </c>
      <c r="B1413" s="10" t="b">
        <v>1</v>
      </c>
      <c r="U1413" s="13"/>
      <c r="V1413" s="13"/>
      <c r="W1413" s="14"/>
      <c r="X1413" s="26"/>
      <c r="Y1413" s="26"/>
      <c r="Z1413" s="26"/>
      <c r="AA1413" s="26"/>
      <c r="AB1413" s="26"/>
      <c r="AC1413" s="26"/>
      <c r="AD1413" s="26"/>
      <c r="AE1413" s="26"/>
      <c r="AG1413" s="13"/>
      <c r="AH1413" s="13"/>
      <c r="AI1413" s="14"/>
      <c r="AJ1413" s="26"/>
      <c r="AK1413" s="26"/>
      <c r="AL1413" s="26"/>
      <c r="AM1413" s="26"/>
      <c r="AN1413" s="26"/>
      <c r="AO1413" s="26"/>
      <c r="AP1413" s="26"/>
      <c r="AQ1413" s="26"/>
      <c r="AS1413" s="13"/>
      <c r="AT1413" s="13"/>
      <c r="AU1413" s="14"/>
      <c r="AV1413" s="26"/>
      <c r="AW1413" s="26"/>
      <c r="AX1413" s="26"/>
      <c r="AY1413" s="26"/>
      <c r="AZ1413" s="26"/>
      <c r="BA1413" s="26"/>
      <c r="BB1413" s="26"/>
      <c r="BC1413" s="26"/>
      <c r="CW1413" s="26">
        <v>0.48104508196721313</v>
      </c>
      <c r="CX1413" s="13">
        <v>71.7</v>
      </c>
      <c r="CY1413" s="13">
        <v>68.772254422755466</v>
      </c>
      <c r="CZ1413" s="13">
        <v>68.037214793099068</v>
      </c>
      <c r="DA1413" s="13">
        <v>45.407281432567331</v>
      </c>
      <c r="DB1413" s="13">
        <f ca="1"/>
        <v>69.972305977966315</v>
      </c>
      <c r="DC1413" s="13">
        <f ca="1"/>
        <v>68.433191246687784</v>
      </c>
      <c r="DD1413" s="13">
        <v>66.801905630677339</v>
      </c>
      <c r="DE1413" s="13">
        <f ca="1"/>
        <v>69.179933502102188</v>
      </c>
      <c r="DF1413" s="13">
        <v>69.849198792431778</v>
      </c>
    </row>
    <row r="1414" spans="1:110" x14ac:dyDescent="0.25">
      <c r="A1414" s="9">
        <v>71.099999999999994</v>
      </c>
      <c r="B1414" s="10" t="b">
        <v>1</v>
      </c>
      <c r="U1414" s="13"/>
      <c r="V1414" s="13"/>
      <c r="W1414" s="14"/>
      <c r="X1414" s="26"/>
      <c r="Y1414" s="26"/>
      <c r="Z1414" s="26"/>
      <c r="AA1414" s="26"/>
      <c r="AB1414" s="26"/>
      <c r="AC1414" s="26"/>
      <c r="AD1414" s="26"/>
      <c r="AE1414" s="26"/>
      <c r="AG1414" s="13"/>
      <c r="AH1414" s="13"/>
      <c r="AI1414" s="14"/>
      <c r="AJ1414" s="26"/>
      <c r="AK1414" s="26"/>
      <c r="AL1414" s="26"/>
      <c r="AM1414" s="26"/>
      <c r="AN1414" s="26"/>
      <c r="AO1414" s="26"/>
      <c r="AP1414" s="26"/>
      <c r="AQ1414" s="26"/>
      <c r="AS1414" s="13"/>
      <c r="AT1414" s="13"/>
      <c r="AU1414" s="14"/>
      <c r="AV1414" s="26"/>
      <c r="AW1414" s="26"/>
      <c r="AX1414" s="26"/>
      <c r="AY1414" s="26"/>
      <c r="AZ1414" s="26"/>
      <c r="BA1414" s="26"/>
      <c r="BB1414" s="26"/>
      <c r="BC1414" s="26"/>
      <c r="CW1414" s="26">
        <v>0.4813866120218579</v>
      </c>
      <c r="CX1414" s="13">
        <v>71.7</v>
      </c>
      <c r="CY1414" s="13">
        <v>68.780416749725518</v>
      </c>
      <c r="CZ1414" s="13">
        <v>68.045790537240563</v>
      </c>
      <c r="DA1414" s="13">
        <v>45.452854134472616</v>
      </c>
      <c r="DB1414" s="13">
        <f ca="1"/>
        <v>69.980037697833254</v>
      </c>
      <c r="DC1414" s="13">
        <f ca="1"/>
        <v>68.441254443692827</v>
      </c>
      <c r="DD1414" s="13">
        <v>66.812750211544326</v>
      </c>
      <c r="DE1414" s="13">
        <f ca="1"/>
        <v>69.188997655041788</v>
      </c>
      <c r="DF1414" s="13">
        <v>69.858462486710948</v>
      </c>
    </row>
    <row r="1415" spans="1:110" x14ac:dyDescent="0.25">
      <c r="A1415" s="9">
        <v>78</v>
      </c>
      <c r="B1415" s="10" t="b">
        <v>1</v>
      </c>
      <c r="U1415" s="13"/>
      <c r="V1415" s="13"/>
      <c r="W1415" s="14"/>
      <c r="X1415" s="26"/>
      <c r="Y1415" s="26"/>
      <c r="Z1415" s="26"/>
      <c r="AA1415" s="26"/>
      <c r="AB1415" s="26"/>
      <c r="AC1415" s="26"/>
      <c r="AD1415" s="26"/>
      <c r="AE1415" s="26"/>
      <c r="AG1415" s="13"/>
      <c r="AH1415" s="13"/>
      <c r="AI1415" s="14"/>
      <c r="AJ1415" s="26"/>
      <c r="AK1415" s="26"/>
      <c r="AL1415" s="26"/>
      <c r="AM1415" s="26"/>
      <c r="AN1415" s="26"/>
      <c r="AO1415" s="26"/>
      <c r="AP1415" s="26"/>
      <c r="AQ1415" s="26"/>
      <c r="AS1415" s="13"/>
      <c r="AT1415" s="13"/>
      <c r="AU1415" s="14"/>
      <c r="AV1415" s="26"/>
      <c r="AW1415" s="26"/>
      <c r="AX1415" s="26"/>
      <c r="AY1415" s="26"/>
      <c r="AZ1415" s="26"/>
      <c r="BA1415" s="26"/>
      <c r="BB1415" s="26"/>
      <c r="BC1415" s="26"/>
      <c r="CW1415" s="26">
        <v>0.48172814207650272</v>
      </c>
      <c r="CX1415" s="13">
        <v>71.7</v>
      </c>
      <c r="CY1415" s="13">
        <v>68.788578750205204</v>
      </c>
      <c r="CZ1415" s="13">
        <v>68.054367019219129</v>
      </c>
      <c r="DA1415" s="13">
        <v>45.498456857922832</v>
      </c>
      <c r="DB1415" s="13">
        <f ca="1"/>
        <v>69.987767609071582</v>
      </c>
      <c r="DC1415" s="13">
        <f ca="1"/>
        <v>68.449317952171228</v>
      </c>
      <c r="DD1415" s="13">
        <v>66.823590946132953</v>
      </c>
      <c r="DE1415" s="13">
        <f ca="1"/>
        <v>69.198060334304827</v>
      </c>
      <c r="DF1415" s="13">
        <v>69.867724509753529</v>
      </c>
    </row>
    <row r="1416" spans="1:110" x14ac:dyDescent="0.25">
      <c r="A1416" s="9">
        <v>77</v>
      </c>
      <c r="B1416" s="10" t="b">
        <v>1</v>
      </c>
      <c r="U1416" s="13"/>
      <c r="V1416" s="13"/>
      <c r="W1416" s="14"/>
      <c r="X1416" s="26"/>
      <c r="Y1416" s="26"/>
      <c r="Z1416" s="26"/>
      <c r="AA1416" s="26"/>
      <c r="AB1416" s="26"/>
      <c r="AC1416" s="26"/>
      <c r="AD1416" s="26"/>
      <c r="AE1416" s="26"/>
      <c r="AG1416" s="13"/>
      <c r="AH1416" s="13"/>
      <c r="AI1416" s="14"/>
      <c r="AJ1416" s="26"/>
      <c r="AK1416" s="26"/>
      <c r="AL1416" s="26"/>
      <c r="AM1416" s="26"/>
      <c r="AN1416" s="26"/>
      <c r="AO1416" s="26"/>
      <c r="AP1416" s="26"/>
      <c r="AQ1416" s="26"/>
      <c r="AS1416" s="13"/>
      <c r="AT1416" s="13"/>
      <c r="AU1416" s="14"/>
      <c r="AV1416" s="26"/>
      <c r="AW1416" s="26"/>
      <c r="AX1416" s="26"/>
      <c r="AY1416" s="26"/>
      <c r="AZ1416" s="26"/>
      <c r="BA1416" s="26"/>
      <c r="BB1416" s="26"/>
      <c r="BC1416" s="26"/>
      <c r="CW1416" s="26">
        <v>0.48206967213114754</v>
      </c>
      <c r="CX1416" s="13">
        <v>71.7</v>
      </c>
      <c r="CY1416" s="13">
        <v>68.796740430214811</v>
      </c>
      <c r="CZ1416" s="13">
        <v>68.062944245368527</v>
      </c>
      <c r="DA1416" s="13">
        <v>45.544089642498129</v>
      </c>
      <c r="DB1416" s="13">
        <f ca="1"/>
        <v>69.995495717830593</v>
      </c>
      <c r="DC1416" s="13">
        <f ca="1"/>
        <v>68.45738177801401</v>
      </c>
      <c r="DD1416" s="13">
        <v>66.834427838532804</v>
      </c>
      <c r="DE1416" s="13">
        <f ca="1"/>
        <v>69.20712154503029</v>
      </c>
      <c r="DF1416" s="13">
        <v>69.876984866741964</v>
      </c>
    </row>
    <row r="1417" spans="1:110" x14ac:dyDescent="0.25">
      <c r="A1417" s="9">
        <v>69.900000000000006</v>
      </c>
      <c r="B1417" s="10" t="b">
        <v>1</v>
      </c>
      <c r="U1417" s="13"/>
      <c r="V1417" s="13"/>
      <c r="W1417" s="14"/>
      <c r="X1417" s="26"/>
      <c r="Y1417" s="26"/>
      <c r="Z1417" s="26"/>
      <c r="AA1417" s="26"/>
      <c r="AB1417" s="26"/>
      <c r="AC1417" s="26"/>
      <c r="AD1417" s="26"/>
      <c r="AE1417" s="26"/>
      <c r="AG1417" s="13"/>
      <c r="AH1417" s="13"/>
      <c r="AI1417" s="14"/>
      <c r="AJ1417" s="26"/>
      <c r="AK1417" s="26"/>
      <c r="AL1417" s="26"/>
      <c r="AM1417" s="26"/>
      <c r="AN1417" s="26"/>
      <c r="AO1417" s="26"/>
      <c r="AP1417" s="26"/>
      <c r="AQ1417" s="26"/>
      <c r="AS1417" s="13"/>
      <c r="AT1417" s="13"/>
      <c r="AU1417" s="14"/>
      <c r="AV1417" s="26"/>
      <c r="AW1417" s="26"/>
      <c r="AX1417" s="26"/>
      <c r="AY1417" s="26"/>
      <c r="AZ1417" s="26"/>
      <c r="BA1417" s="26"/>
      <c r="BB1417" s="26"/>
      <c r="BC1417" s="26"/>
      <c r="CW1417" s="26">
        <v>0.48241120218579236</v>
      </c>
      <c r="CX1417" s="13">
        <v>71.8</v>
      </c>
      <c r="CY1417" s="13">
        <v>68.804901795772992</v>
      </c>
      <c r="CZ1417" s="13">
        <v>68.071522222023887</v>
      </c>
      <c r="DA1417" s="13">
        <v>45.589752527857001</v>
      </c>
      <c r="DB1417" s="13">
        <f ca="1"/>
        <v>70.003222030253752</v>
      </c>
      <c r="DC1417" s="13">
        <f ca="1"/>
        <v>68.465445927112469</v>
      </c>
      <c r="DD1417" s="13">
        <v>66.845260892826246</v>
      </c>
      <c r="DE1417" s="13">
        <f ca="1"/>
        <v>69.216181292352999</v>
      </c>
      <c r="DF1417" s="13">
        <v>69.886243562854077</v>
      </c>
    </row>
    <row r="1418" spans="1:110" x14ac:dyDescent="0.25">
      <c r="A1418" s="9">
        <v>69.400000000000006</v>
      </c>
      <c r="B1418" s="10" t="b">
        <v>1</v>
      </c>
      <c r="U1418" s="13"/>
      <c r="V1418" s="13"/>
      <c r="W1418" s="14"/>
      <c r="X1418" s="26"/>
      <c r="Y1418" s="26"/>
      <c r="Z1418" s="26"/>
      <c r="AA1418" s="26"/>
      <c r="AB1418" s="26"/>
      <c r="AC1418" s="26"/>
      <c r="AD1418" s="26"/>
      <c r="AE1418" s="26"/>
      <c r="AG1418" s="13"/>
      <c r="AH1418" s="13"/>
      <c r="AI1418" s="14"/>
      <c r="AJ1418" s="26"/>
      <c r="AK1418" s="26"/>
      <c r="AL1418" s="26"/>
      <c r="AM1418" s="26"/>
      <c r="AN1418" s="26"/>
      <c r="AO1418" s="26"/>
      <c r="AP1418" s="26"/>
      <c r="AQ1418" s="26"/>
      <c r="AS1418" s="13"/>
      <c r="AT1418" s="13"/>
      <c r="AU1418" s="14"/>
      <c r="AV1418" s="26"/>
      <c r="AW1418" s="26"/>
      <c r="AX1418" s="26"/>
      <c r="AY1418" s="26"/>
      <c r="AZ1418" s="26"/>
      <c r="BA1418" s="26"/>
      <c r="BB1418" s="26"/>
      <c r="BC1418" s="26"/>
      <c r="CW1418" s="26">
        <v>0.48275273224043713</v>
      </c>
      <c r="CX1418" s="13">
        <v>71.8</v>
      </c>
      <c r="CY1418" s="13">
        <v>68.813062852896735</v>
      </c>
      <c r="CZ1418" s="13">
        <v>68.080100955521758</v>
      </c>
      <c r="DA1418" s="13">
        <v>45.635445553736439</v>
      </c>
      <c r="DB1418" s="13">
        <f ca="1"/>
        <v>70.010946552478686</v>
      </c>
      <c r="DC1418" s="13">
        <f ca="1"/>
        <v>68.473510405358098</v>
      </c>
      <c r="DD1418" s="13">
        <v>66.856090113088442</v>
      </c>
      <c r="DE1418" s="13">
        <f ca="1"/>
        <v>69.225239581403542</v>
      </c>
      <c r="DF1418" s="13">
        <v>69.895500603263059</v>
      </c>
    </row>
    <row r="1419" spans="1:110" x14ac:dyDescent="0.25">
      <c r="A1419" s="9">
        <v>68.8</v>
      </c>
      <c r="B1419" s="10" t="b">
        <v>1</v>
      </c>
      <c r="U1419" s="13"/>
      <c r="V1419" s="13"/>
      <c r="W1419" s="14"/>
      <c r="X1419" s="26"/>
      <c r="Y1419" s="26"/>
      <c r="Z1419" s="26"/>
      <c r="AA1419" s="26"/>
      <c r="AB1419" s="26"/>
      <c r="AC1419" s="26"/>
      <c r="AD1419" s="26"/>
      <c r="AE1419" s="26"/>
      <c r="AG1419" s="13"/>
      <c r="AH1419" s="13"/>
      <c r="AI1419" s="14"/>
      <c r="AJ1419" s="26"/>
      <c r="AK1419" s="26"/>
      <c r="AL1419" s="26"/>
      <c r="AM1419" s="26"/>
      <c r="AN1419" s="26"/>
      <c r="AO1419" s="26"/>
      <c r="AP1419" s="26"/>
      <c r="AQ1419" s="26"/>
      <c r="AS1419" s="13"/>
      <c r="AT1419" s="13"/>
      <c r="AU1419" s="14"/>
      <c r="AV1419" s="26"/>
      <c r="AW1419" s="26"/>
      <c r="AX1419" s="26"/>
      <c r="AY1419" s="26"/>
      <c r="AZ1419" s="26"/>
      <c r="BA1419" s="26"/>
      <c r="BB1419" s="26"/>
      <c r="BC1419" s="26"/>
      <c r="CW1419" s="26">
        <v>0.48309426229508196</v>
      </c>
      <c r="CX1419" s="13">
        <v>71.8</v>
      </c>
      <c r="CY1419" s="13">
        <v>68.821223607601482</v>
      </c>
      <c r="CZ1419" s="13">
        <v>68.088680452200464</v>
      </c>
      <c r="DA1419" s="13">
        <v>45.681168759952222</v>
      </c>
      <c r="DB1419" s="13">
        <f ca="1"/>
        <v>70.018669290637177</v>
      </c>
      <c r="DC1419" s="13">
        <f ca="1"/>
        <v>68.481575218642746</v>
      </c>
      <c r="DD1419" s="13">
        <v>66.866915503387304</v>
      </c>
      <c r="DE1419" s="13">
        <f ca="1"/>
        <v>69.234296417308443</v>
      </c>
      <c r="DF1419" s="13">
        <v>69.904755993137542</v>
      </c>
    </row>
    <row r="1420" spans="1:110" x14ac:dyDescent="0.25">
      <c r="A1420" s="9">
        <v>68.5</v>
      </c>
      <c r="B1420" s="10" t="b">
        <v>1</v>
      </c>
      <c r="U1420" s="13"/>
      <c r="V1420" s="13"/>
      <c r="W1420" s="14"/>
      <c r="X1420" s="26"/>
      <c r="Y1420" s="26"/>
      <c r="Z1420" s="26"/>
      <c r="AA1420" s="26"/>
      <c r="AB1420" s="26"/>
      <c r="AC1420" s="26"/>
      <c r="AD1420" s="26"/>
      <c r="AE1420" s="26"/>
      <c r="AG1420" s="13"/>
      <c r="AH1420" s="13"/>
      <c r="AI1420" s="14"/>
      <c r="AJ1420" s="26"/>
      <c r="AK1420" s="26"/>
      <c r="AL1420" s="26"/>
      <c r="AM1420" s="26"/>
      <c r="AN1420" s="26"/>
      <c r="AO1420" s="26"/>
      <c r="AP1420" s="26"/>
      <c r="AQ1420" s="26"/>
      <c r="AS1420" s="13"/>
      <c r="AT1420" s="13"/>
      <c r="AU1420" s="14"/>
      <c r="AV1420" s="26"/>
      <c r="AW1420" s="26"/>
      <c r="AX1420" s="26"/>
      <c r="AY1420" s="26"/>
      <c r="AZ1420" s="26"/>
      <c r="BA1420" s="26"/>
      <c r="BB1420" s="26"/>
      <c r="BC1420" s="26"/>
      <c r="CW1420" s="26">
        <v>0.48343579234972678</v>
      </c>
      <c r="CX1420" s="13">
        <v>71.8</v>
      </c>
      <c r="CY1420" s="13">
        <v>68.82938406590111</v>
      </c>
      <c r="CZ1420" s="13">
        <v>68.097260718399554</v>
      </c>
      <c r="DA1420" s="13">
        <v>45.726922186399015</v>
      </c>
      <c r="DB1420" s="13">
        <f ca="1"/>
        <v>70.026390250855286</v>
      </c>
      <c r="DC1420" s="13">
        <f ca="1"/>
        <v>68.48964037285856</v>
      </c>
      <c r="DD1420" s="13">
        <v>66.877737067783613</v>
      </c>
      <c r="DE1420" s="13">
        <f ca="1"/>
        <v>69.243351805190073</v>
      </c>
      <c r="DF1420" s="13">
        <v>69.914009737641578</v>
      </c>
    </row>
    <row r="1421" spans="1:110" x14ac:dyDescent="0.25">
      <c r="A1421" s="9">
        <v>67.599999999999994</v>
      </c>
      <c r="B1421" s="10" t="b">
        <v>1</v>
      </c>
      <c r="U1421" s="13"/>
      <c r="V1421" s="13"/>
      <c r="W1421" s="14"/>
      <c r="X1421" s="26"/>
      <c r="Y1421" s="26"/>
      <c r="Z1421" s="26"/>
      <c r="AA1421" s="26"/>
      <c r="AB1421" s="26"/>
      <c r="AC1421" s="26"/>
      <c r="AD1421" s="26"/>
      <c r="AE1421" s="26"/>
      <c r="AG1421" s="13"/>
      <c r="AH1421" s="13"/>
      <c r="AI1421" s="14"/>
      <c r="AJ1421" s="26"/>
      <c r="AK1421" s="26"/>
      <c r="AL1421" s="26"/>
      <c r="AM1421" s="26"/>
      <c r="AN1421" s="26"/>
      <c r="AO1421" s="26"/>
      <c r="AP1421" s="26"/>
      <c r="AQ1421" s="26"/>
      <c r="AS1421" s="13"/>
      <c r="AT1421" s="13"/>
      <c r="AU1421" s="14"/>
      <c r="AV1421" s="26"/>
      <c r="AW1421" s="26"/>
      <c r="AX1421" s="26"/>
      <c r="AY1421" s="26"/>
      <c r="AZ1421" s="26"/>
      <c r="BA1421" s="26"/>
      <c r="BB1421" s="26"/>
      <c r="BC1421" s="26"/>
      <c r="CW1421" s="26">
        <v>0.4837773224043716</v>
      </c>
      <c r="CX1421" s="13">
        <v>71.8</v>
      </c>
      <c r="CY1421" s="13">
        <v>68.837544233807947</v>
      </c>
      <c r="CZ1421" s="13">
        <v>68.105841760460365</v>
      </c>
      <c r="DA1421" s="13">
        <v>45.772705873050697</v>
      </c>
      <c r="DB1421" s="13">
        <f ca="1"/>
        <v>70.034109439253328</v>
      </c>
      <c r="DC1421" s="13">
        <f ca="1"/>
        <v>68.497705873898056</v>
      </c>
      <c r="DD1421" s="13">
        <v>66.888554810330945</v>
      </c>
      <c r="DE1421" s="13">
        <f ca="1"/>
        <v>69.252405750166659</v>
      </c>
      <c r="DF1421" s="13">
        <v>69.923261841934675</v>
      </c>
    </row>
    <row r="1422" spans="1:110" x14ac:dyDescent="0.25">
      <c r="A1422" s="9">
        <v>67.2</v>
      </c>
      <c r="B1422" s="10" t="b">
        <v>1</v>
      </c>
      <c r="U1422" s="13"/>
      <c r="V1422" s="13"/>
      <c r="W1422" s="14"/>
      <c r="X1422" s="26"/>
      <c r="Y1422" s="26"/>
      <c r="Z1422" s="26"/>
      <c r="AA1422" s="26"/>
      <c r="AB1422" s="26"/>
      <c r="AC1422" s="26"/>
      <c r="AD1422" s="26"/>
      <c r="AE1422" s="26"/>
      <c r="AG1422" s="13"/>
      <c r="AH1422" s="13"/>
      <c r="AI1422" s="14"/>
      <c r="AJ1422" s="26"/>
      <c r="AK1422" s="26"/>
      <c r="AL1422" s="26"/>
      <c r="AM1422" s="26"/>
      <c r="AN1422" s="26"/>
      <c r="AO1422" s="26"/>
      <c r="AP1422" s="26"/>
      <c r="AQ1422" s="26"/>
      <c r="AS1422" s="13"/>
      <c r="AT1422" s="13"/>
      <c r="AU1422" s="14"/>
      <c r="AV1422" s="26"/>
      <c r="AW1422" s="26"/>
      <c r="AX1422" s="26"/>
      <c r="AY1422" s="26"/>
      <c r="AZ1422" s="26"/>
      <c r="BA1422" s="26"/>
      <c r="BB1422" s="26"/>
      <c r="BC1422" s="26"/>
      <c r="CW1422" s="26">
        <v>0.48411885245901637</v>
      </c>
      <c r="CX1422" s="13">
        <v>71.8</v>
      </c>
      <c r="CY1422" s="13">
        <v>68.845704117332843</v>
      </c>
      <c r="CZ1422" s="13">
        <v>68.114423584725714</v>
      </c>
      <c r="DA1422" s="13">
        <v>45.818519859960467</v>
      </c>
      <c r="DB1422" s="13">
        <f ca="1"/>
        <v>70.041826861945921</v>
      </c>
      <c r="DC1422" s="13">
        <f ca="1"/>
        <v>68.505771727654135</v>
      </c>
      <c r="DD1422" s="13">
        <v>66.899368735075697</v>
      </c>
      <c r="DE1422" s="13">
        <f ca="1"/>
        <v>69.261458257352402</v>
      </c>
      <c r="DF1422" s="13">
        <v>69.932512311171877</v>
      </c>
    </row>
    <row r="1423" spans="1:110" x14ac:dyDescent="0.25">
      <c r="A1423" s="9">
        <v>66.7</v>
      </c>
      <c r="B1423" s="10" t="b">
        <v>1</v>
      </c>
      <c r="U1423" s="13"/>
      <c r="V1423" s="13"/>
      <c r="W1423" s="14"/>
      <c r="X1423" s="26"/>
      <c r="Y1423" s="26"/>
      <c r="Z1423" s="26"/>
      <c r="AA1423" s="26"/>
      <c r="AB1423" s="26"/>
      <c r="AC1423" s="26"/>
      <c r="AD1423" s="26"/>
      <c r="AE1423" s="26"/>
      <c r="AG1423" s="13"/>
      <c r="AH1423" s="13"/>
      <c r="AI1423" s="14"/>
      <c r="AJ1423" s="26"/>
      <c r="AK1423" s="26"/>
      <c r="AL1423" s="26"/>
      <c r="AM1423" s="26"/>
      <c r="AN1423" s="26"/>
      <c r="AO1423" s="26"/>
      <c r="AP1423" s="26"/>
      <c r="AQ1423" s="26"/>
      <c r="AS1423" s="13"/>
      <c r="AT1423" s="13"/>
      <c r="AU1423" s="14"/>
      <c r="AV1423" s="26"/>
      <c r="AW1423" s="26"/>
      <c r="AX1423" s="26"/>
      <c r="AY1423" s="26"/>
      <c r="AZ1423" s="26"/>
      <c r="BA1423" s="26"/>
      <c r="BB1423" s="26"/>
      <c r="BC1423" s="26"/>
      <c r="CW1423" s="26">
        <v>0.48446038251366119</v>
      </c>
      <c r="CX1423" s="13">
        <v>71.8</v>
      </c>
      <c r="CY1423" s="13">
        <v>68.853863722485201</v>
      </c>
      <c r="CZ1423" s="13">
        <v>68.123006197540164</v>
      </c>
      <c r="DA1423" s="13">
        <v>45.86436418726116</v>
      </c>
      <c r="DB1423" s="13">
        <f ca="1"/>
        <v>70.049542525042</v>
      </c>
      <c r="DC1423" s="13">
        <f ca="1"/>
        <v>68.51383794002011</v>
      </c>
      <c r="DD1423" s="13">
        <v>66.910178846057192</v>
      </c>
      <c r="DE1423" s="13">
        <f ca="1"/>
        <v>69.270509331857454</v>
      </c>
      <c r="DF1423" s="13">
        <v>69.941761150503666</v>
      </c>
    </row>
    <row r="1424" spans="1:110" x14ac:dyDescent="0.25">
      <c r="A1424" s="9">
        <v>66.900000000000006</v>
      </c>
      <c r="B1424" s="10" t="b">
        <v>1</v>
      </c>
      <c r="U1424" s="13"/>
      <c r="V1424" s="13"/>
      <c r="W1424" s="14"/>
      <c r="X1424" s="26"/>
      <c r="Y1424" s="26"/>
      <c r="Z1424" s="26"/>
      <c r="AA1424" s="26"/>
      <c r="AB1424" s="26"/>
      <c r="AC1424" s="26"/>
      <c r="AD1424" s="26"/>
      <c r="AE1424" s="26"/>
      <c r="AG1424" s="13"/>
      <c r="AH1424" s="13"/>
      <c r="AI1424" s="14"/>
      <c r="AJ1424" s="26"/>
      <c r="AK1424" s="26"/>
      <c r="AL1424" s="26"/>
      <c r="AM1424" s="26"/>
      <c r="AN1424" s="26"/>
      <c r="AO1424" s="26"/>
      <c r="AP1424" s="26"/>
      <c r="AQ1424" s="26"/>
      <c r="AS1424" s="13"/>
      <c r="AT1424" s="13"/>
      <c r="AU1424" s="14"/>
      <c r="AV1424" s="26"/>
      <c r="AW1424" s="26"/>
      <c r="AX1424" s="26"/>
      <c r="AY1424" s="26"/>
      <c r="AZ1424" s="26"/>
      <c r="BA1424" s="26"/>
      <c r="BB1424" s="26"/>
      <c r="BC1424" s="26"/>
      <c r="CW1424" s="26">
        <v>0.48480191256830601</v>
      </c>
      <c r="CX1424" s="13">
        <v>71.8</v>
      </c>
      <c r="CY1424" s="13">
        <v>68.862023055272957</v>
      </c>
      <c r="CZ1424" s="13">
        <v>68.131589605249872</v>
      </c>
      <c r="DA1424" s="13">
        <v>45.910238895165335</v>
      </c>
      <c r="DB1424" s="13">
        <f ca="1"/>
        <v>70.057256434644898</v>
      </c>
      <c r="DC1424" s="13">
        <f ca="1"/>
        <v>68.521904516889776</v>
      </c>
      <c r="DD1424" s="13">
        <v>66.92098514730759</v>
      </c>
      <c r="DE1424" s="13">
        <f ca="1"/>
        <v>69.279558978787904</v>
      </c>
      <c r="DF1424" s="13">
        <v>69.951008365076092</v>
      </c>
    </row>
    <row r="1425" spans="1:110" x14ac:dyDescent="0.25">
      <c r="A1425" s="9">
        <v>67.099999999999994</v>
      </c>
      <c r="B1425" s="10" t="b">
        <v>1</v>
      </c>
      <c r="U1425" s="13"/>
      <c r="V1425" s="13"/>
      <c r="W1425" s="14"/>
      <c r="X1425" s="26"/>
      <c r="Y1425" s="26"/>
      <c r="Z1425" s="26"/>
      <c r="AA1425" s="26"/>
      <c r="AB1425" s="26"/>
      <c r="AC1425" s="26"/>
      <c r="AD1425" s="26"/>
      <c r="AE1425" s="26"/>
      <c r="AG1425" s="13"/>
      <c r="AH1425" s="13"/>
      <c r="AI1425" s="14"/>
      <c r="AJ1425" s="26"/>
      <c r="AK1425" s="26"/>
      <c r="AL1425" s="26"/>
      <c r="AM1425" s="26"/>
      <c r="AN1425" s="26"/>
      <c r="AO1425" s="26"/>
      <c r="AP1425" s="26"/>
      <c r="AQ1425" s="26"/>
      <c r="AS1425" s="13"/>
      <c r="AT1425" s="13"/>
      <c r="AU1425" s="14"/>
      <c r="AV1425" s="26"/>
      <c r="AW1425" s="26"/>
      <c r="AX1425" s="26"/>
      <c r="AY1425" s="26"/>
      <c r="AZ1425" s="26"/>
      <c r="BA1425" s="26"/>
      <c r="BB1425" s="26"/>
      <c r="BC1425" s="26"/>
      <c r="CW1425" s="26">
        <v>0.48514344262295084</v>
      </c>
      <c r="CX1425" s="13">
        <v>71.8</v>
      </c>
      <c r="CY1425" s="13">
        <v>68.870182121702669</v>
      </c>
      <c r="CZ1425" s="13">
        <v>68.140173814202697</v>
      </c>
      <c r="DA1425" s="13">
        <v>45.956144023965557</v>
      </c>
      <c r="DB1425" s="13">
        <f ca="1"/>
        <v>70.064968596852296</v>
      </c>
      <c r="DC1425" s="13">
        <f ca="1"/>
        <v>68.529971464157327</v>
      </c>
      <c r="DD1425" s="13">
        <v>66.931787642851958</v>
      </c>
      <c r="DE1425" s="13">
        <f ca="1"/>
        <v>69.28860720324586</v>
      </c>
      <c r="DF1425" s="13">
        <v>69.960253960030784</v>
      </c>
    </row>
    <row r="1426" spans="1:110" x14ac:dyDescent="0.25">
      <c r="A1426" s="9">
        <v>66.599999999999994</v>
      </c>
      <c r="B1426" s="10" t="b">
        <v>1</v>
      </c>
      <c r="U1426" s="13"/>
      <c r="V1426" s="13"/>
      <c r="W1426" s="14"/>
      <c r="X1426" s="26"/>
      <c r="Y1426" s="26"/>
      <c r="Z1426" s="26"/>
      <c r="AA1426" s="26"/>
      <c r="AB1426" s="26"/>
      <c r="AC1426" s="26"/>
      <c r="AD1426" s="26"/>
      <c r="AE1426" s="26"/>
      <c r="AG1426" s="13"/>
      <c r="AH1426" s="13"/>
      <c r="AI1426" s="14"/>
      <c r="AJ1426" s="26"/>
      <c r="AK1426" s="26"/>
      <c r="AL1426" s="26"/>
      <c r="AM1426" s="26"/>
      <c r="AN1426" s="26"/>
      <c r="AO1426" s="26"/>
      <c r="AP1426" s="26"/>
      <c r="AQ1426" s="26"/>
      <c r="AS1426" s="13"/>
      <c r="AT1426" s="13"/>
      <c r="AU1426" s="14"/>
      <c r="AV1426" s="26"/>
      <c r="AW1426" s="26"/>
      <c r="AX1426" s="26"/>
      <c r="AY1426" s="26"/>
      <c r="AZ1426" s="26"/>
      <c r="BA1426" s="26"/>
      <c r="BB1426" s="26"/>
      <c r="BC1426" s="26"/>
      <c r="CW1426" s="26">
        <v>0.48548497267759561</v>
      </c>
      <c r="CX1426" s="13">
        <v>71.8</v>
      </c>
      <c r="CY1426" s="13">
        <v>68.878340927779533</v>
      </c>
      <c r="CZ1426" s="13">
        <v>68.148758830748321</v>
      </c>
      <c r="DA1426" s="13">
        <v>46.002079614034635</v>
      </c>
      <c r="DB1426" s="13">
        <f ca="1"/>
        <v>70.072679017756357</v>
      </c>
      <c r="DC1426" s="13">
        <f ca="1"/>
        <v>68.538038787717568</v>
      </c>
      <c r="DD1426" s="13">
        <v>66.942586336708274</v>
      </c>
      <c r="DE1426" s="13">
        <f ca="1"/>
        <v>69.297654010329481</v>
      </c>
      <c r="DF1426" s="13">
        <v>69.969497940504922</v>
      </c>
    </row>
    <row r="1427" spans="1:110" x14ac:dyDescent="0.25">
      <c r="A1427" s="9">
        <v>66.7</v>
      </c>
      <c r="B1427" s="10" t="b">
        <v>1</v>
      </c>
      <c r="U1427" s="13"/>
      <c r="V1427" s="13"/>
      <c r="W1427" s="14"/>
      <c r="X1427" s="26"/>
      <c r="Y1427" s="26"/>
      <c r="Z1427" s="26"/>
      <c r="AA1427" s="26"/>
      <c r="AB1427" s="26"/>
      <c r="AC1427" s="26"/>
      <c r="AD1427" s="26"/>
      <c r="AE1427" s="26"/>
      <c r="AG1427" s="13"/>
      <c r="AH1427" s="13"/>
      <c r="AI1427" s="14"/>
      <c r="AJ1427" s="26"/>
      <c r="AK1427" s="26"/>
      <c r="AL1427" s="26"/>
      <c r="AM1427" s="26"/>
      <c r="AN1427" s="26"/>
      <c r="AO1427" s="26"/>
      <c r="AP1427" s="26"/>
      <c r="AQ1427" s="26"/>
      <c r="AS1427" s="13"/>
      <c r="AT1427" s="13"/>
      <c r="AU1427" s="14"/>
      <c r="AV1427" s="26"/>
      <c r="AW1427" s="26"/>
      <c r="AX1427" s="26"/>
      <c r="AY1427" s="26"/>
      <c r="AZ1427" s="26"/>
      <c r="BA1427" s="26"/>
      <c r="BB1427" s="26"/>
      <c r="BC1427" s="26"/>
      <c r="CW1427" s="26">
        <v>0.48582650273224043</v>
      </c>
      <c r="CX1427" s="13">
        <v>71.8</v>
      </c>
      <c r="CY1427" s="13">
        <v>68.886499479507364</v>
      </c>
      <c r="CZ1427" s="13">
        <v>68.157344661238071</v>
      </c>
      <c r="DA1427" s="13">
        <v>46.048045705825793</v>
      </c>
      <c r="DB1427" s="13">
        <f ca="1"/>
        <v>70.080387703443662</v>
      </c>
      <c r="DC1427" s="13">
        <f ca="1"/>
        <v>68.546106493465771</v>
      </c>
      <c r="DD1427" s="13">
        <v>66.953381232887509</v>
      </c>
      <c r="DE1427" s="13">
        <f ca="1"/>
        <v>69.306699405132903</v>
      </c>
      <c r="DF1427" s="13">
        <v>69.978740311631313</v>
      </c>
    </row>
    <row r="1428" spans="1:110" x14ac:dyDescent="0.25">
      <c r="A1428" s="9">
        <v>67.2</v>
      </c>
      <c r="B1428" s="10" t="b">
        <v>1</v>
      </c>
      <c r="U1428" s="13"/>
      <c r="V1428" s="13"/>
      <c r="W1428" s="14"/>
      <c r="X1428" s="26"/>
      <c r="Y1428" s="26"/>
      <c r="Z1428" s="26"/>
      <c r="AA1428" s="26"/>
      <c r="AB1428" s="26"/>
      <c r="AC1428" s="26"/>
      <c r="AD1428" s="26"/>
      <c r="AE1428" s="26"/>
      <c r="AG1428" s="13"/>
      <c r="AH1428" s="13"/>
      <c r="AI1428" s="14"/>
      <c r="AJ1428" s="26"/>
      <c r="AK1428" s="26"/>
      <c r="AL1428" s="26"/>
      <c r="AM1428" s="26"/>
      <c r="AN1428" s="26"/>
      <c r="AO1428" s="26"/>
      <c r="AP1428" s="26"/>
      <c r="AQ1428" s="26"/>
      <c r="AS1428" s="13"/>
      <c r="AT1428" s="13"/>
      <c r="AU1428" s="14"/>
      <c r="AV1428" s="26"/>
      <c r="AW1428" s="26"/>
      <c r="AX1428" s="26"/>
      <c r="AY1428" s="26"/>
      <c r="AZ1428" s="26"/>
      <c r="BA1428" s="26"/>
      <c r="BB1428" s="26"/>
      <c r="BC1428" s="26"/>
      <c r="CW1428" s="26">
        <v>0.48616803278688525</v>
      </c>
      <c r="CX1428" s="13">
        <v>71.8</v>
      </c>
      <c r="CY1428" s="13">
        <v>68.894657782888729</v>
      </c>
      <c r="CZ1428" s="13">
        <v>68.165931312025194</v>
      </c>
      <c r="DA1428" s="13">
        <v>46.094042339872885</v>
      </c>
      <c r="DB1428" s="13">
        <f ca="1"/>
        <v>70.088094659995292</v>
      </c>
      <c r="DC1428" s="13">
        <f ca="1"/>
        <v>68.55417458729778</v>
      </c>
      <c r="DD1428" s="13">
        <v>66.964172335393499</v>
      </c>
      <c r="DE1428" s="13">
        <f ca="1"/>
        <v>69.315743392746398</v>
      </c>
      <c r="DF1428" s="13">
        <v>69.987981078538382</v>
      </c>
    </row>
    <row r="1429" spans="1:110" x14ac:dyDescent="0.25">
      <c r="A1429" s="9">
        <v>66.599999999999994</v>
      </c>
      <c r="B1429" s="10" t="b">
        <v>1</v>
      </c>
      <c r="U1429" s="13"/>
      <c r="V1429" s="13"/>
      <c r="W1429" s="14"/>
      <c r="X1429" s="26"/>
      <c r="Y1429" s="26"/>
      <c r="Z1429" s="26"/>
      <c r="AA1429" s="26"/>
      <c r="AB1429" s="26"/>
      <c r="AC1429" s="26"/>
      <c r="AD1429" s="26"/>
      <c r="AE1429" s="26"/>
      <c r="AG1429" s="13"/>
      <c r="AH1429" s="13"/>
      <c r="AI1429" s="14"/>
      <c r="AJ1429" s="26"/>
      <c r="AK1429" s="26"/>
      <c r="AL1429" s="26"/>
      <c r="AM1429" s="26"/>
      <c r="AN1429" s="26"/>
      <c r="AO1429" s="26"/>
      <c r="AP1429" s="26"/>
      <c r="AQ1429" s="26"/>
      <c r="AS1429" s="13"/>
      <c r="AT1429" s="13"/>
      <c r="AU1429" s="14"/>
      <c r="AV1429" s="26"/>
      <c r="AW1429" s="26"/>
      <c r="AX1429" s="26"/>
      <c r="AY1429" s="26"/>
      <c r="AZ1429" s="26"/>
      <c r="BA1429" s="26"/>
      <c r="BB1429" s="26"/>
      <c r="BC1429" s="26"/>
      <c r="CW1429" s="26">
        <v>0.48650956284153007</v>
      </c>
      <c r="CX1429" s="13">
        <v>71.8</v>
      </c>
      <c r="CY1429" s="13">
        <v>68.90281584392487</v>
      </c>
      <c r="CZ1429" s="13">
        <v>68.174518789464713</v>
      </c>
      <c r="DA1429" s="13">
        <v>46.140069556790621</v>
      </c>
      <c r="DB1429" s="13">
        <f ca="1"/>
        <v>70.095799893486912</v>
      </c>
      <c r="DC1429" s="13">
        <f ca="1"/>
        <v>68.562243075110089</v>
      </c>
      <c r="DD1429" s="13">
        <v>66.97495964822312</v>
      </c>
      <c r="DE1429" s="13">
        <f ca="1"/>
        <v>69.324785978256301</v>
      </c>
      <c r="DF1429" s="13">
        <v>69.997220246350224</v>
      </c>
    </row>
    <row r="1430" spans="1:110" x14ac:dyDescent="0.25">
      <c r="A1430" s="9">
        <v>65.7</v>
      </c>
      <c r="B1430" s="10" t="b">
        <v>1</v>
      </c>
      <c r="U1430" s="13"/>
      <c r="V1430" s="13"/>
      <c r="W1430" s="14"/>
      <c r="X1430" s="26"/>
      <c r="Y1430" s="26"/>
      <c r="Z1430" s="26"/>
      <c r="AA1430" s="26"/>
      <c r="AB1430" s="26"/>
      <c r="AC1430" s="26"/>
      <c r="AD1430" s="26"/>
      <c r="AE1430" s="26"/>
      <c r="AG1430" s="13"/>
      <c r="AH1430" s="13"/>
      <c r="AI1430" s="14"/>
      <c r="AJ1430" s="26"/>
      <c r="AK1430" s="26"/>
      <c r="AL1430" s="26"/>
      <c r="AM1430" s="26"/>
      <c r="AN1430" s="26"/>
      <c r="AO1430" s="26"/>
      <c r="AP1430" s="26"/>
      <c r="AQ1430" s="26"/>
      <c r="AS1430" s="13"/>
      <c r="AT1430" s="13"/>
      <c r="AU1430" s="14"/>
      <c r="AV1430" s="26"/>
      <c r="AW1430" s="26"/>
      <c r="AX1430" s="26"/>
      <c r="AY1430" s="26"/>
      <c r="AZ1430" s="26"/>
      <c r="BA1430" s="26"/>
      <c r="BB1430" s="26"/>
      <c r="BC1430" s="26"/>
      <c r="CW1430" s="26">
        <v>0.48685109289617484</v>
      </c>
      <c r="CX1430" s="13">
        <v>71.8</v>
      </c>
      <c r="CY1430" s="13">
        <v>68.910973668615796</v>
      </c>
      <c r="CZ1430" s="13">
        <v>68.183107099913499</v>
      </c>
      <c r="DA1430" s="13">
        <v>46.186127397274753</v>
      </c>
      <c r="DB1430" s="13">
        <f ca="1"/>
        <v>70.103503409988676</v>
      </c>
      <c r="DC1430" s="13">
        <f ca="1"/>
        <v>68.570311962799764</v>
      </c>
      <c r="DD1430" s="13">
        <v>66.985743175366167</v>
      </c>
      <c r="DE1430" s="13">
        <f ca="1"/>
        <v>69.333827166745053</v>
      </c>
      <c r="DF1430" s="13">
        <v>70.006457820186625</v>
      </c>
    </row>
    <row r="1431" spans="1:110" x14ac:dyDescent="0.25">
      <c r="A1431" s="9">
        <v>65.3</v>
      </c>
      <c r="B1431" s="10" t="b">
        <v>1</v>
      </c>
      <c r="U1431" s="13"/>
      <c r="V1431" s="13"/>
      <c r="W1431" s="14"/>
      <c r="X1431" s="26"/>
      <c r="Y1431" s="26"/>
      <c r="Z1431" s="26"/>
      <c r="AA1431" s="26"/>
      <c r="AB1431" s="26"/>
      <c r="AC1431" s="26"/>
      <c r="AD1431" s="26"/>
      <c r="AE1431" s="26"/>
      <c r="AG1431" s="13"/>
      <c r="AH1431" s="13"/>
      <c r="AI1431" s="14"/>
      <c r="AJ1431" s="26"/>
      <c r="AK1431" s="26"/>
      <c r="AL1431" s="26"/>
      <c r="AM1431" s="26"/>
      <c r="AN1431" s="26"/>
      <c r="AO1431" s="26"/>
      <c r="AP1431" s="26"/>
      <c r="AQ1431" s="26"/>
      <c r="AS1431" s="13"/>
      <c r="AT1431" s="13"/>
      <c r="AU1431" s="14"/>
      <c r="AV1431" s="26"/>
      <c r="AW1431" s="26"/>
      <c r="AX1431" s="26"/>
      <c r="AY1431" s="26"/>
      <c r="AZ1431" s="26"/>
      <c r="BA1431" s="26"/>
      <c r="BB1431" s="26"/>
      <c r="BC1431" s="26"/>
      <c r="CW1431" s="26">
        <v>0.48719262295081966</v>
      </c>
      <c r="CX1431" s="13">
        <v>71.8</v>
      </c>
      <c r="CY1431" s="13">
        <v>68.919131262960306</v>
      </c>
      <c r="CZ1431" s="13">
        <v>68.191696249730384</v>
      </c>
      <c r="DA1431" s="13">
        <v>46.23221590210234</v>
      </c>
      <c r="DB1431" s="13">
        <f ca="1"/>
        <v>70.111205215565377</v>
      </c>
      <c r="DC1431" s="13">
        <f ca="1"/>
        <v>68.578381256264578</v>
      </c>
      <c r="DD1431" s="13">
        <v>66.996522920805518</v>
      </c>
      <c r="DE1431" s="13">
        <f ca="1"/>
        <v>69.342866963291286</v>
      </c>
      <c r="DF1431" s="13">
        <v>70.015693805163011</v>
      </c>
    </row>
    <row r="1432" spans="1:110" x14ac:dyDescent="0.25">
      <c r="A1432" s="9">
        <v>64.900000000000006</v>
      </c>
      <c r="B1432" s="10" t="b">
        <v>1</v>
      </c>
      <c r="U1432" s="13"/>
      <c r="V1432" s="13"/>
      <c r="W1432" s="14"/>
      <c r="X1432" s="26"/>
      <c r="Y1432" s="26"/>
      <c r="Z1432" s="26"/>
      <c r="AA1432" s="26"/>
      <c r="AB1432" s="26"/>
      <c r="AC1432" s="26"/>
      <c r="AD1432" s="26"/>
      <c r="AE1432" s="26"/>
      <c r="AG1432" s="13"/>
      <c r="AH1432" s="13"/>
      <c r="AI1432" s="14"/>
      <c r="AJ1432" s="26"/>
      <c r="AK1432" s="26"/>
      <c r="AL1432" s="26"/>
      <c r="AM1432" s="26"/>
      <c r="AN1432" s="26"/>
      <c r="AO1432" s="26"/>
      <c r="AP1432" s="26"/>
      <c r="AQ1432" s="26"/>
      <c r="AS1432" s="13"/>
      <c r="AT1432" s="13"/>
      <c r="AU1432" s="14"/>
      <c r="AV1432" s="26"/>
      <c r="AW1432" s="26"/>
      <c r="AX1432" s="26"/>
      <c r="AY1432" s="26"/>
      <c r="AZ1432" s="26"/>
      <c r="BA1432" s="26"/>
      <c r="BB1432" s="26"/>
      <c r="BC1432" s="26"/>
      <c r="CW1432" s="26">
        <v>0.48753415300546449</v>
      </c>
      <c r="CX1432" s="13">
        <v>71.900000000000006</v>
      </c>
      <c r="CY1432" s="13">
        <v>68.927288632956021</v>
      </c>
      <c r="CZ1432" s="13">
        <v>68.200286245276061</v>
      </c>
      <c r="DA1432" s="13">
        <v>46.278335112131955</v>
      </c>
      <c r="DB1432" s="13">
        <f ca="1"/>
        <v>70.118905316276383</v>
      </c>
      <c r="DC1432" s="13">
        <f ca="1"/>
        <v>68.586450961402932</v>
      </c>
      <c r="DD1432" s="13">
        <v>67.007298888516999</v>
      </c>
      <c r="DE1432" s="13">
        <f ca="1"/>
        <v>69.351905372969739</v>
      </c>
      <c r="DF1432" s="13">
        <v>70.024928206390626</v>
      </c>
    </row>
    <row r="1433" spans="1:110" x14ac:dyDescent="0.25">
      <c r="A1433" s="9">
        <v>64.400000000000006</v>
      </c>
      <c r="B1433" s="10" t="b">
        <v>1</v>
      </c>
      <c r="U1433" s="13"/>
      <c r="V1433" s="13"/>
      <c r="W1433" s="14"/>
      <c r="X1433" s="26"/>
      <c r="Y1433" s="26"/>
      <c r="Z1433" s="26"/>
      <c r="AA1433" s="26"/>
      <c r="AB1433" s="26"/>
      <c r="AC1433" s="26"/>
      <c r="AD1433" s="26"/>
      <c r="AE1433" s="26"/>
      <c r="AG1433" s="13"/>
      <c r="AH1433" s="13"/>
      <c r="AI1433" s="14"/>
      <c r="AJ1433" s="26"/>
      <c r="AK1433" s="26"/>
      <c r="AL1433" s="26"/>
      <c r="AM1433" s="26"/>
      <c r="AN1433" s="26"/>
      <c r="AO1433" s="26"/>
      <c r="AP1433" s="26"/>
      <c r="AQ1433" s="26"/>
      <c r="AS1433" s="13"/>
      <c r="AT1433" s="13"/>
      <c r="AU1433" s="14"/>
      <c r="AV1433" s="26"/>
      <c r="AW1433" s="26"/>
      <c r="AX1433" s="26"/>
      <c r="AY1433" s="26"/>
      <c r="AZ1433" s="26"/>
      <c r="BA1433" s="26"/>
      <c r="BB1433" s="26"/>
      <c r="BC1433" s="26"/>
      <c r="CW1433" s="26">
        <v>0.48787568306010931</v>
      </c>
      <c r="CX1433" s="13">
        <v>71.900000000000006</v>
      </c>
      <c r="CY1433" s="13">
        <v>68.935445784599395</v>
      </c>
      <c r="CZ1433" s="13">
        <v>68.208877092913184</v>
      </c>
      <c r="DA1433" s="13">
        <v>46.324485068303879</v>
      </c>
      <c r="DB1433" s="13">
        <f ca="1"/>
        <v>70.126603718175772</v>
      </c>
      <c r="DC1433" s="13">
        <f ca="1"/>
        <v>68.594521084114007</v>
      </c>
      <c r="DD1433" s="13">
        <v>67.018071082469547</v>
      </c>
      <c r="DE1433" s="13">
        <f ca="1"/>
        <v>69.360942400851386</v>
      </c>
      <c r="DF1433" s="13">
        <v>70.034161028976413</v>
      </c>
    </row>
    <row r="1434" spans="1:110" x14ac:dyDescent="0.25">
      <c r="A1434" s="9">
        <v>64</v>
      </c>
      <c r="B1434" s="10" t="b">
        <v>1</v>
      </c>
      <c r="U1434" s="13"/>
      <c r="V1434" s="13"/>
      <c r="W1434" s="14"/>
      <c r="X1434" s="26"/>
      <c r="Y1434" s="26"/>
      <c r="Z1434" s="26"/>
      <c r="AA1434" s="26"/>
      <c r="AB1434" s="26"/>
      <c r="AC1434" s="26"/>
      <c r="AD1434" s="26"/>
      <c r="AE1434" s="26"/>
      <c r="AG1434" s="13"/>
      <c r="AH1434" s="13"/>
      <c r="AI1434" s="14"/>
      <c r="AJ1434" s="26"/>
      <c r="AK1434" s="26"/>
      <c r="AL1434" s="26"/>
      <c r="AM1434" s="26"/>
      <c r="AN1434" s="26"/>
      <c r="AO1434" s="26"/>
      <c r="AP1434" s="26"/>
      <c r="AQ1434" s="26"/>
      <c r="AS1434" s="13"/>
      <c r="AT1434" s="13"/>
      <c r="AU1434" s="14"/>
      <c r="AV1434" s="26"/>
      <c r="AW1434" s="26"/>
      <c r="AX1434" s="26"/>
      <c r="AY1434" s="26"/>
      <c r="AZ1434" s="26"/>
      <c r="BA1434" s="26"/>
      <c r="BB1434" s="26"/>
      <c r="BC1434" s="26"/>
      <c r="CW1434" s="26">
        <v>0.48821721311475408</v>
      </c>
      <c r="CX1434" s="13">
        <v>71.900000000000006</v>
      </c>
      <c r="CY1434" s="13">
        <v>68.94360272388576</v>
      </c>
      <c r="CZ1434" s="13">
        <v>68.217468799006497</v>
      </c>
      <c r="DA1434" s="13">
        <v>46.370665811640301</v>
      </c>
      <c r="DB1434" s="13">
        <f ca="1"/>
        <v>70.134300427312283</v>
      </c>
      <c r="DC1434" s="13">
        <f ca="1"/>
        <v>68.602591630297695</v>
      </c>
      <c r="DD1434" s="13">
        <v>67.028839506625076</v>
      </c>
      <c r="DE1434" s="13">
        <f ca="1"/>
        <v>69.369978052003361</v>
      </c>
      <c r="DF1434" s="13">
        <v>70.043392278023077</v>
      </c>
    </row>
    <row r="1435" spans="1:110" x14ac:dyDescent="0.25">
      <c r="A1435" s="9">
        <v>63.6</v>
      </c>
      <c r="B1435" s="10" t="b">
        <v>1</v>
      </c>
      <c r="U1435" s="13"/>
      <c r="V1435" s="13"/>
      <c r="W1435" s="14"/>
      <c r="X1435" s="26"/>
      <c r="Y1435" s="26"/>
      <c r="Z1435" s="26"/>
      <c r="AA1435" s="26"/>
      <c r="AB1435" s="26"/>
      <c r="AC1435" s="26"/>
      <c r="AD1435" s="26"/>
      <c r="AE1435" s="26"/>
      <c r="AG1435" s="13"/>
      <c r="AH1435" s="13"/>
      <c r="AI1435" s="14"/>
      <c r="AJ1435" s="26"/>
      <c r="AK1435" s="26"/>
      <c r="AL1435" s="26"/>
      <c r="AM1435" s="26"/>
      <c r="AN1435" s="26"/>
      <c r="AO1435" s="26"/>
      <c r="AP1435" s="26"/>
      <c r="AQ1435" s="26"/>
      <c r="AS1435" s="13"/>
      <c r="AT1435" s="13"/>
      <c r="AU1435" s="14"/>
      <c r="AV1435" s="26"/>
      <c r="AW1435" s="26"/>
      <c r="AX1435" s="26"/>
      <c r="AY1435" s="26"/>
      <c r="AZ1435" s="26"/>
      <c r="BA1435" s="26"/>
      <c r="BB1435" s="26"/>
      <c r="BC1435" s="26"/>
      <c r="CW1435" s="26">
        <v>0.4885587431693989</v>
      </c>
      <c r="CX1435" s="13">
        <v>71.900000000000006</v>
      </c>
      <c r="CY1435" s="13">
        <v>68.951759456809384</v>
      </c>
      <c r="CZ1435" s="13">
        <v>68.226061369922689</v>
      </c>
      <c r="DA1435" s="13">
        <v>46.416877383245598</v>
      </c>
      <c r="DB1435" s="13">
        <f ca="1"/>
        <v>70.141995449729379</v>
      </c>
      <c r="DC1435" s="13">
        <f ca="1"/>
        <v>68.610662605854714</v>
      </c>
      <c r="DD1435" s="13">
        <v>67.039604164938623</v>
      </c>
      <c r="DE1435" s="13">
        <f ca="1"/>
        <v>69.379012331489108</v>
      </c>
      <c r="DF1435" s="13">
        <v>70.052621958629189</v>
      </c>
    </row>
    <row r="1436" spans="1:110" x14ac:dyDescent="0.25">
      <c r="A1436" s="9">
        <v>63.1</v>
      </c>
      <c r="B1436" s="10" t="b">
        <v>1</v>
      </c>
      <c r="U1436" s="13"/>
      <c r="V1436" s="13"/>
      <c r="W1436" s="14"/>
      <c r="X1436" s="26"/>
      <c r="Y1436" s="26"/>
      <c r="Z1436" s="26"/>
      <c r="AA1436" s="26"/>
      <c r="AB1436" s="26"/>
      <c r="AC1436" s="26"/>
      <c r="AD1436" s="26"/>
      <c r="AE1436" s="26"/>
      <c r="AG1436" s="13"/>
      <c r="AH1436" s="13"/>
      <c r="AI1436" s="14"/>
      <c r="AJ1436" s="26"/>
      <c r="AK1436" s="26"/>
      <c r="AL1436" s="26"/>
      <c r="AM1436" s="26"/>
      <c r="AN1436" s="26"/>
      <c r="AO1436" s="26"/>
      <c r="AP1436" s="26"/>
      <c r="AQ1436" s="26"/>
      <c r="AS1436" s="13"/>
      <c r="AT1436" s="13"/>
      <c r="AU1436" s="14"/>
      <c r="AV1436" s="26"/>
      <c r="AW1436" s="26"/>
      <c r="AX1436" s="26"/>
      <c r="AY1436" s="26"/>
      <c r="AZ1436" s="26"/>
      <c r="BA1436" s="26"/>
      <c r="BB1436" s="26"/>
      <c r="BC1436" s="26"/>
      <c r="CW1436" s="26">
        <v>0.48890027322404372</v>
      </c>
      <c r="CX1436" s="13">
        <v>71.900000000000006</v>
      </c>
      <c r="CY1436" s="13">
        <v>68.959915989363424</v>
      </c>
      <c r="CZ1436" s="13">
        <v>68.234654812030584</v>
      </c>
      <c r="DA1436" s="13">
        <v>46.463119824306489</v>
      </c>
      <c r="DB1436" s="13">
        <f ca="1"/>
        <v>70.14968879146528</v>
      </c>
      <c r="DC1436" s="13">
        <f ca="1"/>
        <v>68.618734016686545</v>
      </c>
      <c r="DD1436" s="13">
        <v>67.050365061358306</v>
      </c>
      <c r="DE1436" s="13">
        <f ca="1"/>
        <v>69.388045244368271</v>
      </c>
      <c r="DF1436" s="13">
        <v>70.061850075889041</v>
      </c>
    </row>
    <row r="1437" spans="1:110" x14ac:dyDescent="0.25">
      <c r="A1437" s="9">
        <v>62.6</v>
      </c>
      <c r="B1437" s="10" t="b">
        <v>1</v>
      </c>
      <c r="U1437" s="13"/>
      <c r="V1437" s="13"/>
      <c r="W1437" s="14"/>
      <c r="X1437" s="26"/>
      <c r="Y1437" s="26"/>
      <c r="Z1437" s="26"/>
      <c r="AA1437" s="26"/>
      <c r="AB1437" s="26"/>
      <c r="AC1437" s="26"/>
      <c r="AD1437" s="26"/>
      <c r="AE1437" s="26"/>
      <c r="AG1437" s="13"/>
      <c r="AH1437" s="13"/>
      <c r="AI1437" s="14"/>
      <c r="AJ1437" s="26"/>
      <c r="AK1437" s="26"/>
      <c r="AL1437" s="26"/>
      <c r="AM1437" s="26"/>
      <c r="AN1437" s="26"/>
      <c r="AO1437" s="26"/>
      <c r="AP1437" s="26"/>
      <c r="AQ1437" s="26"/>
      <c r="AS1437" s="13"/>
      <c r="AT1437" s="13"/>
      <c r="AU1437" s="14"/>
      <c r="AV1437" s="26"/>
      <c r="AW1437" s="26"/>
      <c r="AX1437" s="26"/>
      <c r="AY1437" s="26"/>
      <c r="AZ1437" s="26"/>
      <c r="BA1437" s="26"/>
      <c r="BB1437" s="26"/>
      <c r="BC1437" s="26"/>
      <c r="CW1437" s="26">
        <v>0.48924180327868855</v>
      </c>
      <c r="CX1437" s="13">
        <v>71.900000000000006</v>
      </c>
      <c r="CY1437" s="13">
        <v>68.968072327540057</v>
      </c>
      <c r="CZ1437" s="13">
        <v>68.243249131701063</v>
      </c>
      <c r="DA1437" s="13">
        <v>46.509393176092324</v>
      </c>
      <c r="DB1437" s="13">
        <f ca="1"/>
        <v>70.157380458552964</v>
      </c>
      <c r="DC1437" s="13">
        <f ca="1"/>
        <v>68.626805868695527</v>
      </c>
      <c r="DD1437" s="13">
        <v>67.061122199825334</v>
      </c>
      <c r="DE1437" s="13">
        <f ca="1"/>
        <v>69.397076795696819</v>
      </c>
      <c r="DF1437" s="13">
        <v>70.07107663489289</v>
      </c>
    </row>
    <row r="1438" spans="1:110" x14ac:dyDescent="0.25">
      <c r="A1438" s="9">
        <v>62.1</v>
      </c>
      <c r="B1438" s="10" t="b">
        <v>1</v>
      </c>
      <c r="U1438" s="13"/>
      <c r="V1438" s="13"/>
      <c r="W1438" s="14"/>
      <c r="X1438" s="26"/>
      <c r="Y1438" s="26"/>
      <c r="Z1438" s="26"/>
      <c r="AA1438" s="26"/>
      <c r="AB1438" s="26"/>
      <c r="AC1438" s="26"/>
      <c r="AD1438" s="26"/>
      <c r="AE1438" s="26"/>
      <c r="AG1438" s="13"/>
      <c r="AH1438" s="13"/>
      <c r="AI1438" s="14"/>
      <c r="AJ1438" s="26"/>
      <c r="AK1438" s="26"/>
      <c r="AL1438" s="26"/>
      <c r="AM1438" s="26"/>
      <c r="AN1438" s="26"/>
      <c r="AO1438" s="26"/>
      <c r="AP1438" s="26"/>
      <c r="AQ1438" s="26"/>
      <c r="AS1438" s="13"/>
      <c r="AT1438" s="13"/>
      <c r="AU1438" s="14"/>
      <c r="AV1438" s="26"/>
      <c r="AW1438" s="26"/>
      <c r="AX1438" s="26"/>
      <c r="AY1438" s="26"/>
      <c r="AZ1438" s="26"/>
      <c r="BA1438" s="26"/>
      <c r="BB1438" s="26"/>
      <c r="BC1438" s="26"/>
      <c r="CW1438" s="26">
        <v>0.48958333333333331</v>
      </c>
      <c r="CX1438" s="13">
        <v>71.900000000000006</v>
      </c>
      <c r="CY1438" s="13">
        <v>68.976228477330437</v>
      </c>
      <c r="CZ1438" s="13">
        <v>68.251844335307027</v>
      </c>
      <c r="DA1438" s="13">
        <v>46.555697479955228</v>
      </c>
      <c r="DB1438" s="13">
        <f ca="1"/>
        <v>70.165070457020278</v>
      </c>
      <c r="DC1438" s="13">
        <f ca="1"/>
        <v>68.634878167784862</v>
      </c>
      <c r="DD1438" s="13">
        <v>67.071875584274068</v>
      </c>
      <c r="DE1438" s="13">
        <f ca="1"/>
        <v>69.406106990526993</v>
      </c>
      <c r="DF1438" s="13">
        <v>70.080301640726759</v>
      </c>
    </row>
    <row r="1439" spans="1:110" x14ac:dyDescent="0.25">
      <c r="A1439" s="9">
        <v>61.5</v>
      </c>
      <c r="B1439" s="10" t="b">
        <v>1</v>
      </c>
      <c r="U1439" s="13"/>
      <c r="V1439" s="13"/>
      <c r="W1439" s="14"/>
      <c r="X1439" s="26"/>
      <c r="Y1439" s="26"/>
      <c r="Z1439" s="26"/>
      <c r="AA1439" s="26"/>
      <c r="AB1439" s="26"/>
      <c r="AC1439" s="26"/>
      <c r="AD1439" s="26"/>
      <c r="AE1439" s="26"/>
      <c r="AG1439" s="13"/>
      <c r="AH1439" s="13"/>
      <c r="AI1439" s="14"/>
      <c r="AJ1439" s="26"/>
      <c r="AK1439" s="26"/>
      <c r="AL1439" s="26"/>
      <c r="AM1439" s="26"/>
      <c r="AN1439" s="26"/>
      <c r="AO1439" s="26"/>
      <c r="AP1439" s="26"/>
      <c r="AQ1439" s="26"/>
      <c r="AS1439" s="13"/>
      <c r="AT1439" s="13"/>
      <c r="AU1439" s="14"/>
      <c r="AV1439" s="26"/>
      <c r="AW1439" s="26"/>
      <c r="AX1439" s="26"/>
      <c r="AY1439" s="26"/>
      <c r="AZ1439" s="26"/>
      <c r="BA1439" s="26"/>
      <c r="BB1439" s="26"/>
      <c r="BC1439" s="26"/>
      <c r="CW1439" s="26">
        <v>0.48992486338797814</v>
      </c>
      <c r="CX1439" s="13">
        <v>71.900000000000006</v>
      </c>
      <c r="CY1439" s="13">
        <v>68.984384444724739</v>
      </c>
      <c r="CZ1439" s="13">
        <v>68.260440429223749</v>
      </c>
      <c r="DA1439" s="13">
        <v>46.602032777330407</v>
      </c>
      <c r="DB1439" s="13">
        <f ca="1"/>
        <v>70.17275879288988</v>
      </c>
      <c r="DC1439" s="13">
        <f ca="1"/>
        <v>68.642950919858663</v>
      </c>
      <c r="DD1439" s="13">
        <v>67.082625218631975</v>
      </c>
      <c r="DE1439" s="13">
        <f ca="1"/>
        <v>69.415135833907371</v>
      </c>
      <c r="DF1439" s="13">
        <v>70.089525098472649</v>
      </c>
    </row>
    <row r="1440" spans="1:110" x14ac:dyDescent="0.25">
      <c r="A1440" s="9">
        <v>61</v>
      </c>
      <c r="B1440" s="10" t="b">
        <v>1</v>
      </c>
      <c r="U1440" s="13"/>
      <c r="V1440" s="13"/>
      <c r="W1440" s="14"/>
      <c r="X1440" s="26"/>
      <c r="Y1440" s="26"/>
      <c r="Z1440" s="26"/>
      <c r="AA1440" s="26"/>
      <c r="AB1440" s="26"/>
      <c r="AC1440" s="26"/>
      <c r="AD1440" s="26"/>
      <c r="AE1440" s="26"/>
      <c r="AG1440" s="13"/>
      <c r="AH1440" s="13"/>
      <c r="AI1440" s="14"/>
      <c r="AJ1440" s="26"/>
      <c r="AK1440" s="26"/>
      <c r="AL1440" s="26"/>
      <c r="AM1440" s="26"/>
      <c r="AN1440" s="26"/>
      <c r="AO1440" s="26"/>
      <c r="AP1440" s="26"/>
      <c r="AQ1440" s="26"/>
      <c r="AS1440" s="13"/>
      <c r="AT1440" s="13"/>
      <c r="AU1440" s="14"/>
      <c r="AV1440" s="26"/>
      <c r="AW1440" s="26"/>
      <c r="AX1440" s="26"/>
      <c r="AY1440" s="26"/>
      <c r="AZ1440" s="26"/>
      <c r="BA1440" s="26"/>
      <c r="BB1440" s="26"/>
      <c r="BC1440" s="26"/>
      <c r="CW1440" s="26">
        <v>0.49026639344262296</v>
      </c>
      <c r="CX1440" s="13">
        <v>71.900000000000006</v>
      </c>
      <c r="CY1440" s="13">
        <v>68.992540235712241</v>
      </c>
      <c r="CZ1440" s="13">
        <v>68.269037419828479</v>
      </c>
      <c r="DA1440" s="13">
        <v>46.648399109736296</v>
      </c>
      <c r="DB1440" s="13">
        <f ca="1"/>
        <v>70.180445472179301</v>
      </c>
      <c r="DC1440" s="13">
        <f ca="1"/>
        <v>68.65102413082198</v>
      </c>
      <c r="DD1440" s="13">
        <v>67.093371106819703</v>
      </c>
      <c r="DE1440" s="13">
        <f ca="1"/>
        <v>69.424163330882934</v>
      </c>
      <c r="DF1440" s="13">
        <v>70.098747013208424</v>
      </c>
    </row>
    <row r="1441" spans="1:110" x14ac:dyDescent="0.25">
      <c r="A1441" s="9">
        <v>64</v>
      </c>
      <c r="B1441" s="10" t="b">
        <v>1</v>
      </c>
      <c r="U1441" s="13"/>
      <c r="V1441" s="13"/>
      <c r="W1441" s="14"/>
      <c r="X1441" s="26"/>
      <c r="Y1441" s="26"/>
      <c r="Z1441" s="26"/>
      <c r="AA1441" s="26"/>
      <c r="AB1441" s="26"/>
      <c r="AC1441" s="26"/>
      <c r="AD1441" s="26"/>
      <c r="AE1441" s="26"/>
      <c r="AG1441" s="13"/>
      <c r="AH1441" s="13"/>
      <c r="AI1441" s="14"/>
      <c r="AJ1441" s="26"/>
      <c r="AK1441" s="26"/>
      <c r="AL1441" s="26"/>
      <c r="AM1441" s="26"/>
      <c r="AN1441" s="26"/>
      <c r="AO1441" s="26"/>
      <c r="AP1441" s="26"/>
      <c r="AQ1441" s="26"/>
      <c r="AS1441" s="13"/>
      <c r="AT1441" s="13"/>
      <c r="AU1441" s="14"/>
      <c r="AV1441" s="26"/>
      <c r="AW1441" s="26"/>
      <c r="AX1441" s="26"/>
      <c r="AY1441" s="26"/>
      <c r="AZ1441" s="26"/>
      <c r="BA1441" s="26"/>
      <c r="BB1441" s="26"/>
      <c r="BC1441" s="26"/>
      <c r="CW1441" s="26">
        <v>0.49060792349726778</v>
      </c>
      <c r="CX1441" s="13">
        <v>71.900000000000006</v>
      </c>
      <c r="CY1441" s="13">
        <v>69.000695856281268</v>
      </c>
      <c r="CZ1441" s="13">
        <v>68.27763531350088</v>
      </c>
      <c r="DA1441" s="13">
        <v>46.694796518774794</v>
      </c>
      <c r="DB1441" s="13">
        <f ca="1"/>
        <v>70.188130500901011</v>
      </c>
      <c r="DC1441" s="13">
        <f ca="1"/>
        <v>68.659097806580803</v>
      </c>
      <c r="DD1441" s="13">
        <v>67.104113252751063</v>
      </c>
      <c r="DE1441" s="13">
        <f ca="1"/>
        <v>69.433189486494967</v>
      </c>
      <c r="DF1441" s="13">
        <v>70.1079673900079</v>
      </c>
    </row>
    <row r="1442" spans="1:110" x14ac:dyDescent="0.25">
      <c r="A1442" s="9">
        <v>59.8</v>
      </c>
      <c r="B1442" s="10" t="b">
        <v>1</v>
      </c>
      <c r="U1442" s="13"/>
      <c r="V1442" s="13"/>
      <c r="W1442" s="14"/>
      <c r="X1442" s="26"/>
      <c r="Y1442" s="26"/>
      <c r="Z1442" s="26"/>
      <c r="AA1442" s="26"/>
      <c r="AB1442" s="26"/>
      <c r="AC1442" s="26"/>
      <c r="AD1442" s="26"/>
      <c r="AE1442" s="26"/>
      <c r="AG1442" s="13"/>
      <c r="AH1442" s="13"/>
      <c r="AI1442" s="14"/>
      <c r="AJ1442" s="26"/>
      <c r="AK1442" s="26"/>
      <c r="AL1442" s="26"/>
      <c r="AM1442" s="26"/>
      <c r="AN1442" s="26"/>
      <c r="AO1442" s="26"/>
      <c r="AP1442" s="26"/>
      <c r="AQ1442" s="26"/>
      <c r="AS1442" s="13"/>
      <c r="AT1442" s="13"/>
      <c r="AU1442" s="14"/>
      <c r="AV1442" s="26"/>
      <c r="AW1442" s="26"/>
      <c r="AX1442" s="26"/>
      <c r="AY1442" s="26"/>
      <c r="AZ1442" s="26"/>
      <c r="BA1442" s="26"/>
      <c r="BB1442" s="26"/>
      <c r="BC1442" s="26"/>
      <c r="CW1442" s="26">
        <v>0.49094945355191255</v>
      </c>
      <c r="CX1442" s="13">
        <v>71.900000000000006</v>
      </c>
      <c r="CY1442" s="13">
        <v>69.008851312419296</v>
      </c>
      <c r="CZ1442" s="13">
        <v>68.286234116622808</v>
      </c>
      <c r="DA1442" s="13">
        <v>46.74122504613154</v>
      </c>
      <c r="DB1442" s="13">
        <f ca="1"/>
        <v>70.195813885062407</v>
      </c>
      <c r="DC1442" s="13">
        <f ca="1"/>
        <v>68.667171953042129</v>
      </c>
      <c r="DD1442" s="13">
        <v>67.114851660333045</v>
      </c>
      <c r="DE1442" s="13">
        <f ca="1"/>
        <v>69.442214305781221</v>
      </c>
      <c r="DF1442" s="13">
        <v>70.11718623394087</v>
      </c>
    </row>
    <row r="1443" spans="1:110" x14ac:dyDescent="0.25">
      <c r="A1443" s="9">
        <v>59.3</v>
      </c>
      <c r="B1443" s="10" t="b">
        <v>1</v>
      </c>
      <c r="U1443" s="13"/>
      <c r="V1443" s="13"/>
      <c r="W1443" s="14"/>
      <c r="X1443" s="26"/>
      <c r="Y1443" s="26"/>
      <c r="Z1443" s="26"/>
      <c r="AA1443" s="26"/>
      <c r="AB1443" s="26"/>
      <c r="AC1443" s="26"/>
      <c r="AD1443" s="26"/>
      <c r="AE1443" s="26"/>
      <c r="AG1443" s="13"/>
      <c r="AH1443" s="13"/>
      <c r="AI1443" s="14"/>
      <c r="AJ1443" s="26"/>
      <c r="AK1443" s="26"/>
      <c r="AL1443" s="26"/>
      <c r="AM1443" s="26"/>
      <c r="AN1443" s="26"/>
      <c r="AO1443" s="26"/>
      <c r="AP1443" s="26"/>
      <c r="AQ1443" s="26"/>
      <c r="AS1443" s="13"/>
      <c r="AT1443" s="13"/>
      <c r="AU1443" s="14"/>
      <c r="AV1443" s="26"/>
      <c r="AW1443" s="26"/>
      <c r="AX1443" s="26"/>
      <c r="AY1443" s="26"/>
      <c r="AZ1443" s="26"/>
      <c r="BA1443" s="26"/>
      <c r="BB1443" s="26"/>
      <c r="BC1443" s="26"/>
      <c r="CW1443" s="26">
        <v>0.49129098360655737</v>
      </c>
      <c r="CX1443" s="13">
        <v>71.900000000000006</v>
      </c>
      <c r="CY1443" s="13">
        <v>69.017006610112972</v>
      </c>
      <c r="CZ1443" s="13">
        <v>68.294833835578373</v>
      </c>
      <c r="DA1443" s="13">
        <v>46.787684733576107</v>
      </c>
      <c r="DB1443" s="13">
        <f ca="1"/>
        <v>70.203495630665884</v>
      </c>
      <c r="DC1443" s="13">
        <f ca="1"/>
        <v>68.675246576113977</v>
      </c>
      <c r="DD1443" s="13">
        <v>67.12558633346589</v>
      </c>
      <c r="DE1443" s="13">
        <f ca="1"/>
        <v>69.45123779377586</v>
      </c>
      <c r="DF1443" s="13">
        <v>70.126403550073121</v>
      </c>
    </row>
    <row r="1444" spans="1:110" x14ac:dyDescent="0.25">
      <c r="A1444" s="9">
        <v>58.7</v>
      </c>
      <c r="B1444" s="10" t="b">
        <v>1</v>
      </c>
      <c r="U1444" s="13"/>
      <c r="V1444" s="13"/>
      <c r="W1444" s="14"/>
      <c r="X1444" s="26"/>
      <c r="Y1444" s="26"/>
      <c r="Z1444" s="26"/>
      <c r="AA1444" s="26"/>
      <c r="AB1444" s="26"/>
      <c r="AC1444" s="26"/>
      <c r="AD1444" s="26"/>
      <c r="AE1444" s="26"/>
      <c r="AG1444" s="13"/>
      <c r="AH1444" s="13"/>
      <c r="AI1444" s="14"/>
      <c r="AJ1444" s="26"/>
      <c r="AK1444" s="26"/>
      <c r="AL1444" s="26"/>
      <c r="AM1444" s="26"/>
      <c r="AN1444" s="26"/>
      <c r="AO1444" s="26"/>
      <c r="AP1444" s="26"/>
      <c r="AQ1444" s="26"/>
      <c r="AS1444" s="13"/>
      <c r="AT1444" s="13"/>
      <c r="AU1444" s="14"/>
      <c r="AV1444" s="26"/>
      <c r="AW1444" s="26"/>
      <c r="AX1444" s="26"/>
      <c r="AY1444" s="26"/>
      <c r="AZ1444" s="26"/>
      <c r="BA1444" s="26"/>
      <c r="BB1444" s="26"/>
      <c r="BC1444" s="26"/>
      <c r="CW1444" s="26">
        <v>0.4916325136612022</v>
      </c>
      <c r="CX1444" s="13">
        <v>71.900000000000006</v>
      </c>
      <c r="CY1444" s="13">
        <v>69.02516175534808</v>
      </c>
      <c r="CZ1444" s="13">
        <v>68.303434476753978</v>
      </c>
      <c r="DA1444" s="13">
        <v>46.834175622962206</v>
      </c>
      <c r="DB1444" s="13">
        <f ca="1"/>
        <v>70.211175743708793</v>
      </c>
      <c r="DC1444" s="13">
        <f ca="1"/>
        <v>68.683321681705408</v>
      </c>
      <c r="DD1444" s="13">
        <v>67.136317276042988</v>
      </c>
      <c r="DE1444" s="13">
        <f ca="1"/>
        <v>69.460259955509457</v>
      </c>
      <c r="DF1444" s="13">
        <v>70.135619343466445</v>
      </c>
    </row>
    <row r="1445" spans="1:110" x14ac:dyDescent="0.25">
      <c r="A1445" s="9">
        <v>58.1</v>
      </c>
      <c r="B1445" s="10" t="b">
        <v>1</v>
      </c>
      <c r="U1445" s="13"/>
      <c r="V1445" s="13"/>
      <c r="W1445" s="14"/>
      <c r="X1445" s="26"/>
      <c r="Y1445" s="26"/>
      <c r="Z1445" s="26"/>
      <c r="AA1445" s="26"/>
      <c r="AB1445" s="26"/>
      <c r="AC1445" s="26"/>
      <c r="AD1445" s="26"/>
      <c r="AE1445" s="26"/>
      <c r="AG1445" s="13"/>
      <c r="AH1445" s="13"/>
      <c r="AI1445" s="14"/>
      <c r="AJ1445" s="26"/>
      <c r="AK1445" s="26"/>
      <c r="AL1445" s="26"/>
      <c r="AM1445" s="26"/>
      <c r="AN1445" s="26"/>
      <c r="AO1445" s="26"/>
      <c r="AP1445" s="26"/>
      <c r="AQ1445" s="26"/>
      <c r="AS1445" s="13"/>
      <c r="AT1445" s="13"/>
      <c r="AU1445" s="14"/>
      <c r="AV1445" s="26"/>
      <c r="AW1445" s="26"/>
      <c r="AX1445" s="26"/>
      <c r="AY1445" s="26"/>
      <c r="AZ1445" s="26"/>
      <c r="BA1445" s="26"/>
      <c r="BB1445" s="26"/>
      <c r="BC1445" s="26"/>
      <c r="CW1445" s="26">
        <v>0.49197404371584702</v>
      </c>
      <c r="CX1445" s="13">
        <v>71.900000000000006</v>
      </c>
      <c r="CY1445" s="13">
        <v>69.033316754109677</v>
      </c>
      <c r="CZ1445" s="13">
        <v>68.312036046538466</v>
      </c>
      <c r="DA1445" s="13">
        <v>46.880697756227939</v>
      </c>
      <c r="DB1445" s="13">
        <f ca="1"/>
        <v>70.218854230183581</v>
      </c>
      <c r="DC1445" s="13">
        <f ca="1"/>
        <v>68.691397275726558</v>
      </c>
      <c r="DD1445" s="13">
        <v>67.147044491951036</v>
      </c>
      <c r="DE1445" s="13">
        <f ca="1"/>
        <v>69.469280796009102</v>
      </c>
      <c r="DF1445" s="13">
        <v>70.144833619178655</v>
      </c>
    </row>
    <row r="1446" spans="1:110" x14ac:dyDescent="0.25">
      <c r="A1446" s="9">
        <v>74.599999999999994</v>
      </c>
      <c r="B1446" s="10" t="b">
        <v>1</v>
      </c>
      <c r="U1446" s="13"/>
      <c r="V1446" s="13"/>
      <c r="W1446" s="14"/>
      <c r="X1446" s="26"/>
      <c r="Y1446" s="26"/>
      <c r="Z1446" s="26"/>
      <c r="AA1446" s="26"/>
      <c r="AB1446" s="26"/>
      <c r="AC1446" s="26"/>
      <c r="AD1446" s="26"/>
      <c r="AE1446" s="26"/>
      <c r="AG1446" s="13"/>
      <c r="AH1446" s="13"/>
      <c r="AI1446" s="14"/>
      <c r="AJ1446" s="26"/>
      <c r="AK1446" s="26"/>
      <c r="AL1446" s="26"/>
      <c r="AM1446" s="26"/>
      <c r="AN1446" s="26"/>
      <c r="AO1446" s="26"/>
      <c r="AP1446" s="26"/>
      <c r="AQ1446" s="26"/>
      <c r="AS1446" s="13"/>
      <c r="AT1446" s="13"/>
      <c r="AU1446" s="14"/>
      <c r="AV1446" s="26"/>
      <c r="AW1446" s="26"/>
      <c r="AX1446" s="26"/>
      <c r="AY1446" s="26"/>
      <c r="AZ1446" s="26"/>
      <c r="BA1446" s="26"/>
      <c r="BB1446" s="26"/>
      <c r="BC1446" s="26"/>
      <c r="CW1446" s="26">
        <v>0.49231557377049179</v>
      </c>
      <c r="CX1446" s="13">
        <v>72</v>
      </c>
      <c r="CY1446" s="13">
        <v>69.041471612382011</v>
      </c>
      <c r="CZ1446" s="13">
        <v>68.320638551323057</v>
      </c>
      <c r="DA1446" s="13">
        <v>46.927251175395988</v>
      </c>
      <c r="DB1446" s="13">
        <f ca="1"/>
        <v>70.226531096077707</v>
      </c>
      <c r="DC1446" s="13">
        <f ca="1"/>
        <v>68.699473364088718</v>
      </c>
      <c r="DD1446" s="13">
        <v>67.157767985069952</v>
      </c>
      <c r="DE1446" s="13">
        <f ca="1"/>
        <v>69.478300320298345</v>
      </c>
      <c r="DF1446" s="13">
        <v>70.154046382263658</v>
      </c>
    </row>
    <row r="1447" spans="1:110" x14ac:dyDescent="0.25">
      <c r="A1447" s="9">
        <v>74.400000000000006</v>
      </c>
      <c r="B1447" s="10" t="b">
        <v>1</v>
      </c>
      <c r="U1447" s="13"/>
      <c r="V1447" s="13"/>
      <c r="W1447" s="14"/>
      <c r="X1447" s="26"/>
      <c r="Y1447" s="26"/>
      <c r="Z1447" s="26"/>
      <c r="AA1447" s="26"/>
      <c r="AB1447" s="26"/>
      <c r="AC1447" s="26"/>
      <c r="AD1447" s="26"/>
      <c r="AE1447" s="26"/>
      <c r="AG1447" s="13"/>
      <c r="AH1447" s="13"/>
      <c r="AI1447" s="14"/>
      <c r="AJ1447" s="26"/>
      <c r="AK1447" s="26"/>
      <c r="AL1447" s="26"/>
      <c r="AM1447" s="26"/>
      <c r="AN1447" s="26"/>
      <c r="AO1447" s="26"/>
      <c r="AP1447" s="26"/>
      <c r="AQ1447" s="26"/>
      <c r="AS1447" s="13"/>
      <c r="AT1447" s="13"/>
      <c r="AU1447" s="14"/>
      <c r="AV1447" s="26"/>
      <c r="AW1447" s="26"/>
      <c r="AX1447" s="26"/>
      <c r="AY1447" s="26"/>
      <c r="AZ1447" s="26"/>
      <c r="BA1447" s="26"/>
      <c r="BB1447" s="26"/>
      <c r="BC1447" s="26"/>
      <c r="CW1447" s="26">
        <v>0.49265710382513661</v>
      </c>
      <c r="CX1447" s="13">
        <v>72</v>
      </c>
      <c r="CY1447" s="13">
        <v>69.049626336148677</v>
      </c>
      <c r="CZ1447" s="13">
        <v>68.329241997501384</v>
      </c>
      <c r="DA1447" s="13">
        <v>46.973835922573919</v>
      </c>
      <c r="DB1447" s="13">
        <f ca="1"/>
        <v>70.234206347373799</v>
      </c>
      <c r="DC1447" s="13">
        <f ca="1"/>
        <v>68.707549952704255</v>
      </c>
      <c r="DD1447" s="13">
        <v>67.168487759272949</v>
      </c>
      <c r="DE1447" s="13">
        <f ca="1"/>
        <v>69.487318533397328</v>
      </c>
      <c r="DF1447" s="13">
        <v>70.16325763777138</v>
      </c>
    </row>
    <row r="1448" spans="1:110" x14ac:dyDescent="0.25">
      <c r="A1448" s="9">
        <v>74.099999999999994</v>
      </c>
      <c r="B1448" s="10" t="b">
        <v>1</v>
      </c>
      <c r="U1448" s="13"/>
      <c r="V1448" s="13"/>
      <c r="W1448" s="14"/>
      <c r="X1448" s="26"/>
      <c r="Y1448" s="26"/>
      <c r="Z1448" s="26"/>
      <c r="AA1448" s="26"/>
      <c r="AB1448" s="26"/>
      <c r="AC1448" s="26"/>
      <c r="AD1448" s="26"/>
      <c r="AE1448" s="26"/>
      <c r="AG1448" s="13"/>
      <c r="AH1448" s="13"/>
      <c r="AI1448" s="14"/>
      <c r="AJ1448" s="26"/>
      <c r="AK1448" s="26"/>
      <c r="AL1448" s="26"/>
      <c r="AM1448" s="26"/>
      <c r="AN1448" s="26"/>
      <c r="AO1448" s="26"/>
      <c r="AP1448" s="26"/>
      <c r="AQ1448" s="26"/>
      <c r="AS1448" s="13"/>
      <c r="AT1448" s="13"/>
      <c r="AU1448" s="14"/>
      <c r="AV1448" s="26"/>
      <c r="AW1448" s="26"/>
      <c r="AX1448" s="26"/>
      <c r="AY1448" s="26"/>
      <c r="AZ1448" s="26"/>
      <c r="BA1448" s="26"/>
      <c r="BB1448" s="26"/>
      <c r="BC1448" s="26"/>
      <c r="CW1448" s="26">
        <v>0.49299863387978143</v>
      </c>
      <c r="CX1448" s="13">
        <v>72</v>
      </c>
      <c r="CY1448" s="13">
        <v>69.057780931392514</v>
      </c>
      <c r="CZ1448" s="13">
        <v>68.337846391469526</v>
      </c>
      <c r="DA1448" s="13">
        <v>47.020452039954343</v>
      </c>
      <c r="DB1448" s="13">
        <f ca="1"/>
        <v>70.241879990049554</v>
      </c>
      <c r="DC1448" s="13">
        <f ca="1"/>
        <v>68.715627047486777</v>
      </c>
      <c r="DD1448" s="13">
        <v>67.179203818426487</v>
      </c>
      <c r="DE1448" s="13">
        <f ca="1"/>
        <v>69.496335440322625</v>
      </c>
      <c r="DF1448" s="13">
        <v>70.172467390747954</v>
      </c>
    </row>
    <row r="1449" spans="1:110" x14ac:dyDescent="0.25">
      <c r="A1449" s="9">
        <v>73.8</v>
      </c>
      <c r="B1449" s="10" t="b">
        <v>1</v>
      </c>
      <c r="U1449" s="13"/>
      <c r="V1449" s="13"/>
      <c r="W1449" s="14"/>
      <c r="X1449" s="26"/>
      <c r="Y1449" s="26"/>
      <c r="Z1449" s="26"/>
      <c r="AA1449" s="26"/>
      <c r="AB1449" s="26"/>
      <c r="AC1449" s="26"/>
      <c r="AD1449" s="26"/>
      <c r="AE1449" s="26"/>
      <c r="AG1449" s="13"/>
      <c r="AH1449" s="13"/>
      <c r="AI1449" s="14"/>
      <c r="AJ1449" s="26"/>
      <c r="AK1449" s="26"/>
      <c r="AL1449" s="26"/>
      <c r="AM1449" s="26"/>
      <c r="AN1449" s="26"/>
      <c r="AO1449" s="26"/>
      <c r="AP1449" s="26"/>
      <c r="AQ1449" s="26"/>
      <c r="AS1449" s="13"/>
      <c r="AT1449" s="13"/>
      <c r="AU1449" s="14"/>
      <c r="AV1449" s="26"/>
      <c r="AW1449" s="26"/>
      <c r="AX1449" s="26"/>
      <c r="AY1449" s="26"/>
      <c r="AZ1449" s="26"/>
      <c r="BA1449" s="26"/>
      <c r="BB1449" s="26"/>
      <c r="BC1449" s="26"/>
      <c r="CW1449" s="26">
        <v>0.49334016393442626</v>
      </c>
      <c r="CX1449" s="13">
        <v>72</v>
      </c>
      <c r="CY1449" s="13">
        <v>69.06593540409574</v>
      </c>
      <c r="CZ1449" s="13">
        <v>68.346451739625977</v>
      </c>
      <c r="DA1449" s="13">
        <v>47.06709956981517</v>
      </c>
      <c r="DB1449" s="13">
        <f ca="1"/>
        <v>70.249552030077879</v>
      </c>
      <c r="DC1449" s="13">
        <f ca="1"/>
        <v>68.723704654351053</v>
      </c>
      <c r="DD1449" s="13">
        <v>67.18991616639039</v>
      </c>
      <c r="DE1449" s="13">
        <f ca="1"/>
        <v>69.505351046087455</v>
      </c>
      <c r="DF1449" s="13">
        <v>70.181675646235547</v>
      </c>
    </row>
    <row r="1450" spans="1:110" x14ac:dyDescent="0.25">
      <c r="A1450" s="9">
        <v>73.599999999999994</v>
      </c>
      <c r="B1450" s="10" t="b">
        <v>1</v>
      </c>
      <c r="U1450" s="13"/>
      <c r="V1450" s="13"/>
      <c r="W1450" s="14"/>
      <c r="X1450" s="26"/>
      <c r="Y1450" s="26"/>
      <c r="Z1450" s="26"/>
      <c r="AA1450" s="26"/>
      <c r="AB1450" s="26"/>
      <c r="AC1450" s="26"/>
      <c r="AD1450" s="26"/>
      <c r="AE1450" s="26"/>
      <c r="AG1450" s="13"/>
      <c r="AH1450" s="13"/>
      <c r="AI1450" s="14"/>
      <c r="AJ1450" s="26"/>
      <c r="AK1450" s="26"/>
      <c r="AL1450" s="26"/>
      <c r="AM1450" s="26"/>
      <c r="AN1450" s="26"/>
      <c r="AO1450" s="26"/>
      <c r="AP1450" s="26"/>
      <c r="AQ1450" s="26"/>
      <c r="AS1450" s="13"/>
      <c r="AT1450" s="13"/>
      <c r="AU1450" s="14"/>
      <c r="AV1450" s="26"/>
      <c r="AW1450" s="26"/>
      <c r="AX1450" s="26"/>
      <c r="AY1450" s="26"/>
      <c r="AZ1450" s="26"/>
      <c r="BA1450" s="26"/>
      <c r="BB1450" s="26"/>
      <c r="BC1450" s="26"/>
      <c r="CW1450" s="26">
        <v>0.49368169398907102</v>
      </c>
      <c r="CX1450" s="13">
        <v>72</v>
      </c>
      <c r="CY1450" s="13">
        <v>69.074089760239943</v>
      </c>
      <c r="CZ1450" s="13">
        <v>68.355058048371944</v>
      </c>
      <c r="DA1450" s="13">
        <v>47.113778554519818</v>
      </c>
      <c r="DB1450" s="13">
        <f ca="1"/>
        <v>70.257222473426864</v>
      </c>
      <c r="DC1450" s="13">
        <f ca="1"/>
        <v>68.731782779213091</v>
      </c>
      <c r="DD1450" s="13">
        <v>67.200624807017732</v>
      </c>
      <c r="DE1450" s="13">
        <f ca="1"/>
        <v>69.514365355701628</v>
      </c>
      <c r="DF1450" s="13">
        <v>70.190882409272533</v>
      </c>
    </row>
    <row r="1451" spans="1:110" x14ac:dyDescent="0.25">
      <c r="A1451" s="9">
        <v>72.8</v>
      </c>
      <c r="B1451" s="10" t="b">
        <v>1</v>
      </c>
      <c r="U1451" s="13"/>
      <c r="V1451" s="13"/>
      <c r="W1451" s="14"/>
      <c r="X1451" s="26"/>
      <c r="Y1451" s="26"/>
      <c r="Z1451" s="26"/>
      <c r="AA1451" s="26"/>
      <c r="AB1451" s="26"/>
      <c r="AC1451" s="26"/>
      <c r="AD1451" s="26"/>
      <c r="AE1451" s="26"/>
      <c r="AG1451" s="13"/>
      <c r="AH1451" s="13"/>
      <c r="AI1451" s="14"/>
      <c r="AJ1451" s="26"/>
      <c r="AK1451" s="26"/>
      <c r="AL1451" s="26"/>
      <c r="AM1451" s="26"/>
      <c r="AN1451" s="26"/>
      <c r="AO1451" s="26"/>
      <c r="AP1451" s="26"/>
      <c r="AQ1451" s="26"/>
      <c r="AS1451" s="13"/>
      <c r="AT1451" s="13"/>
      <c r="AU1451" s="14"/>
      <c r="AV1451" s="26"/>
      <c r="AW1451" s="26"/>
      <c r="AX1451" s="26"/>
      <c r="AY1451" s="26"/>
      <c r="AZ1451" s="26"/>
      <c r="BA1451" s="26"/>
      <c r="BB1451" s="26"/>
      <c r="BC1451" s="26"/>
      <c r="CW1451" s="26">
        <v>0.49402322404371585</v>
      </c>
      <c r="CX1451" s="13">
        <v>72</v>
      </c>
      <c r="CY1451" s="13">
        <v>69.082244005806075</v>
      </c>
      <c r="CZ1451" s="13">
        <v>68.363665324110968</v>
      </c>
      <c r="DA1451" s="13">
        <v>47.160489036517482</v>
      </c>
      <c r="DB1451" s="13">
        <f ca="1"/>
        <v>70.264891326059796</v>
      </c>
      <c r="DC1451" s="13">
        <f ca="1"/>
        <v>68.739861427990149</v>
      </c>
      <c r="DD1451" s="13">
        <v>67.211329744155009</v>
      </c>
      <c r="DE1451" s="13">
        <f ca="1"/>
        <v>69.523378374171514</v>
      </c>
      <c r="DF1451" s="13">
        <v>70.200087684893433</v>
      </c>
    </row>
    <row r="1452" spans="1:110" x14ac:dyDescent="0.25">
      <c r="A1452" s="9">
        <v>72.599999999999994</v>
      </c>
      <c r="B1452" s="10" t="b">
        <v>1</v>
      </c>
      <c r="U1452" s="13"/>
      <c r="V1452" s="13"/>
      <c r="W1452" s="14"/>
      <c r="X1452" s="26"/>
      <c r="Y1452" s="26"/>
      <c r="Z1452" s="26"/>
      <c r="AA1452" s="26"/>
      <c r="AB1452" s="26"/>
      <c r="AC1452" s="26"/>
      <c r="AD1452" s="26"/>
      <c r="AE1452" s="26"/>
      <c r="AG1452" s="13"/>
      <c r="AH1452" s="13"/>
      <c r="AI1452" s="14"/>
      <c r="AJ1452" s="26"/>
      <c r="AK1452" s="26"/>
      <c r="AL1452" s="26"/>
      <c r="AM1452" s="26"/>
      <c r="AN1452" s="26"/>
      <c r="AO1452" s="26"/>
      <c r="AP1452" s="26"/>
      <c r="AQ1452" s="26"/>
      <c r="AS1452" s="13"/>
      <c r="AT1452" s="13"/>
      <c r="AU1452" s="14"/>
      <c r="AV1452" s="26"/>
      <c r="AW1452" s="26"/>
      <c r="AX1452" s="26"/>
      <c r="AY1452" s="26"/>
      <c r="AZ1452" s="26"/>
      <c r="BA1452" s="26"/>
      <c r="BB1452" s="26"/>
      <c r="BC1452" s="26"/>
      <c r="CW1452" s="26">
        <v>0.49436475409836067</v>
      </c>
      <c r="CX1452" s="13">
        <v>72</v>
      </c>
      <c r="CY1452" s="13">
        <v>69.090398146774575</v>
      </c>
      <c r="CZ1452" s="13">
        <v>68.372273573249373</v>
      </c>
      <c r="DA1452" s="13">
        <v>47.207231058343332</v>
      </c>
      <c r="DB1452" s="13">
        <f ca="1"/>
        <v>70.272558593935273</v>
      </c>
      <c r="DC1452" s="13">
        <f ca="1"/>
        <v>68.747940606600835</v>
      </c>
      <c r="DD1452" s="13">
        <v>67.222030981641993</v>
      </c>
      <c r="DE1452" s="13">
        <f ca="1"/>
        <v>69.532390106500173</v>
      </c>
      <c r="DF1452" s="13">
        <v>70.209291478128989</v>
      </c>
    </row>
    <row r="1453" spans="1:110" x14ac:dyDescent="0.25">
      <c r="A1453" s="9">
        <v>71.900000000000006</v>
      </c>
      <c r="B1453" s="10" t="b">
        <v>1</v>
      </c>
      <c r="U1453" s="13"/>
      <c r="V1453" s="13"/>
      <c r="W1453" s="14"/>
      <c r="X1453" s="26"/>
      <c r="Y1453" s="26"/>
      <c r="Z1453" s="26"/>
      <c r="AA1453" s="26"/>
      <c r="AB1453" s="26"/>
      <c r="AC1453" s="26"/>
      <c r="AD1453" s="26"/>
      <c r="AE1453" s="26"/>
      <c r="AG1453" s="13"/>
      <c r="AH1453" s="13"/>
      <c r="AI1453" s="14"/>
      <c r="AJ1453" s="26"/>
      <c r="AK1453" s="26"/>
      <c r="AL1453" s="26"/>
      <c r="AM1453" s="26"/>
      <c r="AN1453" s="26"/>
      <c r="AO1453" s="26"/>
      <c r="AP1453" s="26"/>
      <c r="AQ1453" s="26"/>
      <c r="AS1453" s="13"/>
      <c r="AT1453" s="13"/>
      <c r="AU1453" s="14"/>
      <c r="AV1453" s="26"/>
      <c r="AW1453" s="26"/>
      <c r="AX1453" s="26"/>
      <c r="AY1453" s="26"/>
      <c r="AZ1453" s="26"/>
      <c r="BA1453" s="26"/>
      <c r="BB1453" s="26"/>
      <c r="BC1453" s="26"/>
      <c r="CW1453" s="26">
        <v>0.49470628415300544</v>
      </c>
      <c r="CX1453" s="13">
        <v>72</v>
      </c>
      <c r="CY1453" s="13">
        <v>69.0985521891253</v>
      </c>
      <c r="CZ1453" s="13">
        <v>68.380882802195927</v>
      </c>
      <c r="DA1453" s="13">
        <v>47.254004662618762</v>
      </c>
      <c r="DB1453" s="13">
        <f ca="1"/>
        <v>70.280224283007129</v>
      </c>
      <c r="DC1453" s="13">
        <f ca="1"/>
        <v>68.756020320965007</v>
      </c>
      <c r="DD1453" s="13">
        <v>67.232728523311863</v>
      </c>
      <c r="DE1453" s="13">
        <f ca="1"/>
        <v>69.541400557687282</v>
      </c>
      <c r="DF1453" s="13">
        <v>70.218493794006136</v>
      </c>
    </row>
    <row r="1454" spans="1:110" x14ac:dyDescent="0.25">
      <c r="A1454" s="9">
        <v>78</v>
      </c>
      <c r="B1454" s="10" t="b">
        <v>1</v>
      </c>
      <c r="U1454" s="13"/>
      <c r="V1454" s="13"/>
      <c r="W1454" s="14"/>
      <c r="X1454" s="26"/>
      <c r="Y1454" s="26"/>
      <c r="Z1454" s="26"/>
      <c r="AA1454" s="26"/>
      <c r="AB1454" s="26"/>
      <c r="AC1454" s="26"/>
      <c r="AD1454" s="26"/>
      <c r="AE1454" s="26"/>
      <c r="AG1454" s="13"/>
      <c r="AH1454" s="13"/>
      <c r="AI1454" s="14"/>
      <c r="AJ1454" s="26"/>
      <c r="AK1454" s="26"/>
      <c r="AL1454" s="26"/>
      <c r="AM1454" s="26"/>
      <c r="AN1454" s="26"/>
      <c r="AO1454" s="26"/>
      <c r="AP1454" s="26"/>
      <c r="AQ1454" s="26"/>
      <c r="AS1454" s="13"/>
      <c r="AT1454" s="13"/>
      <c r="AU1454" s="14"/>
      <c r="AV1454" s="26"/>
      <c r="AW1454" s="26"/>
      <c r="AX1454" s="26"/>
      <c r="AY1454" s="26"/>
      <c r="AZ1454" s="26"/>
      <c r="BA1454" s="26"/>
      <c r="BB1454" s="26"/>
      <c r="BC1454" s="26"/>
      <c r="CW1454" s="26">
        <v>0.49504781420765026</v>
      </c>
      <c r="CX1454" s="13">
        <v>72</v>
      </c>
      <c r="CY1454" s="13">
        <v>69.106706138837637</v>
      </c>
      <c r="CZ1454" s="13">
        <v>68.38949301736217</v>
      </c>
      <c r="DA1454" s="13">
        <v>47.300809892051618</v>
      </c>
      <c r="DB1454" s="13">
        <f ca="1"/>
        <v>70.287888399224556</v>
      </c>
      <c r="DC1454" s="13">
        <f ca="1"/>
        <v>68.76410057700393</v>
      </c>
      <c r="DD1454" s="13">
        <v>67.243422372991176</v>
      </c>
      <c r="DE1454" s="13">
        <f ca="1"/>
        <v>69.550409732729221</v>
      </c>
      <c r="DF1454" s="13">
        <v>70.227694637548097</v>
      </c>
    </row>
    <row r="1455" spans="1:110" x14ac:dyDescent="0.25">
      <c r="A1455" s="9">
        <v>75</v>
      </c>
      <c r="B1455" s="10" t="b">
        <v>1</v>
      </c>
      <c r="U1455" s="13"/>
      <c r="V1455" s="13"/>
      <c r="W1455" s="14"/>
      <c r="X1455" s="26"/>
      <c r="Y1455" s="26"/>
      <c r="Z1455" s="26"/>
      <c r="AA1455" s="26"/>
      <c r="AB1455" s="26"/>
      <c r="AC1455" s="26"/>
      <c r="AD1455" s="26"/>
      <c r="AE1455" s="26"/>
      <c r="AG1455" s="13"/>
      <c r="AH1455" s="13"/>
      <c r="AI1455" s="14"/>
      <c r="AJ1455" s="26"/>
      <c r="AK1455" s="26"/>
      <c r="AL1455" s="26"/>
      <c r="AM1455" s="26"/>
      <c r="AN1455" s="26"/>
      <c r="AO1455" s="26"/>
      <c r="AP1455" s="26"/>
      <c r="AQ1455" s="26"/>
      <c r="AS1455" s="13"/>
      <c r="AT1455" s="13"/>
      <c r="AU1455" s="14"/>
      <c r="AV1455" s="26"/>
      <c r="AW1455" s="26"/>
      <c r="AX1455" s="26"/>
      <c r="AY1455" s="26"/>
      <c r="AZ1455" s="26"/>
      <c r="BA1455" s="26"/>
      <c r="BB1455" s="26"/>
      <c r="BC1455" s="26"/>
      <c r="CW1455" s="26">
        <v>0.49538934426229508</v>
      </c>
      <c r="CX1455" s="13">
        <v>72</v>
      </c>
      <c r="CY1455" s="13">
        <v>69.114860001890477</v>
      </c>
      <c r="CZ1455" s="13">
        <v>68.398104225162271</v>
      </c>
      <c r="DA1455" s="13">
        <v>47.347646789436446</v>
      </c>
      <c r="DB1455" s="13">
        <f ca="1"/>
        <v>70.295550948532068</v>
      </c>
      <c r="DC1455" s="13">
        <f ca="1"/>
        <v>68.772181380640248</v>
      </c>
      <c r="DD1455" s="13">
        <v>67.25411253449991</v>
      </c>
      <c r="DE1455" s="13">
        <f ca="1"/>
        <v>69.559417636619074</v>
      </c>
      <c r="DF1455" s="13">
        <v>70.236894013774361</v>
      </c>
    </row>
    <row r="1456" spans="1:110" x14ac:dyDescent="0.25">
      <c r="A1456" s="9">
        <v>76</v>
      </c>
      <c r="B1456" s="10" t="b">
        <v>1</v>
      </c>
      <c r="U1456" s="13"/>
      <c r="V1456" s="13"/>
      <c r="W1456" s="14"/>
      <c r="X1456" s="26"/>
      <c r="Y1456" s="26"/>
      <c r="Z1456" s="26"/>
      <c r="AA1456" s="26"/>
      <c r="AB1456" s="26"/>
      <c r="AC1456" s="26"/>
      <c r="AD1456" s="26"/>
      <c r="AE1456" s="26"/>
      <c r="AG1456" s="13"/>
      <c r="AH1456" s="13"/>
      <c r="AI1456" s="14"/>
      <c r="AJ1456" s="26"/>
      <c r="AK1456" s="26"/>
      <c r="AL1456" s="26"/>
      <c r="AM1456" s="26"/>
      <c r="AN1456" s="26"/>
      <c r="AO1456" s="26"/>
      <c r="AP1456" s="26"/>
      <c r="AQ1456" s="26"/>
      <c r="AS1456" s="13"/>
      <c r="AT1456" s="13"/>
      <c r="AU1456" s="14"/>
      <c r="AV1456" s="26"/>
      <c r="AW1456" s="26"/>
      <c r="AX1456" s="26"/>
      <c r="AY1456" s="26"/>
      <c r="AZ1456" s="26"/>
      <c r="BA1456" s="26"/>
      <c r="BB1456" s="26"/>
      <c r="BC1456" s="26"/>
      <c r="CW1456" s="26">
        <v>0.49573087431693991</v>
      </c>
      <c r="CX1456" s="13">
        <v>72</v>
      </c>
      <c r="CY1456" s="13">
        <v>69.123013784262241</v>
      </c>
      <c r="CZ1456" s="13">
        <v>68.406716432013226</v>
      </c>
      <c r="DA1456" s="13">
        <v>47.3945153976547</v>
      </c>
      <c r="DB1456" s="13">
        <f ca="1"/>
        <v>70.303211936869602</v>
      </c>
      <c r="DC1456" s="13">
        <f ca="1"/>
        <v>68.780262737797983</v>
      </c>
      <c r="DD1456" s="13">
        <v>67.264799011651419</v>
      </c>
      <c r="DE1456" s="13">
        <f ca="1"/>
        <v>69.568424274346668</v>
      </c>
      <c r="DF1456" s="13">
        <v>70.246091927700633</v>
      </c>
    </row>
    <row r="1457" spans="1:110" x14ac:dyDescent="0.25">
      <c r="A1457" s="9">
        <v>71</v>
      </c>
      <c r="B1457" s="10" t="b">
        <v>1</v>
      </c>
      <c r="U1457" s="13"/>
      <c r="V1457" s="13"/>
      <c r="W1457" s="14"/>
      <c r="X1457" s="26"/>
      <c r="Y1457" s="26"/>
      <c r="Z1457" s="26"/>
      <c r="AA1457" s="26"/>
      <c r="AB1457" s="26"/>
      <c r="AC1457" s="26"/>
      <c r="AD1457" s="26"/>
      <c r="AE1457" s="26"/>
      <c r="AG1457" s="13"/>
      <c r="AH1457" s="13"/>
      <c r="AI1457" s="14"/>
      <c r="AJ1457" s="26"/>
      <c r="AK1457" s="26"/>
      <c r="AL1457" s="26"/>
      <c r="AM1457" s="26"/>
      <c r="AN1457" s="26"/>
      <c r="AO1457" s="26"/>
      <c r="AP1457" s="26"/>
      <c r="AQ1457" s="26"/>
      <c r="AS1457" s="13"/>
      <c r="AT1457" s="13"/>
      <c r="AU1457" s="14"/>
      <c r="AV1457" s="26"/>
      <c r="AW1457" s="26"/>
      <c r="AX1457" s="26"/>
      <c r="AY1457" s="26"/>
      <c r="AZ1457" s="26"/>
      <c r="BA1457" s="26"/>
      <c r="BB1457" s="26"/>
      <c r="BC1457" s="26"/>
      <c r="CW1457" s="26">
        <v>0.49607240437158467</v>
      </c>
      <c r="CX1457" s="13">
        <v>72</v>
      </c>
      <c r="CY1457" s="13">
        <v>69.131167491931009</v>
      </c>
      <c r="CZ1457" s="13">
        <v>68.415329644334577</v>
      </c>
      <c r="DA1457" s="13">
        <v>47.441415759674975</v>
      </c>
      <c r="DB1457" s="13">
        <f ca="1"/>
        <v>70.310871370172464</v>
      </c>
      <c r="DC1457" s="13">
        <f ca="1"/>
        <v>68.788344654402636</v>
      </c>
      <c r="DD1457" s="13">
        <v>67.275481808252536</v>
      </c>
      <c r="DE1457" s="13">
        <f ca="1"/>
        <v>69.577429650898537</v>
      </c>
      <c r="DF1457" s="13">
        <v>70.255288384339039</v>
      </c>
    </row>
    <row r="1458" spans="1:110" x14ac:dyDescent="0.25">
      <c r="A1458" s="9">
        <v>78</v>
      </c>
      <c r="B1458" s="10" t="b">
        <v>1</v>
      </c>
      <c r="U1458" s="13"/>
      <c r="V1458" s="13"/>
      <c r="W1458" s="14"/>
      <c r="X1458" s="26"/>
      <c r="Y1458" s="26"/>
      <c r="Z1458" s="26"/>
      <c r="AA1458" s="26"/>
      <c r="AB1458" s="26"/>
      <c r="AC1458" s="26"/>
      <c r="AD1458" s="26"/>
      <c r="AE1458" s="26"/>
      <c r="AG1458" s="13"/>
      <c r="AH1458" s="13"/>
      <c r="AI1458" s="14"/>
      <c r="AJ1458" s="26"/>
      <c r="AK1458" s="26"/>
      <c r="AL1458" s="26"/>
      <c r="AM1458" s="26"/>
      <c r="AN1458" s="26"/>
      <c r="AO1458" s="26"/>
      <c r="AP1458" s="26"/>
      <c r="AQ1458" s="26"/>
      <c r="AS1458" s="13"/>
      <c r="AT1458" s="13"/>
      <c r="AU1458" s="14"/>
      <c r="AV1458" s="26"/>
      <c r="AW1458" s="26"/>
      <c r="AX1458" s="26"/>
      <c r="AY1458" s="26"/>
      <c r="AZ1458" s="26"/>
      <c r="BA1458" s="26"/>
      <c r="BB1458" s="26"/>
      <c r="BC1458" s="26"/>
      <c r="CW1458" s="26">
        <v>0.4964139344262295</v>
      </c>
      <c r="CX1458" s="13">
        <v>72</v>
      </c>
      <c r="CY1458" s="13">
        <v>69.139321130874393</v>
      </c>
      <c r="CZ1458" s="13">
        <v>68.423943868548818</v>
      </c>
      <c r="DA1458" s="13">
        <v>47.488347918553288</v>
      </c>
      <c r="DB1458" s="13">
        <f ca="1"/>
        <v>70.318529254371427</v>
      </c>
      <c r="DC1458" s="13">
        <f ca="1"/>
        <v>68.796427136381183</v>
      </c>
      <c r="DD1458" s="13">
        <v>67.286160928103484</v>
      </c>
      <c r="DE1458" s="13">
        <f ca="1"/>
        <v>69.586433771258058</v>
      </c>
      <c r="DF1458" s="13">
        <v>70.264483388697968</v>
      </c>
    </row>
    <row r="1459" spans="1:110" x14ac:dyDescent="0.25">
      <c r="A1459" s="9">
        <v>73</v>
      </c>
      <c r="B1459" s="10" t="b">
        <v>1</v>
      </c>
      <c r="U1459" s="13"/>
      <c r="V1459" s="13"/>
      <c r="W1459" s="14"/>
      <c r="X1459" s="26"/>
      <c r="Y1459" s="26"/>
      <c r="Z1459" s="26"/>
      <c r="AA1459" s="26"/>
      <c r="AB1459" s="26"/>
      <c r="AC1459" s="26"/>
      <c r="AD1459" s="26"/>
      <c r="AE1459" s="26"/>
      <c r="AG1459" s="13"/>
      <c r="AH1459" s="13"/>
      <c r="AI1459" s="14"/>
      <c r="AJ1459" s="26"/>
      <c r="AK1459" s="26"/>
      <c r="AL1459" s="26"/>
      <c r="AM1459" s="26"/>
      <c r="AN1459" s="26"/>
      <c r="AO1459" s="26"/>
      <c r="AP1459" s="26"/>
      <c r="AQ1459" s="26"/>
      <c r="AS1459" s="13"/>
      <c r="AT1459" s="13"/>
      <c r="AU1459" s="14"/>
      <c r="AV1459" s="26"/>
      <c r="AW1459" s="26"/>
      <c r="AX1459" s="26"/>
      <c r="AY1459" s="26"/>
      <c r="AZ1459" s="26"/>
      <c r="BA1459" s="26"/>
      <c r="BB1459" s="26"/>
      <c r="BC1459" s="26"/>
      <c r="CW1459" s="26">
        <v>0.49675546448087432</v>
      </c>
      <c r="CX1459" s="13">
        <v>72</v>
      </c>
      <c r="CY1459" s="13">
        <v>69.147474707069719</v>
      </c>
      <c r="CZ1459" s="13">
        <v>68.432559111081218</v>
      </c>
      <c r="DA1459" s="13">
        <v>47.535311917433283</v>
      </c>
      <c r="DB1459" s="13">
        <f ca="1"/>
        <v>70.32618559539273</v>
      </c>
      <c r="DC1459" s="13">
        <f ca="1"/>
        <v>68.804510189662096</v>
      </c>
      <c r="DD1459" s="13">
        <v>67.296836374998037</v>
      </c>
      <c r="DE1459" s="13">
        <f ca="1"/>
        <v>69.59543664040531</v>
      </c>
      <c r="DF1459" s="13">
        <v>70.273676945782199</v>
      </c>
    </row>
    <row r="1460" spans="1:110" x14ac:dyDescent="0.25">
      <c r="A1460" s="9">
        <v>69.900000000000006</v>
      </c>
      <c r="B1460" s="10" t="b">
        <v>1</v>
      </c>
      <c r="U1460" s="13"/>
      <c r="V1460" s="13"/>
      <c r="W1460" s="14"/>
      <c r="X1460" s="26"/>
      <c r="Y1460" s="26"/>
      <c r="Z1460" s="26"/>
      <c r="AA1460" s="26"/>
      <c r="AB1460" s="26"/>
      <c r="AC1460" s="26"/>
      <c r="AD1460" s="26"/>
      <c r="AE1460" s="26"/>
      <c r="AG1460" s="13"/>
      <c r="AH1460" s="13"/>
      <c r="AI1460" s="14"/>
      <c r="AJ1460" s="26"/>
      <c r="AK1460" s="26"/>
      <c r="AL1460" s="26"/>
      <c r="AM1460" s="26"/>
      <c r="AN1460" s="26"/>
      <c r="AO1460" s="26"/>
      <c r="AP1460" s="26"/>
      <c r="AQ1460" s="26"/>
      <c r="AS1460" s="13"/>
      <c r="AT1460" s="13"/>
      <c r="AU1460" s="14"/>
      <c r="AV1460" s="26"/>
      <c r="AW1460" s="26"/>
      <c r="AX1460" s="26"/>
      <c r="AY1460" s="26"/>
      <c r="AZ1460" s="26"/>
      <c r="BA1460" s="26"/>
      <c r="BB1460" s="26"/>
      <c r="BC1460" s="26"/>
      <c r="CW1460" s="26">
        <v>0.49709699453551914</v>
      </c>
      <c r="CX1460" s="13">
        <v>72</v>
      </c>
      <c r="CY1460" s="13">
        <v>69.155628226493945</v>
      </c>
      <c r="CZ1460" s="13">
        <v>68.441175378359873</v>
      </c>
      <c r="DA1460" s="13">
        <v>47.582307799546484</v>
      </c>
      <c r="DB1460" s="13">
        <f ca="1"/>
        <v>70.333840399158134</v>
      </c>
      <c r="DC1460" s="13">
        <f ca="1"/>
        <v>68.81259382017538</v>
      </c>
      <c r="DD1460" s="13">
        <v>67.307508152723358</v>
      </c>
      <c r="DE1460" s="13">
        <f ca="1"/>
        <v>69.604438263317277</v>
      </c>
      <c r="DF1460" s="13">
        <v>70.282869060592901</v>
      </c>
    </row>
    <row r="1461" spans="1:110" x14ac:dyDescent="0.25">
      <c r="A1461" s="9">
        <v>71</v>
      </c>
      <c r="B1461" s="10" t="b">
        <v>1</v>
      </c>
      <c r="U1461" s="13"/>
      <c r="V1461" s="13"/>
      <c r="W1461" s="14"/>
      <c r="X1461" s="26"/>
      <c r="Y1461" s="26"/>
      <c r="Z1461" s="26"/>
      <c r="AA1461" s="26"/>
      <c r="AB1461" s="26"/>
      <c r="AC1461" s="26"/>
      <c r="AD1461" s="26"/>
      <c r="AE1461" s="26"/>
      <c r="AG1461" s="13"/>
      <c r="AH1461" s="13"/>
      <c r="AI1461" s="14"/>
      <c r="AJ1461" s="26"/>
      <c r="AK1461" s="26"/>
      <c r="AL1461" s="26"/>
      <c r="AM1461" s="26"/>
      <c r="AN1461" s="26"/>
      <c r="AO1461" s="26"/>
      <c r="AP1461" s="26"/>
      <c r="AQ1461" s="26"/>
      <c r="AS1461" s="13"/>
      <c r="AT1461" s="13"/>
      <c r="AU1461" s="14"/>
      <c r="AV1461" s="26"/>
      <c r="AW1461" s="26"/>
      <c r="AX1461" s="26"/>
      <c r="AY1461" s="26"/>
      <c r="AZ1461" s="26"/>
      <c r="BA1461" s="26"/>
      <c r="BB1461" s="26"/>
      <c r="BC1461" s="26"/>
      <c r="CW1461" s="26">
        <v>0.49743852459016391</v>
      </c>
      <c r="CX1461" s="13">
        <v>72</v>
      </c>
      <c r="CY1461" s="13">
        <v>69.163781695123774</v>
      </c>
      <c r="CZ1461" s="13">
        <v>68.449792676815804</v>
      </c>
      <c r="DA1461" s="13">
        <v>47.629335608212472</v>
      </c>
      <c r="DB1461" s="13">
        <f ca="1"/>
        <v>70.341493671584928</v>
      </c>
      <c r="DC1461" s="13">
        <f ca="1"/>
        <v>68.82067803385263</v>
      </c>
      <c r="DD1461" s="13">
        <v>67.318176265060146</v>
      </c>
      <c r="DE1461" s="13">
        <f ca="1"/>
        <v>69.613438644967758</v>
      </c>
      <c r="DF1461" s="13">
        <v>70.292059738127634</v>
      </c>
    </row>
    <row r="1462" spans="1:110" x14ac:dyDescent="0.25">
      <c r="A1462" s="9">
        <v>74.900000000000006</v>
      </c>
      <c r="B1462" s="10" t="b">
        <v>1</v>
      </c>
      <c r="U1462" s="13"/>
      <c r="V1462" s="13"/>
      <c r="W1462" s="14"/>
      <c r="X1462" s="26"/>
      <c r="Y1462" s="26"/>
      <c r="Z1462" s="26"/>
      <c r="AA1462" s="26"/>
      <c r="AB1462" s="26"/>
      <c r="AC1462" s="26"/>
      <c r="AD1462" s="26"/>
      <c r="AE1462" s="26"/>
      <c r="AG1462" s="13"/>
      <c r="AH1462" s="13"/>
      <c r="AI1462" s="14"/>
      <c r="AJ1462" s="26"/>
      <c r="AK1462" s="26"/>
      <c r="AL1462" s="26"/>
      <c r="AM1462" s="26"/>
      <c r="AN1462" s="26"/>
      <c r="AO1462" s="26"/>
      <c r="AP1462" s="26"/>
      <c r="AQ1462" s="26"/>
      <c r="AS1462" s="13"/>
      <c r="AT1462" s="13"/>
      <c r="AU1462" s="14"/>
      <c r="AV1462" s="26"/>
      <c r="AW1462" s="26"/>
      <c r="AX1462" s="26"/>
      <c r="AY1462" s="26"/>
      <c r="AZ1462" s="26"/>
      <c r="BA1462" s="26"/>
      <c r="BB1462" s="26"/>
      <c r="BC1462" s="26"/>
      <c r="CW1462" s="26">
        <v>0.49778005464480873</v>
      </c>
      <c r="CX1462" s="13">
        <v>72</v>
      </c>
      <c r="CY1462" s="13">
        <v>69.171935118935636</v>
      </c>
      <c r="CZ1462" s="13">
        <v>68.458411012882891</v>
      </c>
      <c r="DA1462" s="13">
        <v>47.676395386839239</v>
      </c>
      <c r="DB1462" s="13">
        <f ca="1"/>
        <v>70.349145418585962</v>
      </c>
      <c r="DC1462" s="13">
        <f ca="1"/>
        <v>68.828762836627007</v>
      </c>
      <c r="DD1462" s="13">
        <v>67.328840715782647</v>
      </c>
      <c r="DE1462" s="13">
        <f ca="1"/>
        <v>69.622437790327396</v>
      </c>
      <c r="DF1462" s="13">
        <v>70.30124898338039</v>
      </c>
    </row>
    <row r="1463" spans="1:110" x14ac:dyDescent="0.25">
      <c r="A1463" s="9">
        <v>74.8</v>
      </c>
      <c r="B1463" s="10" t="b">
        <v>1</v>
      </c>
      <c r="U1463" s="13"/>
      <c r="V1463" s="13"/>
      <c r="W1463" s="14"/>
      <c r="X1463" s="26"/>
      <c r="Y1463" s="26"/>
      <c r="Z1463" s="26"/>
      <c r="AA1463" s="26"/>
      <c r="AB1463" s="26"/>
      <c r="AC1463" s="26"/>
      <c r="AD1463" s="26"/>
      <c r="AE1463" s="26"/>
      <c r="AG1463" s="13"/>
      <c r="AH1463" s="13"/>
      <c r="AI1463" s="14"/>
      <c r="AJ1463" s="26"/>
      <c r="AK1463" s="26"/>
      <c r="AL1463" s="26"/>
      <c r="AM1463" s="26"/>
      <c r="AN1463" s="26"/>
      <c r="AO1463" s="26"/>
      <c r="AP1463" s="26"/>
      <c r="AQ1463" s="26"/>
      <c r="AS1463" s="13"/>
      <c r="AT1463" s="13"/>
      <c r="AU1463" s="14"/>
      <c r="AV1463" s="26"/>
      <c r="AW1463" s="26"/>
      <c r="AX1463" s="26"/>
      <c r="AY1463" s="26"/>
      <c r="AZ1463" s="26"/>
      <c r="BA1463" s="26"/>
      <c r="BB1463" s="26"/>
      <c r="BC1463" s="26"/>
      <c r="CW1463" s="26">
        <v>0.49812158469945356</v>
      </c>
      <c r="CX1463" s="13">
        <v>72</v>
      </c>
      <c r="CY1463" s="13">
        <v>69.180088503905694</v>
      </c>
      <c r="CZ1463" s="13">
        <v>68.467030392998069</v>
      </c>
      <c r="DA1463" s="13">
        <v>47.723487178923314</v>
      </c>
      <c r="DB1463" s="13">
        <f ca="1"/>
        <v>70.356795646069671</v>
      </c>
      <c r="DC1463" s="13">
        <f ca="1"/>
        <v>68.836848234433333</v>
      </c>
      <c r="DD1463" s="13">
        <v>67.339501508658572</v>
      </c>
      <c r="DE1463" s="13">
        <f ca="1"/>
        <v>69.631435704363767</v>
      </c>
      <c r="DF1463" s="13">
        <v>70.310436801341638</v>
      </c>
    </row>
    <row r="1464" spans="1:110" x14ac:dyDescent="0.25">
      <c r="A1464" s="9">
        <v>74.900000000000006</v>
      </c>
      <c r="B1464" s="10" t="b">
        <v>1</v>
      </c>
      <c r="U1464" s="13"/>
      <c r="V1464" s="13"/>
      <c r="W1464" s="14"/>
      <c r="X1464" s="26"/>
      <c r="Y1464" s="26"/>
      <c r="Z1464" s="26"/>
      <c r="AA1464" s="26"/>
      <c r="AB1464" s="26"/>
      <c r="AC1464" s="26"/>
      <c r="AD1464" s="26"/>
      <c r="AE1464" s="26"/>
      <c r="AG1464" s="13"/>
      <c r="AH1464" s="13"/>
      <c r="AI1464" s="14"/>
      <c r="AJ1464" s="26"/>
      <c r="AK1464" s="26"/>
      <c r="AL1464" s="26"/>
      <c r="AM1464" s="26"/>
      <c r="AN1464" s="26"/>
      <c r="AO1464" s="26"/>
      <c r="AP1464" s="26"/>
      <c r="AQ1464" s="26"/>
      <c r="AS1464" s="13"/>
      <c r="AT1464" s="13"/>
      <c r="AU1464" s="14"/>
      <c r="AV1464" s="26"/>
      <c r="AW1464" s="26"/>
      <c r="AX1464" s="26"/>
      <c r="AY1464" s="26"/>
      <c r="AZ1464" s="26"/>
      <c r="BA1464" s="26"/>
      <c r="BB1464" s="26"/>
      <c r="BC1464" s="26"/>
      <c r="CW1464" s="26">
        <v>0.49846311475409838</v>
      </c>
      <c r="CX1464" s="13">
        <v>72</v>
      </c>
      <c r="CY1464" s="13">
        <v>69.188241856009981</v>
      </c>
      <c r="CZ1464" s="13">
        <v>68.475650823601129</v>
      </c>
      <c r="DA1464" s="13">
        <v>47.770611028050077</v>
      </c>
      <c r="DB1464" s="13">
        <f ca="1"/>
        <v>70.364444359940165</v>
      </c>
      <c r="DC1464" s="13">
        <f ca="1"/>
        <v>68.844934233208036</v>
      </c>
      <c r="DD1464" s="13">
        <v>67.35015864744922</v>
      </c>
      <c r="DE1464" s="13">
        <f ca="1"/>
        <v>69.640432392041319</v>
      </c>
      <c r="DF1464" s="13">
        <v>70.319623196998265</v>
      </c>
    </row>
    <row r="1465" spans="1:110" x14ac:dyDescent="0.25">
      <c r="A1465" s="9">
        <v>75</v>
      </c>
      <c r="B1465" s="10" t="b">
        <v>1</v>
      </c>
      <c r="U1465" s="13"/>
      <c r="V1465" s="13"/>
      <c r="W1465" s="14"/>
      <c r="X1465" s="26"/>
      <c r="Y1465" s="26"/>
      <c r="Z1465" s="26"/>
      <c r="AA1465" s="26"/>
      <c r="AB1465" s="26"/>
      <c r="AC1465" s="26"/>
      <c r="AD1465" s="26"/>
      <c r="AE1465" s="26"/>
      <c r="AG1465" s="13"/>
      <c r="AH1465" s="13"/>
      <c r="AI1465" s="14"/>
      <c r="AJ1465" s="26"/>
      <c r="AK1465" s="26"/>
      <c r="AL1465" s="26"/>
      <c r="AM1465" s="26"/>
      <c r="AN1465" s="26"/>
      <c r="AO1465" s="26"/>
      <c r="AP1465" s="26"/>
      <c r="AQ1465" s="26"/>
      <c r="AS1465" s="13"/>
      <c r="AT1465" s="13"/>
      <c r="AU1465" s="14"/>
      <c r="AV1465" s="26"/>
      <c r="AW1465" s="26"/>
      <c r="AX1465" s="26"/>
      <c r="AY1465" s="26"/>
      <c r="AZ1465" s="26"/>
      <c r="BA1465" s="26"/>
      <c r="BB1465" s="26"/>
      <c r="BC1465" s="26"/>
      <c r="CW1465" s="26">
        <v>0.49880464480874315</v>
      </c>
      <c r="CX1465" s="13">
        <v>72</v>
      </c>
      <c r="CY1465" s="13">
        <v>69.19639518122429</v>
      </c>
      <c r="CZ1465" s="13">
        <v>68.484272311134987</v>
      </c>
      <c r="DA1465" s="13">
        <v>47.817766977893989</v>
      </c>
      <c r="DB1465" s="13">
        <f ca="1"/>
        <v>70.372091566097168</v>
      </c>
      <c r="DC1465" s="13">
        <f ca="1"/>
        <v>68.853020838889293</v>
      </c>
      <c r="DD1465" s="13">
        <v>67.360812135909427</v>
      </c>
      <c r="DE1465" s="13">
        <f ca="1"/>
        <v>69.649427858321431</v>
      </c>
      <c r="DF1465" s="13">
        <v>70.328808175333705</v>
      </c>
    </row>
    <row r="1466" spans="1:110" x14ac:dyDescent="0.25">
      <c r="A1466" s="9">
        <v>75</v>
      </c>
      <c r="B1466" s="10" t="b">
        <v>1</v>
      </c>
      <c r="U1466" s="13"/>
      <c r="V1466" s="13"/>
      <c r="W1466" s="14"/>
      <c r="X1466" s="26"/>
      <c r="Y1466" s="26"/>
      <c r="Z1466" s="26"/>
      <c r="AA1466" s="26"/>
      <c r="AB1466" s="26"/>
      <c r="AC1466" s="26"/>
      <c r="AD1466" s="26"/>
      <c r="AE1466" s="26"/>
      <c r="AG1466" s="13"/>
      <c r="AH1466" s="13"/>
      <c r="AI1466" s="14"/>
      <c r="AJ1466" s="26"/>
      <c r="AK1466" s="26"/>
      <c r="AL1466" s="26"/>
      <c r="AM1466" s="26"/>
      <c r="AN1466" s="26"/>
      <c r="AO1466" s="26"/>
      <c r="AP1466" s="26"/>
      <c r="AQ1466" s="26"/>
      <c r="AS1466" s="13"/>
      <c r="AT1466" s="13"/>
      <c r="AU1466" s="14"/>
      <c r="AV1466" s="26"/>
      <c r="AW1466" s="26"/>
      <c r="AX1466" s="26"/>
      <c r="AY1466" s="26"/>
      <c r="AZ1466" s="26"/>
      <c r="BA1466" s="26"/>
      <c r="BB1466" s="26"/>
      <c r="BC1466" s="26"/>
      <c r="CW1466" s="26">
        <v>0.49914617486338797</v>
      </c>
      <c r="CX1466" s="13">
        <v>72</v>
      </c>
      <c r="CY1466" s="13">
        <v>69.204548485524342</v>
      </c>
      <c r="CZ1466" s="13">
        <v>68.492894862045489</v>
      </c>
      <c r="DA1466" s="13">
        <v>47.864955072218827</v>
      </c>
      <c r="DB1466" s="13">
        <f ca="1"/>
        <v>70.379737270436124</v>
      </c>
      <c r="DC1466" s="13">
        <f ca="1"/>
        <v>68.861108057416956</v>
      </c>
      <c r="DD1466" s="13">
        <v>67.371461977787604</v>
      </c>
      <c r="DE1466" s="13">
        <f ca="1"/>
        <v>69.658422108162512</v>
      </c>
      <c r="DF1466" s="13">
        <v>70.337991741327912</v>
      </c>
    </row>
    <row r="1467" spans="1:110" x14ac:dyDescent="0.25">
      <c r="A1467" s="9">
        <v>74.900000000000006</v>
      </c>
      <c r="B1467" s="10" t="b">
        <v>1</v>
      </c>
      <c r="U1467" s="13"/>
      <c r="V1467" s="13"/>
      <c r="W1467" s="14"/>
      <c r="X1467" s="26"/>
      <c r="Y1467" s="26"/>
      <c r="Z1467" s="26"/>
      <c r="AA1467" s="26"/>
      <c r="AB1467" s="26"/>
      <c r="AC1467" s="26"/>
      <c r="AD1467" s="26"/>
      <c r="AE1467" s="26"/>
      <c r="AG1467" s="13"/>
      <c r="AH1467" s="13"/>
      <c r="AI1467" s="14"/>
      <c r="AJ1467" s="26"/>
      <c r="AK1467" s="26"/>
      <c r="AL1467" s="26"/>
      <c r="AM1467" s="26"/>
      <c r="AN1467" s="26"/>
      <c r="AO1467" s="26"/>
      <c r="AP1467" s="26"/>
      <c r="AQ1467" s="26"/>
      <c r="AS1467" s="13"/>
      <c r="AT1467" s="13"/>
      <c r="AU1467" s="14"/>
      <c r="AV1467" s="26"/>
      <c r="AW1467" s="26"/>
      <c r="AX1467" s="26"/>
      <c r="AY1467" s="26"/>
      <c r="AZ1467" s="26"/>
      <c r="BA1467" s="26"/>
      <c r="BB1467" s="26"/>
      <c r="BC1467" s="26"/>
      <c r="CW1467" s="26">
        <v>0.49948770491803279</v>
      </c>
      <c r="CX1467" s="13">
        <v>72.099999999999994</v>
      </c>
      <c r="CY1467" s="13">
        <v>69.212701774885716</v>
      </c>
      <c r="CZ1467" s="13">
        <v>68.501518482781719</v>
      </c>
      <c r="DA1467" s="13">
        <v>47.912175354877895</v>
      </c>
      <c r="DB1467" s="13">
        <f ca="1"/>
        <v>70.387381478848184</v>
      </c>
      <c r="DC1467" s="13">
        <f ca="1"/>
        <v>68.86919589473267</v>
      </c>
      <c r="DD1467" s="13">
        <v>67.382108176825753</v>
      </c>
      <c r="DE1467" s="13">
        <f ca="1"/>
        <v>69.667415146519843</v>
      </c>
      <c r="DF1467" s="13">
        <v>70.347173899957369</v>
      </c>
    </row>
    <row r="1468" spans="1:110" x14ac:dyDescent="0.25">
      <c r="A1468" s="9">
        <v>74.7</v>
      </c>
      <c r="B1468" s="10" t="b">
        <v>1</v>
      </c>
      <c r="U1468" s="13"/>
      <c r="V1468" s="13"/>
      <c r="W1468" s="14"/>
      <c r="X1468" s="26"/>
      <c r="Y1468" s="26"/>
      <c r="Z1468" s="26"/>
      <c r="AA1468" s="26"/>
      <c r="AB1468" s="26"/>
      <c r="AC1468" s="26"/>
      <c r="AD1468" s="26"/>
      <c r="AE1468" s="26"/>
      <c r="AG1468" s="13"/>
      <c r="AH1468" s="13"/>
      <c r="AI1468" s="14"/>
      <c r="AJ1468" s="26"/>
      <c r="AK1468" s="26"/>
      <c r="AL1468" s="26"/>
      <c r="AM1468" s="26"/>
      <c r="AN1468" s="26"/>
      <c r="AO1468" s="26"/>
      <c r="AP1468" s="26"/>
      <c r="AQ1468" s="26"/>
      <c r="AS1468" s="13"/>
      <c r="AT1468" s="13"/>
      <c r="AU1468" s="14"/>
      <c r="AV1468" s="26"/>
      <c r="AW1468" s="26"/>
      <c r="AX1468" s="26"/>
      <c r="AY1468" s="26"/>
      <c r="AZ1468" s="26"/>
      <c r="BA1468" s="26"/>
      <c r="BB1468" s="26"/>
      <c r="BC1468" s="26"/>
      <c r="CW1468" s="26">
        <v>0.49982923497267762</v>
      </c>
      <c r="CX1468" s="13">
        <v>72.099999999999994</v>
      </c>
      <c r="CY1468" s="13">
        <v>69.220855055283891</v>
      </c>
      <c r="CZ1468" s="13">
        <v>68.510143179795776</v>
      </c>
      <c r="DA1468" s="13">
        <v>47.959427869814306</v>
      </c>
      <c r="DB1468" s="13">
        <f ca="1"/>
        <v>70.395024197220238</v>
      </c>
      <c r="DC1468" s="13">
        <f ca="1"/>
        <v>68.877284356779825</v>
      </c>
      <c r="DD1468" s="13">
        <v>67.392750736759481</v>
      </c>
      <c r="DE1468" s="13">
        <f ca="1"/>
        <v>69.676406978345796</v>
      </c>
      <c r="DF1468" s="13">
        <v>70.356354656195123</v>
      </c>
    </row>
    <row r="1469" spans="1:110" x14ac:dyDescent="0.25">
      <c r="A1469" s="9">
        <v>74.5</v>
      </c>
      <c r="B1469" s="10" t="b">
        <v>1</v>
      </c>
      <c r="U1469" s="13"/>
      <c r="V1469" s="13"/>
      <c r="W1469" s="14"/>
      <c r="X1469" s="26"/>
      <c r="Y1469" s="26"/>
      <c r="Z1469" s="26"/>
      <c r="AA1469" s="26"/>
      <c r="AB1469" s="26"/>
      <c r="AC1469" s="26"/>
      <c r="AD1469" s="26"/>
      <c r="AE1469" s="26"/>
      <c r="AG1469" s="13"/>
      <c r="AH1469" s="13"/>
      <c r="AI1469" s="14"/>
      <c r="AJ1469" s="26"/>
      <c r="AK1469" s="26"/>
      <c r="AL1469" s="26"/>
      <c r="AM1469" s="26"/>
      <c r="AN1469" s="26"/>
      <c r="AO1469" s="26"/>
      <c r="AP1469" s="26"/>
      <c r="AQ1469" s="26"/>
      <c r="AS1469" s="13"/>
      <c r="AT1469" s="13"/>
      <c r="AU1469" s="14"/>
      <c r="AV1469" s="26"/>
      <c r="AW1469" s="26"/>
      <c r="AX1469" s="26"/>
      <c r="AY1469" s="26"/>
      <c r="AZ1469" s="26"/>
      <c r="BA1469" s="26"/>
      <c r="BB1469" s="26"/>
      <c r="BC1469" s="26"/>
      <c r="CW1469" s="26">
        <v>0.50017076502732238</v>
      </c>
      <c r="CX1469" s="13">
        <v>72.099999999999994</v>
      </c>
      <c r="CY1469" s="13">
        <v>69.229008332694349</v>
      </c>
      <c r="CZ1469" s="13">
        <v>68.518768959542967</v>
      </c>
      <c r="DA1469" s="13">
        <v>48.006712661061236</v>
      </c>
      <c r="DB1469" s="13">
        <f ca="1"/>
        <v>70.402665431434997</v>
      </c>
      <c r="DC1469" s="13">
        <f ca="1"/>
        <v>68.885373449503618</v>
      </c>
      <c r="DD1469" s="13">
        <v>67.40338966131803</v>
      </c>
      <c r="DE1469" s="13">
        <f ca="1"/>
        <v>69.685397608589724</v>
      </c>
      <c r="DF1469" s="13">
        <v>70.365534015010837</v>
      </c>
    </row>
    <row r="1470" spans="1:110" x14ac:dyDescent="0.25">
      <c r="A1470" s="9">
        <v>74.400000000000006</v>
      </c>
      <c r="B1470" s="10" t="b">
        <v>1</v>
      </c>
      <c r="U1470" s="13"/>
      <c r="V1470" s="13"/>
      <c r="W1470" s="14"/>
      <c r="X1470" s="26"/>
      <c r="Y1470" s="26"/>
      <c r="Z1470" s="26"/>
      <c r="AA1470" s="26"/>
      <c r="AB1470" s="26"/>
      <c r="AC1470" s="26"/>
      <c r="AD1470" s="26"/>
      <c r="AE1470" s="26"/>
      <c r="AG1470" s="13"/>
      <c r="AH1470" s="13"/>
      <c r="AI1470" s="14"/>
      <c r="AJ1470" s="26"/>
      <c r="AK1470" s="26"/>
      <c r="AL1470" s="26"/>
      <c r="AM1470" s="26"/>
      <c r="AN1470" s="26"/>
      <c r="AO1470" s="26"/>
      <c r="AP1470" s="26"/>
      <c r="AQ1470" s="26"/>
      <c r="AS1470" s="13"/>
      <c r="AT1470" s="13"/>
      <c r="AU1470" s="14"/>
      <c r="AV1470" s="26"/>
      <c r="AW1470" s="26"/>
      <c r="AX1470" s="26"/>
      <c r="AY1470" s="26"/>
      <c r="AZ1470" s="26"/>
      <c r="BA1470" s="26"/>
      <c r="BB1470" s="26"/>
      <c r="BC1470" s="26"/>
      <c r="CW1470" s="26">
        <v>0.50051229508196726</v>
      </c>
      <c r="CX1470" s="13">
        <v>72.099999999999994</v>
      </c>
      <c r="CY1470" s="13">
        <v>69.237161613092525</v>
      </c>
      <c r="CZ1470" s="13">
        <v>68.527395828481659</v>
      </c>
      <c r="DA1470" s="13">
        <v>48.054029772742176</v>
      </c>
      <c r="DB1470" s="13">
        <f ca="1"/>
        <v>70.410305187370923</v>
      </c>
      <c r="DC1470" s="13">
        <f ca="1"/>
        <v>68.893463178851093</v>
      </c>
      <c r="DD1470" s="13">
        <v>67.414024954224246</v>
      </c>
      <c r="DE1470" s="13">
        <f ca="1"/>
        <v>69.694387042198017</v>
      </c>
      <c r="DF1470" s="13">
        <v>70.374711981370723</v>
      </c>
    </row>
    <row r="1471" spans="1:110" x14ac:dyDescent="0.25">
      <c r="A1471" s="9">
        <v>74.099999999999994</v>
      </c>
      <c r="B1471" s="10" t="b">
        <v>1</v>
      </c>
      <c r="U1471" s="13"/>
      <c r="V1471" s="13"/>
      <c r="W1471" s="14"/>
      <c r="X1471" s="26"/>
      <c r="Y1471" s="26"/>
      <c r="Z1471" s="26"/>
      <c r="AA1471" s="26"/>
      <c r="AB1471" s="26"/>
      <c r="AC1471" s="26"/>
      <c r="AD1471" s="26"/>
      <c r="AE1471" s="26"/>
      <c r="AG1471" s="13"/>
      <c r="AH1471" s="13"/>
      <c r="AI1471" s="14"/>
      <c r="AJ1471" s="26"/>
      <c r="AK1471" s="26"/>
      <c r="AL1471" s="26"/>
      <c r="AM1471" s="26"/>
      <c r="AN1471" s="26"/>
      <c r="AO1471" s="26"/>
      <c r="AP1471" s="26"/>
      <c r="AQ1471" s="26"/>
      <c r="AS1471" s="13"/>
      <c r="AT1471" s="13"/>
      <c r="AU1471" s="14"/>
      <c r="AV1471" s="26"/>
      <c r="AW1471" s="26"/>
      <c r="AX1471" s="26"/>
      <c r="AY1471" s="26"/>
      <c r="AZ1471" s="26"/>
      <c r="BA1471" s="26"/>
      <c r="BB1471" s="26"/>
      <c r="BC1471" s="26"/>
      <c r="CW1471" s="26">
        <v>0.50085382513661203</v>
      </c>
      <c r="CX1471" s="13">
        <v>72.099999999999994</v>
      </c>
      <c r="CY1471" s="13">
        <v>69.245314902453899</v>
      </c>
      <c r="CZ1471" s="13">
        <v>68.536023793073554</v>
      </c>
      <c r="DA1471" s="13">
        <v>48.101379249071094</v>
      </c>
      <c r="DB1471" s="13">
        <f ca="1"/>
        <v>70.417943470902387</v>
      </c>
      <c r="DC1471" s="13">
        <f ca="1"/>
        <v>68.901553550771197</v>
      </c>
      <c r="DD1471" s="13">
        <v>67.42465661919465</v>
      </c>
      <c r="DE1471" s="13">
        <f ca="1"/>
        <v>69.703375284114173</v>
      </c>
      <c r="DF1471" s="13">
        <v>70.383888560237722</v>
      </c>
    </row>
    <row r="1472" spans="1:110" x14ac:dyDescent="0.25">
      <c r="A1472" s="9">
        <v>73.900000000000006</v>
      </c>
      <c r="B1472" s="10" t="b">
        <v>1</v>
      </c>
      <c r="U1472" s="13"/>
      <c r="V1472" s="13"/>
      <c r="W1472" s="14"/>
      <c r="X1472" s="26"/>
      <c r="Y1472" s="26"/>
      <c r="Z1472" s="26"/>
      <c r="AA1472" s="26"/>
      <c r="AB1472" s="26"/>
      <c r="AC1472" s="26"/>
      <c r="AD1472" s="26"/>
      <c r="AE1472" s="26"/>
      <c r="AG1472" s="13"/>
      <c r="AH1472" s="13"/>
      <c r="AI1472" s="14"/>
      <c r="AJ1472" s="26"/>
      <c r="AK1472" s="26"/>
      <c r="AL1472" s="26"/>
      <c r="AM1472" s="26"/>
      <c r="AN1472" s="26"/>
      <c r="AO1472" s="26"/>
      <c r="AP1472" s="26"/>
      <c r="AQ1472" s="26"/>
      <c r="AS1472" s="13"/>
      <c r="AT1472" s="13"/>
      <c r="AU1472" s="14"/>
      <c r="AV1472" s="26"/>
      <c r="AW1472" s="26"/>
      <c r="AX1472" s="26"/>
      <c r="AY1472" s="26"/>
      <c r="AZ1472" s="26"/>
      <c r="BA1472" s="26"/>
      <c r="BB1472" s="26"/>
      <c r="BC1472" s="26"/>
      <c r="CW1472" s="26">
        <v>0.5011953551912568</v>
      </c>
      <c r="CX1472" s="13">
        <v>72.099999999999994</v>
      </c>
      <c r="CY1472" s="13">
        <v>69.253468206753936</v>
      </c>
      <c r="CZ1472" s="13">
        <v>68.544652859783568</v>
      </c>
      <c r="DA1472" s="13">
        <v>48.148761134352803</v>
      </c>
      <c r="DB1472" s="13">
        <f ca="1"/>
        <v>70.425580287899606</v>
      </c>
      <c r="DC1472" s="13">
        <f ca="1"/>
        <v>68.909644571214756</v>
      </c>
      <c r="DD1472" s="13">
        <v>67.435284659939413</v>
      </c>
      <c r="DE1472" s="13">
        <f ca="1"/>
        <v>69.712362339278783</v>
      </c>
      <c r="DF1472" s="13">
        <v>70.393063756571323</v>
      </c>
    </row>
    <row r="1473" spans="1:110" x14ac:dyDescent="0.25">
      <c r="A1473" s="9">
        <v>73.7</v>
      </c>
      <c r="B1473" s="10" t="b">
        <v>1</v>
      </c>
      <c r="U1473" s="13"/>
      <c r="V1473" s="13"/>
      <c r="W1473" s="14"/>
      <c r="X1473" s="26"/>
      <c r="Y1473" s="26"/>
      <c r="Z1473" s="26"/>
      <c r="AA1473" s="26"/>
      <c r="AB1473" s="26"/>
      <c r="AC1473" s="26"/>
      <c r="AD1473" s="26"/>
      <c r="AE1473" s="26"/>
      <c r="AG1473" s="13"/>
      <c r="AH1473" s="13"/>
      <c r="AI1473" s="14"/>
      <c r="AJ1473" s="26"/>
      <c r="AK1473" s="26"/>
      <c r="AL1473" s="26"/>
      <c r="AM1473" s="26"/>
      <c r="AN1473" s="26"/>
      <c r="AO1473" s="26"/>
      <c r="AP1473" s="26"/>
      <c r="AQ1473" s="26"/>
      <c r="AS1473" s="13"/>
      <c r="AT1473" s="13"/>
      <c r="AU1473" s="14"/>
      <c r="AV1473" s="26"/>
      <c r="AW1473" s="26"/>
      <c r="AX1473" s="26"/>
      <c r="AY1473" s="26"/>
      <c r="AZ1473" s="26"/>
      <c r="BA1473" s="26"/>
      <c r="BB1473" s="26"/>
      <c r="BC1473" s="26"/>
      <c r="CW1473" s="26">
        <v>0.50153688524590168</v>
      </c>
      <c r="CX1473" s="13">
        <v>72.099999999999994</v>
      </c>
      <c r="CY1473" s="13">
        <v>69.26162153196826</v>
      </c>
      <c r="CZ1473" s="13">
        <v>68.553283035079971</v>
      </c>
      <c r="DA1473" s="13">
        <v>48.19617547298315</v>
      </c>
      <c r="DB1473" s="13">
        <f ca="1"/>
        <v>70.433215644228667</v>
      </c>
      <c r="DC1473" s="13">
        <f ca="1"/>
        <v>68.91773624613451</v>
      </c>
      <c r="DD1473" s="13">
        <v>67.445909080162423</v>
      </c>
      <c r="DE1473" s="13">
        <f ca="1"/>
        <v>69.721348212629522</v>
      </c>
      <c r="DF1473" s="13">
        <v>70.402237575327774</v>
      </c>
    </row>
    <row r="1474" spans="1:110" x14ac:dyDescent="0.25">
      <c r="A1474" s="9">
        <v>73.5</v>
      </c>
      <c r="B1474" s="10" t="b">
        <v>1</v>
      </c>
      <c r="U1474" s="13"/>
      <c r="V1474" s="13"/>
      <c r="W1474" s="14"/>
      <c r="X1474" s="26"/>
      <c r="Y1474" s="26"/>
      <c r="Z1474" s="26"/>
      <c r="AA1474" s="26"/>
      <c r="AB1474" s="26"/>
      <c r="AC1474" s="26"/>
      <c r="AD1474" s="26"/>
      <c r="AE1474" s="26"/>
      <c r="AG1474" s="13"/>
      <c r="AH1474" s="13"/>
      <c r="AI1474" s="14"/>
      <c r="AJ1474" s="26"/>
      <c r="AK1474" s="26"/>
      <c r="AL1474" s="26"/>
      <c r="AM1474" s="26"/>
      <c r="AN1474" s="26"/>
      <c r="AO1474" s="26"/>
      <c r="AP1474" s="26"/>
      <c r="AQ1474" s="26"/>
      <c r="AS1474" s="13"/>
      <c r="AT1474" s="13"/>
      <c r="AU1474" s="14"/>
      <c r="AV1474" s="26"/>
      <c r="AW1474" s="26"/>
      <c r="AX1474" s="26"/>
      <c r="AY1474" s="26"/>
      <c r="AZ1474" s="26"/>
      <c r="BA1474" s="26"/>
      <c r="BB1474" s="26"/>
      <c r="BC1474" s="26"/>
      <c r="CW1474" s="26">
        <v>0.50187841530054644</v>
      </c>
      <c r="CX1474" s="13">
        <v>72.099999999999994</v>
      </c>
      <c r="CY1474" s="13">
        <v>69.269774884072547</v>
      </c>
      <c r="CZ1474" s="13">
        <v>68.56191432543423</v>
      </c>
      <c r="DA1474" s="13">
        <v>48.243622309449215</v>
      </c>
      <c r="DB1474" s="13">
        <f ca="1"/>
        <v>70.440849545751647</v>
      </c>
      <c r="DC1474" s="13">
        <f ca="1"/>
        <v>68.925828581485177</v>
      </c>
      <c r="DD1474" s="13">
        <v>67.456529883561188</v>
      </c>
      <c r="DE1474" s="13">
        <f ca="1"/>
        <v>69.730332909101222</v>
      </c>
      <c r="DF1474" s="13">
        <v>70.411410021460028</v>
      </c>
    </row>
    <row r="1475" spans="1:110" x14ac:dyDescent="0.25">
      <c r="A1475" s="9">
        <v>73.2</v>
      </c>
      <c r="B1475" s="10" t="b">
        <v>1</v>
      </c>
      <c r="U1475" s="13"/>
      <c r="V1475" s="13"/>
      <c r="W1475" s="14"/>
      <c r="X1475" s="26"/>
      <c r="Y1475" s="26"/>
      <c r="Z1475" s="26"/>
      <c r="AA1475" s="26"/>
      <c r="AB1475" s="26"/>
      <c r="AC1475" s="26"/>
      <c r="AD1475" s="26"/>
      <c r="AE1475" s="26"/>
      <c r="AG1475" s="13"/>
      <c r="AH1475" s="13"/>
      <c r="AI1475" s="14"/>
      <c r="AJ1475" s="26"/>
      <c r="AK1475" s="26"/>
      <c r="AL1475" s="26"/>
      <c r="AM1475" s="26"/>
      <c r="AN1475" s="26"/>
      <c r="AO1475" s="26"/>
      <c r="AP1475" s="26"/>
      <c r="AQ1475" s="26"/>
      <c r="AS1475" s="13"/>
      <c r="AT1475" s="13"/>
      <c r="AU1475" s="14"/>
      <c r="AV1475" s="26"/>
      <c r="AW1475" s="26"/>
      <c r="AX1475" s="26"/>
      <c r="AY1475" s="26"/>
      <c r="AZ1475" s="26"/>
      <c r="BA1475" s="26"/>
      <c r="BB1475" s="26"/>
      <c r="BC1475" s="26"/>
      <c r="CW1475" s="26">
        <v>0.50221994535519121</v>
      </c>
      <c r="CX1475" s="13">
        <v>72.099999999999994</v>
      </c>
      <c r="CY1475" s="13">
        <v>69.277928269042604</v>
      </c>
      <c r="CZ1475" s="13">
        <v>68.570546737321251</v>
      </c>
      <c r="DA1475" s="13">
        <v>48.291101688329668</v>
      </c>
      <c r="DB1475" s="13">
        <f ca="1"/>
        <v>70.448481998326557</v>
      </c>
      <c r="DC1475" s="13">
        <f ca="1"/>
        <v>68.933921583223494</v>
      </c>
      <c r="DD1475" s="13">
        <v>67.467147073827022</v>
      </c>
      <c r="DE1475" s="13">
        <f ca="1"/>
        <v>69.739316433625859</v>
      </c>
      <c r="DF1475" s="13">
        <v>70.420581099917698</v>
      </c>
    </row>
    <row r="1476" spans="1:110" x14ac:dyDescent="0.25">
      <c r="A1476" s="9">
        <v>73</v>
      </c>
      <c r="B1476" s="10" t="b">
        <v>1</v>
      </c>
      <c r="U1476" s="13"/>
      <c r="V1476" s="13"/>
      <c r="W1476" s="14"/>
      <c r="X1476" s="26"/>
      <c r="Y1476" s="26"/>
      <c r="Z1476" s="26"/>
      <c r="AA1476" s="26"/>
      <c r="AB1476" s="26"/>
      <c r="AC1476" s="26"/>
      <c r="AD1476" s="26"/>
      <c r="AE1476" s="26"/>
      <c r="AG1476" s="13"/>
      <c r="AH1476" s="13"/>
      <c r="AI1476" s="14"/>
      <c r="AJ1476" s="26"/>
      <c r="AK1476" s="26"/>
      <c r="AL1476" s="26"/>
      <c r="AM1476" s="26"/>
      <c r="AN1476" s="26"/>
      <c r="AO1476" s="26"/>
      <c r="AP1476" s="26"/>
      <c r="AQ1476" s="26"/>
      <c r="AS1476" s="13"/>
      <c r="AT1476" s="13"/>
      <c r="AU1476" s="14"/>
      <c r="AV1476" s="26"/>
      <c r="AW1476" s="26"/>
      <c r="AX1476" s="26"/>
      <c r="AY1476" s="26"/>
      <c r="AZ1476" s="26"/>
      <c r="BA1476" s="26"/>
      <c r="BB1476" s="26"/>
      <c r="BC1476" s="26"/>
      <c r="CW1476" s="26">
        <v>0.50256147540983609</v>
      </c>
      <c r="CX1476" s="13">
        <v>72.099999999999994</v>
      </c>
      <c r="CY1476" s="13">
        <v>69.286081692854466</v>
      </c>
      <c r="CZ1476" s="13">
        <v>68.57918027721928</v>
      </c>
      <c r="DA1476" s="13">
        <v>48.338613654294981</v>
      </c>
      <c r="DB1476" s="13">
        <f ca="1"/>
        <v>70.456113007807403</v>
      </c>
      <c r="DC1476" s="13">
        <f ca="1"/>
        <v>68.942015257308185</v>
      </c>
      <c r="DD1476" s="13">
        <v>67.477760654644882</v>
      </c>
      <c r="DE1476" s="13">
        <f ca="1"/>
        <v>69.74829879113264</v>
      </c>
      <c r="DF1476" s="13">
        <v>70.429750815647196</v>
      </c>
    </row>
    <row r="1477" spans="1:110" x14ac:dyDescent="0.25">
      <c r="A1477" s="9">
        <v>72.7</v>
      </c>
      <c r="B1477" s="10" t="b">
        <v>1</v>
      </c>
      <c r="U1477" s="13"/>
      <c r="V1477" s="13"/>
      <c r="W1477" s="14"/>
      <c r="X1477" s="26"/>
      <c r="Y1477" s="26"/>
      <c r="Z1477" s="26"/>
      <c r="AA1477" s="26"/>
      <c r="AB1477" s="26"/>
      <c r="AC1477" s="26"/>
      <c r="AD1477" s="26"/>
      <c r="AE1477" s="26"/>
      <c r="AG1477" s="13"/>
      <c r="AH1477" s="13"/>
      <c r="AI1477" s="14"/>
      <c r="AJ1477" s="26"/>
      <c r="AK1477" s="26"/>
      <c r="AL1477" s="26"/>
      <c r="AM1477" s="26"/>
      <c r="AN1477" s="26"/>
      <c r="AO1477" s="26"/>
      <c r="AP1477" s="26"/>
      <c r="AQ1477" s="26"/>
      <c r="AS1477" s="13"/>
      <c r="AT1477" s="13"/>
      <c r="AU1477" s="14"/>
      <c r="AV1477" s="26"/>
      <c r="AW1477" s="26"/>
      <c r="AX1477" s="26"/>
      <c r="AY1477" s="26"/>
      <c r="AZ1477" s="26"/>
      <c r="BA1477" s="26"/>
      <c r="BB1477" s="26"/>
      <c r="BC1477" s="26"/>
      <c r="CW1477" s="26">
        <v>0.50290300546448086</v>
      </c>
      <c r="CX1477" s="13">
        <v>72.099999999999994</v>
      </c>
      <c r="CY1477" s="13">
        <v>69.294235161484295</v>
      </c>
      <c r="CZ1477" s="13">
        <v>68.587814951610014</v>
      </c>
      <c r="DA1477" s="13">
        <v>48.386158252107599</v>
      </c>
      <c r="DB1477" s="13">
        <f ca="1"/>
        <v>70.463742580044212</v>
      </c>
      <c r="DC1477" s="13">
        <f ca="1"/>
        <v>68.950109609700036</v>
      </c>
      <c r="DD1477" s="13">
        <v>67.488370629693492</v>
      </c>
      <c r="DE1477" s="13">
        <f ca="1"/>
        <v>69.757279986547914</v>
      </c>
      <c r="DF1477" s="13">
        <v>70.438919173591671</v>
      </c>
    </row>
    <row r="1478" spans="1:110" x14ac:dyDescent="0.25">
      <c r="A1478" s="9">
        <v>53.7</v>
      </c>
      <c r="B1478" s="10" t="b">
        <v>1</v>
      </c>
      <c r="U1478" s="13"/>
      <c r="V1478" s="13"/>
      <c r="W1478" s="14"/>
      <c r="X1478" s="26"/>
      <c r="Y1478" s="26"/>
      <c r="Z1478" s="26"/>
      <c r="AA1478" s="26"/>
      <c r="AB1478" s="26"/>
      <c r="AC1478" s="26"/>
      <c r="AD1478" s="26"/>
      <c r="AE1478" s="26"/>
      <c r="AG1478" s="13"/>
      <c r="AH1478" s="13"/>
      <c r="AI1478" s="14"/>
      <c r="AJ1478" s="26"/>
      <c r="AK1478" s="26"/>
      <c r="AL1478" s="26"/>
      <c r="AM1478" s="26"/>
      <c r="AN1478" s="26"/>
      <c r="AO1478" s="26"/>
      <c r="AP1478" s="26"/>
      <c r="AQ1478" s="26"/>
      <c r="AS1478" s="13"/>
      <c r="AT1478" s="13"/>
      <c r="AU1478" s="14"/>
      <c r="AV1478" s="26"/>
      <c r="AW1478" s="26"/>
      <c r="AX1478" s="26"/>
      <c r="AY1478" s="26"/>
      <c r="AZ1478" s="26"/>
      <c r="BA1478" s="26"/>
      <c r="BB1478" s="26"/>
      <c r="BC1478" s="26"/>
      <c r="CW1478" s="26">
        <v>0.50324453551912574</v>
      </c>
      <c r="CX1478" s="13">
        <v>72.099999999999994</v>
      </c>
      <c r="CY1478" s="13">
        <v>69.302388680908521</v>
      </c>
      <c r="CZ1478" s="13">
        <v>68.596450766978592</v>
      </c>
      <c r="DA1478" s="13">
        <v>48.433735526622328</v>
      </c>
      <c r="DB1478" s="13">
        <f ca="1"/>
        <v>70.471370720883073</v>
      </c>
      <c r="DC1478" s="13">
        <f ca="1"/>
        <v>68.958204646361949</v>
      </c>
      <c r="DD1478" s="13">
        <v>67.498977002645375</v>
      </c>
      <c r="DE1478" s="13">
        <f ca="1"/>
        <v>69.766260024795329</v>
      </c>
      <c r="DF1478" s="13">
        <v>70.448086178691142</v>
      </c>
    </row>
    <row r="1479" spans="1:110" x14ac:dyDescent="0.25">
      <c r="A1479" s="9">
        <v>52.1</v>
      </c>
      <c r="B1479" s="10" t="b">
        <v>1</v>
      </c>
      <c r="U1479" s="13"/>
      <c r="V1479" s="13"/>
      <c r="W1479" s="14"/>
      <c r="X1479" s="26"/>
      <c r="Y1479" s="26"/>
      <c r="Z1479" s="26"/>
      <c r="AA1479" s="26"/>
      <c r="AB1479" s="26"/>
      <c r="AC1479" s="26"/>
      <c r="AD1479" s="26"/>
      <c r="AE1479" s="26"/>
      <c r="AG1479" s="13"/>
      <c r="AH1479" s="13"/>
      <c r="AI1479" s="14"/>
      <c r="AJ1479" s="26"/>
      <c r="AK1479" s="26"/>
      <c r="AL1479" s="26"/>
      <c r="AM1479" s="26"/>
      <c r="AN1479" s="26"/>
      <c r="AO1479" s="26"/>
      <c r="AP1479" s="26"/>
      <c r="AQ1479" s="26"/>
      <c r="AS1479" s="13"/>
      <c r="AT1479" s="13"/>
      <c r="AU1479" s="14"/>
      <c r="AV1479" s="26"/>
      <c r="AW1479" s="26"/>
      <c r="AX1479" s="26"/>
      <c r="AY1479" s="26"/>
      <c r="AZ1479" s="26"/>
      <c r="BA1479" s="26"/>
      <c r="BB1479" s="26"/>
      <c r="BC1479" s="26"/>
      <c r="CW1479" s="26">
        <v>0.5035860655737705</v>
      </c>
      <c r="CX1479" s="13">
        <v>72.099999999999994</v>
      </c>
      <c r="CY1479" s="13">
        <v>69.310542257103847</v>
      </c>
      <c r="CZ1479" s="13">
        <v>68.605087729813619</v>
      </c>
      <c r="DA1479" s="13">
        <v>48.481345522786469</v>
      </c>
      <c r="DB1479" s="13">
        <f ca="1"/>
        <v>70.478997436166168</v>
      </c>
      <c r="DC1479" s="13">
        <f ca="1"/>
        <v>68.966300373258917</v>
      </c>
      <c r="DD1479" s="13">
        <v>67.509579777166778</v>
      </c>
      <c r="DE1479" s="13">
        <f ca="1"/>
        <v>69.775238910795721</v>
      </c>
      <c r="DF1479" s="13">
        <v>70.457251835882303</v>
      </c>
    </row>
    <row r="1480" spans="1:110" x14ac:dyDescent="0.25">
      <c r="A1480" s="9">
        <v>52.1</v>
      </c>
      <c r="B1480" s="10" t="b">
        <v>1</v>
      </c>
      <c r="U1480" s="13"/>
      <c r="V1480" s="13"/>
      <c r="W1480" s="14"/>
      <c r="X1480" s="26"/>
      <c r="Y1480" s="26"/>
      <c r="Z1480" s="26"/>
      <c r="AA1480" s="26"/>
      <c r="AB1480" s="26"/>
      <c r="AC1480" s="26"/>
      <c r="AD1480" s="26"/>
      <c r="AE1480" s="26"/>
      <c r="AG1480" s="13"/>
      <c r="AH1480" s="13"/>
      <c r="AI1480" s="14"/>
      <c r="AJ1480" s="26"/>
      <c r="AK1480" s="26"/>
      <c r="AL1480" s="26"/>
      <c r="AM1480" s="26"/>
      <c r="AN1480" s="26"/>
      <c r="AO1480" s="26"/>
      <c r="AP1480" s="26"/>
      <c r="AQ1480" s="26"/>
      <c r="AS1480" s="13"/>
      <c r="AT1480" s="13"/>
      <c r="AU1480" s="14"/>
      <c r="AV1480" s="26"/>
      <c r="AW1480" s="26"/>
      <c r="AX1480" s="26"/>
      <c r="AY1480" s="26"/>
      <c r="AZ1480" s="26"/>
      <c r="BA1480" s="26"/>
      <c r="BB1480" s="26"/>
      <c r="BC1480" s="26"/>
      <c r="CW1480" s="26">
        <v>0.50392759562841527</v>
      </c>
      <c r="CX1480" s="13">
        <v>72.2</v>
      </c>
      <c r="CY1480" s="13">
        <v>69.318695896047231</v>
      </c>
      <c r="CZ1480" s="13">
        <v>68.613725846607267</v>
      </c>
      <c r="DA1480" s="13">
        <v>48.52898828564016</v>
      </c>
      <c r="DB1480" s="13">
        <f ca="1"/>
        <v>70.486622731731785</v>
      </c>
      <c r="DC1480" s="13">
        <f ca="1"/>
        <v>68.974396796358093</v>
      </c>
      <c r="DD1480" s="13">
        <v>67.520178956917704</v>
      </c>
      <c r="DE1480" s="13">
        <f ca="1"/>
        <v>69.784216649467211</v>
      </c>
      <c r="DF1480" s="13">
        <v>70.466416150098823</v>
      </c>
    </row>
    <row r="1481" spans="1:110" x14ac:dyDescent="0.25">
      <c r="A1481" s="9">
        <v>52.2</v>
      </c>
      <c r="B1481" s="10" t="b">
        <v>1</v>
      </c>
      <c r="U1481" s="13"/>
      <c r="V1481" s="13"/>
      <c r="W1481" s="14"/>
      <c r="X1481" s="26"/>
      <c r="Y1481" s="26"/>
      <c r="Z1481" s="26"/>
      <c r="AA1481" s="26"/>
      <c r="AB1481" s="26"/>
      <c r="AC1481" s="26"/>
      <c r="AD1481" s="26"/>
      <c r="AE1481" s="26"/>
      <c r="AG1481" s="13"/>
      <c r="AH1481" s="13"/>
      <c r="AI1481" s="14"/>
      <c r="AJ1481" s="26"/>
      <c r="AK1481" s="26"/>
      <c r="AL1481" s="26"/>
      <c r="AM1481" s="26"/>
      <c r="AN1481" s="26"/>
      <c r="AO1481" s="26"/>
      <c r="AP1481" s="26"/>
      <c r="AQ1481" s="26"/>
      <c r="AS1481" s="13"/>
      <c r="AT1481" s="13"/>
      <c r="AU1481" s="14"/>
      <c r="AV1481" s="26"/>
      <c r="AW1481" s="26"/>
      <c r="AX1481" s="26"/>
      <c r="AY1481" s="26"/>
      <c r="AZ1481" s="26"/>
      <c r="BA1481" s="26"/>
      <c r="BB1481" s="26"/>
      <c r="BC1481" s="26"/>
      <c r="CW1481" s="26">
        <v>0.50426912568306015</v>
      </c>
      <c r="CX1481" s="13">
        <v>72.2</v>
      </c>
      <c r="CY1481" s="13">
        <v>69.326849603715999</v>
      </c>
      <c r="CZ1481" s="13">
        <v>68.622365123855175</v>
      </c>
      <c r="DA1481" s="13">
        <v>48.576663860316607</v>
      </c>
      <c r="DB1481" s="13">
        <f ca="1"/>
        <v>70.494246613414361</v>
      </c>
      <c r="DC1481" s="13">
        <f ca="1"/>
        <v>68.982493921628787</v>
      </c>
      <c r="DD1481" s="13">
        <v>67.530774545552049</v>
      </c>
      <c r="DE1481" s="13">
        <f ca="1"/>
        <v>69.793193245725263</v>
      </c>
      <c r="DF1481" s="13">
        <v>70.475579126271143</v>
      </c>
    </row>
    <row r="1482" spans="1:110" x14ac:dyDescent="0.25">
      <c r="A1482" s="9">
        <v>52.3</v>
      </c>
      <c r="B1482" s="10" t="b">
        <v>1</v>
      </c>
      <c r="U1482" s="13"/>
      <c r="V1482" s="13"/>
      <c r="W1482" s="14"/>
      <c r="X1482" s="26"/>
      <c r="Y1482" s="26"/>
      <c r="Z1482" s="26"/>
      <c r="AA1482" s="26"/>
      <c r="AB1482" s="26"/>
      <c r="AC1482" s="26"/>
      <c r="AD1482" s="26"/>
      <c r="AE1482" s="26"/>
      <c r="AG1482" s="13"/>
      <c r="AH1482" s="13"/>
      <c r="AI1482" s="14"/>
      <c r="AJ1482" s="26"/>
      <c r="AK1482" s="26"/>
      <c r="AL1482" s="26"/>
      <c r="AM1482" s="26"/>
      <c r="AN1482" s="26"/>
      <c r="AO1482" s="26"/>
      <c r="AP1482" s="26"/>
      <c r="AQ1482" s="26"/>
      <c r="AS1482" s="13"/>
      <c r="AT1482" s="13"/>
      <c r="AU1482" s="14"/>
      <c r="AV1482" s="26"/>
      <c r="AW1482" s="26"/>
      <c r="AX1482" s="26"/>
      <c r="AY1482" s="26"/>
      <c r="AZ1482" s="26"/>
      <c r="BA1482" s="26"/>
      <c r="BB1482" s="26"/>
      <c r="BC1482" s="26"/>
      <c r="CW1482" s="26">
        <v>0.50461065573770492</v>
      </c>
      <c r="CX1482" s="13">
        <v>72.2</v>
      </c>
      <c r="CY1482" s="13">
        <v>69.335003386087763</v>
      </c>
      <c r="CZ1482" s="13">
        <v>68.631005568056707</v>
      </c>
      <c r="DA1482" s="13">
        <v>48.624372292042288</v>
      </c>
      <c r="DB1482" s="13">
        <f ca="1"/>
        <v>70.501869087044469</v>
      </c>
      <c r="DC1482" s="13">
        <f ca="1"/>
        <v>68.99059175504253</v>
      </c>
      <c r="DD1482" s="13">
        <v>67.541366546717427</v>
      </c>
      <c r="DE1482" s="13">
        <f ca="1"/>
        <v>69.802168704482611</v>
      </c>
      <c r="DF1482" s="13">
        <v>70.484740769326621</v>
      </c>
    </row>
    <row r="1483" spans="1:110" x14ac:dyDescent="0.25">
      <c r="A1483" s="9">
        <v>51.1</v>
      </c>
      <c r="B1483" s="10" t="b">
        <v>1</v>
      </c>
      <c r="U1483" s="13"/>
      <c r="V1483" s="13"/>
      <c r="W1483" s="14"/>
      <c r="X1483" s="26"/>
      <c r="Y1483" s="26"/>
      <c r="Z1483" s="26"/>
      <c r="AA1483" s="26"/>
      <c r="AB1483" s="26"/>
      <c r="AC1483" s="26"/>
      <c r="AD1483" s="26"/>
      <c r="AE1483" s="26"/>
      <c r="AG1483" s="13"/>
      <c r="AH1483" s="13"/>
      <c r="AI1483" s="14"/>
      <c r="AJ1483" s="26"/>
      <c r="AK1483" s="26"/>
      <c r="AL1483" s="26"/>
      <c r="AM1483" s="26"/>
      <c r="AN1483" s="26"/>
      <c r="AO1483" s="26"/>
      <c r="AP1483" s="26"/>
      <c r="AQ1483" s="26"/>
      <c r="AS1483" s="13"/>
      <c r="AT1483" s="13"/>
      <c r="AU1483" s="14"/>
      <c r="AV1483" s="26"/>
      <c r="AW1483" s="26"/>
      <c r="AX1483" s="26"/>
      <c r="AY1483" s="26"/>
      <c r="AZ1483" s="26"/>
      <c r="BA1483" s="26"/>
      <c r="BB1483" s="26"/>
      <c r="BC1483" s="26"/>
      <c r="CW1483" s="26">
        <v>0.50495218579234968</v>
      </c>
      <c r="CX1483" s="13">
        <v>72.2</v>
      </c>
      <c r="CY1483" s="13">
        <v>69.343157249140603</v>
      </c>
      <c r="CZ1483" s="13">
        <v>68.639647185714651</v>
      </c>
      <c r="DA1483" s="13">
        <v>48.672113626137275</v>
      </c>
      <c r="DB1483" s="13">
        <f ca="1"/>
        <v>70.509490158448969</v>
      </c>
      <c r="DC1483" s="13">
        <f ca="1"/>
        <v>68.998690302573095</v>
      </c>
      <c r="DD1483" s="13">
        <v>67.551954964055341</v>
      </c>
      <c r="DE1483" s="13">
        <f ca="1"/>
        <v>69.811143030649319</v>
      </c>
      <c r="DF1483" s="13">
        <v>70.493901084189517</v>
      </c>
    </row>
    <row r="1484" spans="1:110" x14ac:dyDescent="0.25">
      <c r="A1484" s="9">
        <v>49.4</v>
      </c>
      <c r="B1484" s="10" t="b">
        <v>1</v>
      </c>
      <c r="U1484" s="13"/>
      <c r="V1484" s="13"/>
      <c r="W1484" s="14"/>
      <c r="X1484" s="26"/>
      <c r="Y1484" s="26"/>
      <c r="Z1484" s="26"/>
      <c r="AA1484" s="26"/>
      <c r="AB1484" s="26"/>
      <c r="AC1484" s="26"/>
      <c r="AD1484" s="26"/>
      <c r="AE1484" s="26"/>
      <c r="AG1484" s="13"/>
      <c r="AH1484" s="13"/>
      <c r="AI1484" s="14"/>
      <c r="AJ1484" s="26"/>
      <c r="AK1484" s="26"/>
      <c r="AL1484" s="26"/>
      <c r="AM1484" s="26"/>
      <c r="AN1484" s="26"/>
      <c r="AO1484" s="26"/>
      <c r="AP1484" s="26"/>
      <c r="AQ1484" s="26"/>
      <c r="AS1484" s="13"/>
      <c r="AT1484" s="13"/>
      <c r="AU1484" s="14"/>
      <c r="AV1484" s="26"/>
      <c r="AW1484" s="26"/>
      <c r="AX1484" s="26"/>
      <c r="AY1484" s="26"/>
      <c r="AZ1484" s="26"/>
      <c r="BA1484" s="26"/>
      <c r="BB1484" s="26"/>
      <c r="BC1484" s="26"/>
      <c r="CW1484" s="26">
        <v>0.50529371584699456</v>
      </c>
      <c r="CX1484" s="13">
        <v>72.2</v>
      </c>
      <c r="CY1484" s="13">
        <v>69.35131119885294</v>
      </c>
      <c r="CZ1484" s="13">
        <v>68.648289983335644</v>
      </c>
      <c r="DA1484" s="13">
        <v>48.719887908015501</v>
      </c>
      <c r="DB1484" s="13">
        <f ca="1"/>
        <v>70.517109833450874</v>
      </c>
      <c r="DC1484" s="13">
        <f ca="1"/>
        <v>69.00678957019656</v>
      </c>
      <c r="DD1484" s="13">
        <v>67.562539801201126</v>
      </c>
      <c r="DE1484" s="13">
        <f ca="1"/>
        <v>69.820116229132893</v>
      </c>
      <c r="DF1484" s="13">
        <v>70.503060075781008</v>
      </c>
    </row>
    <row r="1485" spans="1:110" x14ac:dyDescent="0.25">
      <c r="A1485" s="9">
        <v>47.8</v>
      </c>
      <c r="B1485" s="10" t="b">
        <v>1</v>
      </c>
      <c r="U1485" s="13"/>
      <c r="V1485" s="13"/>
      <c r="W1485" s="14"/>
      <c r="X1485" s="26"/>
      <c r="Y1485" s="26"/>
      <c r="Z1485" s="26"/>
      <c r="AA1485" s="26"/>
      <c r="AB1485" s="26"/>
      <c r="AC1485" s="26"/>
      <c r="AD1485" s="26"/>
      <c r="AE1485" s="26"/>
      <c r="AG1485" s="13"/>
      <c r="AH1485" s="13"/>
      <c r="AI1485" s="14"/>
      <c r="AJ1485" s="26"/>
      <c r="AK1485" s="26"/>
      <c r="AL1485" s="26"/>
      <c r="AM1485" s="26"/>
      <c r="AN1485" s="26"/>
      <c r="AO1485" s="26"/>
      <c r="AP1485" s="26"/>
      <c r="AQ1485" s="26"/>
      <c r="AS1485" s="13"/>
      <c r="AT1485" s="13"/>
      <c r="AU1485" s="14"/>
      <c r="AV1485" s="26"/>
      <c r="AW1485" s="26"/>
      <c r="AX1485" s="26"/>
      <c r="AY1485" s="26"/>
      <c r="AZ1485" s="26"/>
      <c r="BA1485" s="26"/>
      <c r="BB1485" s="26"/>
      <c r="BC1485" s="26"/>
      <c r="CW1485" s="26">
        <v>0.50563524590163933</v>
      </c>
      <c r="CX1485" s="13">
        <v>72.2</v>
      </c>
      <c r="CY1485" s="13">
        <v>69.359465241203665</v>
      </c>
      <c r="CZ1485" s="13">
        <v>68.656933967429907</v>
      </c>
      <c r="DA1485" s="13">
        <v>48.767695183184919</v>
      </c>
      <c r="DB1485" s="13">
        <f ca="1"/>
        <v>70.5247281178695</v>
      </c>
      <c r="DC1485" s="13">
        <f ca="1"/>
        <v>69.014889563891217</v>
      </c>
      <c r="DD1485" s="13">
        <v>67.573121061783965</v>
      </c>
      <c r="DE1485" s="13">
        <f ca="1"/>
        <v>69.829088304838152</v>
      </c>
      <c r="DF1485" s="13">
        <v>70.5122177490192</v>
      </c>
    </row>
    <row r="1486" spans="1:110" x14ac:dyDescent="0.25">
      <c r="A1486" s="9">
        <v>46.2</v>
      </c>
      <c r="B1486" s="10" t="b">
        <v>1</v>
      </c>
      <c r="U1486" s="13"/>
      <c r="V1486" s="13"/>
      <c r="W1486" s="14"/>
      <c r="X1486" s="26"/>
      <c r="Y1486" s="26"/>
      <c r="Z1486" s="26"/>
      <c r="AA1486" s="26"/>
      <c r="AB1486" s="26"/>
      <c r="AC1486" s="26"/>
      <c r="AD1486" s="26"/>
      <c r="AE1486" s="26"/>
      <c r="AG1486" s="13"/>
      <c r="AH1486" s="13"/>
      <c r="AI1486" s="14"/>
      <c r="AJ1486" s="26"/>
      <c r="AK1486" s="26"/>
      <c r="AL1486" s="26"/>
      <c r="AM1486" s="26"/>
      <c r="AN1486" s="26"/>
      <c r="AO1486" s="26"/>
      <c r="AP1486" s="26"/>
      <c r="AQ1486" s="26"/>
      <c r="AS1486" s="13"/>
      <c r="AT1486" s="13"/>
      <c r="AU1486" s="14"/>
      <c r="AV1486" s="26"/>
      <c r="AW1486" s="26"/>
      <c r="AX1486" s="26"/>
      <c r="AY1486" s="26"/>
      <c r="AZ1486" s="26"/>
      <c r="BA1486" s="26"/>
      <c r="BB1486" s="26"/>
      <c r="BC1486" s="26"/>
      <c r="CW1486" s="26">
        <v>0.50597677595628421</v>
      </c>
      <c r="CX1486" s="13">
        <v>72.2</v>
      </c>
      <c r="CY1486" s="13">
        <v>69.367619382172165</v>
      </c>
      <c r="CZ1486" s="13">
        <v>68.665579144511455</v>
      </c>
      <c r="DA1486" s="13">
        <v>48.815535497247907</v>
      </c>
      <c r="DB1486" s="13">
        <f ca="1"/>
        <v>70.53234501752047</v>
      </c>
      <c r="DC1486" s="13">
        <f ca="1"/>
        <v>69.022990289637775</v>
      </c>
      <c r="DD1486" s="13">
        <v>67.583698749426901</v>
      </c>
      <c r="DE1486" s="13">
        <f ca="1"/>
        <v>69.838059262667301</v>
      </c>
      <c r="DF1486" s="13">
        <v>70.521374108819231</v>
      </c>
    </row>
    <row r="1487" spans="1:110" x14ac:dyDescent="0.25">
      <c r="A1487" s="9">
        <v>45.3</v>
      </c>
      <c r="B1487" s="10" t="b">
        <v>1</v>
      </c>
      <c r="U1487" s="13"/>
      <c r="V1487" s="13"/>
      <c r="W1487" s="14"/>
      <c r="X1487" s="26"/>
      <c r="Y1487" s="26"/>
      <c r="Z1487" s="26"/>
      <c r="AA1487" s="26"/>
      <c r="AB1487" s="26"/>
      <c r="AC1487" s="26"/>
      <c r="AD1487" s="26"/>
      <c r="AE1487" s="26"/>
      <c r="AG1487" s="13"/>
      <c r="AH1487" s="13"/>
      <c r="AI1487" s="14"/>
      <c r="AJ1487" s="26"/>
      <c r="AK1487" s="26"/>
      <c r="AL1487" s="26"/>
      <c r="AM1487" s="26"/>
      <c r="AN1487" s="26"/>
      <c r="AO1487" s="26"/>
      <c r="AP1487" s="26"/>
      <c r="AQ1487" s="26"/>
      <c r="AS1487" s="13"/>
      <c r="AT1487" s="13"/>
      <c r="AU1487" s="14"/>
      <c r="AV1487" s="26"/>
      <c r="AW1487" s="26"/>
      <c r="AX1487" s="26"/>
      <c r="AY1487" s="26"/>
      <c r="AZ1487" s="26"/>
      <c r="BA1487" s="26"/>
      <c r="BB1487" s="26"/>
      <c r="BC1487" s="26"/>
      <c r="CW1487" s="26">
        <v>0.50631830601092898</v>
      </c>
      <c r="CX1487" s="13">
        <v>72.2</v>
      </c>
      <c r="CY1487" s="13">
        <v>69.375773627738297</v>
      </c>
      <c r="CZ1487" s="13">
        <v>68.674225521097938</v>
      </c>
      <c r="DA1487" s="13">
        <v>48.863408895901401</v>
      </c>
      <c r="DB1487" s="13">
        <f ca="1"/>
        <v>70.539960538215695</v>
      </c>
      <c r="DC1487" s="13">
        <f ca="1"/>
        <v>69.031091753419261</v>
      </c>
      <c r="DD1487" s="13">
        <v>67.594272867746895</v>
      </c>
      <c r="DE1487" s="13">
        <f ca="1"/>
        <v>69.847029107520072</v>
      </c>
      <c r="DF1487" s="13">
        <v>70.530529160093153</v>
      </c>
    </row>
    <row r="1488" spans="1:110" x14ac:dyDescent="0.25">
      <c r="A1488" s="9">
        <v>44.5</v>
      </c>
      <c r="B1488" s="10" t="b">
        <v>1</v>
      </c>
      <c r="U1488" s="13"/>
      <c r="V1488" s="13"/>
      <c r="W1488" s="14"/>
      <c r="X1488" s="26"/>
      <c r="Y1488" s="26"/>
      <c r="Z1488" s="26"/>
      <c r="AA1488" s="26"/>
      <c r="AB1488" s="26"/>
      <c r="AC1488" s="26"/>
      <c r="AD1488" s="26"/>
      <c r="AE1488" s="26"/>
      <c r="AG1488" s="13"/>
      <c r="AH1488" s="13"/>
      <c r="AI1488" s="14"/>
      <c r="AJ1488" s="26"/>
      <c r="AK1488" s="26"/>
      <c r="AL1488" s="26"/>
      <c r="AM1488" s="26"/>
      <c r="AN1488" s="26"/>
      <c r="AO1488" s="26"/>
      <c r="AP1488" s="26"/>
      <c r="AQ1488" s="26"/>
      <c r="AS1488" s="13"/>
      <c r="AT1488" s="13"/>
      <c r="AU1488" s="14"/>
      <c r="AV1488" s="26"/>
      <c r="AW1488" s="26"/>
      <c r="AX1488" s="26"/>
      <c r="AY1488" s="26"/>
      <c r="AZ1488" s="26"/>
      <c r="BA1488" s="26"/>
      <c r="BB1488" s="26"/>
      <c r="BC1488" s="26"/>
      <c r="CW1488" s="26">
        <v>0.50665983606557374</v>
      </c>
      <c r="CX1488" s="13">
        <v>72.2</v>
      </c>
      <c r="CY1488" s="13">
        <v>69.383927983882501</v>
      </c>
      <c r="CZ1488" s="13">
        <v>68.682873103710946</v>
      </c>
      <c r="DA1488" s="13">
        <v>48.911315424937214</v>
      </c>
      <c r="DB1488" s="13">
        <f ca="1"/>
        <v>70.547574685763465</v>
      </c>
      <c r="DC1488" s="13">
        <f ca="1"/>
        <v>69.039193961221116</v>
      </c>
      <c r="DD1488" s="13">
        <v>67.604843420354797</v>
      </c>
      <c r="DE1488" s="13">
        <f ca="1"/>
        <v>69.855997844293583</v>
      </c>
      <c r="DF1488" s="13">
        <v>70.539682907750105</v>
      </c>
    </row>
    <row r="1489" spans="1:110" x14ac:dyDescent="0.25">
      <c r="A1489" s="9">
        <v>44.8</v>
      </c>
      <c r="B1489" s="10" t="b">
        <v>1</v>
      </c>
      <c r="U1489" s="13"/>
      <c r="V1489" s="13"/>
      <c r="W1489" s="14"/>
      <c r="X1489" s="26"/>
      <c r="Y1489" s="26"/>
      <c r="Z1489" s="26"/>
      <c r="AA1489" s="26"/>
      <c r="AB1489" s="26"/>
      <c r="AC1489" s="26"/>
      <c r="AD1489" s="26"/>
      <c r="AE1489" s="26"/>
      <c r="AG1489" s="13"/>
      <c r="AH1489" s="13"/>
      <c r="AI1489" s="14"/>
      <c r="AJ1489" s="26"/>
      <c r="AK1489" s="26"/>
      <c r="AL1489" s="26"/>
      <c r="AM1489" s="26"/>
      <c r="AN1489" s="26"/>
      <c r="AO1489" s="26"/>
      <c r="AP1489" s="26"/>
      <c r="AQ1489" s="26"/>
      <c r="AS1489" s="13"/>
      <c r="AT1489" s="13"/>
      <c r="AU1489" s="14"/>
      <c r="AV1489" s="26"/>
      <c r="AW1489" s="26"/>
      <c r="AX1489" s="26"/>
      <c r="AY1489" s="26"/>
      <c r="AZ1489" s="26"/>
      <c r="BA1489" s="26"/>
      <c r="BB1489" s="26"/>
      <c r="BC1489" s="26"/>
      <c r="CW1489" s="26">
        <v>0.50700136612021862</v>
      </c>
      <c r="CX1489" s="13">
        <v>72.2</v>
      </c>
      <c r="CY1489" s="13">
        <v>69.392082456585726</v>
      </c>
      <c r="CZ1489" s="13">
        <v>68.691521898875735</v>
      </c>
      <c r="DA1489" s="13">
        <v>48.95925513024234</v>
      </c>
      <c r="DB1489" s="13">
        <f ca="1"/>
        <v>70.555187465968444</v>
      </c>
      <c r="DC1489" s="13">
        <f ca="1"/>
        <v>69.047296919031211</v>
      </c>
      <c r="DD1489" s="13">
        <v>67.615410410855361</v>
      </c>
      <c r="DE1489" s="13">
        <f ca="1"/>
        <v>69.864965477882421</v>
      </c>
      <c r="DF1489" s="13">
        <v>70.548835356696202</v>
      </c>
    </row>
    <row r="1490" spans="1:110" x14ac:dyDescent="0.25">
      <c r="A1490" s="9">
        <v>45.5</v>
      </c>
      <c r="B1490" s="10" t="b">
        <v>1</v>
      </c>
      <c r="U1490" s="13"/>
      <c r="V1490" s="13"/>
      <c r="W1490" s="14"/>
      <c r="X1490" s="26"/>
      <c r="Y1490" s="26"/>
      <c r="Z1490" s="26"/>
      <c r="AA1490" s="26"/>
      <c r="AB1490" s="26"/>
      <c r="AC1490" s="26"/>
      <c r="AD1490" s="26"/>
      <c r="AE1490" s="26"/>
      <c r="AG1490" s="13"/>
      <c r="AH1490" s="13"/>
      <c r="AI1490" s="14"/>
      <c r="AJ1490" s="26"/>
      <c r="AK1490" s="26"/>
      <c r="AL1490" s="26"/>
      <c r="AM1490" s="26"/>
      <c r="AN1490" s="26"/>
      <c r="AO1490" s="26"/>
      <c r="AP1490" s="26"/>
      <c r="AQ1490" s="26"/>
      <c r="AS1490" s="13"/>
      <c r="AT1490" s="13"/>
      <c r="AU1490" s="14"/>
      <c r="AV1490" s="26"/>
      <c r="AW1490" s="26"/>
      <c r="AX1490" s="26"/>
      <c r="AY1490" s="26"/>
      <c r="AZ1490" s="26"/>
      <c r="BA1490" s="26"/>
      <c r="BB1490" s="26"/>
      <c r="BC1490" s="26"/>
      <c r="CW1490" s="26">
        <v>0.50734289617486339</v>
      </c>
      <c r="CX1490" s="13">
        <v>72.2</v>
      </c>
      <c r="CY1490" s="13">
        <v>69.400237051829563</v>
      </c>
      <c r="CZ1490" s="13">
        <v>68.700171913121636</v>
      </c>
      <c r="DA1490" s="13">
        <v>49.007228057799111</v>
      </c>
      <c r="DB1490" s="13">
        <f ca="1"/>
        <v>70.562798884631718</v>
      </c>
      <c r="DC1490" s="13">
        <f ca="1"/>
        <v>69.055400632839849</v>
      </c>
      <c r="DD1490" s="13">
        <v>67.625973842847287</v>
      </c>
      <c r="DE1490" s="13">
        <f ca="1"/>
        <v>69.873932013178674</v>
      </c>
      <c r="DF1490" s="13">
        <v>70.557986511834685</v>
      </c>
    </row>
    <row r="1491" spans="1:110" x14ac:dyDescent="0.25">
      <c r="A1491" s="9">
        <v>46.4</v>
      </c>
      <c r="B1491" s="10" t="b">
        <v>1</v>
      </c>
      <c r="U1491" s="13"/>
      <c r="V1491" s="13"/>
      <c r="W1491" s="14"/>
      <c r="X1491" s="26"/>
      <c r="Y1491" s="26"/>
      <c r="Z1491" s="26"/>
      <c r="AA1491" s="26"/>
      <c r="AB1491" s="26"/>
      <c r="AC1491" s="26"/>
      <c r="AD1491" s="26"/>
      <c r="AE1491" s="26"/>
      <c r="AG1491" s="13"/>
      <c r="AH1491" s="13"/>
      <c r="AI1491" s="14"/>
      <c r="AJ1491" s="26"/>
      <c r="AK1491" s="26"/>
      <c r="AL1491" s="26"/>
      <c r="AM1491" s="26"/>
      <c r="AN1491" s="26"/>
      <c r="AO1491" s="26"/>
      <c r="AP1491" s="26"/>
      <c r="AQ1491" s="26"/>
      <c r="AS1491" s="13"/>
      <c r="AT1491" s="13"/>
      <c r="AU1491" s="14"/>
      <c r="AV1491" s="26"/>
      <c r="AW1491" s="26"/>
      <c r="AX1491" s="26"/>
      <c r="AY1491" s="26"/>
      <c r="AZ1491" s="26"/>
      <c r="BA1491" s="26"/>
      <c r="BB1491" s="26"/>
      <c r="BC1491" s="26"/>
      <c r="CW1491" s="26">
        <v>0.50768442622950816</v>
      </c>
      <c r="CX1491" s="13">
        <v>72.2</v>
      </c>
      <c r="CY1491" s="13">
        <v>69.408391775596215</v>
      </c>
      <c r="CZ1491" s="13">
        <v>68.708823152981623</v>
      </c>
      <c r="DA1491" s="13">
        <v>49.055234253685562</v>
      </c>
      <c r="DB1491" s="13">
        <f ca="1"/>
        <v>70.570408947550817</v>
      </c>
      <c r="DC1491" s="13">
        <f ca="1"/>
        <v>69.063505108639831</v>
      </c>
      <c r="DD1491" s="13">
        <v>67.636533719923221</v>
      </c>
      <c r="DE1491" s="13">
        <f ca="1"/>
        <v>69.882897455072012</v>
      </c>
      <c r="DF1491" s="13">
        <v>70.567136378065783</v>
      </c>
    </row>
    <row r="1492" spans="1:110" x14ac:dyDescent="0.25">
      <c r="A1492" s="9">
        <v>47.8</v>
      </c>
      <c r="B1492" s="10" t="b">
        <v>1</v>
      </c>
      <c r="U1492" s="13"/>
      <c r="V1492" s="13"/>
      <c r="W1492" s="14"/>
      <c r="X1492" s="26"/>
      <c r="Y1492" s="26"/>
      <c r="Z1492" s="26"/>
      <c r="AA1492" s="26"/>
      <c r="AB1492" s="26"/>
      <c r="AC1492" s="26"/>
      <c r="AD1492" s="26"/>
      <c r="AE1492" s="26"/>
      <c r="AG1492" s="13"/>
      <c r="AH1492" s="13"/>
      <c r="AI1492" s="14"/>
      <c r="AJ1492" s="26"/>
      <c r="AK1492" s="26"/>
      <c r="AL1492" s="26"/>
      <c r="AM1492" s="26"/>
      <c r="AN1492" s="26"/>
      <c r="AO1492" s="26"/>
      <c r="AP1492" s="26"/>
      <c r="AQ1492" s="26"/>
      <c r="AS1492" s="13"/>
      <c r="AT1492" s="13"/>
      <c r="AU1492" s="14"/>
      <c r="AV1492" s="26"/>
      <c r="AW1492" s="26"/>
      <c r="AX1492" s="26"/>
      <c r="AY1492" s="26"/>
      <c r="AZ1492" s="26"/>
      <c r="BA1492" s="26"/>
      <c r="BB1492" s="26"/>
      <c r="BC1492" s="26"/>
      <c r="CW1492" s="26">
        <v>0.50802595628415304</v>
      </c>
      <c r="CX1492" s="13">
        <v>72.2</v>
      </c>
      <c r="CY1492" s="13">
        <v>69.416546633868563</v>
      </c>
      <c r="CZ1492" s="13">
        <v>68.717475624992787</v>
      </c>
      <c r="DA1492" s="13">
        <v>49.103273764075666</v>
      </c>
      <c r="DB1492" s="13">
        <f ca="1"/>
        <v>70.578017660519734</v>
      </c>
      <c r="DC1492" s="13">
        <f ca="1"/>
        <v>69.071610352426475</v>
      </c>
      <c r="DD1492" s="13">
        <v>67.647090045669756</v>
      </c>
      <c r="DE1492" s="13">
        <f ca="1"/>
        <v>69.891861808449548</v>
      </c>
      <c r="DF1492" s="13">
        <v>70.576284960286927</v>
      </c>
    </row>
    <row r="1493" spans="1:110" x14ac:dyDescent="0.25">
      <c r="A1493" s="9">
        <v>49.3</v>
      </c>
      <c r="B1493" s="10" t="b">
        <v>1</v>
      </c>
      <c r="U1493" s="13"/>
      <c r="V1493" s="13"/>
      <c r="W1493" s="14"/>
      <c r="X1493" s="26"/>
      <c r="Y1493" s="26"/>
      <c r="Z1493" s="26"/>
      <c r="AA1493" s="26"/>
      <c r="AB1493" s="26"/>
      <c r="AC1493" s="26"/>
      <c r="AD1493" s="26"/>
      <c r="AE1493" s="26"/>
      <c r="AG1493" s="13"/>
      <c r="AH1493" s="13"/>
      <c r="AI1493" s="14"/>
      <c r="AJ1493" s="26"/>
      <c r="AK1493" s="26"/>
      <c r="AL1493" s="26"/>
      <c r="AM1493" s="26"/>
      <c r="AN1493" s="26"/>
      <c r="AO1493" s="26"/>
      <c r="AP1493" s="26"/>
      <c r="AQ1493" s="26"/>
      <c r="AS1493" s="13"/>
      <c r="AT1493" s="13"/>
      <c r="AU1493" s="14"/>
      <c r="AV1493" s="26"/>
      <c r="AW1493" s="26"/>
      <c r="AX1493" s="26"/>
      <c r="AY1493" s="26"/>
      <c r="AZ1493" s="26"/>
      <c r="BA1493" s="26"/>
      <c r="BB1493" s="26"/>
      <c r="BC1493" s="26"/>
      <c r="CW1493" s="26">
        <v>0.5083674863387978</v>
      </c>
      <c r="CX1493" s="13">
        <v>72.2</v>
      </c>
      <c r="CY1493" s="13">
        <v>69.42470163263016</v>
      </c>
      <c r="CZ1493" s="13">
        <v>68.726129335696058</v>
      </c>
      <c r="DA1493" s="13">
        <v>49.151346635239534</v>
      </c>
      <c r="DB1493" s="13">
        <f ca="1"/>
        <v>70.585625029328966</v>
      </c>
      <c r="DC1493" s="13">
        <f ca="1"/>
        <v>69.079716370197659</v>
      </c>
      <c r="DD1493" s="13">
        <v>67.657642823667459</v>
      </c>
      <c r="DE1493" s="13">
        <f ca="1"/>
        <v>69.900825078196021</v>
      </c>
      <c r="DF1493" s="13">
        <v>70.58543226339259</v>
      </c>
    </row>
    <row r="1494" spans="1:110" x14ac:dyDescent="0.25">
      <c r="A1494" s="9">
        <v>61.4</v>
      </c>
      <c r="B1494" s="10" t="b">
        <v>1</v>
      </c>
      <c r="U1494" s="13"/>
      <c r="V1494" s="13"/>
      <c r="W1494" s="14"/>
      <c r="X1494" s="26"/>
      <c r="Y1494" s="26"/>
      <c r="Z1494" s="26"/>
      <c r="AA1494" s="26"/>
      <c r="AB1494" s="26"/>
      <c r="AC1494" s="26"/>
      <c r="AD1494" s="26"/>
      <c r="AE1494" s="26"/>
      <c r="AG1494" s="13"/>
      <c r="AH1494" s="13"/>
      <c r="AI1494" s="14"/>
      <c r="AJ1494" s="26"/>
      <c r="AK1494" s="26"/>
      <c r="AL1494" s="26"/>
      <c r="AM1494" s="26"/>
      <c r="AN1494" s="26"/>
      <c r="AO1494" s="26"/>
      <c r="AP1494" s="26"/>
      <c r="AQ1494" s="26"/>
      <c r="AS1494" s="13"/>
      <c r="AT1494" s="13"/>
      <c r="AU1494" s="14"/>
      <c r="AV1494" s="26"/>
      <c r="AW1494" s="26"/>
      <c r="AX1494" s="26"/>
      <c r="AY1494" s="26"/>
      <c r="AZ1494" s="26"/>
      <c r="BA1494" s="26"/>
      <c r="BB1494" s="26"/>
      <c r="BC1494" s="26"/>
      <c r="CW1494" s="26">
        <v>0.50870901639344257</v>
      </c>
      <c r="CX1494" s="13">
        <v>72.2</v>
      </c>
      <c r="CY1494" s="13">
        <v>69.432856777865268</v>
      </c>
      <c r="CZ1494" s="13">
        <v>68.734784291636458</v>
      </c>
      <c r="DA1494" s="13">
        <v>49.199452913543809</v>
      </c>
      <c r="DB1494" s="13">
        <f ca="1"/>
        <v>70.593231059765557</v>
      </c>
      <c r="DC1494" s="13">
        <f ca="1"/>
        <v>69.087823167953843</v>
      </c>
      <c r="DD1494" s="13">
        <v>67.668192057490884</v>
      </c>
      <c r="DE1494" s="13">
        <f ca="1"/>
        <v>69.909787269193728</v>
      </c>
      <c r="DF1494" s="13">
        <v>70.594578292274477</v>
      </c>
    </row>
    <row r="1495" spans="1:110" x14ac:dyDescent="0.25">
      <c r="A1495" s="9">
        <v>58.1</v>
      </c>
      <c r="B1495" s="10" t="b">
        <v>1</v>
      </c>
      <c r="U1495" s="13"/>
      <c r="V1495" s="13"/>
      <c r="W1495" s="14"/>
      <c r="X1495" s="26"/>
      <c r="Y1495" s="26"/>
      <c r="Z1495" s="26"/>
      <c r="AA1495" s="26"/>
      <c r="AB1495" s="26"/>
      <c r="AC1495" s="26"/>
      <c r="AD1495" s="26"/>
      <c r="AE1495" s="26"/>
      <c r="AG1495" s="13"/>
      <c r="AH1495" s="13"/>
      <c r="AI1495" s="14"/>
      <c r="AJ1495" s="26"/>
      <c r="AK1495" s="26"/>
      <c r="AL1495" s="26"/>
      <c r="AM1495" s="26"/>
      <c r="AN1495" s="26"/>
      <c r="AO1495" s="26"/>
      <c r="AP1495" s="26"/>
      <c r="AQ1495" s="26"/>
      <c r="AS1495" s="13"/>
      <c r="AT1495" s="13"/>
      <c r="AU1495" s="14"/>
      <c r="AV1495" s="26"/>
      <c r="AW1495" s="26"/>
      <c r="AX1495" s="26"/>
      <c r="AY1495" s="26"/>
      <c r="AZ1495" s="26"/>
      <c r="BA1495" s="26"/>
      <c r="BB1495" s="26"/>
      <c r="BC1495" s="26"/>
      <c r="CW1495" s="26">
        <v>0.50905054644808745</v>
      </c>
      <c r="CX1495" s="13">
        <v>72.2</v>
      </c>
      <c r="CY1495" s="13">
        <v>69.441012075558945</v>
      </c>
      <c r="CZ1495" s="13">
        <v>68.743440499363047</v>
      </c>
      <c r="DA1495" s="13">
        <v>49.247592645451832</v>
      </c>
      <c r="DB1495" s="13">
        <f ca="1"/>
        <v>70.600835757613098</v>
      </c>
      <c r="DC1495" s="13">
        <f ca="1"/>
        <v>69.095930751698063</v>
      </c>
      <c r="DD1495" s="13">
        <v>67.678737750708606</v>
      </c>
      <c r="DE1495" s="13">
        <f ca="1"/>
        <v>69.918748386322633</v>
      </c>
      <c r="DF1495" s="13">
        <v>70.603723051821362</v>
      </c>
    </row>
    <row r="1496" spans="1:110" x14ac:dyDescent="0.25">
      <c r="A1496" s="9">
        <v>61.1</v>
      </c>
      <c r="B1496" s="10" t="b">
        <v>1</v>
      </c>
      <c r="U1496" s="13"/>
      <c r="V1496" s="13"/>
      <c r="W1496" s="14"/>
      <c r="X1496" s="26"/>
      <c r="Y1496" s="26"/>
      <c r="Z1496" s="26"/>
      <c r="AA1496" s="26"/>
      <c r="AB1496" s="26"/>
      <c r="AC1496" s="26"/>
      <c r="AD1496" s="26"/>
      <c r="AE1496" s="26"/>
      <c r="AG1496" s="13"/>
      <c r="AH1496" s="13"/>
      <c r="AI1496" s="14"/>
      <c r="AJ1496" s="26"/>
      <c r="AK1496" s="26"/>
      <c r="AL1496" s="26"/>
      <c r="AM1496" s="26"/>
      <c r="AN1496" s="26"/>
      <c r="AO1496" s="26"/>
      <c r="AP1496" s="26"/>
      <c r="AQ1496" s="26"/>
      <c r="AS1496" s="13"/>
      <c r="AT1496" s="13"/>
      <c r="AU1496" s="14"/>
      <c r="AV1496" s="26"/>
      <c r="AW1496" s="26"/>
      <c r="AX1496" s="26"/>
      <c r="AY1496" s="26"/>
      <c r="AZ1496" s="26"/>
      <c r="BA1496" s="26"/>
      <c r="BB1496" s="26"/>
      <c r="BC1496" s="26"/>
      <c r="CW1496" s="26">
        <v>0.50939207650273222</v>
      </c>
      <c r="CX1496" s="13">
        <v>72.3</v>
      </c>
      <c r="CY1496" s="13">
        <v>69.449167531696972</v>
      </c>
      <c r="CZ1496" s="13">
        <v>68.752097965428817</v>
      </c>
      <c r="DA1496" s="13">
        <v>49.295765877523934</v>
      </c>
      <c r="DB1496" s="13">
        <f ca="1"/>
        <v>70.608439128651767</v>
      </c>
      <c r="DC1496" s="13">
        <f ca="1"/>
        <v>69.104039127436039</v>
      </c>
      <c r="DD1496" s="13">
        <v>67.689279906883186</v>
      </c>
      <c r="DE1496" s="13">
        <f ca="1"/>
        <v>69.927708434460229</v>
      </c>
      <c r="DF1496" s="13">
        <v>70.612866546919292</v>
      </c>
    </row>
    <row r="1497" spans="1:110" x14ac:dyDescent="0.25">
      <c r="A1497" s="9">
        <v>67</v>
      </c>
      <c r="B1497" s="10" t="b">
        <v>1</v>
      </c>
      <c r="U1497" s="13"/>
      <c r="V1497" s="13"/>
      <c r="W1497" s="14"/>
      <c r="X1497" s="26"/>
      <c r="Y1497" s="26"/>
      <c r="Z1497" s="26"/>
      <c r="AA1497" s="26"/>
      <c r="AB1497" s="26"/>
      <c r="AC1497" s="26"/>
      <c r="AD1497" s="26"/>
      <c r="AE1497" s="26"/>
      <c r="AG1497" s="13"/>
      <c r="AH1497" s="13"/>
      <c r="AI1497" s="14"/>
      <c r="AJ1497" s="26"/>
      <c r="AK1497" s="26"/>
      <c r="AL1497" s="26"/>
      <c r="AM1497" s="26"/>
      <c r="AN1497" s="26"/>
      <c r="AO1497" s="26"/>
      <c r="AP1497" s="26"/>
      <c r="AQ1497" s="26"/>
      <c r="AS1497" s="13"/>
      <c r="AT1497" s="13"/>
      <c r="AU1497" s="14"/>
      <c r="AV1497" s="26"/>
      <c r="AW1497" s="26"/>
      <c r="AX1497" s="26"/>
      <c r="AY1497" s="26"/>
      <c r="AZ1497" s="26"/>
      <c r="BA1497" s="26"/>
      <c r="BB1497" s="26"/>
      <c r="BC1497" s="26"/>
      <c r="CW1497" s="26">
        <v>0.50973360655737709</v>
      </c>
      <c r="CX1497" s="13">
        <v>72.3</v>
      </c>
      <c r="CY1497" s="13">
        <v>69.457323152266</v>
      </c>
      <c r="CZ1497" s="13">
        <v>68.760756696390956</v>
      </c>
      <c r="DA1497" s="13">
        <v>49.343972656417748</v>
      </c>
      <c r="DB1497" s="13">
        <f ca="1"/>
        <v>70.616041178658392</v>
      </c>
      <c r="DC1497" s="13">
        <f ca="1"/>
        <v>69.112148301176148</v>
      </c>
      <c r="DD1497" s="13">
        <v>67.699818529571246</v>
      </c>
      <c r="DE1497" s="13">
        <f ca="1"/>
        <v>69.936667418481719</v>
      </c>
      <c r="DF1497" s="13">
        <v>70.622008782451516</v>
      </c>
    </row>
    <row r="1498" spans="1:110" x14ac:dyDescent="0.25">
      <c r="A1498" s="9">
        <v>62</v>
      </c>
      <c r="B1498" s="10" t="b">
        <v>1</v>
      </c>
      <c r="U1498" s="13"/>
      <c r="V1498" s="13"/>
      <c r="W1498" s="14"/>
      <c r="X1498" s="26"/>
      <c r="Y1498" s="26"/>
      <c r="Z1498" s="26"/>
      <c r="AA1498" s="26"/>
      <c r="AB1498" s="26"/>
      <c r="AC1498" s="26"/>
      <c r="AD1498" s="26"/>
      <c r="AE1498" s="26"/>
      <c r="AG1498" s="13"/>
      <c r="AH1498" s="13"/>
      <c r="AI1498" s="14"/>
      <c r="AJ1498" s="26"/>
      <c r="AK1498" s="26"/>
      <c r="AL1498" s="26"/>
      <c r="AM1498" s="26"/>
      <c r="AN1498" s="26"/>
      <c r="AO1498" s="26"/>
      <c r="AP1498" s="26"/>
      <c r="AQ1498" s="26"/>
      <c r="AS1498" s="13"/>
      <c r="AT1498" s="13"/>
      <c r="AU1498" s="14"/>
      <c r="AV1498" s="26"/>
      <c r="AW1498" s="26"/>
      <c r="AX1498" s="26"/>
      <c r="AY1498" s="26"/>
      <c r="AZ1498" s="26"/>
      <c r="BA1498" s="26"/>
      <c r="BB1498" s="26"/>
      <c r="BC1498" s="26"/>
      <c r="CW1498" s="26">
        <v>0.51007513661202186</v>
      </c>
      <c r="CX1498" s="13">
        <v>72.3</v>
      </c>
      <c r="CY1498" s="13">
        <v>69.465478943253501</v>
      </c>
      <c r="CZ1498" s="13">
        <v>68.769416698810744</v>
      </c>
      <c r="DA1498" s="13">
        <v>49.392213028888406</v>
      </c>
      <c r="DB1498" s="13">
        <f ca="1"/>
        <v>70.623641913406402</v>
      </c>
      <c r="DC1498" s="13">
        <f ca="1"/>
        <v>69.120258278929455</v>
      </c>
      <c r="DD1498" s="13">
        <v>67.710353622323424</v>
      </c>
      <c r="DE1498" s="13">
        <f ca="1"/>
        <v>69.945625343260005</v>
      </c>
      <c r="DF1498" s="13">
        <v>70.631149763298481</v>
      </c>
    </row>
    <row r="1499" spans="1:110" x14ac:dyDescent="0.25">
      <c r="A1499" s="9">
        <v>59.7</v>
      </c>
      <c r="B1499" s="10" t="b">
        <v>1</v>
      </c>
      <c r="U1499" s="13"/>
      <c r="V1499" s="13"/>
      <c r="W1499" s="14"/>
      <c r="X1499" s="26"/>
      <c r="Y1499" s="26"/>
      <c r="Z1499" s="26"/>
      <c r="AA1499" s="26"/>
      <c r="AB1499" s="26"/>
      <c r="AC1499" s="26"/>
      <c r="AD1499" s="26"/>
      <c r="AE1499" s="26"/>
      <c r="AG1499" s="13"/>
      <c r="AH1499" s="13"/>
      <c r="AI1499" s="14"/>
      <c r="AJ1499" s="26"/>
      <c r="AK1499" s="26"/>
      <c r="AL1499" s="26"/>
      <c r="AM1499" s="26"/>
      <c r="AN1499" s="26"/>
      <c r="AO1499" s="26"/>
      <c r="AP1499" s="26"/>
      <c r="AQ1499" s="26"/>
      <c r="AS1499" s="13"/>
      <c r="AT1499" s="13"/>
      <c r="AU1499" s="14"/>
      <c r="AV1499" s="26"/>
      <c r="AW1499" s="26"/>
      <c r="AX1499" s="26"/>
      <c r="AY1499" s="26"/>
      <c r="AZ1499" s="26"/>
      <c r="BA1499" s="26"/>
      <c r="BB1499" s="26"/>
      <c r="BC1499" s="26"/>
      <c r="CW1499" s="26">
        <v>0.51041666666666663</v>
      </c>
      <c r="CX1499" s="13">
        <v>72.3</v>
      </c>
      <c r="CY1499" s="13">
        <v>69.473634910647803</v>
      </c>
      <c r="CZ1499" s="13">
        <v>68.778077979253737</v>
      </c>
      <c r="DA1499" s="13">
        <v>49.440487041788899</v>
      </c>
      <c r="DB1499" s="13">
        <f ca="1"/>
        <v>70.631241338665944</v>
      </c>
      <c r="DC1499" s="13">
        <f ca="1"/>
        <v>69.128369066709794</v>
      </c>
      <c r="DD1499" s="13">
        <v>67.720885188684406</v>
      </c>
      <c r="DE1499" s="13">
        <f ca="1"/>
        <v>69.954582213665645</v>
      </c>
      <c r="DF1499" s="13">
        <v>70.640289494337878</v>
      </c>
    </row>
    <row r="1500" spans="1:110" x14ac:dyDescent="0.25">
      <c r="A1500" s="9">
        <v>59.2</v>
      </c>
      <c r="B1500" s="10" t="b">
        <v>1</v>
      </c>
      <c r="U1500" s="13"/>
      <c r="V1500" s="13"/>
      <c r="W1500" s="14"/>
      <c r="X1500" s="26"/>
      <c r="Y1500" s="26"/>
      <c r="Z1500" s="26"/>
      <c r="AA1500" s="26"/>
      <c r="AB1500" s="26"/>
      <c r="AC1500" s="26"/>
      <c r="AD1500" s="26"/>
      <c r="AE1500" s="26"/>
      <c r="AG1500" s="13"/>
      <c r="AH1500" s="13"/>
      <c r="AI1500" s="14"/>
      <c r="AJ1500" s="26"/>
      <c r="AK1500" s="26"/>
      <c r="AL1500" s="26"/>
      <c r="AM1500" s="26"/>
      <c r="AN1500" s="26"/>
      <c r="AO1500" s="26"/>
      <c r="AP1500" s="26"/>
      <c r="AQ1500" s="26"/>
      <c r="AS1500" s="13"/>
      <c r="AT1500" s="13"/>
      <c r="AU1500" s="14"/>
      <c r="AV1500" s="26"/>
      <c r="AW1500" s="26"/>
      <c r="AX1500" s="26"/>
      <c r="AY1500" s="26"/>
      <c r="AZ1500" s="26"/>
      <c r="BA1500" s="26"/>
      <c r="BB1500" s="26"/>
      <c r="BC1500" s="26"/>
      <c r="CW1500" s="26">
        <v>0.51075819672131151</v>
      </c>
      <c r="CX1500" s="13">
        <v>72.3</v>
      </c>
      <c r="CY1500" s="13">
        <v>69.481791060438184</v>
      </c>
      <c r="CZ1500" s="13">
        <v>68.786740544289557</v>
      </c>
      <c r="DA1500" s="13">
        <v>49.488794742070297</v>
      </c>
      <c r="DB1500" s="13">
        <f ca="1"/>
        <v>70.638839460203897</v>
      </c>
      <c r="DC1500" s="13">
        <f ca="1"/>
        <v>69.136480670533743</v>
      </c>
      <c r="DD1500" s="13">
        <v>67.73141323219302</v>
      </c>
      <c r="DE1500" s="13">
        <f ca="1"/>
        <v>69.963538034566923</v>
      </c>
      <c r="DF1500" s="13">
        <v>70.64942798044477</v>
      </c>
    </row>
    <row r="1501" spans="1:110" x14ac:dyDescent="0.25">
      <c r="A1501" s="9">
        <v>58.6</v>
      </c>
      <c r="B1501" s="10" t="b">
        <v>1</v>
      </c>
      <c r="U1501" s="13"/>
      <c r="V1501" s="13"/>
      <c r="W1501" s="14"/>
      <c r="X1501" s="26"/>
      <c r="Y1501" s="26"/>
      <c r="Z1501" s="26"/>
      <c r="AA1501" s="26"/>
      <c r="AB1501" s="26"/>
      <c r="AC1501" s="26"/>
      <c r="AD1501" s="26"/>
      <c r="AE1501" s="26"/>
      <c r="AG1501" s="13"/>
      <c r="AH1501" s="13"/>
      <c r="AI1501" s="14"/>
      <c r="AJ1501" s="26"/>
      <c r="AK1501" s="26"/>
      <c r="AL1501" s="26"/>
      <c r="AM1501" s="26"/>
      <c r="AN1501" s="26"/>
      <c r="AO1501" s="26"/>
      <c r="AP1501" s="26"/>
      <c r="AQ1501" s="26"/>
      <c r="AS1501" s="13"/>
      <c r="AT1501" s="13"/>
      <c r="AU1501" s="14"/>
      <c r="AV1501" s="26"/>
      <c r="AW1501" s="26"/>
      <c r="AX1501" s="26"/>
      <c r="AY1501" s="26"/>
      <c r="AZ1501" s="26"/>
      <c r="BA1501" s="26"/>
      <c r="BB1501" s="26"/>
      <c r="BC1501" s="26"/>
      <c r="CW1501" s="26">
        <v>0.51109972677595628</v>
      </c>
      <c r="CX1501" s="13">
        <v>72.3</v>
      </c>
      <c r="CY1501" s="13">
        <v>69.489947398614817</v>
      </c>
      <c r="CZ1501" s="13">
        <v>68.795404400492188</v>
      </c>
      <c r="DA1501" s="13">
        <v>49.537136176781992</v>
      </c>
      <c r="DB1501" s="13">
        <f ca="1"/>
        <v>70.646436283783814</v>
      </c>
      <c r="DC1501" s="13">
        <f ca="1"/>
        <v>69.144593096420692</v>
      </c>
      <c r="DD1501" s="13">
        <v>67.741937756382072</v>
      </c>
      <c r="DE1501" s="13">
        <f ca="1"/>
        <v>69.972492810829849</v>
      </c>
      <c r="DF1501" s="13">
        <v>70.658565226491419</v>
      </c>
    </row>
    <row r="1502" spans="1:110" x14ac:dyDescent="0.25">
      <c r="A1502" s="9">
        <v>57.9</v>
      </c>
      <c r="B1502" s="10" t="b">
        <v>1</v>
      </c>
      <c r="U1502" s="13"/>
      <c r="V1502" s="13"/>
      <c r="W1502" s="14"/>
      <c r="X1502" s="26"/>
      <c r="Y1502" s="26"/>
      <c r="Z1502" s="26"/>
      <c r="AA1502" s="26"/>
      <c r="AB1502" s="26"/>
      <c r="AC1502" s="26"/>
      <c r="AD1502" s="26"/>
      <c r="AE1502" s="26"/>
      <c r="AG1502" s="13"/>
      <c r="AH1502" s="13"/>
      <c r="AI1502" s="14"/>
      <c r="AJ1502" s="26"/>
      <c r="AK1502" s="26"/>
      <c r="AL1502" s="26"/>
      <c r="AM1502" s="26"/>
      <c r="AN1502" s="26"/>
      <c r="AO1502" s="26"/>
      <c r="AP1502" s="26"/>
      <c r="AQ1502" s="26"/>
      <c r="AS1502" s="13"/>
      <c r="AT1502" s="13"/>
      <c r="AU1502" s="14"/>
      <c r="AV1502" s="26"/>
      <c r="AW1502" s="26"/>
      <c r="AX1502" s="26"/>
      <c r="AY1502" s="26"/>
      <c r="AZ1502" s="26"/>
      <c r="BA1502" s="26"/>
      <c r="BB1502" s="26"/>
      <c r="BC1502" s="26"/>
      <c r="CW1502" s="26">
        <v>0.51144125683060104</v>
      </c>
      <c r="CX1502" s="13">
        <v>72.3</v>
      </c>
      <c r="CY1502" s="13">
        <v>69.498103931168856</v>
      </c>
      <c r="CZ1502" s="13">
        <v>68.804069554439678</v>
      </c>
      <c r="DA1502" s="13">
        <v>49.585511393072053</v>
      </c>
      <c r="DB1502" s="13">
        <f ca="1"/>
        <v>70.65403181516605</v>
      </c>
      <c r="DC1502" s="13">
        <f ca="1"/>
        <v>69.152706350392847</v>
      </c>
      <c r="DD1502" s="13">
        <v>67.752458764778567</v>
      </c>
      <c r="DE1502" s="13">
        <f ca="1"/>
        <v>69.981446547318228</v>
      </c>
      <c r="DF1502" s="13">
        <v>70.667701237347472</v>
      </c>
    </row>
    <row r="1503" spans="1:110" x14ac:dyDescent="0.25">
      <c r="A1503" s="9">
        <v>56.7</v>
      </c>
      <c r="B1503" s="10" t="b">
        <v>1</v>
      </c>
      <c r="U1503" s="13"/>
      <c r="V1503" s="13"/>
      <c r="W1503" s="14"/>
      <c r="X1503" s="26"/>
      <c r="Y1503" s="26"/>
      <c r="Z1503" s="26"/>
      <c r="AA1503" s="26"/>
      <c r="AB1503" s="26"/>
      <c r="AC1503" s="26"/>
      <c r="AD1503" s="26"/>
      <c r="AE1503" s="26"/>
      <c r="AG1503" s="13"/>
      <c r="AH1503" s="13"/>
      <c r="AI1503" s="14"/>
      <c r="AJ1503" s="26"/>
      <c r="AK1503" s="26"/>
      <c r="AL1503" s="26"/>
      <c r="AM1503" s="26"/>
      <c r="AN1503" s="26"/>
      <c r="AO1503" s="26"/>
      <c r="AP1503" s="26"/>
      <c r="AQ1503" s="26"/>
      <c r="AS1503" s="13"/>
      <c r="AT1503" s="13"/>
      <c r="AU1503" s="14"/>
      <c r="AV1503" s="26"/>
      <c r="AW1503" s="26"/>
      <c r="AX1503" s="26"/>
      <c r="AY1503" s="26"/>
      <c r="AZ1503" s="26"/>
      <c r="BA1503" s="26"/>
      <c r="BB1503" s="26"/>
      <c r="BC1503" s="26"/>
      <c r="CW1503" s="26">
        <v>0.51178278688524592</v>
      </c>
      <c r="CX1503" s="13">
        <v>72.3</v>
      </c>
      <c r="CY1503" s="13">
        <v>69.50626066409248</v>
      </c>
      <c r="CZ1503" s="13">
        <v>68.812736012714694</v>
      </c>
      <c r="DA1503" s="13">
        <v>49.633920438187474</v>
      </c>
      <c r="DB1503" s="13">
        <f ca="1"/>
        <v>70.661626060107793</v>
      </c>
      <c r="DC1503" s="13">
        <f ca="1"/>
        <v>69.160820438475284</v>
      </c>
      <c r="DD1503" s="13">
        <v>67.762976260903557</v>
      </c>
      <c r="DE1503" s="13">
        <f ca="1"/>
        <v>69.990399248893638</v>
      </c>
      <c r="DF1503" s="13">
        <v>70.676836017879893</v>
      </c>
    </row>
    <row r="1504" spans="1:110" x14ac:dyDescent="0.25">
      <c r="A1504" s="9">
        <v>55.3</v>
      </c>
      <c r="B1504" s="10" t="b">
        <v>1</v>
      </c>
      <c r="U1504" s="13"/>
      <c r="V1504" s="13"/>
      <c r="W1504" s="14"/>
      <c r="X1504" s="26"/>
      <c r="Y1504" s="26"/>
      <c r="Z1504" s="26"/>
      <c r="AA1504" s="26"/>
      <c r="AB1504" s="26"/>
      <c r="AC1504" s="26"/>
      <c r="AD1504" s="26"/>
      <c r="AE1504" s="26"/>
      <c r="AG1504" s="13"/>
      <c r="AH1504" s="13"/>
      <c r="AI1504" s="14"/>
      <c r="AJ1504" s="26"/>
      <c r="AK1504" s="26"/>
      <c r="AL1504" s="26"/>
      <c r="AM1504" s="26"/>
      <c r="AN1504" s="26"/>
      <c r="AO1504" s="26"/>
      <c r="AP1504" s="26"/>
      <c r="AQ1504" s="26"/>
      <c r="AS1504" s="13"/>
      <c r="AT1504" s="13"/>
      <c r="AU1504" s="14"/>
      <c r="AV1504" s="26"/>
      <c r="AW1504" s="26"/>
      <c r="AX1504" s="26"/>
      <c r="AY1504" s="26"/>
      <c r="AZ1504" s="26"/>
      <c r="BA1504" s="26"/>
      <c r="BB1504" s="26"/>
      <c r="BC1504" s="26"/>
      <c r="CW1504" s="26">
        <v>0.51212431693989069</v>
      </c>
      <c r="CX1504" s="13">
        <v>72.3</v>
      </c>
      <c r="CY1504" s="13">
        <v>69.514417603378845</v>
      </c>
      <c r="CZ1504" s="13">
        <v>68.821403781903925</v>
      </c>
      <c r="DA1504" s="13">
        <v>49.682363359474365</v>
      </c>
      <c r="DB1504" s="13">
        <f ca="1"/>
        <v>70.669219024362988</v>
      </c>
      <c r="DC1504" s="13">
        <f ca="1"/>
        <v>69.168935366695976</v>
      </c>
      <c r="DD1504" s="13">
        <v>67.773490248272253</v>
      </c>
      <c r="DE1504" s="13">
        <f ca="1"/>
        <v>69.999350920415438</v>
      </c>
      <c r="DF1504" s="13">
        <v>70.685969572953013</v>
      </c>
    </row>
    <row r="1505" spans="1:110" x14ac:dyDescent="0.25">
      <c r="A1505" s="9">
        <v>54</v>
      </c>
      <c r="B1505" s="10" t="b">
        <v>1</v>
      </c>
      <c r="U1505" s="13"/>
      <c r="V1505" s="13"/>
      <c r="W1505" s="14"/>
      <c r="X1505" s="26"/>
      <c r="Y1505" s="26"/>
      <c r="Z1505" s="26"/>
      <c r="AA1505" s="26"/>
      <c r="AB1505" s="26"/>
      <c r="AC1505" s="26"/>
      <c r="AD1505" s="26"/>
      <c r="AE1505" s="26"/>
      <c r="AG1505" s="13"/>
      <c r="AH1505" s="13"/>
      <c r="AI1505" s="14"/>
      <c r="AJ1505" s="26"/>
      <c r="AK1505" s="26"/>
      <c r="AL1505" s="26"/>
      <c r="AM1505" s="26"/>
      <c r="AN1505" s="26"/>
      <c r="AO1505" s="26"/>
      <c r="AP1505" s="26"/>
      <c r="AQ1505" s="26"/>
      <c r="AS1505" s="13"/>
      <c r="AT1505" s="13"/>
      <c r="AU1505" s="14"/>
      <c r="AV1505" s="26"/>
      <c r="AW1505" s="26"/>
      <c r="AX1505" s="26"/>
      <c r="AY1505" s="26"/>
      <c r="AZ1505" s="26"/>
      <c r="BA1505" s="26"/>
      <c r="BB1505" s="26"/>
      <c r="BC1505" s="26"/>
      <c r="CW1505" s="26">
        <v>0.51246584699453557</v>
      </c>
      <c r="CX1505" s="13">
        <v>72.3</v>
      </c>
      <c r="CY1505" s="13">
        <v>69.52257475502222</v>
      </c>
      <c r="CZ1505" s="13">
        <v>68.830072868598606</v>
      </c>
      <c r="DA1505" s="13">
        <v>49.730840204378389</v>
      </c>
      <c r="DB1505" s="13">
        <f ca="1"/>
        <v>70.676810713682485</v>
      </c>
      <c r="DC1505" s="13">
        <f ca="1"/>
        <v>69.177051141085798</v>
      </c>
      <c r="DD1505" s="13">
        <v>67.784000730393984</v>
      </c>
      <c r="DE1505" s="13">
        <f ca="1"/>
        <v>70.008301566740855</v>
      </c>
      <c r="DF1505" s="13">
        <v>70.695101907428551</v>
      </c>
    </row>
    <row r="1506" spans="1:110" x14ac:dyDescent="0.25">
      <c r="A1506" s="9">
        <v>50</v>
      </c>
      <c r="B1506" s="10" t="b">
        <v>1</v>
      </c>
      <c r="U1506" s="13"/>
      <c r="V1506" s="13"/>
      <c r="W1506" s="14"/>
      <c r="X1506" s="26"/>
      <c r="Y1506" s="26"/>
      <c r="Z1506" s="26"/>
      <c r="AA1506" s="26"/>
      <c r="AB1506" s="26"/>
      <c r="AC1506" s="26"/>
      <c r="AD1506" s="26"/>
      <c r="AE1506" s="26"/>
      <c r="AG1506" s="13"/>
      <c r="AH1506" s="13"/>
      <c r="AI1506" s="14"/>
      <c r="AJ1506" s="26"/>
      <c r="AK1506" s="26"/>
      <c r="AL1506" s="26"/>
      <c r="AM1506" s="26"/>
      <c r="AN1506" s="26"/>
      <c r="AO1506" s="26"/>
      <c r="AP1506" s="26"/>
      <c r="AQ1506" s="26"/>
      <c r="AS1506" s="13"/>
      <c r="AT1506" s="13"/>
      <c r="AU1506" s="14"/>
      <c r="AV1506" s="26"/>
      <c r="AW1506" s="26"/>
      <c r="AX1506" s="26"/>
      <c r="AY1506" s="26"/>
      <c r="AZ1506" s="26"/>
      <c r="BA1506" s="26"/>
      <c r="BB1506" s="26"/>
      <c r="BC1506" s="26"/>
      <c r="CW1506" s="26">
        <v>0.51280737704918034</v>
      </c>
      <c r="CX1506" s="13">
        <v>72.3</v>
      </c>
      <c r="CY1506" s="13">
        <v>69.530732125017934</v>
      </c>
      <c r="CZ1506" s="13">
        <v>68.83874327939445</v>
      </c>
      <c r="DA1506" s="13">
        <v>49.779351020444885</v>
      </c>
      <c r="DB1506" s="13">
        <f ca="1"/>
        <v>70.684401133814006</v>
      </c>
      <c r="DC1506" s="13">
        <f ca="1"/>
        <v>69.185167767678607</v>
      </c>
      <c r="DD1506" s="13">
        <v>67.794507710772251</v>
      </c>
      <c r="DE1506" s="13">
        <f ca="1"/>
        <v>70.017251192724913</v>
      </c>
      <c r="DF1506" s="13">
        <v>70.704233026165667</v>
      </c>
    </row>
    <row r="1507" spans="1:110" x14ac:dyDescent="0.25">
      <c r="A1507" s="9">
        <v>56</v>
      </c>
      <c r="B1507" s="10" t="b">
        <v>1</v>
      </c>
      <c r="U1507" s="13"/>
      <c r="V1507" s="13"/>
      <c r="W1507" s="14"/>
      <c r="X1507" s="26"/>
      <c r="Y1507" s="26"/>
      <c r="Z1507" s="26"/>
      <c r="AA1507" s="26"/>
      <c r="AB1507" s="26"/>
      <c r="AC1507" s="26"/>
      <c r="AD1507" s="26"/>
      <c r="AE1507" s="26"/>
      <c r="AG1507" s="13"/>
      <c r="AH1507" s="13"/>
      <c r="AI1507" s="14"/>
      <c r="AJ1507" s="26"/>
      <c r="AK1507" s="26"/>
      <c r="AL1507" s="26"/>
      <c r="AM1507" s="26"/>
      <c r="AN1507" s="26"/>
      <c r="AO1507" s="26"/>
      <c r="AP1507" s="26"/>
      <c r="AQ1507" s="26"/>
      <c r="AS1507" s="13"/>
      <c r="AT1507" s="13"/>
      <c r="AU1507" s="14"/>
      <c r="AV1507" s="26"/>
      <c r="AW1507" s="26"/>
      <c r="AX1507" s="26"/>
      <c r="AY1507" s="26"/>
      <c r="AZ1507" s="26"/>
      <c r="BA1507" s="26"/>
      <c r="BB1507" s="26"/>
      <c r="BC1507" s="26"/>
      <c r="CW1507" s="26">
        <v>0.5131489071038251</v>
      </c>
      <c r="CX1507" s="13">
        <v>72.3</v>
      </c>
      <c r="CY1507" s="13">
        <v>69.538889719362444</v>
      </c>
      <c r="CZ1507" s="13">
        <v>68.847415020891447</v>
      </c>
      <c r="DA1507" s="13">
        <v>49.827895855319269</v>
      </c>
      <c r="DB1507" s="13">
        <f ca="1"/>
        <v>70.69199029050219</v>
      </c>
      <c r="DC1507" s="13">
        <f ca="1"/>
        <v>69.193285252511231</v>
      </c>
      <c r="DD1507" s="13">
        <v>67.805011192904729</v>
      </c>
      <c r="DE1507" s="13">
        <f ca="1"/>
        <v>70.026199803220578</v>
      </c>
      <c r="DF1507" s="13">
        <v>70.713362934020893</v>
      </c>
    </row>
    <row r="1508" spans="1:110" x14ac:dyDescent="0.25">
      <c r="A1508" s="9">
        <v>51.5</v>
      </c>
      <c r="B1508" s="10" t="b">
        <v>1</v>
      </c>
      <c r="U1508" s="13"/>
      <c r="V1508" s="13"/>
      <c r="W1508" s="14"/>
      <c r="X1508" s="26"/>
      <c r="Y1508" s="26"/>
      <c r="Z1508" s="26"/>
      <c r="AA1508" s="26"/>
      <c r="AB1508" s="26"/>
      <c r="AC1508" s="26"/>
      <c r="AD1508" s="26"/>
      <c r="AE1508" s="26"/>
      <c r="AG1508" s="13"/>
      <c r="AH1508" s="13"/>
      <c r="AI1508" s="14"/>
      <c r="AJ1508" s="26"/>
      <c r="AK1508" s="26"/>
      <c r="AL1508" s="26"/>
      <c r="AM1508" s="26"/>
      <c r="AN1508" s="26"/>
      <c r="AO1508" s="26"/>
      <c r="AP1508" s="26"/>
      <c r="AQ1508" s="26"/>
      <c r="AS1508" s="13"/>
      <c r="AT1508" s="13"/>
      <c r="AU1508" s="14"/>
      <c r="AV1508" s="26"/>
      <c r="AW1508" s="26"/>
      <c r="AX1508" s="26"/>
      <c r="AY1508" s="26"/>
      <c r="AZ1508" s="26"/>
      <c r="BA1508" s="26"/>
      <c r="BB1508" s="26"/>
      <c r="BC1508" s="26"/>
      <c r="CW1508" s="26">
        <v>0.51349043715846998</v>
      </c>
      <c r="CX1508" s="13">
        <v>72.3</v>
      </c>
      <c r="CY1508" s="13">
        <v>69.54704754405337</v>
      </c>
      <c r="CZ1508" s="13">
        <v>68.856088099694134</v>
      </c>
      <c r="DA1508" s="13">
        <v>49.876474756747257</v>
      </c>
      <c r="DB1508" s="13">
        <f ca="1"/>
        <v>70.699578189488619</v>
      </c>
      <c r="DC1508" s="13">
        <f ca="1"/>
        <v>69.201403601623511</v>
      </c>
      <c r="DD1508" s="13">
        <v>67.815511180283266</v>
      </c>
      <c r="DE1508" s="13">
        <f ca="1"/>
        <v>70.035147403078653</v>
      </c>
      <c r="DF1508" s="13">
        <v>70.722491635848286</v>
      </c>
    </row>
    <row r="1509" spans="1:110" x14ac:dyDescent="0.25">
      <c r="A1509" s="9">
        <v>51.9</v>
      </c>
      <c r="B1509" s="10" t="b">
        <v>1</v>
      </c>
      <c r="U1509" s="13"/>
      <c r="V1509" s="13"/>
      <c r="W1509" s="14"/>
      <c r="X1509" s="26"/>
      <c r="Y1509" s="26"/>
      <c r="Z1509" s="26"/>
      <c r="AA1509" s="26"/>
      <c r="AB1509" s="26"/>
      <c r="AC1509" s="26"/>
      <c r="AD1509" s="26"/>
      <c r="AE1509" s="26"/>
      <c r="AG1509" s="13"/>
      <c r="AH1509" s="13"/>
      <c r="AI1509" s="14"/>
      <c r="AJ1509" s="26"/>
      <c r="AK1509" s="26"/>
      <c r="AL1509" s="26"/>
      <c r="AM1509" s="26"/>
      <c r="AN1509" s="26"/>
      <c r="AO1509" s="26"/>
      <c r="AP1509" s="26"/>
      <c r="AQ1509" s="26"/>
      <c r="AS1509" s="13"/>
      <c r="AT1509" s="13"/>
      <c r="AU1509" s="14"/>
      <c r="AV1509" s="26"/>
      <c r="AW1509" s="26"/>
      <c r="AX1509" s="26"/>
      <c r="AY1509" s="26"/>
      <c r="AZ1509" s="26"/>
      <c r="BA1509" s="26"/>
      <c r="BB1509" s="26"/>
      <c r="BC1509" s="26"/>
      <c r="CW1509" s="26">
        <v>0.51383196721311475</v>
      </c>
      <c r="CX1509" s="13">
        <v>72.3</v>
      </c>
      <c r="CY1509" s="13">
        <v>69.555205605089512</v>
      </c>
      <c r="CZ1509" s="13">
        <v>68.864762522411581</v>
      </c>
      <c r="DA1509" s="13">
        <v>49.92508777257509</v>
      </c>
      <c r="DB1509" s="13">
        <f ca="1"/>
        <v>70.707164836511836</v>
      </c>
      <c r="DC1509" s="13">
        <f ca="1"/>
        <v>69.209522821058343</v>
      </c>
      <c r="DD1509" s="13">
        <v>67.826007676393871</v>
      </c>
      <c r="DE1509" s="13">
        <f ca="1"/>
        <v>70.044093997147854</v>
      </c>
      <c r="DF1509" s="13">
        <v>70.731619136499319</v>
      </c>
    </row>
    <row r="1510" spans="1:110" x14ac:dyDescent="0.25">
      <c r="A1510" s="9">
        <v>72.7</v>
      </c>
      <c r="B1510" s="10" t="b">
        <v>1</v>
      </c>
      <c r="U1510" s="13"/>
      <c r="V1510" s="13"/>
      <c r="W1510" s="14"/>
      <c r="X1510" s="26"/>
      <c r="Y1510" s="26"/>
      <c r="Z1510" s="26"/>
      <c r="AA1510" s="26"/>
      <c r="AB1510" s="26"/>
      <c r="AC1510" s="26"/>
      <c r="AD1510" s="26"/>
      <c r="AE1510" s="26"/>
      <c r="AG1510" s="13"/>
      <c r="AH1510" s="13"/>
      <c r="AI1510" s="14"/>
      <c r="AJ1510" s="26"/>
      <c r="AK1510" s="26"/>
      <c r="AL1510" s="26"/>
      <c r="AM1510" s="26"/>
      <c r="AN1510" s="26"/>
      <c r="AO1510" s="26"/>
      <c r="AP1510" s="26"/>
      <c r="AQ1510" s="26"/>
      <c r="AS1510" s="13"/>
      <c r="AT1510" s="13"/>
      <c r="AU1510" s="14"/>
      <c r="AV1510" s="26"/>
      <c r="AW1510" s="26"/>
      <c r="AX1510" s="26"/>
      <c r="AY1510" s="26"/>
      <c r="AZ1510" s="26"/>
      <c r="BA1510" s="26"/>
      <c r="BB1510" s="26"/>
      <c r="BC1510" s="26"/>
      <c r="CW1510" s="26">
        <v>0.51417349726775952</v>
      </c>
      <c r="CX1510" s="13">
        <v>72.400000000000006</v>
      </c>
      <c r="CY1510" s="13">
        <v>69.563363908470876</v>
      </c>
      <c r="CZ1510" s="13">
        <v>68.873438295657408</v>
      </c>
      <c r="DA1510" s="13">
        <v>49.973734950749964</v>
      </c>
      <c r="DB1510" s="13">
        <f ca="1"/>
        <v>70.714750237307427</v>
      </c>
      <c r="DC1510" s="13">
        <f ca="1"/>
        <v>69.217642916861735</v>
      </c>
      <c r="DD1510" s="13">
        <v>67.83650068471681</v>
      </c>
      <c r="DE1510" s="13">
        <f ca="1"/>
        <v>70.053039590274892</v>
      </c>
      <c r="DF1510" s="13">
        <v>70.740745440822963</v>
      </c>
    </row>
    <row r="1511" spans="1:110" x14ac:dyDescent="0.25">
      <c r="A1511" s="9">
        <v>72.400000000000006</v>
      </c>
      <c r="B1511" s="10" t="b">
        <v>1</v>
      </c>
      <c r="U1511" s="13"/>
      <c r="V1511" s="13"/>
      <c r="W1511" s="14"/>
      <c r="X1511" s="26"/>
      <c r="Y1511" s="26"/>
      <c r="Z1511" s="26"/>
      <c r="AA1511" s="26"/>
      <c r="AB1511" s="26"/>
      <c r="AC1511" s="26"/>
      <c r="AD1511" s="26"/>
      <c r="AE1511" s="26"/>
      <c r="AG1511" s="13"/>
      <c r="AH1511" s="13"/>
      <c r="AI1511" s="14"/>
      <c r="AJ1511" s="26"/>
      <c r="AK1511" s="26"/>
      <c r="AL1511" s="26"/>
      <c r="AM1511" s="26"/>
      <c r="AN1511" s="26"/>
      <c r="AO1511" s="26"/>
      <c r="AP1511" s="26"/>
      <c r="AQ1511" s="26"/>
      <c r="AS1511" s="13"/>
      <c r="AT1511" s="13"/>
      <c r="AU1511" s="14"/>
      <c r="AV1511" s="26"/>
      <c r="AW1511" s="26"/>
      <c r="AX1511" s="26"/>
      <c r="AY1511" s="26"/>
      <c r="AZ1511" s="26"/>
      <c r="BA1511" s="26"/>
      <c r="BB1511" s="26"/>
      <c r="BC1511" s="26"/>
      <c r="CW1511" s="26">
        <v>0.51451502732240439</v>
      </c>
      <c r="CX1511" s="13">
        <v>72.400000000000006</v>
      </c>
      <c r="CY1511" s="13">
        <v>69.571522460198707</v>
      </c>
      <c r="CZ1511" s="13">
        <v>68.882115426049779</v>
      </c>
      <c r="DA1511" s="13">
        <v>50.022416339320202</v>
      </c>
      <c r="DB1511" s="13">
        <f ca="1"/>
        <v>70.722334397607966</v>
      </c>
      <c r="DC1511" s="13">
        <f ca="1"/>
        <v>69.225763895082764</v>
      </c>
      <c r="DD1511" s="13">
        <v>67.846990208726567</v>
      </c>
      <c r="DE1511" s="13">
        <f ca="1"/>
        <v>70.061984187304375</v>
      </c>
      <c r="DF1511" s="13">
        <v>70.749870553665772</v>
      </c>
    </row>
    <row r="1512" spans="1:110" x14ac:dyDescent="0.25">
      <c r="A1512" s="9">
        <v>72.900000000000006</v>
      </c>
      <c r="B1512" s="10" t="b">
        <v>1</v>
      </c>
      <c r="U1512" s="13"/>
      <c r="V1512" s="13"/>
      <c r="W1512" s="14"/>
      <c r="X1512" s="26"/>
      <c r="Y1512" s="26"/>
      <c r="Z1512" s="26"/>
      <c r="AA1512" s="26"/>
      <c r="AB1512" s="26"/>
      <c r="AC1512" s="26"/>
      <c r="AD1512" s="26"/>
      <c r="AE1512" s="26"/>
      <c r="AG1512" s="13"/>
      <c r="AH1512" s="13"/>
      <c r="AI1512" s="14"/>
      <c r="AJ1512" s="26"/>
      <c r="AK1512" s="26"/>
      <c r="AL1512" s="26"/>
      <c r="AM1512" s="26"/>
      <c r="AN1512" s="26"/>
      <c r="AO1512" s="26"/>
      <c r="AP1512" s="26"/>
      <c r="AQ1512" s="26"/>
      <c r="AS1512" s="13"/>
      <c r="AT1512" s="13"/>
      <c r="AU1512" s="14"/>
      <c r="AV1512" s="26"/>
      <c r="AW1512" s="26"/>
      <c r="AX1512" s="26"/>
      <c r="AY1512" s="26"/>
      <c r="AZ1512" s="26"/>
      <c r="BA1512" s="26"/>
      <c r="BB1512" s="26"/>
      <c r="BC1512" s="26"/>
      <c r="CW1512" s="26">
        <v>0.51485655737704916</v>
      </c>
      <c r="CX1512" s="13">
        <v>72.400000000000006</v>
      </c>
      <c r="CY1512" s="13">
        <v>69.579681266275571</v>
      </c>
      <c r="CZ1512" s="13">
        <v>68.890793920211578</v>
      </c>
      <c r="DA1512" s="13">
        <v>50.071131986435525</v>
      </c>
      <c r="DB1512" s="13">
        <f ca="1"/>
        <v>70.729917323143098</v>
      </c>
      <c r="DC1512" s="13">
        <f ca="1"/>
        <v>69.233885761773664</v>
      </c>
      <c r="DD1512" s="13">
        <v>67.857476251891825</v>
      </c>
      <c r="DE1512" s="13">
        <f ca="1"/>
        <v>70.070927793078937</v>
      </c>
      <c r="DF1512" s="13">
        <v>70.758994479871745</v>
      </c>
    </row>
    <row r="1513" spans="1:110" x14ac:dyDescent="0.25">
      <c r="A1513" s="9">
        <v>72.900000000000006</v>
      </c>
      <c r="B1513" s="10" t="b">
        <v>1</v>
      </c>
      <c r="U1513" s="13"/>
      <c r="V1513" s="13"/>
      <c r="W1513" s="14"/>
      <c r="X1513" s="26"/>
      <c r="Y1513" s="26"/>
      <c r="Z1513" s="26"/>
      <c r="AA1513" s="26"/>
      <c r="AB1513" s="26"/>
      <c r="AC1513" s="26"/>
      <c r="AD1513" s="26"/>
      <c r="AE1513" s="26"/>
      <c r="AG1513" s="13"/>
      <c r="AH1513" s="13"/>
      <c r="AI1513" s="14"/>
      <c r="AJ1513" s="26"/>
      <c r="AK1513" s="26"/>
      <c r="AL1513" s="26"/>
      <c r="AM1513" s="26"/>
      <c r="AN1513" s="26"/>
      <c r="AO1513" s="26"/>
      <c r="AP1513" s="26"/>
      <c r="AQ1513" s="26"/>
      <c r="AS1513" s="13"/>
      <c r="AT1513" s="13"/>
      <c r="AU1513" s="14"/>
      <c r="AV1513" s="26"/>
      <c r="AW1513" s="26"/>
      <c r="AX1513" s="26"/>
      <c r="AY1513" s="26"/>
      <c r="AZ1513" s="26"/>
      <c r="BA1513" s="26"/>
      <c r="BB1513" s="26"/>
      <c r="BC1513" s="26"/>
      <c r="CW1513" s="26">
        <v>0.51519808743169404</v>
      </c>
      <c r="CX1513" s="13">
        <v>72.400000000000006</v>
      </c>
      <c r="CY1513" s="13">
        <v>69.587840332705284</v>
      </c>
      <c r="CZ1513" s="13">
        <v>68.899473784770194</v>
      </c>
      <c r="DA1513" s="13">
        <v>50.119881940347433</v>
      </c>
      <c r="DB1513" s="13">
        <f ca="1"/>
        <v>70.737499019639571</v>
      </c>
      <c r="DC1513" s="13">
        <f ca="1"/>
        <v>69.242008522989849</v>
      </c>
      <c r="DD1513" s="13">
        <v>67.867958817675543</v>
      </c>
      <c r="DE1513" s="13">
        <f ca="1"/>
        <v>70.079870412439178</v>
      </c>
      <c r="DF1513" s="13">
        <v>70.768117224282534</v>
      </c>
    </row>
    <row r="1514" spans="1:110" x14ac:dyDescent="0.25">
      <c r="A1514" s="9">
        <v>71.3</v>
      </c>
      <c r="B1514" s="10" t="b">
        <v>1</v>
      </c>
      <c r="U1514" s="13"/>
      <c r="V1514" s="13"/>
      <c r="W1514" s="14"/>
      <c r="X1514" s="26"/>
      <c r="Y1514" s="26"/>
      <c r="Z1514" s="26"/>
      <c r="AA1514" s="26"/>
      <c r="AB1514" s="26"/>
      <c r="AC1514" s="26"/>
      <c r="AD1514" s="26"/>
      <c r="AE1514" s="26"/>
      <c r="AG1514" s="13"/>
      <c r="AH1514" s="13"/>
      <c r="AI1514" s="14"/>
      <c r="AJ1514" s="26"/>
      <c r="AK1514" s="26"/>
      <c r="AL1514" s="26"/>
      <c r="AM1514" s="26"/>
      <c r="AN1514" s="26"/>
      <c r="AO1514" s="26"/>
      <c r="AP1514" s="26"/>
      <c r="AQ1514" s="26"/>
      <c r="AS1514" s="13"/>
      <c r="AT1514" s="13"/>
      <c r="AU1514" s="14"/>
      <c r="AV1514" s="26"/>
      <c r="AW1514" s="26"/>
      <c r="AX1514" s="26"/>
      <c r="AY1514" s="26"/>
      <c r="AZ1514" s="26"/>
      <c r="BA1514" s="26"/>
      <c r="BB1514" s="26"/>
      <c r="BC1514" s="26"/>
      <c r="CW1514" s="26">
        <v>0.51553961748633881</v>
      </c>
      <c r="CX1514" s="13">
        <v>72.400000000000006</v>
      </c>
      <c r="CY1514" s="13">
        <v>69.595999665493039</v>
      </c>
      <c r="CZ1514" s="13">
        <v>68.908155026357861</v>
      </c>
      <c r="DA1514" s="13">
        <v>50.168666249409391</v>
      </c>
      <c r="DB1514" s="13">
        <f ca="1"/>
        <v>70.745079492821247</v>
      </c>
      <c r="DC1514" s="13">
        <f ca="1"/>
        <v>69.250132184789933</v>
      </c>
      <c r="DD1514" s="13">
        <v>67.878437909534938</v>
      </c>
      <c r="DE1514" s="13">
        <f ca="1"/>
        <v>70.088812050223723</v>
      </c>
      <c r="DF1514" s="13">
        <v>70.777238791737318</v>
      </c>
    </row>
    <row r="1515" spans="1:110" x14ac:dyDescent="0.25">
      <c r="A1515" s="9">
        <v>72.8</v>
      </c>
      <c r="B1515" s="10" t="b">
        <v>1</v>
      </c>
      <c r="U1515" s="13"/>
      <c r="V1515" s="13"/>
      <c r="W1515" s="14"/>
      <c r="X1515" s="26"/>
      <c r="Y1515" s="26"/>
      <c r="Z1515" s="26"/>
      <c r="AA1515" s="26"/>
      <c r="AB1515" s="26"/>
      <c r="AC1515" s="26"/>
      <c r="AD1515" s="26"/>
      <c r="AE1515" s="26"/>
      <c r="AG1515" s="13"/>
      <c r="AH1515" s="13"/>
      <c r="AI1515" s="14"/>
      <c r="AJ1515" s="26"/>
      <c r="AK1515" s="26"/>
      <c r="AL1515" s="26"/>
      <c r="AM1515" s="26"/>
      <c r="AN1515" s="26"/>
      <c r="AO1515" s="26"/>
      <c r="AP1515" s="26"/>
      <c r="AQ1515" s="26"/>
      <c r="AS1515" s="13"/>
      <c r="AT1515" s="13"/>
      <c r="AU1515" s="14"/>
      <c r="AV1515" s="26"/>
      <c r="AW1515" s="26"/>
      <c r="AX1515" s="26"/>
      <c r="AY1515" s="26"/>
      <c r="AZ1515" s="26"/>
      <c r="BA1515" s="26"/>
      <c r="BB1515" s="26"/>
      <c r="BC1515" s="26"/>
      <c r="CW1515" s="26">
        <v>0.51588114754098358</v>
      </c>
      <c r="CX1515" s="13">
        <v>72.400000000000006</v>
      </c>
      <c r="CY1515" s="13">
        <v>69.604159270645397</v>
      </c>
      <c r="CZ1515" s="13">
        <v>68.916837651611431</v>
      </c>
      <c r="DA1515" s="13">
        <v>50.217484962077215</v>
      </c>
      <c r="DB1515" s="13">
        <f ca="1"/>
        <v>70.752658748409132</v>
      </c>
      <c r="DC1515" s="13">
        <f ca="1"/>
        <v>69.258256753235798</v>
      </c>
      <c r="DD1515" s="13">
        <v>67.888913530921499</v>
      </c>
      <c r="DE1515" s="13">
        <f ca="1"/>
        <v>70.097752711269308</v>
      </c>
      <c r="DF1515" s="13">
        <v>70.78635918707289</v>
      </c>
    </row>
    <row r="1516" spans="1:110" x14ac:dyDescent="0.25">
      <c r="A1516" s="9">
        <v>72.7</v>
      </c>
      <c r="B1516" s="10" t="b">
        <v>1</v>
      </c>
      <c r="U1516" s="13"/>
      <c r="V1516" s="13"/>
      <c r="W1516" s="14"/>
      <c r="X1516" s="26"/>
      <c r="Y1516" s="26"/>
      <c r="Z1516" s="26"/>
      <c r="AA1516" s="26"/>
      <c r="AB1516" s="26"/>
      <c r="AC1516" s="26"/>
      <c r="AD1516" s="26"/>
      <c r="AE1516" s="26"/>
      <c r="AG1516" s="13"/>
      <c r="AH1516" s="13"/>
      <c r="AI1516" s="14"/>
      <c r="AJ1516" s="26"/>
      <c r="AK1516" s="26"/>
      <c r="AL1516" s="26"/>
      <c r="AM1516" s="26"/>
      <c r="AN1516" s="26"/>
      <c r="AO1516" s="26"/>
      <c r="AP1516" s="26"/>
      <c r="AQ1516" s="26"/>
      <c r="AS1516" s="13"/>
      <c r="AT1516" s="13"/>
      <c r="AU1516" s="14"/>
      <c r="AV1516" s="26"/>
      <c r="AW1516" s="26"/>
      <c r="AX1516" s="26"/>
      <c r="AY1516" s="26"/>
      <c r="AZ1516" s="26"/>
      <c r="BA1516" s="26"/>
      <c r="BB1516" s="26"/>
      <c r="BC1516" s="26"/>
      <c r="CW1516" s="26">
        <v>0.51622267759562845</v>
      </c>
      <c r="CX1516" s="13">
        <v>72.400000000000006</v>
      </c>
      <c r="CY1516" s="13">
        <v>69.612319154170294</v>
      </c>
      <c r="CZ1516" s="13">
        <v>68.925521667172532</v>
      </c>
      <c r="DA1516" s="13">
        <v>50.266338126909289</v>
      </c>
      <c r="DB1516" s="13">
        <f ca="1"/>
        <v>70.760236792121418</v>
      </c>
      <c r="DC1516" s="13">
        <f ca="1"/>
        <v>69.266382234392552</v>
      </c>
      <c r="DD1516" s="13">
        <v>67.899385685281004</v>
      </c>
      <c r="DE1516" s="13">
        <f ca="1"/>
        <v>70.106692400410651</v>
      </c>
      <c r="DF1516" s="13">
        <v>70.795478415123682</v>
      </c>
    </row>
    <row r="1517" spans="1:110" x14ac:dyDescent="0.25">
      <c r="A1517" s="9">
        <v>72.599999999999994</v>
      </c>
      <c r="B1517" s="10" t="b">
        <v>1</v>
      </c>
      <c r="U1517" s="13"/>
      <c r="V1517" s="13"/>
      <c r="W1517" s="14"/>
      <c r="X1517" s="26"/>
      <c r="Y1517" s="26"/>
      <c r="Z1517" s="26"/>
      <c r="AA1517" s="26"/>
      <c r="AB1517" s="26"/>
      <c r="AC1517" s="26"/>
      <c r="AD1517" s="26"/>
      <c r="AE1517" s="26"/>
      <c r="AG1517" s="13"/>
      <c r="AH1517" s="13"/>
      <c r="AI1517" s="14"/>
      <c r="AJ1517" s="26"/>
      <c r="AK1517" s="26"/>
      <c r="AL1517" s="26"/>
      <c r="AM1517" s="26"/>
      <c r="AN1517" s="26"/>
      <c r="AO1517" s="26"/>
      <c r="AP1517" s="26"/>
      <c r="AQ1517" s="26"/>
      <c r="AS1517" s="13"/>
      <c r="AT1517" s="13"/>
      <c r="AU1517" s="14"/>
      <c r="AV1517" s="26"/>
      <c r="AW1517" s="26"/>
      <c r="AX1517" s="26"/>
      <c r="AY1517" s="26"/>
      <c r="AZ1517" s="26"/>
      <c r="BA1517" s="26"/>
      <c r="BB1517" s="26"/>
      <c r="BC1517" s="26"/>
      <c r="CW1517" s="26">
        <v>0.51656420765027322</v>
      </c>
      <c r="CX1517" s="13">
        <v>72.400000000000006</v>
      </c>
      <c r="CY1517" s="13">
        <v>69.620479322077131</v>
      </c>
      <c r="CZ1517" s="13">
        <v>68.934207079687667</v>
      </c>
      <c r="DA1517" s="13">
        <v>50.315225792566828</v>
      </c>
      <c r="DB1517" s="13">
        <f ca="1"/>
        <v>70.767813629673498</v>
      </c>
      <c r="DC1517" s="13">
        <f ca="1"/>
        <v>69.274508634328654</v>
      </c>
      <c r="DD1517" s="13">
        <v>67.909854376053545</v>
      </c>
      <c r="DE1517" s="13">
        <f ca="1"/>
        <v>70.115631122480622</v>
      </c>
      <c r="DF1517" s="13">
        <v>70.804596480721784</v>
      </c>
    </row>
    <row r="1518" spans="1:110" x14ac:dyDescent="0.25">
      <c r="A1518" s="9">
        <v>72.5</v>
      </c>
      <c r="B1518" s="10" t="b">
        <v>1</v>
      </c>
      <c r="U1518" s="13"/>
      <c r="V1518" s="13"/>
      <c r="W1518" s="14"/>
      <c r="X1518" s="26"/>
      <c r="Y1518" s="26"/>
      <c r="Z1518" s="26"/>
      <c r="AA1518" s="26"/>
      <c r="AB1518" s="26"/>
      <c r="AC1518" s="26"/>
      <c r="AD1518" s="26"/>
      <c r="AE1518" s="26"/>
      <c r="AG1518" s="13"/>
      <c r="AH1518" s="13"/>
      <c r="AI1518" s="14"/>
      <c r="AJ1518" s="26"/>
      <c r="AK1518" s="26"/>
      <c r="AL1518" s="26"/>
      <c r="AM1518" s="26"/>
      <c r="AN1518" s="26"/>
      <c r="AO1518" s="26"/>
      <c r="AP1518" s="26"/>
      <c r="AQ1518" s="26"/>
      <c r="AS1518" s="13"/>
      <c r="AT1518" s="13"/>
      <c r="AU1518" s="14"/>
      <c r="AV1518" s="26"/>
      <c r="AW1518" s="26"/>
      <c r="AX1518" s="26"/>
      <c r="AY1518" s="26"/>
      <c r="AZ1518" s="26"/>
      <c r="BA1518" s="26"/>
      <c r="BB1518" s="26"/>
      <c r="BC1518" s="26"/>
      <c r="CW1518" s="26">
        <v>0.51690573770491799</v>
      </c>
      <c r="CX1518" s="13">
        <v>72.400000000000006</v>
      </c>
      <c r="CY1518" s="13">
        <v>69.628639780376758</v>
      </c>
      <c r="CZ1518" s="13">
        <v>68.942893895808027</v>
      </c>
      <c r="DA1518" s="13">
        <v>50.364148007814279</v>
      </c>
      <c r="DB1518" s="13">
        <f ca="1"/>
        <v>70.775389266777992</v>
      </c>
      <c r="DC1518" s="13">
        <f ca="1"/>
        <v>69.282635959115865</v>
      </c>
      <c r="DD1518" s="13">
        <v>67.920319606673488</v>
      </c>
      <c r="DE1518" s="13">
        <f ca="1"/>
        <v>70.124568882310157</v>
      </c>
      <c r="DF1518" s="13">
        <v>70.813713388696897</v>
      </c>
    </row>
    <row r="1519" spans="1:110" x14ac:dyDescent="0.25">
      <c r="A1519" s="9">
        <v>72.2</v>
      </c>
      <c r="B1519" s="10" t="b">
        <v>1</v>
      </c>
      <c r="U1519" s="13"/>
      <c r="V1519" s="13"/>
      <c r="W1519" s="14"/>
      <c r="X1519" s="26"/>
      <c r="Y1519" s="26"/>
      <c r="Z1519" s="26"/>
      <c r="AA1519" s="26"/>
      <c r="AB1519" s="26"/>
      <c r="AC1519" s="26"/>
      <c r="AD1519" s="26"/>
      <c r="AE1519" s="26"/>
      <c r="AG1519" s="13"/>
      <c r="AH1519" s="13"/>
      <c r="AI1519" s="14"/>
      <c r="AJ1519" s="26"/>
      <c r="AK1519" s="26"/>
      <c r="AL1519" s="26"/>
      <c r="AM1519" s="26"/>
      <c r="AN1519" s="26"/>
      <c r="AO1519" s="26"/>
      <c r="AP1519" s="26"/>
      <c r="AQ1519" s="26"/>
      <c r="AS1519" s="13"/>
      <c r="AT1519" s="13"/>
      <c r="AU1519" s="14"/>
      <c r="AV1519" s="26"/>
      <c r="AW1519" s="26"/>
      <c r="AX1519" s="26"/>
      <c r="AY1519" s="26"/>
      <c r="AZ1519" s="26"/>
      <c r="BA1519" s="26"/>
      <c r="BB1519" s="26"/>
      <c r="BC1519" s="26"/>
      <c r="CW1519" s="26">
        <v>0.51724726775956287</v>
      </c>
      <c r="CX1519" s="13">
        <v>72.400000000000006</v>
      </c>
      <c r="CY1519" s="13">
        <v>69.636800535081505</v>
      </c>
      <c r="CZ1519" s="13">
        <v>68.951582122189862</v>
      </c>
      <c r="DA1519" s="13">
        <v>50.413104821519546</v>
      </c>
      <c r="DB1519" s="13">
        <f ca="1"/>
        <v>70.782963709144809</v>
      </c>
      <c r="DC1519" s="13">
        <f ca="1"/>
        <v>69.290764214829309</v>
      </c>
      <c r="DD1519" s="13">
        <v>67.930781380569584</v>
      </c>
      <c r="DE1519" s="13">
        <f ca="1"/>
        <v>70.133505684728348</v>
      </c>
      <c r="DF1519" s="13">
        <v>70.822829143876504</v>
      </c>
    </row>
    <row r="1520" spans="1:110" x14ac:dyDescent="0.25">
      <c r="A1520" s="9">
        <v>71.900000000000006</v>
      </c>
      <c r="B1520" s="10" t="b">
        <v>1</v>
      </c>
      <c r="U1520" s="13"/>
      <c r="V1520" s="13"/>
      <c r="W1520" s="14"/>
      <c r="X1520" s="26"/>
      <c r="Y1520" s="26"/>
      <c r="Z1520" s="26"/>
      <c r="AA1520" s="26"/>
      <c r="AB1520" s="26"/>
      <c r="AC1520" s="26"/>
      <c r="AD1520" s="26"/>
      <c r="AE1520" s="26"/>
      <c r="AG1520" s="13"/>
      <c r="AH1520" s="13"/>
      <c r="AI1520" s="14"/>
      <c r="AJ1520" s="26"/>
      <c r="AK1520" s="26"/>
      <c r="AL1520" s="26"/>
      <c r="AM1520" s="26"/>
      <c r="AN1520" s="26"/>
      <c r="AO1520" s="26"/>
      <c r="AP1520" s="26"/>
      <c r="AQ1520" s="26"/>
      <c r="AS1520" s="13"/>
      <c r="AT1520" s="13"/>
      <c r="AU1520" s="14"/>
      <c r="AV1520" s="26"/>
      <c r="AW1520" s="26"/>
      <c r="AX1520" s="26"/>
      <c r="AY1520" s="26"/>
      <c r="AZ1520" s="26"/>
      <c r="BA1520" s="26"/>
      <c r="BB1520" s="26"/>
      <c r="BC1520" s="26"/>
      <c r="CW1520" s="26">
        <v>0.51758879781420764</v>
      </c>
      <c r="CX1520" s="13">
        <v>72.400000000000006</v>
      </c>
      <c r="CY1520" s="13">
        <v>69.644961592205249</v>
      </c>
      <c r="CZ1520" s="13">
        <v>68.960271765494056</v>
      </c>
      <c r="DA1520" s="13">
        <v>50.462096282654237</v>
      </c>
      <c r="DB1520" s="13">
        <f ca="1"/>
        <v>70.790536962481141</v>
      </c>
      <c r="DC1520" s="13">
        <f ca="1"/>
        <v>69.298893407547538</v>
      </c>
      <c r="DD1520" s="13">
        <v>67.941239701164889</v>
      </c>
      <c r="DE1520" s="13">
        <f ca="1"/>
        <v>70.142441534562479</v>
      </c>
      <c r="DF1520" s="13">
        <v>70.831943751085731</v>
      </c>
    </row>
    <row r="1521" spans="1:110" x14ac:dyDescent="0.25">
      <c r="A1521" s="9">
        <v>71.5</v>
      </c>
      <c r="B1521" s="10" t="b">
        <v>1</v>
      </c>
      <c r="U1521" s="13"/>
      <c r="V1521" s="13"/>
      <c r="W1521" s="14"/>
      <c r="X1521" s="26"/>
      <c r="Y1521" s="26"/>
      <c r="Z1521" s="26"/>
      <c r="AA1521" s="26"/>
      <c r="AB1521" s="26"/>
      <c r="AC1521" s="26"/>
      <c r="AD1521" s="26"/>
      <c r="AE1521" s="26"/>
      <c r="AG1521" s="13"/>
      <c r="AH1521" s="13"/>
      <c r="AI1521" s="14"/>
      <c r="AJ1521" s="26"/>
      <c r="AK1521" s="26"/>
      <c r="AL1521" s="26"/>
      <c r="AM1521" s="26"/>
      <c r="AN1521" s="26"/>
      <c r="AO1521" s="26"/>
      <c r="AP1521" s="26"/>
      <c r="AQ1521" s="26"/>
      <c r="AS1521" s="13"/>
      <c r="AT1521" s="13"/>
      <c r="AU1521" s="14"/>
      <c r="AV1521" s="26"/>
      <c r="AW1521" s="26"/>
      <c r="AX1521" s="26"/>
      <c r="AY1521" s="26"/>
      <c r="AZ1521" s="26"/>
      <c r="BA1521" s="26"/>
      <c r="BB1521" s="26"/>
      <c r="BC1521" s="26"/>
      <c r="CW1521" s="26">
        <v>0.51793032786885251</v>
      </c>
      <c r="CX1521" s="13">
        <v>72.400000000000006</v>
      </c>
      <c r="CY1521" s="13">
        <v>69.653122957763429</v>
      </c>
      <c r="CZ1521" s="13">
        <v>68.968962832386765</v>
      </c>
      <c r="DA1521" s="13">
        <v>50.511122440294059</v>
      </c>
      <c r="DB1521" s="13">
        <f ca="1"/>
        <v>70.798109032491467</v>
      </c>
      <c r="DC1521" s="13">
        <f ca="1"/>
        <v>69.307023543352514</v>
      </c>
      <c r="DD1521" s="13">
        <v>67.951694571876814</v>
      </c>
      <c r="DE1521" s="13">
        <f ca="1"/>
        <v>70.151376436637932</v>
      </c>
      <c r="DF1521" s="13">
        <v>70.84105721514743</v>
      </c>
    </row>
    <row r="1522" spans="1:110" x14ac:dyDescent="0.25">
      <c r="A1522" s="9">
        <v>71.3</v>
      </c>
      <c r="B1522" s="10" t="b">
        <v>1</v>
      </c>
      <c r="U1522" s="13"/>
      <c r="V1522" s="13"/>
      <c r="W1522" s="14"/>
      <c r="X1522" s="26"/>
      <c r="Y1522" s="26"/>
      <c r="Z1522" s="26"/>
      <c r="AA1522" s="26"/>
      <c r="AB1522" s="26"/>
      <c r="AC1522" s="26"/>
      <c r="AD1522" s="26"/>
      <c r="AE1522" s="26"/>
      <c r="AG1522" s="13"/>
      <c r="AH1522" s="13"/>
      <c r="AI1522" s="14"/>
      <c r="AJ1522" s="26"/>
      <c r="AK1522" s="26"/>
      <c r="AL1522" s="26"/>
      <c r="AM1522" s="26"/>
      <c r="AN1522" s="26"/>
      <c r="AO1522" s="26"/>
      <c r="AP1522" s="26"/>
      <c r="AQ1522" s="26"/>
      <c r="AS1522" s="13"/>
      <c r="AT1522" s="13"/>
      <c r="AU1522" s="14"/>
      <c r="AV1522" s="26"/>
      <c r="AW1522" s="26"/>
      <c r="AX1522" s="26"/>
      <c r="AY1522" s="26"/>
      <c r="AZ1522" s="26"/>
      <c r="BA1522" s="26"/>
      <c r="BB1522" s="26"/>
      <c r="BC1522" s="26"/>
      <c r="CW1522" s="26">
        <v>0.51827185792349728</v>
      </c>
      <c r="CX1522" s="13">
        <v>72.400000000000006</v>
      </c>
      <c r="CY1522" s="13">
        <v>69.661284637773036</v>
      </c>
      <c r="CZ1522" s="13">
        <v>68.977655329538877</v>
      </c>
      <c r="DA1522" s="13">
        <v>50.560183343619002</v>
      </c>
      <c r="DB1522" s="13">
        <f ca="1"/>
        <v>70.80567992487768</v>
      </c>
      <c r="DC1522" s="13">
        <f ca="1"/>
        <v>69.315154628329665</v>
      </c>
      <c r="DD1522" s="13">
        <v>67.962145996117158</v>
      </c>
      <c r="DE1522" s="13">
        <f ca="1"/>
        <v>70.160310395778353</v>
      </c>
      <c r="DF1522" s="13">
        <v>70.850169540882291</v>
      </c>
    </row>
    <row r="1523" spans="1:110" x14ac:dyDescent="0.25">
      <c r="A1523" s="9">
        <v>71.099999999999994</v>
      </c>
      <c r="B1523" s="10" t="b">
        <v>1</v>
      </c>
      <c r="U1523" s="13"/>
      <c r="V1523" s="13"/>
      <c r="W1523" s="14"/>
      <c r="X1523" s="26"/>
      <c r="Y1523" s="26"/>
      <c r="Z1523" s="26"/>
      <c r="AA1523" s="26"/>
      <c r="AB1523" s="26"/>
      <c r="AC1523" s="26"/>
      <c r="AD1523" s="26"/>
      <c r="AE1523" s="26"/>
      <c r="AG1523" s="13"/>
      <c r="AH1523" s="13"/>
      <c r="AI1523" s="14"/>
      <c r="AJ1523" s="26"/>
      <c r="AK1523" s="26"/>
      <c r="AL1523" s="26"/>
      <c r="AM1523" s="26"/>
      <c r="AN1523" s="26"/>
      <c r="AO1523" s="26"/>
      <c r="AP1523" s="26"/>
      <c r="AQ1523" s="26"/>
      <c r="AS1523" s="13"/>
      <c r="AT1523" s="13"/>
      <c r="AU1523" s="14"/>
      <c r="AV1523" s="26"/>
      <c r="AW1523" s="26"/>
      <c r="AX1523" s="26"/>
      <c r="AY1523" s="26"/>
      <c r="AZ1523" s="26"/>
      <c r="BA1523" s="26"/>
      <c r="BB1523" s="26"/>
      <c r="BC1523" s="26"/>
      <c r="CW1523" s="26">
        <v>0.51861338797814205</v>
      </c>
      <c r="CX1523" s="13">
        <v>72.400000000000006</v>
      </c>
      <c r="CY1523" s="13">
        <v>69.669446638252722</v>
      </c>
      <c r="CZ1523" s="13">
        <v>68.986349263626295</v>
      </c>
      <c r="DA1523" s="13">
        <v>50.609279041913766</v>
      </c>
      <c r="DB1523" s="13">
        <f ca="1"/>
        <v>70.813249645338999</v>
      </c>
      <c r="DC1523" s="13">
        <f ca="1"/>
        <v>69.323286668567889</v>
      </c>
      <c r="DD1523" s="13">
        <v>67.972593977292064</v>
      </c>
      <c r="DE1523" s="13">
        <f ca="1"/>
        <v>70.169243416805571</v>
      </c>
      <c r="DF1523" s="13">
        <v>70.85928073310869</v>
      </c>
    </row>
    <row r="1524" spans="1:110" x14ac:dyDescent="0.25">
      <c r="A1524" s="9">
        <v>71</v>
      </c>
      <c r="B1524" s="10" t="b">
        <v>1</v>
      </c>
      <c r="U1524" s="13"/>
      <c r="V1524" s="13"/>
      <c r="W1524" s="14"/>
      <c r="X1524" s="26"/>
      <c r="Y1524" s="26"/>
      <c r="Z1524" s="26"/>
      <c r="AA1524" s="26"/>
      <c r="AB1524" s="26"/>
      <c r="AC1524" s="26"/>
      <c r="AD1524" s="26"/>
      <c r="AE1524" s="26"/>
      <c r="AG1524" s="13"/>
      <c r="AH1524" s="13"/>
      <c r="AI1524" s="14"/>
      <c r="AJ1524" s="26"/>
      <c r="AK1524" s="26"/>
      <c r="AL1524" s="26"/>
      <c r="AM1524" s="26"/>
      <c r="AN1524" s="26"/>
      <c r="AO1524" s="26"/>
      <c r="AP1524" s="26"/>
      <c r="AQ1524" s="26"/>
      <c r="AS1524" s="13"/>
      <c r="AT1524" s="13"/>
      <c r="AU1524" s="14"/>
      <c r="AV1524" s="26"/>
      <c r="AW1524" s="26"/>
      <c r="AX1524" s="26"/>
      <c r="AY1524" s="26"/>
      <c r="AZ1524" s="26"/>
      <c r="BA1524" s="26"/>
      <c r="BB1524" s="26"/>
      <c r="BC1524" s="26"/>
      <c r="CW1524" s="26">
        <v>0.51895491803278693</v>
      </c>
      <c r="CX1524" s="13">
        <v>72.5</v>
      </c>
      <c r="CY1524" s="13">
        <v>69.677608965222774</v>
      </c>
      <c r="CZ1524" s="13">
        <v>68.995044641330097</v>
      </c>
      <c r="DA1524" s="13">
        <v>50.658409584567963</v>
      </c>
      <c r="DB1524" s="13">
        <f ca="1"/>
        <v>70.820818199572102</v>
      </c>
      <c r="DC1524" s="13">
        <f ca="1"/>
        <v>69.331419670159676</v>
      </c>
      <c r="DD1524" s="13">
        <v>67.983038518802118</v>
      </c>
      <c r="DE1524" s="13">
        <f ca="1"/>
        <v>70.178175504539681</v>
      </c>
      <c r="DF1524" s="13">
        <v>70.868390796642856</v>
      </c>
    </row>
    <row r="1525" spans="1:110" x14ac:dyDescent="0.25">
      <c r="A1525" s="9">
        <v>78</v>
      </c>
      <c r="B1525" s="10" t="b">
        <v>1</v>
      </c>
      <c r="U1525" s="13"/>
      <c r="V1525" s="13"/>
      <c r="W1525" s="14"/>
      <c r="X1525" s="26"/>
      <c r="Y1525" s="26"/>
      <c r="Z1525" s="26"/>
      <c r="AA1525" s="26"/>
      <c r="AB1525" s="26"/>
      <c r="AC1525" s="26"/>
      <c r="AD1525" s="26"/>
      <c r="AE1525" s="26"/>
      <c r="AG1525" s="13"/>
      <c r="AH1525" s="13"/>
      <c r="AI1525" s="14"/>
      <c r="AJ1525" s="26"/>
      <c r="AK1525" s="26"/>
      <c r="AL1525" s="26"/>
      <c r="AM1525" s="26"/>
      <c r="AN1525" s="26"/>
      <c r="AO1525" s="26"/>
      <c r="AP1525" s="26"/>
      <c r="AQ1525" s="26"/>
      <c r="AS1525" s="13"/>
      <c r="AT1525" s="13"/>
      <c r="AU1525" s="14"/>
      <c r="AV1525" s="26"/>
      <c r="AW1525" s="26"/>
      <c r="AX1525" s="26"/>
      <c r="AY1525" s="26"/>
      <c r="AZ1525" s="26"/>
      <c r="BA1525" s="26"/>
      <c r="BB1525" s="26"/>
      <c r="BC1525" s="26"/>
      <c r="CW1525" s="26">
        <v>0.51929644808743169</v>
      </c>
      <c r="CX1525" s="13">
        <v>72.5</v>
      </c>
      <c r="CY1525" s="13">
        <v>69.68577162470514</v>
      </c>
      <c r="CZ1525" s="13">
        <v>69.003741469336376</v>
      </c>
      <c r="DA1525" s="13">
        <v>50.707575021076394</v>
      </c>
      <c r="DB1525" s="13">
        <f ca="1"/>
        <v>70.828385593271051</v>
      </c>
      <c r="DC1525" s="13">
        <f ca="1"/>
        <v>69.339553639201029</v>
      </c>
      <c r="DD1525" s="13">
        <v>67.993479624042266</v>
      </c>
      <c r="DE1525" s="13">
        <f ca="1"/>
        <v>70.187106663799042</v>
      </c>
      <c r="DF1525" s="13">
        <v>70.877499736298816</v>
      </c>
    </row>
    <row r="1526" spans="1:110" x14ac:dyDescent="0.25">
      <c r="A1526" s="9">
        <v>73.599999999999994</v>
      </c>
      <c r="B1526" s="10" t="b">
        <v>1</v>
      </c>
      <c r="U1526" s="13"/>
      <c r="V1526" s="13"/>
      <c r="W1526" s="14"/>
      <c r="X1526" s="26"/>
      <c r="Y1526" s="26"/>
      <c r="Z1526" s="26"/>
      <c r="AA1526" s="26"/>
      <c r="AB1526" s="26"/>
      <c r="AC1526" s="26"/>
      <c r="AD1526" s="26"/>
      <c r="AE1526" s="26"/>
      <c r="AG1526" s="13"/>
      <c r="AH1526" s="13"/>
      <c r="AI1526" s="14"/>
      <c r="AJ1526" s="26"/>
      <c r="AK1526" s="26"/>
      <c r="AL1526" s="26"/>
      <c r="AM1526" s="26"/>
      <c r="AN1526" s="26"/>
      <c r="AO1526" s="26"/>
      <c r="AP1526" s="26"/>
      <c r="AQ1526" s="26"/>
      <c r="AS1526" s="13"/>
      <c r="AT1526" s="13"/>
      <c r="AU1526" s="14"/>
      <c r="AV1526" s="26"/>
      <c r="AW1526" s="26"/>
      <c r="AX1526" s="26"/>
      <c r="AY1526" s="26"/>
      <c r="AZ1526" s="26"/>
      <c r="BA1526" s="26"/>
      <c r="BB1526" s="26"/>
      <c r="BC1526" s="26"/>
      <c r="CW1526" s="26">
        <v>0.51963797814207646</v>
      </c>
      <c r="CX1526" s="13">
        <v>72.5</v>
      </c>
      <c r="CY1526" s="13">
        <v>69.693934622723518</v>
      </c>
      <c r="CZ1526" s="13">
        <v>69.012439754336341</v>
      </c>
      <c r="DA1526" s="13">
        <v>50.756775401039441</v>
      </c>
      <c r="DB1526" s="13">
        <f ca="1"/>
        <v>70.835951832127421</v>
      </c>
      <c r="DC1526" s="13">
        <f ca="1"/>
        <v>69.34768858179153</v>
      </c>
      <c r="DD1526" s="13">
        <v>68.003917296401909</v>
      </c>
      <c r="DE1526" s="13">
        <f ca="1"/>
        <v>70.196036899400269</v>
      </c>
      <c r="DF1526" s="13">
        <v>70.886607556888436</v>
      </c>
    </row>
    <row r="1527" spans="1:110" x14ac:dyDescent="0.25">
      <c r="A1527" s="9">
        <v>73.400000000000006</v>
      </c>
      <c r="B1527" s="10" t="b">
        <v>1</v>
      </c>
      <c r="U1527" s="13"/>
      <c r="V1527" s="13"/>
      <c r="W1527" s="14"/>
      <c r="X1527" s="26"/>
      <c r="Y1527" s="26"/>
      <c r="Z1527" s="26"/>
      <c r="AA1527" s="26"/>
      <c r="AB1527" s="26"/>
      <c r="AC1527" s="26"/>
      <c r="AD1527" s="26"/>
      <c r="AE1527" s="26"/>
      <c r="AG1527" s="13"/>
      <c r="AH1527" s="13"/>
      <c r="AI1527" s="14"/>
      <c r="AJ1527" s="26"/>
      <c r="AK1527" s="26"/>
      <c r="AL1527" s="26"/>
      <c r="AM1527" s="26"/>
      <c r="AN1527" s="26"/>
      <c r="AO1527" s="26"/>
      <c r="AP1527" s="26"/>
      <c r="AQ1527" s="26"/>
      <c r="AS1527" s="13"/>
      <c r="AT1527" s="13"/>
      <c r="AU1527" s="14"/>
      <c r="AV1527" s="26"/>
      <c r="AW1527" s="26"/>
      <c r="AX1527" s="26"/>
      <c r="AY1527" s="26"/>
      <c r="AZ1527" s="26"/>
      <c r="BA1527" s="26"/>
      <c r="BB1527" s="26"/>
      <c r="BC1527" s="26"/>
      <c r="CW1527" s="26">
        <v>0.51997950819672134</v>
      </c>
      <c r="CX1527" s="13">
        <v>72.5</v>
      </c>
      <c r="CY1527" s="13">
        <v>69.702097965303324</v>
      </c>
      <c r="CZ1527" s="13">
        <v>69.021139503026362</v>
      </c>
      <c r="DA1527" s="13">
        <v>50.806010774163312</v>
      </c>
      <c r="DB1527" s="13">
        <f ca="1"/>
        <v>70.843516921830258</v>
      </c>
      <c r="DC1527" s="13">
        <f ca="1"/>
        <v>69.355824504034402</v>
      </c>
      <c r="DD1527" s="13">
        <v>68.014351539264851</v>
      </c>
      <c r="DE1527" s="13">
        <f ca="1"/>
        <v>70.204966216158326</v>
      </c>
      <c r="DF1527" s="13">
        <v>70.895714263221478</v>
      </c>
    </row>
    <row r="1528" spans="1:110" x14ac:dyDescent="0.25">
      <c r="A1528" s="9">
        <v>73</v>
      </c>
      <c r="B1528" s="10" t="b">
        <v>1</v>
      </c>
      <c r="U1528" s="13"/>
      <c r="V1528" s="13"/>
      <c r="W1528" s="14"/>
      <c r="X1528" s="26"/>
      <c r="Y1528" s="26"/>
      <c r="Z1528" s="26"/>
      <c r="AA1528" s="26"/>
      <c r="AB1528" s="26"/>
      <c r="AC1528" s="26"/>
      <c r="AD1528" s="26"/>
      <c r="AE1528" s="26"/>
      <c r="AG1528" s="13"/>
      <c r="AH1528" s="13"/>
      <c r="AI1528" s="14"/>
      <c r="AJ1528" s="26"/>
      <c r="AK1528" s="26"/>
      <c r="AL1528" s="26"/>
      <c r="AM1528" s="26"/>
      <c r="AN1528" s="26"/>
      <c r="AO1528" s="26"/>
      <c r="AP1528" s="26"/>
      <c r="AQ1528" s="26"/>
      <c r="AS1528" s="13"/>
      <c r="AT1528" s="13"/>
      <c r="AU1528" s="14"/>
      <c r="AV1528" s="26"/>
      <c r="AW1528" s="26"/>
      <c r="AX1528" s="26"/>
      <c r="AY1528" s="26"/>
      <c r="AZ1528" s="26"/>
      <c r="BA1528" s="26"/>
      <c r="BB1528" s="26"/>
      <c r="BC1528" s="26"/>
      <c r="CW1528" s="26">
        <v>0.52032103825136611</v>
      </c>
      <c r="CX1528" s="13">
        <v>72.5</v>
      </c>
      <c r="CY1528" s="13">
        <v>69.710261658471765</v>
      </c>
      <c r="CZ1528" s="13">
        <v>69.029840722107892</v>
      </c>
      <c r="DA1528" s="13">
        <v>50.855281190260328</v>
      </c>
      <c r="DB1528" s="13">
        <f ca="1"/>
        <v>70.851080868066148</v>
      </c>
      <c r="DC1528" s="13">
        <f ca="1"/>
        <v>69.363961412036531</v>
      </c>
      <c r="DD1528" s="13">
        <v>68.024782356009354</v>
      </c>
      <c r="DE1528" s="13">
        <f ca="1"/>
        <v>70.213894618886442</v>
      </c>
      <c r="DF1528" s="13">
        <v>70.904819860105533</v>
      </c>
    </row>
    <row r="1529" spans="1:110" x14ac:dyDescent="0.25">
      <c r="A1529" s="9">
        <v>73</v>
      </c>
      <c r="B1529" s="10" t="b">
        <v>1</v>
      </c>
      <c r="U1529" s="13"/>
      <c r="V1529" s="13"/>
      <c r="W1529" s="14"/>
      <c r="X1529" s="26"/>
      <c r="Y1529" s="26"/>
      <c r="Z1529" s="26"/>
      <c r="AA1529" s="26"/>
      <c r="AB1529" s="26"/>
      <c r="AC1529" s="26"/>
      <c r="AD1529" s="26"/>
      <c r="AE1529" s="26"/>
      <c r="AG1529" s="13"/>
      <c r="AH1529" s="13"/>
      <c r="AI1529" s="14"/>
      <c r="AJ1529" s="26"/>
      <c r="AK1529" s="26"/>
      <c r="AL1529" s="26"/>
      <c r="AM1529" s="26"/>
      <c r="AN1529" s="26"/>
      <c r="AO1529" s="26"/>
      <c r="AP1529" s="26"/>
      <c r="AQ1529" s="26"/>
      <c r="AS1529" s="13"/>
      <c r="AT1529" s="13"/>
      <c r="AU1529" s="14"/>
      <c r="AV1529" s="26"/>
      <c r="AW1529" s="26"/>
      <c r="AX1529" s="26"/>
      <c r="AY1529" s="26"/>
      <c r="AZ1529" s="26"/>
      <c r="BA1529" s="26"/>
      <c r="BB1529" s="26"/>
      <c r="BC1529" s="26"/>
      <c r="CW1529" s="26">
        <v>0.52066256830601088</v>
      </c>
      <c r="CX1529" s="13">
        <v>72.5</v>
      </c>
      <c r="CY1529" s="13">
        <v>69.718425708257826</v>
      </c>
      <c r="CZ1529" s="13">
        <v>69.03854341828783</v>
      </c>
      <c r="DA1529" s="13">
        <v>50.904586699249272</v>
      </c>
      <c r="DB1529" s="13">
        <f ca="1"/>
        <v>70.858643676519222</v>
      </c>
      <c r="DC1529" s="13">
        <f ca="1"/>
        <v>69.372099311908485</v>
      </c>
      <c r="DD1529" s="13">
        <v>68.035209750008121</v>
      </c>
      <c r="DE1529" s="13">
        <f ca="1"/>
        <v>70.222822112396287</v>
      </c>
      <c r="DF1529" s="13">
        <v>70.913924352346157</v>
      </c>
    </row>
    <row r="1530" spans="1:110" x14ac:dyDescent="0.25">
      <c r="A1530" s="9">
        <v>72.8</v>
      </c>
      <c r="B1530" s="10" t="b">
        <v>1</v>
      </c>
      <c r="U1530" s="13"/>
      <c r="V1530" s="13"/>
      <c r="W1530" s="14"/>
      <c r="X1530" s="26"/>
      <c r="Y1530" s="26"/>
      <c r="Z1530" s="26"/>
      <c r="AA1530" s="26"/>
      <c r="AB1530" s="26"/>
      <c r="AC1530" s="26"/>
      <c r="AD1530" s="26"/>
      <c r="AE1530" s="26"/>
      <c r="AG1530" s="13"/>
      <c r="AH1530" s="13"/>
      <c r="AI1530" s="14"/>
      <c r="AJ1530" s="26"/>
      <c r="AK1530" s="26"/>
      <c r="AL1530" s="26"/>
      <c r="AM1530" s="26"/>
      <c r="AN1530" s="26"/>
      <c r="AO1530" s="26"/>
      <c r="AP1530" s="26"/>
      <c r="AQ1530" s="26"/>
      <c r="AS1530" s="13"/>
      <c r="AT1530" s="13"/>
      <c r="AU1530" s="14"/>
      <c r="AV1530" s="26"/>
      <c r="AW1530" s="26"/>
      <c r="AX1530" s="26"/>
      <c r="AY1530" s="26"/>
      <c r="AZ1530" s="26"/>
      <c r="BA1530" s="26"/>
      <c r="BB1530" s="26"/>
      <c r="BC1530" s="26"/>
      <c r="CW1530" s="26">
        <v>0.52100409836065575</v>
      </c>
      <c r="CX1530" s="13">
        <v>72.5</v>
      </c>
      <c r="CY1530" s="13">
        <v>69.726590120692379</v>
      </c>
      <c r="CZ1530" s="13">
        <v>69.047247598278176</v>
      </c>
      <c r="DA1530" s="13">
        <v>50.953927351155663</v>
      </c>
      <c r="DB1530" s="13">
        <f ca="1"/>
        <v>70.866205352871177</v>
      </c>
      <c r="DC1530" s="13">
        <f ca="1"/>
        <v>69.380238209764556</v>
      </c>
      <c r="DD1530" s="13">
        <v>68.045633724628374</v>
      </c>
      <c r="DE1530" s="13">
        <f ca="1"/>
        <v>70.231748701497821</v>
      </c>
      <c r="DF1530" s="13">
        <v>70.92302774474679</v>
      </c>
    </row>
    <row r="1531" spans="1:110" x14ac:dyDescent="0.25">
      <c r="A1531" s="9">
        <v>72.400000000000006</v>
      </c>
      <c r="B1531" s="10" t="b">
        <v>1</v>
      </c>
      <c r="U1531" s="13"/>
      <c r="V1531" s="13"/>
      <c r="W1531" s="14"/>
      <c r="X1531" s="26"/>
      <c r="Y1531" s="26"/>
      <c r="Z1531" s="26"/>
      <c r="AA1531" s="26"/>
      <c r="AB1531" s="26"/>
      <c r="AC1531" s="26"/>
      <c r="AD1531" s="26"/>
      <c r="AE1531" s="26"/>
      <c r="AG1531" s="13"/>
      <c r="AH1531" s="13"/>
      <c r="AI1531" s="14"/>
      <c r="AJ1531" s="26"/>
      <c r="AK1531" s="26"/>
      <c r="AL1531" s="26"/>
      <c r="AM1531" s="26"/>
      <c r="AN1531" s="26"/>
      <c r="AO1531" s="26"/>
      <c r="AP1531" s="26"/>
      <c r="AQ1531" s="26"/>
      <c r="AS1531" s="13"/>
      <c r="AT1531" s="13"/>
      <c r="AU1531" s="14"/>
      <c r="AV1531" s="26"/>
      <c r="AW1531" s="26"/>
      <c r="AX1531" s="26"/>
      <c r="AY1531" s="26"/>
      <c r="AZ1531" s="26"/>
      <c r="BA1531" s="26"/>
      <c r="BB1531" s="26"/>
      <c r="BC1531" s="26"/>
      <c r="CW1531" s="26">
        <v>0.52134562841530052</v>
      </c>
      <c r="CX1531" s="13">
        <v>72.5</v>
      </c>
      <c r="CY1531" s="13">
        <v>69.734754901808117</v>
      </c>
      <c r="CZ1531" s="13">
        <v>69.055953268796188</v>
      </c>
      <c r="DA1531" s="13">
        <v>51.003303196112029</v>
      </c>
      <c r="DB1531" s="13">
        <f ca="1"/>
        <v>70.873765902801367</v>
      </c>
      <c r="DC1531" s="13">
        <f ca="1"/>
        <v>69.388378111722773</v>
      </c>
      <c r="DD1531" s="13">
        <v>68.056054283231759</v>
      </c>
      <c r="DE1531" s="13">
        <f ca="1"/>
        <v>70.240674390999445</v>
      </c>
      <c r="DF1531" s="13">
        <v>70.93213004210881</v>
      </c>
    </row>
    <row r="1532" spans="1:110" x14ac:dyDescent="0.25">
      <c r="A1532" s="9">
        <v>72.2</v>
      </c>
      <c r="B1532" s="10" t="b">
        <v>1</v>
      </c>
      <c r="U1532" s="13"/>
      <c r="V1532" s="13"/>
      <c r="W1532" s="14"/>
      <c r="X1532" s="26"/>
      <c r="Y1532" s="26"/>
      <c r="Z1532" s="26"/>
      <c r="AA1532" s="26"/>
      <c r="AB1532" s="26"/>
      <c r="AC1532" s="26"/>
      <c r="AD1532" s="26"/>
      <c r="AE1532" s="26"/>
      <c r="AG1532" s="13"/>
      <c r="AH1532" s="13"/>
      <c r="AI1532" s="14"/>
      <c r="AJ1532" s="26"/>
      <c r="AK1532" s="26"/>
      <c r="AL1532" s="26"/>
      <c r="AM1532" s="26"/>
      <c r="AN1532" s="26"/>
      <c r="AO1532" s="26"/>
      <c r="AP1532" s="26"/>
      <c r="AQ1532" s="26"/>
      <c r="AS1532" s="13"/>
      <c r="AT1532" s="13"/>
      <c r="AU1532" s="14"/>
      <c r="AV1532" s="26"/>
      <c r="AW1532" s="26"/>
      <c r="AX1532" s="26"/>
      <c r="AY1532" s="26"/>
      <c r="AZ1532" s="26"/>
      <c r="BA1532" s="26"/>
      <c r="BB1532" s="26"/>
      <c r="BC1532" s="26"/>
      <c r="CW1532" s="26">
        <v>0.5216871584699454</v>
      </c>
      <c r="CX1532" s="13">
        <v>72.5</v>
      </c>
      <c r="CY1532" s="13">
        <v>69.742920057639679</v>
      </c>
      <c r="CZ1532" s="13">
        <v>69.064660436564623</v>
      </c>
      <c r="DA1532" s="13">
        <v>51.052714284358309</v>
      </c>
      <c r="DB1532" s="13">
        <f ca="1"/>
        <v>70.881325331986744</v>
      </c>
      <c r="DC1532" s="13">
        <f ca="1"/>
        <v>69.396519023904958</v>
      </c>
      <c r="DD1532" s="13">
        <v>68.066471429174442</v>
      </c>
      <c r="DE1532" s="13">
        <f ca="1"/>
        <v>70.249599185707979</v>
      </c>
      <c r="DF1532" s="13">
        <v>70.941231249231649</v>
      </c>
    </row>
    <row r="1533" spans="1:110" x14ac:dyDescent="0.25">
      <c r="A1533" s="9">
        <v>71.099999999999994</v>
      </c>
      <c r="B1533" s="10" t="b">
        <v>1</v>
      </c>
      <c r="U1533" s="13"/>
      <c r="V1533" s="13"/>
      <c r="W1533" s="14"/>
      <c r="X1533" s="26"/>
      <c r="Y1533" s="26"/>
      <c r="Z1533" s="26"/>
      <c r="AA1533" s="26"/>
      <c r="AB1533" s="26"/>
      <c r="AC1533" s="26"/>
      <c r="AD1533" s="26"/>
      <c r="AE1533" s="26"/>
      <c r="AG1533" s="13"/>
      <c r="AH1533" s="13"/>
      <c r="AI1533" s="14"/>
      <c r="AJ1533" s="26"/>
      <c r="AK1533" s="26"/>
      <c r="AL1533" s="26"/>
      <c r="AM1533" s="26"/>
      <c r="AN1533" s="26"/>
      <c r="AO1533" s="26"/>
      <c r="AP1533" s="26"/>
      <c r="AQ1533" s="26"/>
      <c r="AS1533" s="13"/>
      <c r="AT1533" s="13"/>
      <c r="AU1533" s="14"/>
      <c r="AV1533" s="26"/>
      <c r="AW1533" s="26"/>
      <c r="AX1533" s="26"/>
      <c r="AY1533" s="26"/>
      <c r="AZ1533" s="26"/>
      <c r="BA1533" s="26"/>
      <c r="BB1533" s="26"/>
      <c r="BC1533" s="26"/>
      <c r="CW1533" s="26">
        <v>0.52202868852459017</v>
      </c>
      <c r="CX1533" s="13">
        <v>72.5</v>
      </c>
      <c r="CY1533" s="13">
        <v>69.751085594223582</v>
      </c>
      <c r="CZ1533" s="13">
        <v>69.073369108311439</v>
      </c>
      <c r="DA1533" s="13">
        <v>51.102160666242035</v>
      </c>
      <c r="DB1533" s="13">
        <f ca="1"/>
        <v>70.888883646101931</v>
      </c>
      <c r="DC1533" s="13">
        <f ca="1"/>
        <v>69.404660952436743</v>
      </c>
      <c r="DD1533" s="13">
        <v>68.076885165807084</v>
      </c>
      <c r="DE1533" s="13">
        <f ca="1"/>
        <v>70.258523090428625</v>
      </c>
      <c r="DF1533" s="13">
        <v>70.950331370912608</v>
      </c>
    </row>
    <row r="1534" spans="1:110" x14ac:dyDescent="0.25">
      <c r="A1534" s="9">
        <v>72</v>
      </c>
      <c r="B1534" s="10" t="b">
        <v>1</v>
      </c>
      <c r="U1534" s="13"/>
      <c r="V1534" s="13"/>
      <c r="W1534" s="14"/>
      <c r="X1534" s="26"/>
      <c r="Y1534" s="26"/>
      <c r="Z1534" s="26"/>
      <c r="AA1534" s="26"/>
      <c r="AB1534" s="26"/>
      <c r="AC1534" s="26"/>
      <c r="AD1534" s="26"/>
      <c r="AE1534" s="26"/>
      <c r="AG1534" s="13"/>
      <c r="AH1534" s="13"/>
      <c r="AI1534" s="14"/>
      <c r="AJ1534" s="26"/>
      <c r="AK1534" s="26"/>
      <c r="AL1534" s="26"/>
      <c r="AM1534" s="26"/>
      <c r="AN1534" s="26"/>
      <c r="AO1534" s="26"/>
      <c r="AP1534" s="26"/>
      <c r="AQ1534" s="26"/>
      <c r="AS1534" s="13"/>
      <c r="AT1534" s="13"/>
      <c r="AU1534" s="14"/>
      <c r="AV1534" s="26"/>
      <c r="AW1534" s="26"/>
      <c r="AX1534" s="26"/>
      <c r="AY1534" s="26"/>
      <c r="AZ1534" s="26"/>
      <c r="BA1534" s="26"/>
      <c r="BB1534" s="26"/>
      <c r="BC1534" s="26"/>
      <c r="CW1534" s="26">
        <v>0.52237021857923494</v>
      </c>
      <c r="CX1534" s="13">
        <v>72.5</v>
      </c>
      <c r="CY1534" s="13">
        <v>69.759251517598372</v>
      </c>
      <c r="CZ1534" s="13">
        <v>69.082079290770196</v>
      </c>
      <c r="DA1534" s="13">
        <v>51.151642392218754</v>
      </c>
      <c r="DB1534" s="13">
        <f ca="1"/>
        <v>70.896440850819275</v>
      </c>
      <c r="DC1534" s="13">
        <f ca="1"/>
        <v>69.412803903447639</v>
      </c>
      <c r="DD1534" s="13">
        <v>68.087295496474923</v>
      </c>
      <c r="DE1534" s="13">
        <f ca="1"/>
        <v>70.267446109965093</v>
      </c>
      <c r="DF1534" s="13">
        <v>70.959430411947096</v>
      </c>
    </row>
    <row r="1535" spans="1:110" x14ac:dyDescent="0.25">
      <c r="A1535" s="9">
        <v>76</v>
      </c>
      <c r="B1535" s="10" t="b">
        <v>1</v>
      </c>
      <c r="U1535" s="13"/>
      <c r="V1535" s="13"/>
      <c r="W1535" s="14"/>
      <c r="X1535" s="26"/>
      <c r="Y1535" s="26"/>
      <c r="Z1535" s="26"/>
      <c r="AA1535" s="26"/>
      <c r="AB1535" s="26"/>
      <c r="AC1535" s="26"/>
      <c r="AD1535" s="26"/>
      <c r="AE1535" s="26"/>
      <c r="AG1535" s="13"/>
      <c r="AH1535" s="13"/>
      <c r="AI1535" s="14"/>
      <c r="AJ1535" s="26"/>
      <c r="AK1535" s="26"/>
      <c r="AL1535" s="26"/>
      <c r="AM1535" s="26"/>
      <c r="AN1535" s="26"/>
      <c r="AO1535" s="26"/>
      <c r="AP1535" s="26"/>
      <c r="AQ1535" s="26"/>
      <c r="AS1535" s="13"/>
      <c r="AT1535" s="13"/>
      <c r="AU1535" s="14"/>
      <c r="AV1535" s="26"/>
      <c r="AW1535" s="26"/>
      <c r="AX1535" s="26"/>
      <c r="AY1535" s="26"/>
      <c r="AZ1535" s="26"/>
      <c r="BA1535" s="26"/>
      <c r="BB1535" s="26"/>
      <c r="BC1535" s="26"/>
      <c r="CW1535" s="26">
        <v>0.52271174863387981</v>
      </c>
      <c r="CX1535" s="13">
        <v>72.5</v>
      </c>
      <c r="CY1535" s="13">
        <v>69.767417833804529</v>
      </c>
      <c r="CZ1535" s="13">
        <v>69.090790990679594</v>
      </c>
      <c r="DA1535" s="13">
        <v>51.201159512852286</v>
      </c>
      <c r="DB1535" s="13">
        <f ca="1"/>
        <v>70.90399695180885</v>
      </c>
      <c r="DC1535" s="13">
        <f ca="1"/>
        <v>69.420947883071022</v>
      </c>
      <c r="DD1535" s="13">
        <v>68.097702424517649</v>
      </c>
      <c r="DE1535" s="13">
        <f ca="1"/>
        <v>70.276368249119585</v>
      </c>
      <c r="DF1535" s="13">
        <v>70.968528377128507</v>
      </c>
    </row>
    <row r="1536" spans="1:110" x14ac:dyDescent="0.25">
      <c r="A1536" s="9">
        <v>78</v>
      </c>
      <c r="B1536" s="10" t="b">
        <v>1</v>
      </c>
      <c r="U1536" s="13"/>
      <c r="V1536" s="13"/>
      <c r="W1536" s="14"/>
      <c r="X1536" s="26"/>
      <c r="Y1536" s="26"/>
      <c r="Z1536" s="26"/>
      <c r="AA1536" s="26"/>
      <c r="AB1536" s="26"/>
      <c r="AC1536" s="26"/>
      <c r="AD1536" s="26"/>
      <c r="AE1536" s="26"/>
      <c r="AG1536" s="13"/>
      <c r="AH1536" s="13"/>
      <c r="AI1536" s="14"/>
      <c r="AJ1536" s="26"/>
      <c r="AK1536" s="26"/>
      <c r="AL1536" s="26"/>
      <c r="AM1536" s="26"/>
      <c r="AN1536" s="26"/>
      <c r="AO1536" s="26"/>
      <c r="AP1536" s="26"/>
      <c r="AQ1536" s="26"/>
      <c r="AS1536" s="13"/>
      <c r="AT1536" s="13"/>
      <c r="AU1536" s="14"/>
      <c r="AV1536" s="26"/>
      <c r="AW1536" s="26"/>
      <c r="AX1536" s="26"/>
      <c r="AY1536" s="26"/>
      <c r="AZ1536" s="26"/>
      <c r="BA1536" s="26"/>
      <c r="BB1536" s="26"/>
      <c r="BC1536" s="26"/>
      <c r="CW1536" s="26">
        <v>0.52305327868852458</v>
      </c>
      <c r="CX1536" s="13">
        <v>72.5</v>
      </c>
      <c r="CY1536" s="13">
        <v>69.775584548884609</v>
      </c>
      <c r="CZ1536" s="13">
        <v>69.099504214784133</v>
      </c>
      <c r="DA1536" s="13">
        <v>51.250712078814971</v>
      </c>
      <c r="DB1536" s="13">
        <f ca="1"/>
        <v>70.911551954738442</v>
      </c>
      <c r="DC1536" s="13">
        <f ca="1"/>
        <v>69.42909289744415</v>
      </c>
      <c r="DD1536" s="13">
        <v>68.108105953269529</v>
      </c>
      <c r="DE1536" s="13">
        <f ca="1"/>
        <v>70.285289512692756</v>
      </c>
      <c r="DF1536" s="13">
        <v>70.977625271248314</v>
      </c>
    </row>
    <row r="1537" spans="1:110" x14ac:dyDescent="0.25">
      <c r="A1537" s="9">
        <v>71.599999999999994</v>
      </c>
      <c r="B1537" s="10" t="b">
        <v>1</v>
      </c>
      <c r="U1537" s="13"/>
      <c r="V1537" s="13"/>
      <c r="W1537" s="14"/>
      <c r="X1537" s="26"/>
      <c r="Y1537" s="26"/>
      <c r="Z1537" s="26"/>
      <c r="AA1537" s="26"/>
      <c r="AB1537" s="26"/>
      <c r="AC1537" s="26"/>
      <c r="AD1537" s="26"/>
      <c r="AE1537" s="26"/>
      <c r="AG1537" s="13"/>
      <c r="AH1537" s="13"/>
      <c r="AI1537" s="14"/>
      <c r="AJ1537" s="26"/>
      <c r="AK1537" s="26"/>
      <c r="AL1537" s="26"/>
      <c r="AM1537" s="26"/>
      <c r="AN1537" s="26"/>
      <c r="AO1537" s="26"/>
      <c r="AP1537" s="26"/>
      <c r="AQ1537" s="26"/>
      <c r="AS1537" s="13"/>
      <c r="AT1537" s="13"/>
      <c r="AU1537" s="14"/>
      <c r="AV1537" s="26"/>
      <c r="AW1537" s="26"/>
      <c r="AX1537" s="26"/>
      <c r="AY1537" s="26"/>
      <c r="AZ1537" s="26"/>
      <c r="BA1537" s="26"/>
      <c r="BB1537" s="26"/>
      <c r="BC1537" s="26"/>
      <c r="CW1537" s="26">
        <v>0.52339480874316935</v>
      </c>
      <c r="CX1537" s="13">
        <v>72.5</v>
      </c>
      <c r="CY1537" s="13">
        <v>69.783751668883184</v>
      </c>
      <c r="CZ1537" s="13">
        <v>69.108218969833615</v>
      </c>
      <c r="DA1537" s="13">
        <v>51.300300140888112</v>
      </c>
      <c r="DB1537" s="13">
        <f ca="1"/>
        <v>70.919105865273664</v>
      </c>
      <c r="DC1537" s="13">
        <f ca="1"/>
        <v>69.43723895270827</v>
      </c>
      <c r="DD1537" s="13">
        <v>68.118506086059426</v>
      </c>
      <c r="DE1537" s="13">
        <f ca="1"/>
        <v>70.294209905483811</v>
      </c>
      <c r="DF1537" s="13">
        <v>70.986721099096073</v>
      </c>
    </row>
    <row r="1538" spans="1:110" x14ac:dyDescent="0.25">
      <c r="A1538" s="9">
        <v>71.599999999999994</v>
      </c>
      <c r="B1538" s="10" t="b">
        <v>1</v>
      </c>
      <c r="U1538" s="13"/>
      <c r="V1538" s="13"/>
      <c r="W1538" s="14"/>
      <c r="X1538" s="26"/>
      <c r="Y1538" s="26"/>
      <c r="Z1538" s="26"/>
      <c r="AA1538" s="26"/>
      <c r="AB1538" s="26"/>
      <c r="AC1538" s="26"/>
      <c r="AD1538" s="26"/>
      <c r="AE1538" s="26"/>
      <c r="AG1538" s="13"/>
      <c r="AH1538" s="13"/>
      <c r="AI1538" s="14"/>
      <c r="AJ1538" s="26"/>
      <c r="AK1538" s="26"/>
      <c r="AL1538" s="26"/>
      <c r="AM1538" s="26"/>
      <c r="AN1538" s="26"/>
      <c r="AO1538" s="26"/>
      <c r="AP1538" s="26"/>
      <c r="AQ1538" s="26"/>
      <c r="AS1538" s="13"/>
      <c r="AT1538" s="13"/>
      <c r="AU1538" s="14"/>
      <c r="AV1538" s="26"/>
      <c r="AW1538" s="26"/>
      <c r="AX1538" s="26"/>
      <c r="AY1538" s="26"/>
      <c r="AZ1538" s="26"/>
      <c r="BA1538" s="26"/>
      <c r="BB1538" s="26"/>
      <c r="BC1538" s="26"/>
      <c r="CW1538" s="26">
        <v>0.52373633879781423</v>
      </c>
      <c r="CX1538" s="13">
        <v>72.5</v>
      </c>
      <c r="CY1538" s="13">
        <v>69.791919199846959</v>
      </c>
      <c r="CZ1538" s="13">
        <v>69.116935262583453</v>
      </c>
      <c r="DA1538" s="13">
        <v>51.349923749962215</v>
      </c>
      <c r="DB1538" s="13">
        <f ca="1"/>
        <v>70.926658689077939</v>
      </c>
      <c r="DC1538" s="13">
        <f ca="1"/>
        <v>69.445386055008598</v>
      </c>
      <c r="DD1538" s="13">
        <v>68.128902826210734</v>
      </c>
      <c r="DE1538" s="13">
        <f ca="1"/>
        <v>70.303129432290504</v>
      </c>
      <c r="DF1538" s="13">
        <v>70.995815865459406</v>
      </c>
    </row>
    <row r="1539" spans="1:110" x14ac:dyDescent="0.25">
      <c r="A1539" s="9">
        <v>71.400000000000006</v>
      </c>
      <c r="B1539" s="10" t="b">
        <v>1</v>
      </c>
      <c r="U1539" s="13"/>
      <c r="V1539" s="13"/>
      <c r="W1539" s="14"/>
      <c r="X1539" s="26"/>
      <c r="Y1539" s="26"/>
      <c r="Z1539" s="26"/>
      <c r="AA1539" s="26"/>
      <c r="AB1539" s="26"/>
      <c r="AC1539" s="26"/>
      <c r="AD1539" s="26"/>
      <c r="AE1539" s="26"/>
      <c r="AG1539" s="13"/>
      <c r="AH1539" s="13"/>
      <c r="AI1539" s="14"/>
      <c r="AJ1539" s="26"/>
      <c r="AK1539" s="26"/>
      <c r="AL1539" s="26"/>
      <c r="AM1539" s="26"/>
      <c r="AN1539" s="26"/>
      <c r="AO1539" s="26"/>
      <c r="AP1539" s="26"/>
      <c r="AQ1539" s="26"/>
      <c r="AS1539" s="13"/>
      <c r="AT1539" s="13"/>
      <c r="AU1539" s="14"/>
      <c r="AV1539" s="26"/>
      <c r="AW1539" s="26"/>
      <c r="AX1539" s="26"/>
      <c r="AY1539" s="26"/>
      <c r="AZ1539" s="26"/>
      <c r="BA1539" s="26"/>
      <c r="BB1539" s="26"/>
      <c r="BC1539" s="26"/>
      <c r="CW1539" s="26">
        <v>0.52407786885245899</v>
      </c>
      <c r="CX1539" s="13">
        <v>72.5</v>
      </c>
      <c r="CY1539" s="13">
        <v>69.800087147824726</v>
      </c>
      <c r="CZ1539" s="13">
        <v>69.125653099794704</v>
      </c>
      <c r="DA1539" s="13">
        <v>51.399582957037261</v>
      </c>
      <c r="DB1539" s="13">
        <f ca="1"/>
        <v>70.934210431812488</v>
      </c>
      <c r="DC1539" s="13">
        <f ca="1"/>
        <v>69.453534210494382</v>
      </c>
      <c r="DD1539" s="13">
        <v>68.139296177041416</v>
      </c>
      <c r="DE1539" s="13">
        <f ca="1"/>
        <v>70.312048097909141</v>
      </c>
      <c r="DF1539" s="13">
        <v>71.004909575124074</v>
      </c>
    </row>
    <row r="1540" spans="1:110" x14ac:dyDescent="0.25">
      <c r="A1540" s="9">
        <v>71.2</v>
      </c>
      <c r="B1540" s="10" t="b">
        <v>1</v>
      </c>
      <c r="U1540" s="13"/>
      <c r="V1540" s="13"/>
      <c r="W1540" s="14"/>
      <c r="X1540" s="26"/>
      <c r="Y1540" s="26"/>
      <c r="Z1540" s="26"/>
      <c r="AA1540" s="26"/>
      <c r="AB1540" s="26"/>
      <c r="AC1540" s="26"/>
      <c r="AD1540" s="26"/>
      <c r="AE1540" s="26"/>
      <c r="AG1540" s="13"/>
      <c r="AH1540" s="13"/>
      <c r="AI1540" s="14"/>
      <c r="AJ1540" s="26"/>
      <c r="AK1540" s="26"/>
      <c r="AL1540" s="26"/>
      <c r="AM1540" s="26"/>
      <c r="AN1540" s="26"/>
      <c r="AO1540" s="26"/>
      <c r="AP1540" s="26"/>
      <c r="AQ1540" s="26"/>
      <c r="AS1540" s="13"/>
      <c r="AT1540" s="13"/>
      <c r="AU1540" s="14"/>
      <c r="AV1540" s="26"/>
      <c r="AW1540" s="26"/>
      <c r="AX1540" s="26"/>
      <c r="AY1540" s="26"/>
      <c r="AZ1540" s="26"/>
      <c r="BA1540" s="26"/>
      <c r="BB1540" s="26"/>
      <c r="BC1540" s="26"/>
      <c r="CW1540" s="26">
        <v>0.52441939890710387</v>
      </c>
      <c r="CX1540" s="13">
        <v>72.5</v>
      </c>
      <c r="CY1540" s="13">
        <v>69.808255518867469</v>
      </c>
      <c r="CZ1540" s="13">
        <v>69.134372488233979</v>
      </c>
      <c r="DA1540" s="13">
        <v>51.449277813223112</v>
      </c>
      <c r="DB1540" s="13">
        <f ca="1"/>
        <v>70.941761099136471</v>
      </c>
      <c r="DC1540" s="13">
        <f ca="1"/>
        <v>69.461683425318853</v>
      </c>
      <c r="DD1540" s="13">
        <v>68.149686141864066</v>
      </c>
      <c r="DE1540" s="13">
        <f ca="1"/>
        <v>70.320965907134635</v>
      </c>
      <c r="DF1540" s="13">
        <v>71.014002232873963</v>
      </c>
    </row>
    <row r="1541" spans="1:110" x14ac:dyDescent="0.25">
      <c r="A1541" s="9">
        <v>71.599999999999994</v>
      </c>
      <c r="B1541" s="10" t="b">
        <v>1</v>
      </c>
      <c r="U1541" s="13"/>
      <c r="V1541" s="13"/>
      <c r="W1541" s="14"/>
      <c r="X1541" s="26"/>
      <c r="Y1541" s="26"/>
      <c r="Z1541" s="26"/>
      <c r="AA1541" s="26"/>
      <c r="AB1541" s="26"/>
      <c r="AC1541" s="26"/>
      <c r="AD1541" s="26"/>
      <c r="AE1541" s="26"/>
      <c r="AG1541" s="13"/>
      <c r="AH1541" s="13"/>
      <c r="AI1541" s="14"/>
      <c r="AJ1541" s="26"/>
      <c r="AK1541" s="26"/>
      <c r="AL1541" s="26"/>
      <c r="AM1541" s="26"/>
      <c r="AN1541" s="26"/>
      <c r="AO1541" s="26"/>
      <c r="AP1541" s="26"/>
      <c r="AQ1541" s="26"/>
      <c r="AS1541" s="13"/>
      <c r="AT1541" s="13"/>
      <c r="AU1541" s="14"/>
      <c r="AV1541" s="26"/>
      <c r="AW1541" s="26"/>
      <c r="AX1541" s="26"/>
      <c r="AY1541" s="26"/>
      <c r="AZ1541" s="26"/>
      <c r="BA1541" s="26"/>
      <c r="BB1541" s="26"/>
      <c r="BC1541" s="26"/>
      <c r="CW1541" s="26">
        <v>0.52476092896174864</v>
      </c>
      <c r="CX1541" s="13">
        <v>72.5</v>
      </c>
      <c r="CY1541" s="13">
        <v>69.8164243190283</v>
      </c>
      <c r="CZ1541" s="13">
        <v>69.143093434673617</v>
      </c>
      <c r="DA1541" s="13">
        <v>51.499008369739741</v>
      </c>
      <c r="DB1541" s="13">
        <f ca="1"/>
        <v>70.949310696706874</v>
      </c>
      <c r="DC1541" s="13">
        <f ca="1"/>
        <v>69.469833705639402</v>
      </c>
      <c r="DD1541" s="13">
        <v>68.160072723985877</v>
      </c>
      <c r="DE1541" s="13">
        <f ca="1"/>
        <v>70.329882864760478</v>
      </c>
      <c r="DF1541" s="13">
        <v>71.023093843491125</v>
      </c>
    </row>
    <row r="1542" spans="1:110" x14ac:dyDescent="0.25">
      <c r="A1542" s="9">
        <v>82</v>
      </c>
      <c r="B1542" s="10" t="b">
        <v>1</v>
      </c>
      <c r="U1542" s="13"/>
      <c r="V1542" s="13"/>
      <c r="W1542" s="14"/>
      <c r="X1542" s="26"/>
      <c r="Y1542" s="26"/>
      <c r="Z1542" s="26"/>
      <c r="AA1542" s="26"/>
      <c r="AB1542" s="26"/>
      <c r="AC1542" s="26"/>
      <c r="AD1542" s="26"/>
      <c r="AE1542" s="26"/>
      <c r="AG1542" s="13"/>
      <c r="AH1542" s="13"/>
      <c r="AI1542" s="14"/>
      <c r="AJ1542" s="26"/>
      <c r="AK1542" s="26"/>
      <c r="AL1542" s="26"/>
      <c r="AM1542" s="26"/>
      <c r="AN1542" s="26"/>
      <c r="AO1542" s="26"/>
      <c r="AP1542" s="26"/>
      <c r="AQ1542" s="26"/>
      <c r="AS1542" s="13"/>
      <c r="AT1542" s="13"/>
      <c r="AU1542" s="14"/>
      <c r="AV1542" s="26"/>
      <c r="AW1542" s="26"/>
      <c r="AX1542" s="26"/>
      <c r="AY1542" s="26"/>
      <c r="AZ1542" s="26"/>
      <c r="BA1542" s="26"/>
      <c r="BB1542" s="26"/>
      <c r="BC1542" s="26"/>
      <c r="CW1542" s="26">
        <v>0.52510245901639341</v>
      </c>
      <c r="CX1542" s="13">
        <v>72.599999999999994</v>
      </c>
      <c r="CY1542" s="13">
        <v>69.824593554362593</v>
      </c>
      <c r="CZ1542" s="13">
        <v>69.151815945891528</v>
      </c>
      <c r="DA1542" s="13">
        <v>51.548774677917621</v>
      </c>
      <c r="DB1542" s="13">
        <f ca="1"/>
        <v>70.956859230178665</v>
      </c>
      <c r="DC1542" s="13">
        <f ca="1"/>
        <v>69.477985057617488</v>
      </c>
      <c r="DD1542" s="13">
        <v>68.170455926708641</v>
      </c>
      <c r="DE1542" s="13">
        <f ca="1"/>
        <v>70.338798975578825</v>
      </c>
      <c r="DF1542" s="13">
        <v>71.032184411755836</v>
      </c>
    </row>
    <row r="1543" spans="1:110" x14ac:dyDescent="0.25">
      <c r="A1543" s="9">
        <v>81.7</v>
      </c>
      <c r="B1543" s="10" t="b">
        <v>1</v>
      </c>
      <c r="U1543" s="13"/>
      <c r="V1543" s="13"/>
      <c r="W1543" s="14"/>
      <c r="X1543" s="26"/>
      <c r="Y1543" s="26"/>
      <c r="Z1543" s="26"/>
      <c r="AA1543" s="26"/>
      <c r="AB1543" s="26"/>
      <c r="AC1543" s="26"/>
      <c r="AD1543" s="26"/>
      <c r="AE1543" s="26"/>
      <c r="AG1543" s="13"/>
      <c r="AH1543" s="13"/>
      <c r="AI1543" s="14"/>
      <c r="AJ1543" s="26"/>
      <c r="AK1543" s="26"/>
      <c r="AL1543" s="26"/>
      <c r="AM1543" s="26"/>
      <c r="AN1543" s="26"/>
      <c r="AO1543" s="26"/>
      <c r="AP1543" s="26"/>
      <c r="AQ1543" s="26"/>
      <c r="AS1543" s="13"/>
      <c r="AT1543" s="13"/>
      <c r="AU1543" s="14"/>
      <c r="AV1543" s="26"/>
      <c r="AW1543" s="26"/>
      <c r="AX1543" s="26"/>
      <c r="AY1543" s="26"/>
      <c r="AZ1543" s="26"/>
      <c r="BA1543" s="26"/>
      <c r="BB1543" s="26"/>
      <c r="BC1543" s="26"/>
      <c r="CW1543" s="26">
        <v>0.52544398907103829</v>
      </c>
      <c r="CX1543" s="13">
        <v>72.599999999999994</v>
      </c>
      <c r="CY1543" s="13">
        <v>69.832763230927952</v>
      </c>
      <c r="CZ1543" s="13">
        <v>69.160540028671448</v>
      </c>
      <c r="DA1543" s="13">
        <v>51.598576789198006</v>
      </c>
      <c r="DB1543" s="13">
        <f ca="1"/>
        <v>70.964406705204766</v>
      </c>
      <c r="DC1543" s="13">
        <f ca="1"/>
        <v>69.486137487418702</v>
      </c>
      <c r="DD1543" s="13">
        <v>68.180835753328807</v>
      </c>
      <c r="DE1543" s="13">
        <f ca="1"/>
        <v>70.347714244380469</v>
      </c>
      <c r="DF1543" s="13">
        <v>71.041273942446523</v>
      </c>
    </row>
    <row r="1544" spans="1:110" x14ac:dyDescent="0.25">
      <c r="A1544" s="9">
        <v>81.400000000000006</v>
      </c>
      <c r="B1544" s="10" t="b">
        <v>1</v>
      </c>
      <c r="U1544" s="13"/>
      <c r="V1544" s="13"/>
      <c r="W1544" s="14"/>
      <c r="X1544" s="26"/>
      <c r="Y1544" s="26"/>
      <c r="Z1544" s="26"/>
      <c r="AA1544" s="26"/>
      <c r="AB1544" s="26"/>
      <c r="AC1544" s="26"/>
      <c r="AD1544" s="26"/>
      <c r="AE1544" s="26"/>
      <c r="AG1544" s="13"/>
      <c r="AH1544" s="13"/>
      <c r="AI1544" s="14"/>
      <c r="AJ1544" s="26"/>
      <c r="AK1544" s="26"/>
      <c r="AL1544" s="26"/>
      <c r="AM1544" s="26"/>
      <c r="AN1544" s="26"/>
      <c r="AO1544" s="26"/>
      <c r="AP1544" s="26"/>
      <c r="AQ1544" s="26"/>
      <c r="AS1544" s="13"/>
      <c r="AT1544" s="13"/>
      <c r="AU1544" s="14"/>
      <c r="AV1544" s="26"/>
      <c r="AW1544" s="26"/>
      <c r="AX1544" s="26"/>
      <c r="AY1544" s="26"/>
      <c r="AZ1544" s="26"/>
      <c r="BA1544" s="26"/>
      <c r="BB1544" s="26"/>
      <c r="BC1544" s="26"/>
      <c r="CW1544" s="26">
        <v>0.52578551912568305</v>
      </c>
      <c r="CX1544" s="13">
        <v>72.599999999999994</v>
      </c>
      <c r="CY1544" s="13">
        <v>69.840933354784283</v>
      </c>
      <c r="CZ1544" s="13">
        <v>69.169265689802984</v>
      </c>
      <c r="DA1544" s="13">
        <v>51.648414755133231</v>
      </c>
      <c r="DB1544" s="13">
        <f ca="1"/>
        <v>70.971953127436038</v>
      </c>
      <c r="DC1544" s="13">
        <f ca="1"/>
        <v>69.494291001212815</v>
      </c>
      <c r="DD1544" s="13">
        <v>68.191212207137454</v>
      </c>
      <c r="DE1544" s="13">
        <f ca="1"/>
        <v>70.356628675954866</v>
      </c>
      <c r="DF1544" s="13">
        <v>71.050362440339853</v>
      </c>
    </row>
    <row r="1545" spans="1:110" x14ac:dyDescent="0.25">
      <c r="A1545" s="9">
        <v>81.099999999999994</v>
      </c>
      <c r="B1545" s="10" t="b">
        <v>1</v>
      </c>
      <c r="U1545" s="13"/>
      <c r="V1545" s="13"/>
      <c r="W1545" s="14"/>
      <c r="X1545" s="26"/>
      <c r="Y1545" s="26"/>
      <c r="Z1545" s="26"/>
      <c r="AA1545" s="26"/>
      <c r="AB1545" s="26"/>
      <c r="AC1545" s="26"/>
      <c r="AD1545" s="26"/>
      <c r="AE1545" s="26"/>
      <c r="AG1545" s="13"/>
      <c r="AH1545" s="13"/>
      <c r="AI1545" s="14"/>
      <c r="AJ1545" s="26"/>
      <c r="AK1545" s="26"/>
      <c r="AL1545" s="26"/>
      <c r="AM1545" s="26"/>
      <c r="AN1545" s="26"/>
      <c r="AO1545" s="26"/>
      <c r="AP1545" s="26"/>
      <c r="AQ1545" s="26"/>
      <c r="AS1545" s="13"/>
      <c r="AT1545" s="13"/>
      <c r="AU1545" s="14"/>
      <c r="AV1545" s="26"/>
      <c r="AW1545" s="26"/>
      <c r="AX1545" s="26"/>
      <c r="AY1545" s="26"/>
      <c r="AZ1545" s="26"/>
      <c r="BA1545" s="26"/>
      <c r="BB1545" s="26"/>
      <c r="BC1545" s="26"/>
      <c r="CW1545" s="26">
        <v>0.52612704918032782</v>
      </c>
      <c r="CX1545" s="13">
        <v>72.599999999999994</v>
      </c>
      <c r="CY1545" s="13">
        <v>69.849103931993781</v>
      </c>
      <c r="CZ1545" s="13">
        <v>69.177992936081338</v>
      </c>
      <c r="DA1545" s="13">
        <v>51.698288627387072</v>
      </c>
      <c r="DB1545" s="13">
        <f ca="1"/>
        <v>70.97949850252138</v>
      </c>
      <c r="DC1545" s="13">
        <f ca="1"/>
        <v>69.502445605173861</v>
      </c>
      <c r="DD1545" s="13">
        <v>68.201585291420329</v>
      </c>
      <c r="DE1545" s="13">
        <f ca="1"/>
        <v>70.365542275090192</v>
      </c>
      <c r="DF1545" s="13">
        <v>71.059449910210745</v>
      </c>
    </row>
    <row r="1546" spans="1:110" x14ac:dyDescent="0.25">
      <c r="A1546" s="9">
        <v>88</v>
      </c>
      <c r="B1546" s="10" t="b">
        <v>1</v>
      </c>
      <c r="U1546" s="13"/>
      <c r="V1546" s="13"/>
      <c r="W1546" s="14"/>
      <c r="X1546" s="26"/>
      <c r="Y1546" s="26"/>
      <c r="Z1546" s="26"/>
      <c r="AA1546" s="26"/>
      <c r="AB1546" s="26"/>
      <c r="AC1546" s="26"/>
      <c r="AD1546" s="26"/>
      <c r="AE1546" s="26"/>
      <c r="AG1546" s="13"/>
      <c r="AH1546" s="13"/>
      <c r="AI1546" s="14"/>
      <c r="AJ1546" s="26"/>
      <c r="AK1546" s="26"/>
      <c r="AL1546" s="26"/>
      <c r="AM1546" s="26"/>
      <c r="AN1546" s="26"/>
      <c r="AO1546" s="26"/>
      <c r="AP1546" s="26"/>
      <c r="AQ1546" s="26"/>
      <c r="AS1546" s="13"/>
      <c r="AT1546" s="13"/>
      <c r="AU1546" s="14"/>
      <c r="AV1546" s="26"/>
      <c r="AW1546" s="26"/>
      <c r="AX1546" s="26"/>
      <c r="AY1546" s="26"/>
      <c r="AZ1546" s="26"/>
      <c r="BA1546" s="26"/>
      <c r="BB1546" s="26"/>
      <c r="BC1546" s="26"/>
      <c r="CW1546" s="26">
        <v>0.5264685792349727</v>
      </c>
      <c r="CX1546" s="13">
        <v>72.599999999999994</v>
      </c>
      <c r="CY1546" s="13">
        <v>69.857274968620999</v>
      </c>
      <c r="CZ1546" s="13">
        <v>69.186721774307699</v>
      </c>
      <c r="DA1546" s="13">
        <v>51.748198457735064</v>
      </c>
      <c r="DB1546" s="13">
        <f ca="1"/>
        <v>70.987042836107776</v>
      </c>
      <c r="DC1546" s="13">
        <f ca="1"/>
        <v>69.510601305480051</v>
      </c>
      <c r="DD1546" s="13">
        <v>68.211955009457839</v>
      </c>
      <c r="DE1546" s="13">
        <f ca="1"/>
        <v>70.374455046573345</v>
      </c>
      <c r="DF1546" s="13">
        <v>71.068536356832382</v>
      </c>
    </row>
    <row r="1547" spans="1:110" x14ac:dyDescent="0.25">
      <c r="A1547" s="9">
        <v>86</v>
      </c>
      <c r="B1547" s="10" t="b">
        <v>1</v>
      </c>
      <c r="U1547" s="13"/>
      <c r="V1547" s="13"/>
      <c r="W1547" s="14"/>
      <c r="X1547" s="26"/>
      <c r="Y1547" s="26"/>
      <c r="Z1547" s="26"/>
      <c r="AA1547" s="26"/>
      <c r="AB1547" s="26"/>
      <c r="AC1547" s="26"/>
      <c r="AD1547" s="26"/>
      <c r="AE1547" s="26"/>
      <c r="AG1547" s="13"/>
      <c r="AH1547" s="13"/>
      <c r="AI1547" s="14"/>
      <c r="AJ1547" s="26"/>
      <c r="AK1547" s="26"/>
      <c r="AL1547" s="26"/>
      <c r="AM1547" s="26"/>
      <c r="AN1547" s="26"/>
      <c r="AO1547" s="26"/>
      <c r="AP1547" s="26"/>
      <c r="AQ1547" s="26"/>
      <c r="AS1547" s="13"/>
      <c r="AT1547" s="13"/>
      <c r="AU1547" s="14"/>
      <c r="AV1547" s="26"/>
      <c r="AW1547" s="26"/>
      <c r="AX1547" s="26"/>
      <c r="AY1547" s="26"/>
      <c r="AZ1547" s="26"/>
      <c r="BA1547" s="26"/>
      <c r="BB1547" s="26"/>
      <c r="BC1547" s="26"/>
      <c r="CW1547" s="26">
        <v>0.52681010928961747</v>
      </c>
      <c r="CX1547" s="13">
        <v>72.599999999999994</v>
      </c>
      <c r="CY1547" s="13">
        <v>69.865446470732849</v>
      </c>
      <c r="CZ1547" s="13">
        <v>69.19545221128908</v>
      </c>
      <c r="DA1547" s="13">
        <v>51.798144298064777</v>
      </c>
      <c r="DB1547" s="13">
        <f ca="1"/>
        <v>70.994586133840201</v>
      </c>
      <c r="DC1547" s="13">
        <f ca="1"/>
        <v>69.518758108313904</v>
      </c>
      <c r="DD1547" s="13">
        <v>68.222321364525058</v>
      </c>
      <c r="DE1547" s="13">
        <f ca="1"/>
        <v>70.383366995189917</v>
      </c>
      <c r="DF1547" s="13">
        <v>71.07762178497623</v>
      </c>
    </row>
    <row r="1548" spans="1:110" x14ac:dyDescent="0.25">
      <c r="A1548" s="9">
        <v>83</v>
      </c>
      <c r="B1548" s="10" t="b">
        <v>1</v>
      </c>
      <c r="U1548" s="13"/>
      <c r="V1548" s="13"/>
      <c r="W1548" s="14"/>
      <c r="X1548" s="26"/>
      <c r="Y1548" s="26"/>
      <c r="Z1548" s="26"/>
      <c r="AA1548" s="26"/>
      <c r="AB1548" s="26"/>
      <c r="AC1548" s="26"/>
      <c r="AD1548" s="26"/>
      <c r="AE1548" s="26"/>
      <c r="AG1548" s="13"/>
      <c r="AH1548" s="13"/>
      <c r="AI1548" s="14"/>
      <c r="AJ1548" s="26"/>
      <c r="AK1548" s="26"/>
      <c r="AL1548" s="26"/>
      <c r="AM1548" s="26"/>
      <c r="AN1548" s="26"/>
      <c r="AO1548" s="26"/>
      <c r="AP1548" s="26"/>
      <c r="AQ1548" s="26"/>
      <c r="AS1548" s="13"/>
      <c r="AT1548" s="13"/>
      <c r="AU1548" s="14"/>
      <c r="AV1548" s="26"/>
      <c r="AW1548" s="26"/>
      <c r="AX1548" s="26"/>
      <c r="AY1548" s="26"/>
      <c r="AZ1548" s="26"/>
      <c r="BA1548" s="26"/>
      <c r="BB1548" s="26"/>
      <c r="BC1548" s="26"/>
      <c r="CW1548" s="26">
        <v>0.52715163934426235</v>
      </c>
      <c r="CX1548" s="13">
        <v>72.599999999999994</v>
      </c>
      <c r="CY1548" s="13">
        <v>69.873618444398659</v>
      </c>
      <c r="CZ1548" s="13">
        <v>69.204184253838505</v>
      </c>
      <c r="DA1548" s="13">
        <v>51.848126200376207</v>
      </c>
      <c r="DB1548" s="13">
        <f ca="1"/>
        <v>71.002128401361773</v>
      </c>
      <c r="DC1548" s="13">
        <f ca="1"/>
        <v>69.526916019862242</v>
      </c>
      <c r="DD1548" s="13">
        <v>68.232684359891792</v>
      </c>
      <c r="DE1548" s="13">
        <f ca="1"/>
        <v>70.392278125724275</v>
      </c>
      <c r="DF1548" s="13">
        <v>71.086706199412092</v>
      </c>
    </row>
    <row r="1549" spans="1:110" x14ac:dyDescent="0.25">
      <c r="A1549" s="9">
        <v>80</v>
      </c>
      <c r="B1549" s="10" t="b">
        <v>1</v>
      </c>
      <c r="U1549" s="13"/>
      <c r="V1549" s="13"/>
      <c r="W1549" s="14"/>
      <c r="X1549" s="26"/>
      <c r="Y1549" s="26"/>
      <c r="Z1549" s="26"/>
      <c r="AA1549" s="26"/>
      <c r="AB1549" s="26"/>
      <c r="AC1549" s="26"/>
      <c r="AD1549" s="26"/>
      <c r="AE1549" s="26"/>
      <c r="AG1549" s="13"/>
      <c r="AH1549" s="13"/>
      <c r="AI1549" s="14"/>
      <c r="AJ1549" s="26"/>
      <c r="AK1549" s="26"/>
      <c r="AL1549" s="26"/>
      <c r="AM1549" s="26"/>
      <c r="AN1549" s="26"/>
      <c r="AO1549" s="26"/>
      <c r="AP1549" s="26"/>
      <c r="AQ1549" s="26"/>
      <c r="AS1549" s="13"/>
      <c r="AT1549" s="13"/>
      <c r="AU1549" s="14"/>
      <c r="AV1549" s="26"/>
      <c r="AW1549" s="26"/>
      <c r="AX1549" s="26"/>
      <c r="AY1549" s="26"/>
      <c r="AZ1549" s="26"/>
      <c r="BA1549" s="26"/>
      <c r="BB1549" s="26"/>
      <c r="BC1549" s="26"/>
      <c r="CW1549" s="26">
        <v>0.52749316939890711</v>
      </c>
      <c r="CX1549" s="13">
        <v>72.599999999999994</v>
      </c>
      <c r="CY1549" s="13">
        <v>69.881790895690202</v>
      </c>
      <c r="CZ1549" s="13">
        <v>69.212917908774784</v>
      </c>
      <c r="DA1549" s="13">
        <v>51.898144216782029</v>
      </c>
      <c r="DB1549" s="13">
        <f ca="1"/>
        <v>71.00966964431376</v>
      </c>
      <c r="DC1549" s="13">
        <f ca="1"/>
        <v>69.535075046316251</v>
      </c>
      <c r="DD1549" s="13">
        <v>68.243043998822515</v>
      </c>
      <c r="DE1549" s="13">
        <f ca="1"/>
        <v>70.401188442959622</v>
      </c>
      <c r="DF1549" s="13">
        <v>71.095789604908049</v>
      </c>
    </row>
    <row r="1550" spans="1:110" x14ac:dyDescent="0.25">
      <c r="A1550" s="9">
        <v>79.7</v>
      </c>
      <c r="B1550" s="10" t="b">
        <v>1</v>
      </c>
      <c r="U1550" s="13"/>
      <c r="V1550" s="13"/>
      <c r="W1550" s="14"/>
      <c r="X1550" s="26"/>
      <c r="Y1550" s="26"/>
      <c r="Z1550" s="26"/>
      <c r="AA1550" s="26"/>
      <c r="AB1550" s="26"/>
      <c r="AC1550" s="26"/>
      <c r="AD1550" s="26"/>
      <c r="AE1550" s="26"/>
      <c r="AG1550" s="13"/>
      <c r="AH1550" s="13"/>
      <c r="AI1550" s="14"/>
      <c r="AJ1550" s="26"/>
      <c r="AK1550" s="26"/>
      <c r="AL1550" s="26"/>
      <c r="AM1550" s="26"/>
      <c r="AN1550" s="26"/>
      <c r="AO1550" s="26"/>
      <c r="AP1550" s="26"/>
      <c r="AQ1550" s="26"/>
      <c r="AS1550" s="13"/>
      <c r="AT1550" s="13"/>
      <c r="AU1550" s="14"/>
      <c r="AV1550" s="26"/>
      <c r="AW1550" s="26"/>
      <c r="AX1550" s="26"/>
      <c r="AY1550" s="26"/>
      <c r="AZ1550" s="26"/>
      <c r="BA1550" s="26"/>
      <c r="BB1550" s="26"/>
      <c r="BC1550" s="26"/>
      <c r="CW1550" s="26">
        <v>0.52783469945355188</v>
      </c>
      <c r="CX1550" s="13">
        <v>72.599999999999994</v>
      </c>
      <c r="CY1550" s="13">
        <v>69.889963830681722</v>
      </c>
      <c r="CZ1550" s="13">
        <v>69.221653182922907</v>
      </c>
      <c r="DA1550" s="13">
        <v>51.948198399508001</v>
      </c>
      <c r="DB1550" s="13">
        <f ca="1"/>
        <v>71.017209868335542</v>
      </c>
      <c r="DC1550" s="13">
        <f ca="1"/>
        <v>69.543235193871439</v>
      </c>
      <c r="DD1550" s="13">
        <v>68.253400284576415</v>
      </c>
      <c r="DE1550" s="13">
        <f ca="1"/>
        <v>70.410097951677869</v>
      </c>
      <c r="DF1550" s="13">
        <v>71.104872006230607</v>
      </c>
    </row>
    <row r="1551" spans="1:110" x14ac:dyDescent="0.25">
      <c r="A1551" s="9">
        <v>79.400000000000006</v>
      </c>
      <c r="B1551" s="10" t="b">
        <v>1</v>
      </c>
      <c r="U1551" s="13"/>
      <c r="V1551" s="13"/>
      <c r="W1551" s="14"/>
      <c r="X1551" s="26"/>
      <c r="Y1551" s="26"/>
      <c r="Z1551" s="26"/>
      <c r="AA1551" s="26"/>
      <c r="AB1551" s="26"/>
      <c r="AC1551" s="26"/>
      <c r="AD1551" s="26"/>
      <c r="AE1551" s="26"/>
      <c r="AG1551" s="13"/>
      <c r="AH1551" s="13"/>
      <c r="AI1551" s="14"/>
      <c r="AJ1551" s="26"/>
      <c r="AK1551" s="26"/>
      <c r="AL1551" s="26"/>
      <c r="AM1551" s="26"/>
      <c r="AN1551" s="26"/>
      <c r="AO1551" s="26"/>
      <c r="AP1551" s="26"/>
      <c r="AQ1551" s="26"/>
      <c r="AS1551" s="13"/>
      <c r="AT1551" s="13"/>
      <c r="AU1551" s="14"/>
      <c r="AV1551" s="26"/>
      <c r="AW1551" s="26"/>
      <c r="AX1551" s="26"/>
      <c r="AY1551" s="26"/>
      <c r="AZ1551" s="26"/>
      <c r="BA1551" s="26"/>
      <c r="BB1551" s="26"/>
      <c r="BC1551" s="26"/>
      <c r="CW1551" s="26">
        <v>0.52817622950819676</v>
      </c>
      <c r="CX1551" s="13">
        <v>72.599999999999994</v>
      </c>
      <c r="CY1551" s="13">
        <v>69.898137255449967</v>
      </c>
      <c r="CZ1551" s="13">
        <v>69.230390083113761</v>
      </c>
      <c r="DA1551" s="13">
        <v>51.998288800893256</v>
      </c>
      <c r="DB1551" s="13">
        <f ca="1"/>
        <v>71.024749079064705</v>
      </c>
      <c r="DC1551" s="13">
        <f ca="1"/>
        <v>69.551396468727773</v>
      </c>
      <c r="DD1551" s="13">
        <v>68.263753220407466</v>
      </c>
      <c r="DE1551" s="13">
        <f ca="1"/>
        <v>70.419006656659846</v>
      </c>
      <c r="DF1551" s="13">
        <v>71.113953408144567</v>
      </c>
    </row>
    <row r="1552" spans="1:110" x14ac:dyDescent="0.25">
      <c r="A1552" s="9">
        <v>78.8</v>
      </c>
      <c r="B1552" s="10" t="b">
        <v>1</v>
      </c>
      <c r="U1552" s="13"/>
      <c r="V1552" s="13"/>
      <c r="W1552" s="14"/>
      <c r="X1552" s="26"/>
      <c r="Y1552" s="26"/>
      <c r="Z1552" s="26"/>
      <c r="AA1552" s="26"/>
      <c r="AB1552" s="26"/>
      <c r="AC1552" s="26"/>
      <c r="AD1552" s="26"/>
      <c r="AE1552" s="26"/>
      <c r="AG1552" s="13"/>
      <c r="AH1552" s="13"/>
      <c r="AI1552" s="14"/>
      <c r="AJ1552" s="26"/>
      <c r="AK1552" s="26"/>
      <c r="AL1552" s="26"/>
      <c r="AM1552" s="26"/>
      <c r="AN1552" s="26"/>
      <c r="AO1552" s="26"/>
      <c r="AP1552" s="26"/>
      <c r="AQ1552" s="26"/>
      <c r="AS1552" s="13"/>
      <c r="AT1552" s="13"/>
      <c r="AU1552" s="14"/>
      <c r="AV1552" s="26"/>
      <c r="AW1552" s="26"/>
      <c r="AX1552" s="26"/>
      <c r="AY1552" s="26"/>
      <c r="AZ1552" s="26"/>
      <c r="BA1552" s="26"/>
      <c r="BB1552" s="26"/>
      <c r="BC1552" s="26"/>
      <c r="CW1552" s="26">
        <v>0.52851775956284153</v>
      </c>
      <c r="CX1552" s="13">
        <v>72.599999999999994</v>
      </c>
      <c r="CY1552" s="13">
        <v>69.906311176074212</v>
      </c>
      <c r="CZ1552" s="13">
        <v>69.239128616184331</v>
      </c>
      <c r="DA1552" s="13">
        <v>52.048415473390548</v>
      </c>
      <c r="DB1552" s="13">
        <f ca="1"/>
        <v>71.032287282137048</v>
      </c>
      <c r="DC1552" s="13">
        <f ca="1"/>
        <v>69.559558877089671</v>
      </c>
      <c r="DD1552" s="13">
        <v>68.274102809564283</v>
      </c>
      <c r="DE1552" s="13">
        <f ca="1"/>
        <v>70.427914562685174</v>
      </c>
      <c r="DF1552" s="13">
        <v>71.12303381541318</v>
      </c>
    </row>
    <row r="1553" spans="1:110" x14ac:dyDescent="0.25">
      <c r="A1553" s="9">
        <v>78.7</v>
      </c>
      <c r="B1553" s="10" t="b">
        <v>1</v>
      </c>
      <c r="U1553" s="13"/>
      <c r="V1553" s="13"/>
      <c r="W1553" s="14"/>
      <c r="X1553" s="26"/>
      <c r="Y1553" s="26"/>
      <c r="Z1553" s="26"/>
      <c r="AA1553" s="26"/>
      <c r="AB1553" s="26"/>
      <c r="AC1553" s="26"/>
      <c r="AD1553" s="26"/>
      <c r="AE1553" s="26"/>
      <c r="AG1553" s="13"/>
      <c r="AH1553" s="13"/>
      <c r="AI1553" s="14"/>
      <c r="AJ1553" s="26"/>
      <c r="AK1553" s="26"/>
      <c r="AL1553" s="26"/>
      <c r="AM1553" s="26"/>
      <c r="AN1553" s="26"/>
      <c r="AO1553" s="26"/>
      <c r="AP1553" s="26"/>
      <c r="AQ1553" s="26"/>
      <c r="AS1553" s="13"/>
      <c r="AT1553" s="13"/>
      <c r="AU1553" s="14"/>
      <c r="AV1553" s="26"/>
      <c r="AW1553" s="26"/>
      <c r="AX1553" s="26"/>
      <c r="AY1553" s="26"/>
      <c r="AZ1553" s="26"/>
      <c r="BA1553" s="26"/>
      <c r="BB1553" s="26"/>
      <c r="BC1553" s="26"/>
      <c r="CW1553" s="26">
        <v>0.52885928961748629</v>
      </c>
      <c r="CX1553" s="13">
        <v>72.599999999999994</v>
      </c>
      <c r="CY1553" s="13">
        <v>69.914485598636304</v>
      </c>
      <c r="CZ1553" s="13">
        <v>69.247868788977868</v>
      </c>
      <c r="DA1553" s="13">
        <v>52.098578469566739</v>
      </c>
      <c r="DB1553" s="13">
        <f ca="1"/>
        <v>71.039824483186607</v>
      </c>
      <c r="DC1553" s="13">
        <f ca="1"/>
        <v>69.567722425165968</v>
      </c>
      <c r="DD1553" s="13">
        <v>68.284449055290338</v>
      </c>
      <c r="DE1553" s="13">
        <f ca="1"/>
        <v>70.436821674532339</v>
      </c>
      <c r="DF1553" s="13">
        <v>71.132113232798105</v>
      </c>
    </row>
    <row r="1554" spans="1:110" x14ac:dyDescent="0.25">
      <c r="A1554" s="9">
        <v>78.599999999999994</v>
      </c>
      <c r="B1554" s="10" t="b">
        <v>1</v>
      </c>
      <c r="U1554" s="13"/>
      <c r="V1554" s="13"/>
      <c r="W1554" s="14"/>
      <c r="X1554" s="26"/>
      <c r="Y1554" s="26"/>
      <c r="Z1554" s="26"/>
      <c r="AA1554" s="26"/>
      <c r="AB1554" s="26"/>
      <c r="AC1554" s="26"/>
      <c r="AD1554" s="26"/>
      <c r="AE1554" s="26"/>
      <c r="AG1554" s="13"/>
      <c r="AH1554" s="13"/>
      <c r="AI1554" s="14"/>
      <c r="AJ1554" s="26"/>
      <c r="AK1554" s="26"/>
      <c r="AL1554" s="26"/>
      <c r="AM1554" s="26"/>
      <c r="AN1554" s="26"/>
      <c r="AO1554" s="26"/>
      <c r="AP1554" s="26"/>
      <c r="AQ1554" s="26"/>
      <c r="AS1554" s="13"/>
      <c r="AT1554" s="13"/>
      <c r="AU1554" s="14"/>
      <c r="AV1554" s="26"/>
      <c r="AW1554" s="26"/>
      <c r="AX1554" s="26"/>
      <c r="AY1554" s="26"/>
      <c r="AZ1554" s="26"/>
      <c r="BA1554" s="26"/>
      <c r="BB1554" s="26"/>
      <c r="BC1554" s="26"/>
      <c r="CW1554" s="26">
        <v>0.52920081967213117</v>
      </c>
      <c r="CX1554" s="13">
        <v>72.599999999999994</v>
      </c>
      <c r="CY1554" s="13">
        <v>69.922660529220678</v>
      </c>
      <c r="CZ1554" s="13">
        <v>69.256610608343465</v>
      </c>
      <c r="DA1554" s="13">
        <v>52.148777842103044</v>
      </c>
      <c r="DB1554" s="13">
        <f ca="1"/>
        <v>71.047360687845696</v>
      </c>
      <c r="DC1554" s="13">
        <f ca="1"/>
        <v>69.575887119170062</v>
      </c>
      <c r="DD1554" s="13">
        <v>68.294791960823829</v>
      </c>
      <c r="DE1554" s="13">
        <f ca="1"/>
        <v>70.445727996978761</v>
      </c>
      <c r="DF1554" s="13">
        <v>71.141191665059409</v>
      </c>
    </row>
    <row r="1555" spans="1:110" x14ac:dyDescent="0.25">
      <c r="A1555" s="9">
        <v>78.3</v>
      </c>
      <c r="B1555" s="10" t="b">
        <v>1</v>
      </c>
      <c r="U1555" s="13"/>
      <c r="V1555" s="13"/>
      <c r="W1555" s="14"/>
      <c r="X1555" s="26"/>
      <c r="Y1555" s="26"/>
      <c r="Z1555" s="26"/>
      <c r="AA1555" s="26"/>
      <c r="AB1555" s="26"/>
      <c r="AC1555" s="26"/>
      <c r="AD1555" s="26"/>
      <c r="AE1555" s="26"/>
      <c r="AG1555" s="13"/>
      <c r="AH1555" s="13"/>
      <c r="AI1555" s="14"/>
      <c r="AJ1555" s="26"/>
      <c r="AK1555" s="26"/>
      <c r="AL1555" s="26"/>
      <c r="AM1555" s="26"/>
      <c r="AN1555" s="26"/>
      <c r="AO1555" s="26"/>
      <c r="AP1555" s="26"/>
      <c r="AQ1555" s="26"/>
      <c r="AS1555" s="13"/>
      <c r="AT1555" s="13"/>
      <c r="AU1555" s="14"/>
      <c r="AV1555" s="26"/>
      <c r="AW1555" s="26"/>
      <c r="AX1555" s="26"/>
      <c r="AY1555" s="26"/>
      <c r="AZ1555" s="26"/>
      <c r="BA1555" s="26"/>
      <c r="BB1555" s="26"/>
      <c r="BC1555" s="26"/>
      <c r="CW1555" s="26">
        <v>0.52954234972677594</v>
      </c>
      <c r="CX1555" s="13">
        <v>72.599999999999994</v>
      </c>
      <c r="CY1555" s="13">
        <v>69.930835973914441</v>
      </c>
      <c r="CZ1555" s="13">
        <v>69.265354081136636</v>
      </c>
      <c r="DA1555" s="13">
        <v>52.199013643795311</v>
      </c>
      <c r="DB1555" s="13">
        <f ca="1"/>
        <v>71.054895901744914</v>
      </c>
      <c r="DC1555" s="13">
        <f ca="1"/>
        <v>69.58405296531987</v>
      </c>
      <c r="DD1555" s="13">
        <v>68.30513152939767</v>
      </c>
      <c r="DE1555" s="13">
        <f ca="1"/>
        <v>70.45463353480072</v>
      </c>
      <c r="DF1555" s="13">
        <v>71.150269116955627</v>
      </c>
    </row>
    <row r="1556" spans="1:110" x14ac:dyDescent="0.25">
      <c r="A1556" s="9">
        <v>78</v>
      </c>
      <c r="B1556" s="10" t="b">
        <v>1</v>
      </c>
      <c r="U1556" s="13"/>
      <c r="V1556" s="13"/>
      <c r="W1556" s="14"/>
      <c r="X1556" s="26"/>
      <c r="Y1556" s="26"/>
      <c r="Z1556" s="26"/>
      <c r="AA1556" s="26"/>
      <c r="AB1556" s="26"/>
      <c r="AC1556" s="26"/>
      <c r="AD1556" s="26"/>
      <c r="AE1556" s="26"/>
      <c r="AG1556" s="13"/>
      <c r="AH1556" s="13"/>
      <c r="AI1556" s="14"/>
      <c r="AJ1556" s="26"/>
      <c r="AK1556" s="26"/>
      <c r="AL1556" s="26"/>
      <c r="AM1556" s="26"/>
      <c r="AN1556" s="26"/>
      <c r="AO1556" s="26"/>
      <c r="AP1556" s="26"/>
      <c r="AQ1556" s="26"/>
      <c r="AS1556" s="13"/>
      <c r="AT1556" s="13"/>
      <c r="AU1556" s="14"/>
      <c r="AV1556" s="26"/>
      <c r="AW1556" s="26"/>
      <c r="AX1556" s="26"/>
      <c r="AY1556" s="26"/>
      <c r="AZ1556" s="26"/>
      <c r="BA1556" s="26"/>
      <c r="BB1556" s="26"/>
      <c r="BC1556" s="26"/>
      <c r="CW1556" s="26">
        <v>0.52988387978142082</v>
      </c>
      <c r="CX1556" s="13">
        <v>72.599999999999994</v>
      </c>
      <c r="CY1556" s="13">
        <v>69.939011938807312</v>
      </c>
      <c r="CZ1556" s="13">
        <v>69.274099214219063</v>
      </c>
      <c r="DA1556" s="13">
        <v>52.249285927554489</v>
      </c>
      <c r="DB1556" s="13">
        <f ca="1"/>
        <v>71.062430130513206</v>
      </c>
      <c r="DC1556" s="13">
        <f ca="1"/>
        <v>69.592219969837913</v>
      </c>
      <c r="DD1556" s="13">
        <v>68.315467764239656</v>
      </c>
      <c r="DE1556" s="13">
        <f ca="1"/>
        <v>70.463538292773464</v>
      </c>
      <c r="DF1556" s="13">
        <v>71.159345593243813</v>
      </c>
    </row>
    <row r="1557" spans="1:110" x14ac:dyDescent="0.25">
      <c r="A1557" s="9">
        <v>77.8</v>
      </c>
      <c r="B1557" s="10" t="b">
        <v>1</v>
      </c>
      <c r="U1557" s="13"/>
      <c r="V1557" s="13"/>
      <c r="W1557" s="14"/>
      <c r="X1557" s="26"/>
      <c r="Y1557" s="26"/>
      <c r="Z1557" s="26"/>
      <c r="AA1557" s="26"/>
      <c r="AB1557" s="26"/>
      <c r="AC1557" s="26"/>
      <c r="AD1557" s="26"/>
      <c r="AE1557" s="26"/>
      <c r="AG1557" s="13"/>
      <c r="AH1557" s="13"/>
      <c r="AI1557" s="14"/>
      <c r="AJ1557" s="26"/>
      <c r="AK1557" s="26"/>
      <c r="AL1557" s="26"/>
      <c r="AM1557" s="26"/>
      <c r="AN1557" s="26"/>
      <c r="AO1557" s="26"/>
      <c r="AP1557" s="26"/>
      <c r="AQ1557" s="26"/>
      <c r="AS1557" s="13"/>
      <c r="AT1557" s="13"/>
      <c r="AU1557" s="14"/>
      <c r="AV1557" s="26"/>
      <c r="AW1557" s="26"/>
      <c r="AX1557" s="26"/>
      <c r="AY1557" s="26"/>
      <c r="AZ1557" s="26"/>
      <c r="BA1557" s="26"/>
      <c r="BB1557" s="26"/>
      <c r="BC1557" s="26"/>
      <c r="CW1557" s="26">
        <v>0.53022540983606559</v>
      </c>
      <c r="CX1557" s="13">
        <v>72.599999999999994</v>
      </c>
      <c r="CY1557" s="13">
        <v>69.947188429991741</v>
      </c>
      <c r="CZ1557" s="13">
        <v>69.282846014458656</v>
      </c>
      <c r="DA1557" s="13">
        <v>52.299594746406797</v>
      </c>
      <c r="DB1557" s="13">
        <f ca="1"/>
        <v>71.06996337977786</v>
      </c>
      <c r="DC1557" s="13">
        <f ca="1"/>
        <v>69.60038813895126</v>
      </c>
      <c r="DD1557" s="13">
        <v>68.325800668572342</v>
      </c>
      <c r="DE1557" s="13">
        <f ca="1"/>
        <v>70.472442275671156</v>
      </c>
      <c r="DF1557" s="13">
        <v>71.16842109867946</v>
      </c>
    </row>
    <row r="1558" spans="1:110" x14ac:dyDescent="0.25">
      <c r="A1558" s="9">
        <v>65.5</v>
      </c>
      <c r="B1558" s="10" t="b">
        <v>1</v>
      </c>
      <c r="U1558" s="13"/>
      <c r="V1558" s="13"/>
      <c r="W1558" s="14"/>
      <c r="X1558" s="26"/>
      <c r="Y1558" s="26"/>
      <c r="Z1558" s="26"/>
      <c r="AA1558" s="26"/>
      <c r="AB1558" s="26"/>
      <c r="AC1558" s="26"/>
      <c r="AD1558" s="26"/>
      <c r="AE1558" s="26"/>
      <c r="AG1558" s="13"/>
      <c r="AH1558" s="13"/>
      <c r="AI1558" s="14"/>
      <c r="AJ1558" s="26"/>
      <c r="AK1558" s="26"/>
      <c r="AL1558" s="26"/>
      <c r="AM1558" s="26"/>
      <c r="AN1558" s="26"/>
      <c r="AO1558" s="26"/>
      <c r="AP1558" s="26"/>
      <c r="AQ1558" s="26"/>
      <c r="AS1558" s="13"/>
      <c r="AT1558" s="13"/>
      <c r="AU1558" s="14"/>
      <c r="AV1558" s="26"/>
      <c r="AW1558" s="26"/>
      <c r="AX1558" s="26"/>
      <c r="AY1558" s="26"/>
      <c r="AZ1558" s="26"/>
      <c r="BA1558" s="26"/>
      <c r="BB1558" s="26"/>
      <c r="BC1558" s="26"/>
      <c r="CW1558" s="26">
        <v>0.53056693989071035</v>
      </c>
      <c r="CX1558" s="13">
        <v>72.599999999999994</v>
      </c>
      <c r="CY1558" s="13">
        <v>69.955365453562891</v>
      </c>
      <c r="CZ1558" s="13">
        <v>69.291594488729601</v>
      </c>
      <c r="DA1558" s="13">
        <v>52.349940153494231</v>
      </c>
      <c r="DB1558" s="13">
        <f ca="1"/>
        <v>71.077495655164569</v>
      </c>
      <c r="DC1558" s="13">
        <f ca="1"/>
        <v>69.608557478891697</v>
      </c>
      <c r="DD1558" s="13">
        <v>68.336130245613077</v>
      </c>
      <c r="DE1558" s="13">
        <f ca="1"/>
        <v>70.481345488266967</v>
      </c>
      <c r="DF1558" s="13">
        <v>71.177495638016637</v>
      </c>
    </row>
    <row r="1559" spans="1:110" x14ac:dyDescent="0.25">
      <c r="A1559" s="9">
        <v>65.099999999999994</v>
      </c>
      <c r="B1559" s="10" t="b">
        <v>1</v>
      </c>
      <c r="U1559" s="13"/>
      <c r="V1559" s="13"/>
      <c r="W1559" s="14"/>
      <c r="X1559" s="26"/>
      <c r="Y1559" s="26"/>
      <c r="Z1559" s="26"/>
      <c r="AA1559" s="26"/>
      <c r="AB1559" s="26"/>
      <c r="AC1559" s="26"/>
      <c r="AD1559" s="26"/>
      <c r="AE1559" s="26"/>
      <c r="AG1559" s="13"/>
      <c r="AH1559" s="13"/>
      <c r="AI1559" s="14"/>
      <c r="AJ1559" s="26"/>
      <c r="AK1559" s="26"/>
      <c r="AL1559" s="26"/>
      <c r="AM1559" s="26"/>
      <c r="AN1559" s="26"/>
      <c r="AO1559" s="26"/>
      <c r="AP1559" s="26"/>
      <c r="AQ1559" s="26"/>
      <c r="AS1559" s="13"/>
      <c r="AT1559" s="13"/>
      <c r="AU1559" s="14"/>
      <c r="AV1559" s="26"/>
      <c r="AW1559" s="26"/>
      <c r="AX1559" s="26"/>
      <c r="AY1559" s="26"/>
      <c r="AZ1559" s="26"/>
      <c r="BA1559" s="26"/>
      <c r="BB1559" s="26"/>
      <c r="BC1559" s="26"/>
      <c r="CW1559" s="26">
        <v>0.53090846994535523</v>
      </c>
      <c r="CX1559" s="13">
        <v>72.599999999999994</v>
      </c>
      <c r="CY1559" s="13">
        <v>69.963543015618683</v>
      </c>
      <c r="CZ1559" s="13">
        <v>69.300344643912439</v>
      </c>
      <c r="DA1559" s="13">
        <v>52.400322202074783</v>
      </c>
      <c r="DB1559" s="13">
        <f ca="1"/>
        <v>71.085026962297391</v>
      </c>
      <c r="DC1559" s="13">
        <f ca="1"/>
        <v>69.616727995895658</v>
      </c>
      <c r="DD1559" s="13">
        <v>68.346456498574057</v>
      </c>
      <c r="DE1559" s="13">
        <f ca="1"/>
        <v>70.490247935333045</v>
      </c>
      <c r="DF1559" s="13">
        <v>71.186569216007925</v>
      </c>
    </row>
    <row r="1560" spans="1:110" x14ac:dyDescent="0.25">
      <c r="A1560" s="9">
        <v>64.7</v>
      </c>
      <c r="B1560" s="10" t="b">
        <v>1</v>
      </c>
      <c r="U1560" s="13"/>
      <c r="V1560" s="13"/>
      <c r="W1560" s="14"/>
      <c r="X1560" s="26"/>
      <c r="Y1560" s="26"/>
      <c r="Z1560" s="26"/>
      <c r="AA1560" s="26"/>
      <c r="AB1560" s="26"/>
      <c r="AC1560" s="26"/>
      <c r="AD1560" s="26"/>
      <c r="AE1560" s="26"/>
      <c r="AG1560" s="13"/>
      <c r="AH1560" s="13"/>
      <c r="AI1560" s="14"/>
      <c r="AJ1560" s="26"/>
      <c r="AK1560" s="26"/>
      <c r="AL1560" s="26"/>
      <c r="AM1560" s="26"/>
      <c r="AN1560" s="26"/>
      <c r="AO1560" s="26"/>
      <c r="AP1560" s="26"/>
      <c r="AQ1560" s="26"/>
      <c r="AS1560" s="13"/>
      <c r="AT1560" s="13"/>
      <c r="AU1560" s="14"/>
      <c r="AV1560" s="26"/>
      <c r="AW1560" s="26"/>
      <c r="AX1560" s="26"/>
      <c r="AY1560" s="26"/>
      <c r="AZ1560" s="26"/>
      <c r="BA1560" s="26"/>
      <c r="BB1560" s="26"/>
      <c r="BC1560" s="26"/>
      <c r="CW1560" s="26">
        <v>0.53125</v>
      </c>
      <c r="CX1560" s="13">
        <v>72.599999999999994</v>
      </c>
      <c r="CY1560" s="13">
        <v>69.971721122259851</v>
      </c>
      <c r="CZ1560" s="13">
        <v>69.309096486894092</v>
      </c>
      <c r="DA1560" s="13">
        <v>52.450740945522796</v>
      </c>
      <c r="DB1560" s="13">
        <f ca="1"/>
        <v>71.092557306798881</v>
      </c>
      <c r="DC1560" s="13">
        <f ca="1"/>
        <v>69.624899696204253</v>
      </c>
      <c r="DD1560" s="13">
        <v>68.3567794306623</v>
      </c>
      <c r="DE1560" s="13">
        <f ca="1"/>
        <v>70.499149621640584</v>
      </c>
      <c r="DF1560" s="13">
        <v>71.195641837404452</v>
      </c>
    </row>
    <row r="1561" spans="1:110" x14ac:dyDescent="0.25">
      <c r="A1561" s="9">
        <v>64.3</v>
      </c>
      <c r="B1561" s="10" t="b">
        <v>1</v>
      </c>
      <c r="U1561" s="13"/>
      <c r="V1561" s="13"/>
      <c r="W1561" s="14"/>
      <c r="X1561" s="26"/>
      <c r="Y1561" s="26"/>
      <c r="Z1561" s="26"/>
      <c r="AA1561" s="26"/>
      <c r="AB1561" s="26"/>
      <c r="AC1561" s="26"/>
      <c r="AD1561" s="26"/>
      <c r="AE1561" s="26"/>
      <c r="AG1561" s="13"/>
      <c r="AH1561" s="13"/>
      <c r="AI1561" s="14"/>
      <c r="AJ1561" s="26"/>
      <c r="AK1561" s="26"/>
      <c r="AL1561" s="26"/>
      <c r="AM1561" s="26"/>
      <c r="AN1561" s="26"/>
      <c r="AO1561" s="26"/>
      <c r="AP1561" s="26"/>
      <c r="AQ1561" s="26"/>
      <c r="AS1561" s="13"/>
      <c r="AT1561" s="13"/>
      <c r="AU1561" s="14"/>
      <c r="AV1561" s="26"/>
      <c r="AW1561" s="26"/>
      <c r="AX1561" s="26"/>
      <c r="AY1561" s="26"/>
      <c r="AZ1561" s="26"/>
      <c r="BA1561" s="26"/>
      <c r="BB1561" s="26"/>
      <c r="BC1561" s="26"/>
      <c r="CW1561" s="26">
        <v>0.53159153005464477</v>
      </c>
      <c r="CX1561" s="13">
        <v>72.599999999999994</v>
      </c>
      <c r="CY1561" s="13">
        <v>69.979899779589942</v>
      </c>
      <c r="CZ1561" s="13">
        <v>69.317850024567932</v>
      </c>
      <c r="DA1561" s="13">
        <v>52.501196437329334</v>
      </c>
      <c r="DB1561" s="13">
        <f ca="1"/>
        <v>71.100086694290027</v>
      </c>
      <c r="DC1561" s="13">
        <f ca="1"/>
        <v>69.633072586063406</v>
      </c>
      <c r="DD1561" s="13">
        <v>68.367099045079669</v>
      </c>
      <c r="DE1561" s="13">
        <f ca="1"/>
        <v>70.508050551959784</v>
      </c>
      <c r="DF1561" s="13">
        <v>71.204713506955954</v>
      </c>
    </row>
    <row r="1562" spans="1:110" x14ac:dyDescent="0.25">
      <c r="A1562" s="9">
        <v>63.8</v>
      </c>
      <c r="B1562" s="10" t="b">
        <v>1</v>
      </c>
      <c r="U1562" s="13"/>
      <c r="V1562" s="13"/>
      <c r="W1562" s="14"/>
      <c r="X1562" s="26"/>
      <c r="Y1562" s="26"/>
      <c r="Z1562" s="26"/>
      <c r="AA1562" s="26"/>
      <c r="AB1562" s="26"/>
      <c r="AC1562" s="26"/>
      <c r="AD1562" s="26"/>
      <c r="AE1562" s="26"/>
      <c r="AG1562" s="13"/>
      <c r="AH1562" s="13"/>
      <c r="AI1562" s="14"/>
      <c r="AJ1562" s="26"/>
      <c r="AK1562" s="26"/>
      <c r="AL1562" s="26"/>
      <c r="AM1562" s="26"/>
      <c r="AN1562" s="26"/>
      <c r="AO1562" s="26"/>
      <c r="AP1562" s="26"/>
      <c r="AQ1562" s="26"/>
      <c r="AS1562" s="13"/>
      <c r="AT1562" s="13"/>
      <c r="AU1562" s="14"/>
      <c r="AV1562" s="26"/>
      <c r="AW1562" s="26"/>
      <c r="AX1562" s="26"/>
      <c r="AY1562" s="26"/>
      <c r="AZ1562" s="26"/>
      <c r="BA1562" s="26"/>
      <c r="BB1562" s="26"/>
      <c r="BC1562" s="26"/>
      <c r="CW1562" s="26">
        <v>0.53193306010928965</v>
      </c>
      <c r="CX1562" s="13">
        <v>72.7</v>
      </c>
      <c r="CY1562" s="13">
        <v>69.988078993715348</v>
      </c>
      <c r="CZ1562" s="13">
        <v>69.326605263833713</v>
      </c>
      <c r="DA1562" s="13">
        <v>52.551688731102544</v>
      </c>
      <c r="DB1562" s="13">
        <f ca="1"/>
        <v>71.107615130390357</v>
      </c>
      <c r="DC1562" s="13">
        <f ca="1"/>
        <v>69.641246671723778</v>
      </c>
      <c r="DD1562" s="13">
        <v>68.377415345022925</v>
      </c>
      <c r="DE1562" s="13">
        <f ca="1"/>
        <v>70.516950731059907</v>
      </c>
      <c r="DF1562" s="13">
        <v>71.213784229410777</v>
      </c>
    </row>
    <row r="1563" spans="1:110" x14ac:dyDescent="0.25">
      <c r="A1563" s="9">
        <v>63.3</v>
      </c>
      <c r="B1563" s="10" t="b">
        <v>1</v>
      </c>
      <c r="U1563" s="13"/>
      <c r="V1563" s="13"/>
      <c r="W1563" s="14"/>
      <c r="X1563" s="26"/>
      <c r="Y1563" s="26"/>
      <c r="Z1563" s="26"/>
      <c r="AA1563" s="26"/>
      <c r="AB1563" s="26"/>
      <c r="AC1563" s="26"/>
      <c r="AD1563" s="26"/>
      <c r="AE1563" s="26"/>
      <c r="AG1563" s="13"/>
      <c r="AH1563" s="13"/>
      <c r="AI1563" s="14"/>
      <c r="AJ1563" s="26"/>
      <c r="AK1563" s="26"/>
      <c r="AL1563" s="26"/>
      <c r="AM1563" s="26"/>
      <c r="AN1563" s="26"/>
      <c r="AO1563" s="26"/>
      <c r="AP1563" s="26"/>
      <c r="AQ1563" s="26"/>
      <c r="AS1563" s="13"/>
      <c r="AT1563" s="13"/>
      <c r="AU1563" s="14"/>
      <c r="AV1563" s="26"/>
      <c r="AW1563" s="26"/>
      <c r="AX1563" s="26"/>
      <c r="AY1563" s="26"/>
      <c r="AZ1563" s="26"/>
      <c r="BA1563" s="26"/>
      <c r="BB1563" s="26"/>
      <c r="BC1563" s="26"/>
      <c r="CW1563" s="26">
        <v>0.53227459016393441</v>
      </c>
      <c r="CX1563" s="13">
        <v>72.7</v>
      </c>
      <c r="CY1563" s="13">
        <v>69.996258770745357</v>
      </c>
      <c r="CZ1563" s="13">
        <v>69.335362211597626</v>
      </c>
      <c r="DA1563" s="13">
        <v>52.602217880567899</v>
      </c>
      <c r="DB1563" s="13">
        <f ca="1"/>
        <v>71.115142620717876</v>
      </c>
      <c r="DC1563" s="13">
        <f ca="1"/>
        <v>69.649421959440829</v>
      </c>
      <c r="DD1563" s="13">
        <v>68.38772833368364</v>
      </c>
      <c r="DE1563" s="13">
        <f ca="1"/>
        <v>70.525850163709336</v>
      </c>
      <c r="DF1563" s="13">
        <v>71.222854009515899</v>
      </c>
    </row>
    <row r="1564" spans="1:110" x14ac:dyDescent="0.25">
      <c r="A1564" s="9">
        <v>62.8</v>
      </c>
      <c r="B1564" s="10" t="b">
        <v>1</v>
      </c>
      <c r="U1564" s="13"/>
      <c r="V1564" s="13"/>
      <c r="W1564" s="14"/>
      <c r="X1564" s="26"/>
      <c r="Y1564" s="26"/>
      <c r="Z1564" s="26"/>
      <c r="AA1564" s="26"/>
      <c r="AB1564" s="26"/>
      <c r="AC1564" s="26"/>
      <c r="AD1564" s="26"/>
      <c r="AE1564" s="26"/>
      <c r="AG1564" s="13"/>
      <c r="AH1564" s="13"/>
      <c r="AI1564" s="14"/>
      <c r="AJ1564" s="26"/>
      <c r="AK1564" s="26"/>
      <c r="AL1564" s="26"/>
      <c r="AM1564" s="26"/>
      <c r="AN1564" s="26"/>
      <c r="AO1564" s="26"/>
      <c r="AP1564" s="26"/>
      <c r="AQ1564" s="26"/>
      <c r="AS1564" s="13"/>
      <c r="AT1564" s="13"/>
      <c r="AU1564" s="14"/>
      <c r="AV1564" s="26"/>
      <c r="AW1564" s="26"/>
      <c r="AX1564" s="26"/>
      <c r="AY1564" s="26"/>
      <c r="AZ1564" s="26"/>
      <c r="BA1564" s="26"/>
      <c r="BB1564" s="26"/>
      <c r="BC1564" s="26"/>
      <c r="CW1564" s="26">
        <v>0.53261612021857918</v>
      </c>
      <c r="CX1564" s="13">
        <v>72.7</v>
      </c>
      <c r="CY1564" s="13">
        <v>70.004439116792199</v>
      </c>
      <c r="CZ1564" s="13">
        <v>69.344120874772599</v>
      </c>
      <c r="DA1564" s="13">
        <v>52.652783939568643</v>
      </c>
      <c r="DB1564" s="13">
        <f ca="1"/>
        <v>71.122669170889168</v>
      </c>
      <c r="DC1564" s="13">
        <f ca="1"/>
        <v>69.657598455474911</v>
      </c>
      <c r="DD1564" s="13">
        <v>68.398038014248286</v>
      </c>
      <c r="DE1564" s="13">
        <f ca="1"/>
        <v>70.534748854675499</v>
      </c>
      <c r="DF1564" s="13">
        <v>71.231922852016908</v>
      </c>
    </row>
    <row r="1565" spans="1:110" x14ac:dyDescent="0.25">
      <c r="A1565" s="9">
        <v>62.3</v>
      </c>
      <c r="B1565" s="10" t="b">
        <v>1</v>
      </c>
      <c r="U1565" s="13"/>
      <c r="V1565" s="13"/>
      <c r="W1565" s="14"/>
      <c r="X1565" s="26"/>
      <c r="Y1565" s="26"/>
      <c r="Z1565" s="26"/>
      <c r="AA1565" s="26"/>
      <c r="AB1565" s="26"/>
      <c r="AC1565" s="26"/>
      <c r="AD1565" s="26"/>
      <c r="AE1565" s="26"/>
      <c r="AG1565" s="13"/>
      <c r="AH1565" s="13"/>
      <c r="AI1565" s="14"/>
      <c r="AJ1565" s="26"/>
      <c r="AK1565" s="26"/>
      <c r="AL1565" s="26"/>
      <c r="AM1565" s="26"/>
      <c r="AN1565" s="26"/>
      <c r="AO1565" s="26"/>
      <c r="AP1565" s="26"/>
      <c r="AQ1565" s="26"/>
      <c r="AS1565" s="13"/>
      <c r="AT1565" s="13"/>
      <c r="AU1565" s="14"/>
      <c r="AV1565" s="26"/>
      <c r="AW1565" s="26"/>
      <c r="AX1565" s="26"/>
      <c r="AY1565" s="26"/>
      <c r="AZ1565" s="26"/>
      <c r="BA1565" s="26"/>
      <c r="BB1565" s="26"/>
      <c r="BC1565" s="26"/>
      <c r="CW1565" s="26">
        <v>0.53295765027322406</v>
      </c>
      <c r="CX1565" s="13">
        <v>72.7</v>
      </c>
      <c r="CY1565" s="13">
        <v>70.012620037971047</v>
      </c>
      <c r="CZ1565" s="13">
        <v>69.352881260277854</v>
      </c>
      <c r="DA1565" s="13">
        <v>52.703386962066119</v>
      </c>
      <c r="DB1565" s="13">
        <f ca="1"/>
        <v>71.130194786519425</v>
      </c>
      <c r="DC1565" s="13">
        <f ca="1"/>
        <v>69.66577616609122</v>
      </c>
      <c r="DD1565" s="13">
        <v>68.408344389898247</v>
      </c>
      <c r="DE1565" s="13">
        <f ca="1"/>
        <v>70.543646808725001</v>
      </c>
      <c r="DF1565" s="13">
        <v>71.240990761658111</v>
      </c>
    </row>
    <row r="1566" spans="1:110" x14ac:dyDescent="0.25">
      <c r="A1566" s="9">
        <v>61.9</v>
      </c>
      <c r="B1566" s="10" t="b">
        <v>1</v>
      </c>
      <c r="U1566" s="13"/>
      <c r="V1566" s="13"/>
      <c r="W1566" s="14"/>
      <c r="X1566" s="26"/>
      <c r="Y1566" s="26"/>
      <c r="Z1566" s="26"/>
      <c r="AA1566" s="26"/>
      <c r="AB1566" s="26"/>
      <c r="AC1566" s="26"/>
      <c r="AD1566" s="26"/>
      <c r="AE1566" s="26"/>
      <c r="AG1566" s="13"/>
      <c r="AH1566" s="13"/>
      <c r="AI1566" s="14"/>
      <c r="AJ1566" s="26"/>
      <c r="AK1566" s="26"/>
      <c r="AL1566" s="26"/>
      <c r="AM1566" s="26"/>
      <c r="AN1566" s="26"/>
      <c r="AO1566" s="26"/>
      <c r="AP1566" s="26"/>
      <c r="AQ1566" s="26"/>
      <c r="AS1566" s="13"/>
      <c r="AT1566" s="13"/>
      <c r="AU1566" s="14"/>
      <c r="AV1566" s="26"/>
      <c r="AW1566" s="26"/>
      <c r="AX1566" s="26"/>
      <c r="AY1566" s="26"/>
      <c r="AZ1566" s="26"/>
      <c r="BA1566" s="26"/>
      <c r="BB1566" s="26"/>
      <c r="BC1566" s="26"/>
      <c r="CW1566" s="26">
        <v>0.53329918032786883</v>
      </c>
      <c r="CX1566" s="13">
        <v>72.7</v>
      </c>
      <c r="CY1566" s="13">
        <v>70.020801540400043</v>
      </c>
      <c r="CZ1566" s="13">
        <v>69.361643375039407</v>
      </c>
      <c r="DA1566" s="13">
        <v>52.754027002140035</v>
      </c>
      <c r="DB1566" s="13">
        <f ca="1"/>
        <v>71.13771947322239</v>
      </c>
      <c r="DC1566" s="13">
        <f ca="1"/>
        <v>69.673955097559897</v>
      </c>
      <c r="DD1566" s="13">
        <v>68.418647463809819</v>
      </c>
      <c r="DE1566" s="13">
        <f ca="1"/>
        <v>70.552544030623579</v>
      </c>
      <c r="DF1566" s="13">
        <v>71.250057743182467</v>
      </c>
    </row>
    <row r="1567" spans="1:110" x14ac:dyDescent="0.25">
      <c r="A1567" s="9">
        <v>61.4</v>
      </c>
      <c r="B1567" s="10" t="b">
        <v>1</v>
      </c>
      <c r="U1567" s="13"/>
      <c r="V1567" s="13"/>
      <c r="W1567" s="14"/>
      <c r="X1567" s="26"/>
      <c r="Y1567" s="26"/>
      <c r="Z1567" s="26"/>
      <c r="AA1567" s="26"/>
      <c r="AB1567" s="26"/>
      <c r="AC1567" s="26"/>
      <c r="AD1567" s="26"/>
      <c r="AE1567" s="26"/>
      <c r="AG1567" s="13"/>
      <c r="AH1567" s="13"/>
      <c r="AI1567" s="14"/>
      <c r="AJ1567" s="26"/>
      <c r="AK1567" s="26"/>
      <c r="AL1567" s="26"/>
      <c r="AM1567" s="26"/>
      <c r="AN1567" s="26"/>
      <c r="AO1567" s="26"/>
      <c r="AP1567" s="26"/>
      <c r="AQ1567" s="26"/>
      <c r="AS1567" s="13"/>
      <c r="AT1567" s="13"/>
      <c r="AU1567" s="14"/>
      <c r="AV1567" s="26"/>
      <c r="AW1567" s="26"/>
      <c r="AX1567" s="26"/>
      <c r="AY1567" s="26"/>
      <c r="AZ1567" s="26"/>
      <c r="BA1567" s="26"/>
      <c r="BB1567" s="26"/>
      <c r="BC1567" s="26"/>
      <c r="CW1567" s="26">
        <v>0.53364071038251371</v>
      </c>
      <c r="CX1567" s="13">
        <v>72.7</v>
      </c>
      <c r="CY1567" s="13">
        <v>70.028983630200386</v>
      </c>
      <c r="CZ1567" s="13">
        <v>69.370407225989837</v>
      </c>
      <c r="DA1567" s="13">
        <v>52.804704113988919</v>
      </c>
      <c r="DB1567" s="13">
        <f ca="1"/>
        <v>71.145243236610526</v>
      </c>
      <c r="DC1567" s="13">
        <f ca="1"/>
        <v>69.682135256156016</v>
      </c>
      <c r="DD1567" s="13">
        <v>68.428947239154155</v>
      </c>
      <c r="DE1567" s="13">
        <f ca="1"/>
        <v>70.561440525136106</v>
      </c>
      <c r="DF1567" s="13">
        <v>71.259123801331668</v>
      </c>
    </row>
    <row r="1568" spans="1:110" x14ac:dyDescent="0.25">
      <c r="A1568" s="9">
        <v>69</v>
      </c>
      <c r="B1568" s="10" t="b">
        <v>1</v>
      </c>
      <c r="U1568" s="13"/>
      <c r="V1568" s="13"/>
      <c r="W1568" s="14"/>
      <c r="X1568" s="26"/>
      <c r="Y1568" s="26"/>
      <c r="Z1568" s="26"/>
      <c r="AA1568" s="26"/>
      <c r="AB1568" s="26"/>
      <c r="AC1568" s="26"/>
      <c r="AD1568" s="26"/>
      <c r="AE1568" s="26"/>
      <c r="AG1568" s="13"/>
      <c r="AH1568" s="13"/>
      <c r="AI1568" s="14"/>
      <c r="AJ1568" s="26"/>
      <c r="AK1568" s="26"/>
      <c r="AL1568" s="26"/>
      <c r="AM1568" s="26"/>
      <c r="AN1568" s="26"/>
      <c r="AO1568" s="26"/>
      <c r="AP1568" s="26"/>
      <c r="AQ1568" s="26"/>
      <c r="AS1568" s="13"/>
      <c r="AT1568" s="13"/>
      <c r="AU1568" s="14"/>
      <c r="AV1568" s="26"/>
      <c r="AW1568" s="26"/>
      <c r="AX1568" s="26"/>
      <c r="AY1568" s="26"/>
      <c r="AZ1568" s="26"/>
      <c r="BA1568" s="26"/>
      <c r="BB1568" s="26"/>
      <c r="BC1568" s="26"/>
      <c r="CW1568" s="26">
        <v>0.53398224043715847</v>
      </c>
      <c r="CX1568" s="13">
        <v>72.7</v>
      </c>
      <c r="CY1568" s="13">
        <v>70.037166313496286</v>
      </c>
      <c r="CZ1568" s="13">
        <v>69.379172820068348</v>
      </c>
      <c r="DA1568" s="13">
        <v>52.855418351930368</v>
      </c>
      <c r="DB1568" s="13">
        <f ca="1"/>
        <v>71.152766082294889</v>
      </c>
      <c r="DC1568" s="13">
        <f ca="1"/>
        <v>69.690316648159609</v>
      </c>
      <c r="DD1568" s="13">
        <v>68.439243719097405</v>
      </c>
      <c r="DE1568" s="13">
        <f ca="1"/>
        <v>70.570336297026685</v>
      </c>
      <c r="DF1568" s="13">
        <v>71.268188940846102</v>
      </c>
    </row>
    <row r="1569" spans="1:110" x14ac:dyDescent="0.25">
      <c r="A1569" s="9">
        <v>64</v>
      </c>
      <c r="B1569" s="10" t="b">
        <v>1</v>
      </c>
      <c r="U1569" s="13"/>
      <c r="V1569" s="13"/>
      <c r="W1569" s="14"/>
      <c r="X1569" s="26"/>
      <c r="Y1569" s="26"/>
      <c r="Z1569" s="26"/>
      <c r="AA1569" s="26"/>
      <c r="AB1569" s="26"/>
      <c r="AC1569" s="26"/>
      <c r="AD1569" s="26"/>
      <c r="AE1569" s="26"/>
      <c r="AG1569" s="13"/>
      <c r="AH1569" s="13"/>
      <c r="AI1569" s="14"/>
      <c r="AJ1569" s="26"/>
      <c r="AK1569" s="26"/>
      <c r="AL1569" s="26"/>
      <c r="AM1569" s="26"/>
      <c r="AN1569" s="26"/>
      <c r="AO1569" s="26"/>
      <c r="AP1569" s="26"/>
      <c r="AQ1569" s="26"/>
      <c r="AS1569" s="13"/>
      <c r="AT1569" s="13"/>
      <c r="AU1569" s="14"/>
      <c r="AV1569" s="26"/>
      <c r="AW1569" s="26"/>
      <c r="AX1569" s="26"/>
      <c r="AY1569" s="26"/>
      <c r="AZ1569" s="26"/>
      <c r="BA1569" s="26"/>
      <c r="BB1569" s="26"/>
      <c r="BC1569" s="26"/>
      <c r="CW1569" s="26">
        <v>0.53432377049180324</v>
      </c>
      <c r="CX1569" s="13">
        <v>72.7</v>
      </c>
      <c r="CY1569" s="13">
        <v>70.045349596415065</v>
      </c>
      <c r="CZ1569" s="13">
        <v>69.387940164220964</v>
      </c>
      <c r="DA1569" s="13">
        <v>52.906169770401505</v>
      </c>
      <c r="DB1569" s="13">
        <f ca="1"/>
        <v>71.1602880158853</v>
      </c>
      <c r="DC1569" s="13">
        <f ca="1"/>
        <v>69.698499279855781</v>
      </c>
      <c r="DD1569" s="13">
        <v>68.449536906800603</v>
      </c>
      <c r="DE1569" s="13">
        <f ca="1"/>
        <v>70.579231351058624</v>
      </c>
      <c r="DF1569" s="13">
        <v>71.277253166464959</v>
      </c>
    </row>
    <row r="1570" spans="1:110" x14ac:dyDescent="0.25">
      <c r="A1570" s="9">
        <v>59.9</v>
      </c>
      <c r="B1570" s="10" t="b">
        <v>1</v>
      </c>
      <c r="U1570" s="13"/>
      <c r="V1570" s="13"/>
      <c r="W1570" s="14"/>
      <c r="X1570" s="26"/>
      <c r="Y1570" s="26"/>
      <c r="Z1570" s="26"/>
      <c r="AA1570" s="26"/>
      <c r="AB1570" s="26"/>
      <c r="AC1570" s="26"/>
      <c r="AD1570" s="26"/>
      <c r="AE1570" s="26"/>
      <c r="AG1570" s="13"/>
      <c r="AH1570" s="13"/>
      <c r="AI1570" s="14"/>
      <c r="AJ1570" s="26"/>
      <c r="AK1570" s="26"/>
      <c r="AL1570" s="26"/>
      <c r="AM1570" s="26"/>
      <c r="AN1570" s="26"/>
      <c r="AO1570" s="26"/>
      <c r="AP1570" s="26"/>
      <c r="AQ1570" s="26"/>
      <c r="AS1570" s="13"/>
      <c r="AT1570" s="13"/>
      <c r="AU1570" s="14"/>
      <c r="AV1570" s="26"/>
      <c r="AW1570" s="26"/>
      <c r="AX1570" s="26"/>
      <c r="AY1570" s="26"/>
      <c r="AZ1570" s="26"/>
      <c r="BA1570" s="26"/>
      <c r="BB1570" s="26"/>
      <c r="BC1570" s="26"/>
      <c r="CW1570" s="26">
        <v>0.53466530054644812</v>
      </c>
      <c r="CX1570" s="13">
        <v>72.7</v>
      </c>
      <c r="CY1570" s="13">
        <v>70.053533485087158</v>
      </c>
      <c r="CZ1570" s="13">
        <v>69.396709265400503</v>
      </c>
      <c r="DA1570" s="13">
        <v>52.95695842395925</v>
      </c>
      <c r="DB1570" s="13">
        <f ca="1"/>
        <v>71.167809042990257</v>
      </c>
      <c r="DC1570" s="13">
        <f ca="1"/>
        <v>69.70668315753467</v>
      </c>
      <c r="DD1570" s="13">
        <v>68.459826805419766</v>
      </c>
      <c r="DE1570" s="13">
        <f ca="1"/>
        <v>70.588125691994435</v>
      </c>
      <c r="DF1570" s="13">
        <v>71.286316482926196</v>
      </c>
    </row>
    <row r="1571" spans="1:110" x14ac:dyDescent="0.25">
      <c r="A1571" s="9">
        <v>59.3</v>
      </c>
      <c r="B1571" s="10" t="b">
        <v>1</v>
      </c>
      <c r="U1571" s="13"/>
      <c r="V1571" s="13"/>
      <c r="W1571" s="14"/>
      <c r="X1571" s="26"/>
      <c r="Y1571" s="26"/>
      <c r="Z1571" s="26"/>
      <c r="AA1571" s="26"/>
      <c r="AB1571" s="26"/>
      <c r="AC1571" s="26"/>
      <c r="AD1571" s="26"/>
      <c r="AE1571" s="26"/>
      <c r="AG1571" s="13"/>
      <c r="AH1571" s="13"/>
      <c r="AI1571" s="14"/>
      <c r="AJ1571" s="26"/>
      <c r="AK1571" s="26"/>
      <c r="AL1571" s="26"/>
      <c r="AM1571" s="26"/>
      <c r="AN1571" s="26"/>
      <c r="AO1571" s="26"/>
      <c r="AP1571" s="26"/>
      <c r="AQ1571" s="26"/>
      <c r="AS1571" s="13"/>
      <c r="AT1571" s="13"/>
      <c r="AU1571" s="14"/>
      <c r="AV1571" s="26"/>
      <c r="AW1571" s="26"/>
      <c r="AX1571" s="26"/>
      <c r="AY1571" s="26"/>
      <c r="AZ1571" s="26"/>
      <c r="BA1571" s="26"/>
      <c r="BB1571" s="26"/>
      <c r="BC1571" s="26"/>
      <c r="CW1571" s="26">
        <v>0.53500683060109289</v>
      </c>
      <c r="CX1571" s="13">
        <v>72.7</v>
      </c>
      <c r="CY1571" s="13">
        <v>70.061717985646155</v>
      </c>
      <c r="CZ1571" s="13">
        <v>69.40548013056646</v>
      </c>
      <c r="DA1571" s="13">
        <v>53.007784367280649</v>
      </c>
      <c r="DB1571" s="13">
        <f ca="1"/>
        <v>71.175329169217051</v>
      </c>
      <c r="DC1571" s="13">
        <f ca="1"/>
        <v>69.71486828749147</v>
      </c>
      <c r="DD1571" s="13">
        <v>68.470113418105868</v>
      </c>
      <c r="DE1571" s="13">
        <f ca="1"/>
        <v>70.597019324595905</v>
      </c>
      <c r="DF1571" s="13">
        <v>71.29537889496649</v>
      </c>
    </row>
    <row r="1572" spans="1:110" x14ac:dyDescent="0.25">
      <c r="A1572" s="9">
        <v>58.7</v>
      </c>
      <c r="B1572" s="10" t="b">
        <v>1</v>
      </c>
      <c r="U1572" s="13"/>
      <c r="V1572" s="13"/>
      <c r="W1572" s="14"/>
      <c r="X1572" s="26"/>
      <c r="Y1572" s="26"/>
      <c r="Z1572" s="26"/>
      <c r="AA1572" s="26"/>
      <c r="AB1572" s="26"/>
      <c r="AC1572" s="26"/>
      <c r="AD1572" s="26"/>
      <c r="AE1572" s="26"/>
      <c r="AG1572" s="13"/>
      <c r="AH1572" s="13"/>
      <c r="AI1572" s="14"/>
      <c r="AJ1572" s="26"/>
      <c r="AK1572" s="26"/>
      <c r="AL1572" s="26"/>
      <c r="AM1572" s="26"/>
      <c r="AN1572" s="26"/>
      <c r="AO1572" s="26"/>
      <c r="AP1572" s="26"/>
      <c r="AQ1572" s="26"/>
      <c r="AS1572" s="13"/>
      <c r="AT1572" s="13"/>
      <c r="AU1572" s="14"/>
      <c r="AV1572" s="26"/>
      <c r="AW1572" s="26"/>
      <c r="AX1572" s="26"/>
      <c r="AY1572" s="26"/>
      <c r="AZ1572" s="26"/>
      <c r="BA1572" s="26"/>
      <c r="BB1572" s="26"/>
      <c r="BC1572" s="26"/>
      <c r="CW1572" s="26">
        <v>0.53534836065573765</v>
      </c>
      <c r="CX1572" s="13">
        <v>72.7</v>
      </c>
      <c r="CY1572" s="13">
        <v>70.069903104228814</v>
      </c>
      <c r="CZ1572" s="13">
        <v>69.414252766685138</v>
      </c>
      <c r="DA1572" s="13">
        <v>53.058647655163313</v>
      </c>
      <c r="DB1572" s="13">
        <f ca="1"/>
        <v>71.182848400171721</v>
      </c>
      <c r="DC1572" s="13">
        <f ca="1"/>
        <v>69.723054676026521</v>
      </c>
      <c r="DD1572" s="13">
        <v>68.480396748004836</v>
      </c>
      <c r="DE1572" s="13">
        <f ca="1"/>
        <v>70.605912253624112</v>
      </c>
      <c r="DF1572" s="13">
        <v>71.304440407321465</v>
      </c>
    </row>
    <row r="1573" spans="1:110" x14ac:dyDescent="0.25">
      <c r="A1573" s="9">
        <v>57.9</v>
      </c>
      <c r="B1573" s="10" t="b">
        <v>1</v>
      </c>
      <c r="U1573" s="13"/>
      <c r="V1573" s="13"/>
      <c r="W1573" s="14"/>
      <c r="X1573" s="26"/>
      <c r="Y1573" s="26"/>
      <c r="Z1573" s="26"/>
      <c r="AA1573" s="26"/>
      <c r="AB1573" s="26"/>
      <c r="AC1573" s="26"/>
      <c r="AD1573" s="26"/>
      <c r="AE1573" s="26"/>
      <c r="AG1573" s="13"/>
      <c r="AH1573" s="13"/>
      <c r="AI1573" s="14"/>
      <c r="AJ1573" s="26"/>
      <c r="AK1573" s="26"/>
      <c r="AL1573" s="26"/>
      <c r="AM1573" s="26"/>
      <c r="AN1573" s="26"/>
      <c r="AO1573" s="26"/>
      <c r="AP1573" s="26"/>
      <c r="AQ1573" s="26"/>
      <c r="AS1573" s="13"/>
      <c r="AT1573" s="13"/>
      <c r="AU1573" s="14"/>
      <c r="AV1573" s="26"/>
      <c r="AW1573" s="26"/>
      <c r="AX1573" s="26"/>
      <c r="AY1573" s="26"/>
      <c r="AZ1573" s="26"/>
      <c r="BA1573" s="26"/>
      <c r="BB1573" s="26"/>
      <c r="BC1573" s="26"/>
      <c r="CW1573" s="26">
        <v>0.53568989071038253</v>
      </c>
      <c r="CX1573" s="13">
        <v>72.7</v>
      </c>
      <c r="CY1573" s="13">
        <v>70.078088846975135</v>
      </c>
      <c r="CZ1573" s="13">
        <v>69.42302718072979</v>
      </c>
      <c r="DA1573" s="13">
        <v>53.109548342525756</v>
      </c>
      <c r="DB1573" s="13">
        <f ca="1"/>
        <v>71.190366741459158</v>
      </c>
      <c r="DC1573" s="13">
        <f ca="1"/>
        <v>69.731242329445351</v>
      </c>
      <c r="DD1573" s="13">
        <v>68.490676798257596</v>
      </c>
      <c r="DE1573" s="13">
        <f ca="1"/>
        <v>70.614804483839393</v>
      </c>
      <c r="DF1573" s="13">
        <v>71.313501024725468</v>
      </c>
    </row>
    <row r="1574" spans="1:110" x14ac:dyDescent="0.25">
      <c r="A1574" s="9">
        <v>58.3</v>
      </c>
      <c r="B1574" s="10" t="b">
        <v>1</v>
      </c>
      <c r="U1574" s="13"/>
      <c r="V1574" s="13"/>
      <c r="W1574" s="14"/>
      <c r="X1574" s="26"/>
      <c r="Y1574" s="26"/>
      <c r="Z1574" s="26"/>
      <c r="AA1574" s="26"/>
      <c r="AB1574" s="26"/>
      <c r="AC1574" s="26"/>
      <c r="AD1574" s="26"/>
      <c r="AE1574" s="26"/>
      <c r="AG1574" s="13"/>
      <c r="AH1574" s="13"/>
      <c r="AI1574" s="14"/>
      <c r="AJ1574" s="26"/>
      <c r="AK1574" s="26"/>
      <c r="AL1574" s="26"/>
      <c r="AM1574" s="26"/>
      <c r="AN1574" s="26"/>
      <c r="AO1574" s="26"/>
      <c r="AP1574" s="26"/>
      <c r="AQ1574" s="26"/>
      <c r="AS1574" s="13"/>
      <c r="AT1574" s="13"/>
      <c r="AU1574" s="14"/>
      <c r="AV1574" s="26"/>
      <c r="AW1574" s="26"/>
      <c r="AX1574" s="26"/>
      <c r="AY1574" s="26"/>
      <c r="AZ1574" s="26"/>
      <c r="BA1574" s="26"/>
      <c r="BB1574" s="26"/>
      <c r="BC1574" s="26"/>
      <c r="CW1574" s="26">
        <v>0.5360314207650273</v>
      </c>
      <c r="CX1574" s="13">
        <v>72.7</v>
      </c>
      <c r="CY1574" s="13">
        <v>70.086275220028341</v>
      </c>
      <c r="CZ1574" s="13">
        <v>69.431803379680673</v>
      </c>
      <c r="DA1574" s="13">
        <v>53.160486484407642</v>
      </c>
      <c r="DB1574" s="13">
        <f ca="1"/>
        <v>71.197884198683042</v>
      </c>
      <c r="DC1574" s="13">
        <f ca="1"/>
        <v>69.739431254058601</v>
      </c>
      <c r="DD1574" s="13">
        <v>68.500953572000057</v>
      </c>
      <c r="DE1574" s="13">
        <f ca="1"/>
        <v>70.623696020001418</v>
      </c>
      <c r="DF1574" s="13">
        <v>71.322560751911737</v>
      </c>
    </row>
    <row r="1575" spans="1:110" x14ac:dyDescent="0.25">
      <c r="A1575" s="9">
        <v>57.6</v>
      </c>
      <c r="B1575" s="10" t="b">
        <v>1</v>
      </c>
      <c r="U1575" s="13"/>
      <c r="V1575" s="13"/>
      <c r="W1575" s="14"/>
      <c r="X1575" s="26"/>
      <c r="Y1575" s="26"/>
      <c r="Z1575" s="26"/>
      <c r="AA1575" s="26"/>
      <c r="AB1575" s="26"/>
      <c r="AC1575" s="26"/>
      <c r="AD1575" s="26"/>
      <c r="AE1575" s="26"/>
      <c r="AG1575" s="13"/>
      <c r="AH1575" s="13"/>
      <c r="AI1575" s="14"/>
      <c r="AJ1575" s="26"/>
      <c r="AK1575" s="26"/>
      <c r="AL1575" s="26"/>
      <c r="AM1575" s="26"/>
      <c r="AN1575" s="26"/>
      <c r="AO1575" s="26"/>
      <c r="AP1575" s="26"/>
      <c r="AQ1575" s="26"/>
      <c r="AS1575" s="13"/>
      <c r="AT1575" s="13"/>
      <c r="AU1575" s="14"/>
      <c r="AV1575" s="26"/>
      <c r="AW1575" s="26"/>
      <c r="AX1575" s="26"/>
      <c r="AY1575" s="26"/>
      <c r="AZ1575" s="26"/>
      <c r="BA1575" s="26"/>
      <c r="BB1575" s="26"/>
      <c r="BC1575" s="26"/>
      <c r="CW1575" s="26">
        <v>0.53637295081967218</v>
      </c>
      <c r="CX1575" s="13">
        <v>72.7</v>
      </c>
      <c r="CY1575" s="13">
        <v>70.09446222953494</v>
      </c>
      <c r="CZ1575" s="13">
        <v>69.440581370524754</v>
      </c>
      <c r="DA1575" s="13">
        <v>53.211462135970322</v>
      </c>
      <c r="DB1575" s="13">
        <f ca="1"/>
        <v>71.205400777445973</v>
      </c>
      <c r="DC1575" s="13">
        <f ca="1"/>
        <v>69.747621456182216</v>
      </c>
      <c r="DD1575" s="13">
        <v>68.51122707236317</v>
      </c>
      <c r="DE1575" s="13">
        <f ca="1"/>
        <v>70.632586866869204</v>
      </c>
      <c r="DF1575" s="13">
        <v>71.33161959361243</v>
      </c>
    </row>
    <row r="1576" spans="1:110" x14ac:dyDescent="0.25">
      <c r="A1576" s="9">
        <v>56.7</v>
      </c>
      <c r="B1576" s="10" t="b">
        <v>1</v>
      </c>
      <c r="U1576" s="13"/>
      <c r="V1576" s="13"/>
      <c r="W1576" s="14"/>
      <c r="X1576" s="26"/>
      <c r="Y1576" s="26"/>
      <c r="Z1576" s="26"/>
      <c r="AA1576" s="26"/>
      <c r="AB1576" s="26"/>
      <c r="AC1576" s="26"/>
      <c r="AD1576" s="26"/>
      <c r="AE1576" s="26"/>
      <c r="AG1576" s="13"/>
      <c r="AH1576" s="13"/>
      <c r="AI1576" s="14"/>
      <c r="AJ1576" s="26"/>
      <c r="AK1576" s="26"/>
      <c r="AL1576" s="26"/>
      <c r="AM1576" s="26"/>
      <c r="AN1576" s="26"/>
      <c r="AO1576" s="26"/>
      <c r="AP1576" s="26"/>
      <c r="AQ1576" s="26"/>
      <c r="AS1576" s="13"/>
      <c r="AT1576" s="13"/>
      <c r="AU1576" s="14"/>
      <c r="AV1576" s="26"/>
      <c r="AW1576" s="26"/>
      <c r="AX1576" s="26"/>
      <c r="AY1576" s="26"/>
      <c r="AZ1576" s="26"/>
      <c r="BA1576" s="26"/>
      <c r="BB1576" s="26"/>
      <c r="BC1576" s="26"/>
      <c r="CW1576" s="26">
        <v>0.53671448087431695</v>
      </c>
      <c r="CX1576" s="13">
        <v>72.7</v>
      </c>
      <c r="CY1576" s="13">
        <v>70.10264988164478</v>
      </c>
      <c r="CZ1576" s="13">
        <v>69.449361160256245</v>
      </c>
      <c r="DA1576" s="13">
        <v>53.262475352496992</v>
      </c>
      <c r="DB1576" s="13">
        <f ca="1"/>
        <v>71.212916483349431</v>
      </c>
      <c r="DC1576" s="13">
        <f ca="1"/>
        <v>69.755812942137368</v>
      </c>
      <c r="DD1576" s="13">
        <v>68.521497302472824</v>
      </c>
      <c r="DE1576" s="13">
        <f ca="1"/>
        <v>70.641477029201141</v>
      </c>
      <c r="DF1576" s="13">
        <v>71.340677554558567</v>
      </c>
    </row>
    <row r="1577" spans="1:110" x14ac:dyDescent="0.25">
      <c r="A1577" s="9">
        <v>55.3</v>
      </c>
      <c r="B1577" s="10" t="b">
        <v>1</v>
      </c>
      <c r="U1577" s="13"/>
      <c r="V1577" s="13"/>
      <c r="W1577" s="14"/>
      <c r="X1577" s="26"/>
      <c r="Y1577" s="26"/>
      <c r="Z1577" s="26"/>
      <c r="AA1577" s="26"/>
      <c r="AB1577" s="26"/>
      <c r="AC1577" s="26"/>
      <c r="AD1577" s="26"/>
      <c r="AE1577" s="26"/>
      <c r="AG1577" s="13"/>
      <c r="AH1577" s="13"/>
      <c r="AI1577" s="14"/>
      <c r="AJ1577" s="26"/>
      <c r="AK1577" s="26"/>
      <c r="AL1577" s="26"/>
      <c r="AM1577" s="26"/>
      <c r="AN1577" s="26"/>
      <c r="AO1577" s="26"/>
      <c r="AP1577" s="26"/>
      <c r="AQ1577" s="26"/>
      <c r="AS1577" s="13"/>
      <c r="AT1577" s="13"/>
      <c r="AU1577" s="14"/>
      <c r="AV1577" s="26"/>
      <c r="AW1577" s="26"/>
      <c r="AX1577" s="26"/>
      <c r="AY1577" s="26"/>
      <c r="AZ1577" s="26"/>
      <c r="BA1577" s="26"/>
      <c r="BB1577" s="26"/>
      <c r="BC1577" s="26"/>
      <c r="CW1577" s="26">
        <v>0.53705601092896171</v>
      </c>
      <c r="CX1577" s="13">
        <v>72.7</v>
      </c>
      <c r="CY1577" s="13">
        <v>70.110838182511031</v>
      </c>
      <c r="CZ1577" s="13">
        <v>69.458142755876196</v>
      </c>
      <c r="DA1577" s="13">
        <v>53.313526189393251</v>
      </c>
      <c r="DB1577" s="13">
        <f ca="1"/>
        <v>71.220431321993814</v>
      </c>
      <c r="DC1577" s="13">
        <f ca="1"/>
        <v>69.764005718250516</v>
      </c>
      <c r="DD1577" s="13">
        <v>68.53176426545005</v>
      </c>
      <c r="DE1577" s="13">
        <f ca="1"/>
        <v>70.650366511754967</v>
      </c>
      <c r="DF1577" s="13">
        <v>71.349734639480076</v>
      </c>
    </row>
    <row r="1578" spans="1:110" x14ac:dyDescent="0.25">
      <c r="A1578" s="9">
        <v>54.1</v>
      </c>
      <c r="B1578" s="10" t="b">
        <v>1</v>
      </c>
      <c r="U1578" s="13"/>
      <c r="V1578" s="13"/>
      <c r="W1578" s="14"/>
      <c r="X1578" s="26"/>
      <c r="Y1578" s="26"/>
      <c r="Z1578" s="26"/>
      <c r="AA1578" s="26"/>
      <c r="AB1578" s="26"/>
      <c r="AC1578" s="26"/>
      <c r="AD1578" s="26"/>
      <c r="AE1578" s="26"/>
      <c r="AG1578" s="13"/>
      <c r="AH1578" s="13"/>
      <c r="AI1578" s="14"/>
      <c r="AJ1578" s="26"/>
      <c r="AK1578" s="26"/>
      <c r="AL1578" s="26"/>
      <c r="AM1578" s="26"/>
      <c r="AN1578" s="26"/>
      <c r="AO1578" s="26"/>
      <c r="AP1578" s="26"/>
      <c r="AQ1578" s="26"/>
      <c r="AS1578" s="13"/>
      <c r="AT1578" s="13"/>
      <c r="AU1578" s="14"/>
      <c r="AV1578" s="26"/>
      <c r="AW1578" s="26"/>
      <c r="AX1578" s="26"/>
      <c r="AY1578" s="26"/>
      <c r="AZ1578" s="26"/>
      <c r="BA1578" s="26"/>
      <c r="BB1578" s="26"/>
      <c r="BC1578" s="26"/>
      <c r="CW1578" s="26">
        <v>0.53739754098360659</v>
      </c>
      <c r="CX1578" s="13">
        <v>72.7</v>
      </c>
      <c r="CY1578" s="13">
        <v>70.119027138290264</v>
      </c>
      <c r="CZ1578" s="13">
        <v>69.466926164392873</v>
      </c>
      <c r="DA1578" s="13">
        <v>53.364614702187339</v>
      </c>
      <c r="DB1578" s="13">
        <f ca="1"/>
        <v>71.227945298978483</v>
      </c>
      <c r="DC1578" s="13">
        <f ca="1"/>
        <v>69.772199790853449</v>
      </c>
      <c r="DD1578" s="13">
        <v>68.542027964410806</v>
      </c>
      <c r="DE1578" s="13">
        <f ca="1"/>
        <v>70.659255319287865</v>
      </c>
      <c r="DF1578" s="13">
        <v>71.358790853105873</v>
      </c>
    </row>
    <row r="1579" spans="1:110" x14ac:dyDescent="0.25">
      <c r="A1579" s="9">
        <v>52.9</v>
      </c>
      <c r="B1579" s="10" t="b">
        <v>1</v>
      </c>
      <c r="U1579" s="13"/>
      <c r="V1579" s="13"/>
      <c r="W1579" s="14"/>
      <c r="X1579" s="26"/>
      <c r="Y1579" s="26"/>
      <c r="Z1579" s="26"/>
      <c r="AA1579" s="26"/>
      <c r="AB1579" s="26"/>
      <c r="AC1579" s="26"/>
      <c r="AD1579" s="26"/>
      <c r="AE1579" s="26"/>
      <c r="AG1579" s="13"/>
      <c r="AH1579" s="13"/>
      <c r="AI1579" s="14"/>
      <c r="AJ1579" s="26"/>
      <c r="AK1579" s="26"/>
      <c r="AL1579" s="26"/>
      <c r="AM1579" s="26"/>
      <c r="AN1579" s="26"/>
      <c r="AO1579" s="26"/>
      <c r="AP1579" s="26"/>
      <c r="AQ1579" s="26"/>
      <c r="AS1579" s="13"/>
      <c r="AT1579" s="13"/>
      <c r="AU1579" s="14"/>
      <c r="AV1579" s="26"/>
      <c r="AW1579" s="26"/>
      <c r="AX1579" s="26"/>
      <c r="AY1579" s="26"/>
      <c r="AZ1579" s="26"/>
      <c r="BA1579" s="26"/>
      <c r="BB1579" s="26"/>
      <c r="BC1579" s="26"/>
      <c r="CW1579" s="26">
        <v>0.53773907103825136</v>
      </c>
      <c r="CX1579" s="13">
        <v>72.7</v>
      </c>
      <c r="CY1579" s="13">
        <v>70.127216755142427</v>
      </c>
      <c r="CZ1579" s="13">
        <v>69.475711392821523</v>
      </c>
      <c r="DA1579" s="13">
        <v>53.415740946530462</v>
      </c>
      <c r="DB1579" s="13">
        <f ca="1"/>
        <v>71.235458419901761</v>
      </c>
      <c r="DC1579" s="13">
        <f ca="1"/>
        <v>69.780395166283355</v>
      </c>
      <c r="DD1579" s="13">
        <v>68.552288402466161</v>
      </c>
      <c r="DE1579" s="13">
        <f ca="1"/>
        <v>70.668143456556393</v>
      </c>
      <c r="DF1579" s="13">
        <v>71.367846200163783</v>
      </c>
    </row>
    <row r="1580" spans="1:110" x14ac:dyDescent="0.25">
      <c r="A1580" s="9">
        <v>51.5</v>
      </c>
      <c r="B1580" s="10" t="b">
        <v>1</v>
      </c>
      <c r="U1580" s="13"/>
      <c r="V1580" s="13"/>
      <c r="W1580" s="14"/>
      <c r="X1580" s="26"/>
      <c r="Y1580" s="26"/>
      <c r="Z1580" s="26"/>
      <c r="AA1580" s="26"/>
      <c r="AB1580" s="26"/>
      <c r="AC1580" s="26"/>
      <c r="AD1580" s="26"/>
      <c r="AE1580" s="26"/>
      <c r="AG1580" s="13"/>
      <c r="AH1580" s="13"/>
      <c r="AI1580" s="14"/>
      <c r="AJ1580" s="26"/>
      <c r="AK1580" s="26"/>
      <c r="AL1580" s="26"/>
      <c r="AM1580" s="26"/>
      <c r="AN1580" s="26"/>
      <c r="AO1580" s="26"/>
      <c r="AP1580" s="26"/>
      <c r="AQ1580" s="26"/>
      <c r="AS1580" s="13"/>
      <c r="AT1580" s="13"/>
      <c r="AU1580" s="14"/>
      <c r="AV1580" s="26"/>
      <c r="AW1580" s="26"/>
      <c r="AX1580" s="26"/>
      <c r="AY1580" s="26"/>
      <c r="AZ1580" s="26"/>
      <c r="BA1580" s="26"/>
      <c r="BB1580" s="26"/>
      <c r="BC1580" s="26"/>
      <c r="CW1580" s="26">
        <v>0.53808060109289613</v>
      </c>
      <c r="CX1580" s="13">
        <v>72.7</v>
      </c>
      <c r="CY1580" s="13">
        <v>70.135407039230955</v>
      </c>
      <c r="CZ1580" s="13">
        <v>69.484498448184553</v>
      </c>
      <c r="DA1580" s="13">
        <v>53.46690497819732</v>
      </c>
      <c r="DB1580" s="13">
        <f ca="1"/>
        <v>71.24297069036102</v>
      </c>
      <c r="DC1580" s="13">
        <f ca="1"/>
        <v>69.788591850882767</v>
      </c>
      <c r="DD1580" s="13">
        <v>68.562545582722237</v>
      </c>
      <c r="DE1580" s="13">
        <f ca="1"/>
        <v>70.677030928316611</v>
      </c>
      <c r="DF1580" s="13">
        <v>71.376900685380662</v>
      </c>
    </row>
    <row r="1581" spans="1:110" x14ac:dyDescent="0.25">
      <c r="A1581" s="9">
        <v>50</v>
      </c>
      <c r="B1581" s="10" t="b">
        <v>1</v>
      </c>
      <c r="U1581" s="13"/>
      <c r="V1581" s="13"/>
      <c r="W1581" s="14"/>
      <c r="X1581" s="26"/>
      <c r="Y1581" s="26"/>
      <c r="Z1581" s="26"/>
      <c r="AA1581" s="26"/>
      <c r="AB1581" s="26"/>
      <c r="AC1581" s="26"/>
      <c r="AD1581" s="26"/>
      <c r="AE1581" s="26"/>
      <c r="AG1581" s="13"/>
      <c r="AH1581" s="13"/>
      <c r="AI1581" s="14"/>
      <c r="AJ1581" s="26"/>
      <c r="AK1581" s="26"/>
      <c r="AL1581" s="26"/>
      <c r="AM1581" s="26"/>
      <c r="AN1581" s="26"/>
      <c r="AO1581" s="26"/>
      <c r="AP1581" s="26"/>
      <c r="AQ1581" s="26"/>
      <c r="AS1581" s="13"/>
      <c r="AT1581" s="13"/>
      <c r="AU1581" s="14"/>
      <c r="AV1581" s="26"/>
      <c r="AW1581" s="26"/>
      <c r="AX1581" s="26"/>
      <c r="AY1581" s="26"/>
      <c r="AZ1581" s="26"/>
      <c r="BA1581" s="26"/>
      <c r="BB1581" s="26"/>
      <c r="BC1581" s="26"/>
      <c r="CW1581" s="26">
        <v>0.53842213114754101</v>
      </c>
      <c r="CX1581" s="13">
        <v>72.7</v>
      </c>
      <c r="CY1581" s="13">
        <v>70.143597996722761</v>
      </c>
      <c r="CZ1581" s="13">
        <v>69.493287337511731</v>
      </c>
      <c r="DA1581" s="13">
        <v>53.518106853086323</v>
      </c>
      <c r="DB1581" s="13">
        <f ca="1"/>
        <v>71.250482115952678</v>
      </c>
      <c r="DC1581" s="13">
        <f ca="1"/>
        <v>69.796789850999716</v>
      </c>
      <c r="DD1581" s="13">
        <v>68.572799508280241</v>
      </c>
      <c r="DE1581" s="13">
        <f ca="1"/>
        <v>70.685917739323997</v>
      </c>
      <c r="DF1581" s="13">
        <v>71.385954313482372</v>
      </c>
    </row>
    <row r="1582" spans="1:110" x14ac:dyDescent="0.25">
      <c r="A1582" s="9">
        <v>48.5</v>
      </c>
      <c r="B1582" s="10" t="b">
        <v>1</v>
      </c>
      <c r="U1582" s="13"/>
      <c r="V1582" s="13"/>
      <c r="W1582" s="14"/>
      <c r="X1582" s="26"/>
      <c r="Y1582" s="26"/>
      <c r="Z1582" s="26"/>
      <c r="AA1582" s="26"/>
      <c r="AB1582" s="26"/>
      <c r="AC1582" s="26"/>
      <c r="AD1582" s="26"/>
      <c r="AE1582" s="26"/>
      <c r="AG1582" s="13"/>
      <c r="AH1582" s="13"/>
      <c r="AI1582" s="14"/>
      <c r="AJ1582" s="26"/>
      <c r="AK1582" s="26"/>
      <c r="AL1582" s="26"/>
      <c r="AM1582" s="26"/>
      <c r="AN1582" s="26"/>
      <c r="AO1582" s="26"/>
      <c r="AP1582" s="26"/>
      <c r="AQ1582" s="26"/>
      <c r="AS1582" s="13"/>
      <c r="AT1582" s="13"/>
      <c r="AU1582" s="14"/>
      <c r="AV1582" s="26"/>
      <c r="AW1582" s="26"/>
      <c r="AX1582" s="26"/>
      <c r="AY1582" s="26"/>
      <c r="AZ1582" s="26"/>
      <c r="BA1582" s="26"/>
      <c r="BB1582" s="26"/>
      <c r="BC1582" s="26"/>
      <c r="CW1582" s="26">
        <v>0.53876366120218577</v>
      </c>
      <c r="CX1582" s="13">
        <v>72.7</v>
      </c>
      <c r="CY1582" s="13">
        <v>70.151789633788255</v>
      </c>
      <c r="CZ1582" s="13">
        <v>69.502078067839847</v>
      </c>
      <c r="DA1582" s="13">
        <v>53.569346627219993</v>
      </c>
      <c r="DB1582" s="13">
        <f ca="1"/>
        <v>71.257992702272148</v>
      </c>
      <c r="DC1582" s="13">
        <f ca="1"/>
        <v>69.804989172987661</v>
      </c>
      <c r="DD1582" s="13">
        <v>68.583050182236406</v>
      </c>
      <c r="DE1582" s="13">
        <f ca="1"/>
        <v>70.694803894333546</v>
      </c>
      <c r="DF1582" s="13">
        <v>71.39500708919374</v>
      </c>
    </row>
    <row r="1583" spans="1:110" x14ac:dyDescent="0.25">
      <c r="A1583" s="9">
        <v>47.1</v>
      </c>
      <c r="B1583" s="10" t="b">
        <v>1</v>
      </c>
      <c r="U1583" s="13"/>
      <c r="V1583" s="13"/>
      <c r="W1583" s="14"/>
      <c r="X1583" s="26"/>
      <c r="Y1583" s="26"/>
      <c r="Z1583" s="26"/>
      <c r="AA1583" s="26"/>
      <c r="AB1583" s="26"/>
      <c r="AC1583" s="26"/>
      <c r="AD1583" s="26"/>
      <c r="AE1583" s="26"/>
      <c r="AG1583" s="13"/>
      <c r="AH1583" s="13"/>
      <c r="AI1583" s="14"/>
      <c r="AJ1583" s="26"/>
      <c r="AK1583" s="26"/>
      <c r="AL1583" s="26"/>
      <c r="AM1583" s="26"/>
      <c r="AN1583" s="26"/>
      <c r="AO1583" s="26"/>
      <c r="AP1583" s="26"/>
      <c r="AQ1583" s="26"/>
      <c r="AS1583" s="13"/>
      <c r="AT1583" s="13"/>
      <c r="AU1583" s="14"/>
      <c r="AV1583" s="26"/>
      <c r="AW1583" s="26"/>
      <c r="AX1583" s="26"/>
      <c r="AY1583" s="26"/>
      <c r="AZ1583" s="26"/>
      <c r="BA1583" s="26"/>
      <c r="BB1583" s="26"/>
      <c r="BC1583" s="26"/>
      <c r="CW1583" s="26">
        <v>0.53910519125683065</v>
      </c>
      <c r="CX1583" s="13">
        <v>72.8</v>
      </c>
      <c r="CY1583" s="13">
        <v>70.159981956601385</v>
      </c>
      <c r="CZ1583" s="13">
        <v>69.510870646213021</v>
      </c>
      <c r="DA1583" s="13">
        <v>53.620624356745402</v>
      </c>
      <c r="DB1583" s="13">
        <f ca="1"/>
        <v>71.265502454914028</v>
      </c>
      <c r="DC1583" s="13">
        <f ca="1"/>
        <v>69.813189823205576</v>
      </c>
      <c r="DD1583" s="13">
        <v>68.593297607682132</v>
      </c>
      <c r="DE1583" s="13">
        <f ca="1"/>
        <v>70.703689398099769</v>
      </c>
      <c r="DF1583" s="13">
        <v>71.404059017238723</v>
      </c>
    </row>
    <row r="1584" spans="1:110" x14ac:dyDescent="0.25">
      <c r="A1584" s="9">
        <v>46</v>
      </c>
      <c r="B1584" s="10" t="b">
        <v>1</v>
      </c>
      <c r="U1584" s="13"/>
      <c r="V1584" s="13"/>
      <c r="W1584" s="14"/>
      <c r="X1584" s="26"/>
      <c r="Y1584" s="26"/>
      <c r="Z1584" s="26"/>
      <c r="AA1584" s="26"/>
      <c r="AB1584" s="26"/>
      <c r="AC1584" s="26"/>
      <c r="AD1584" s="26"/>
      <c r="AE1584" s="26"/>
      <c r="AG1584" s="13"/>
      <c r="AH1584" s="13"/>
      <c r="AI1584" s="14"/>
      <c r="AJ1584" s="26"/>
      <c r="AK1584" s="26"/>
      <c r="AL1584" s="26"/>
      <c r="AM1584" s="26"/>
      <c r="AN1584" s="26"/>
      <c r="AO1584" s="26"/>
      <c r="AP1584" s="26"/>
      <c r="AQ1584" s="26"/>
      <c r="AS1584" s="13"/>
      <c r="AT1584" s="13"/>
      <c r="AU1584" s="14"/>
      <c r="AV1584" s="26"/>
      <c r="AW1584" s="26"/>
      <c r="AX1584" s="26"/>
      <c r="AY1584" s="26"/>
      <c r="AZ1584" s="26"/>
      <c r="BA1584" s="26"/>
      <c r="BB1584" s="26"/>
      <c r="BC1584" s="26"/>
      <c r="CW1584" s="26">
        <v>0.53944672131147542</v>
      </c>
      <c r="CX1584" s="13">
        <v>72.8</v>
      </c>
      <c r="CY1584" s="13">
        <v>70.16817497133971</v>
      </c>
      <c r="CZ1584" s="13">
        <v>69.51966507968271</v>
      </c>
      <c r="DA1584" s="13">
        <v>53.671940097934403</v>
      </c>
      <c r="DB1584" s="13">
        <f ca="1"/>
        <v>71.273011379471995</v>
      </c>
      <c r="DC1584" s="13">
        <f ca="1"/>
        <v>69.821391808017964</v>
      </c>
      <c r="DD1584" s="13">
        <v>68.603541787703875</v>
      </c>
      <c r="DE1584" s="13">
        <f ca="1"/>
        <v>70.712574255376708</v>
      </c>
      <c r="DF1584" s="13">
        <v>71.413110102340269</v>
      </c>
    </row>
    <row r="1585" spans="1:110" x14ac:dyDescent="0.25">
      <c r="A1585" s="9">
        <v>45.1</v>
      </c>
      <c r="B1585" s="10" t="b">
        <v>1</v>
      </c>
      <c r="U1585" s="13"/>
      <c r="V1585" s="13"/>
      <c r="W1585" s="14"/>
      <c r="X1585" s="26"/>
      <c r="Y1585" s="26"/>
      <c r="Z1585" s="26"/>
      <c r="AA1585" s="26"/>
      <c r="AB1585" s="26"/>
      <c r="AC1585" s="26"/>
      <c r="AD1585" s="26"/>
      <c r="AE1585" s="26"/>
      <c r="AG1585" s="13"/>
      <c r="AH1585" s="13"/>
      <c r="AI1585" s="14"/>
      <c r="AJ1585" s="26"/>
      <c r="AK1585" s="26"/>
      <c r="AL1585" s="26"/>
      <c r="AM1585" s="26"/>
      <c r="AN1585" s="26"/>
      <c r="AO1585" s="26"/>
      <c r="AP1585" s="26"/>
      <c r="AQ1585" s="26"/>
      <c r="AS1585" s="13"/>
      <c r="AT1585" s="13"/>
      <c r="AU1585" s="14"/>
      <c r="AV1585" s="26"/>
      <c r="AW1585" s="26"/>
      <c r="AX1585" s="26"/>
      <c r="AY1585" s="26"/>
      <c r="AZ1585" s="26"/>
      <c r="BA1585" s="26"/>
      <c r="BB1585" s="26"/>
      <c r="BC1585" s="26"/>
      <c r="CW1585" s="26">
        <v>0.53978825136612019</v>
      </c>
      <c r="CX1585" s="13">
        <v>72.8</v>
      </c>
      <c r="CY1585" s="13">
        <v>70.176368684184396</v>
      </c>
      <c r="CZ1585" s="13">
        <v>69.528461375307728</v>
      </c>
      <c r="DA1585" s="13">
        <v>53.723293907184164</v>
      </c>
      <c r="DB1585" s="13">
        <f ca="1"/>
        <v>71.280519481538875</v>
      </c>
      <c r="DC1585" s="13">
        <f ca="1"/>
        <v>69.829595133794939</v>
      </c>
      <c r="DD1585" s="13">
        <v>68.613782725383231</v>
      </c>
      <c r="DE1585" s="13">
        <f ca="1"/>
        <v>70.721458470917938</v>
      </c>
      <c r="DF1585" s="13">
        <v>71.422160349220491</v>
      </c>
    </row>
    <row r="1586" spans="1:110" x14ac:dyDescent="0.25">
      <c r="A1586" s="9">
        <v>44.6</v>
      </c>
      <c r="B1586" s="10" t="b">
        <v>1</v>
      </c>
      <c r="U1586" s="13"/>
      <c r="V1586" s="13"/>
      <c r="W1586" s="14"/>
      <c r="X1586" s="26"/>
      <c r="Y1586" s="26"/>
      <c r="Z1586" s="26"/>
      <c r="AA1586" s="26"/>
      <c r="AB1586" s="26"/>
      <c r="AC1586" s="26"/>
      <c r="AD1586" s="26"/>
      <c r="AE1586" s="26"/>
      <c r="AG1586" s="13"/>
      <c r="AH1586" s="13"/>
      <c r="AI1586" s="14"/>
      <c r="AJ1586" s="26"/>
      <c r="AK1586" s="26"/>
      <c r="AL1586" s="26"/>
      <c r="AM1586" s="26"/>
      <c r="AN1586" s="26"/>
      <c r="AO1586" s="26"/>
      <c r="AP1586" s="26"/>
      <c r="AQ1586" s="26"/>
      <c r="AS1586" s="13"/>
      <c r="AT1586" s="13"/>
      <c r="AU1586" s="14"/>
      <c r="AV1586" s="26"/>
      <c r="AW1586" s="26"/>
      <c r="AX1586" s="26"/>
      <c r="AY1586" s="26"/>
      <c r="AZ1586" s="26"/>
      <c r="BA1586" s="26"/>
      <c r="BB1586" s="26"/>
      <c r="BC1586" s="26"/>
      <c r="CW1586" s="26">
        <v>0.54012978142076506</v>
      </c>
      <c r="CX1586" s="13">
        <v>72.8</v>
      </c>
      <c r="CY1586" s="13">
        <v>70.184563101320222</v>
      </c>
      <c r="CZ1586" s="13">
        <v>69.537259540154295</v>
      </c>
      <c r="DA1586" s="13">
        <v>53.774685841017423</v>
      </c>
      <c r="DB1586" s="13">
        <f ca="1"/>
        <v>71.288026766706707</v>
      </c>
      <c r="DC1586" s="13">
        <f ca="1"/>
        <v>69.837799806912187</v>
      </c>
      <c r="DD1586" s="13">
        <v>68.624020423796907</v>
      </c>
      <c r="DE1586" s="13">
        <f ca="1"/>
        <v>70.730342049476633</v>
      </c>
      <c r="DF1586" s="13">
        <v>71.431209762600531</v>
      </c>
    </row>
    <row r="1587" spans="1:110" x14ac:dyDescent="0.25">
      <c r="A1587" s="9">
        <v>44</v>
      </c>
      <c r="B1587" s="10" t="b">
        <v>1</v>
      </c>
      <c r="U1587" s="13"/>
      <c r="V1587" s="13"/>
      <c r="W1587" s="14"/>
      <c r="X1587" s="26"/>
      <c r="Y1587" s="26"/>
      <c r="Z1587" s="26"/>
      <c r="AA1587" s="26"/>
      <c r="AB1587" s="26"/>
      <c r="AC1587" s="26"/>
      <c r="AD1587" s="26"/>
      <c r="AE1587" s="26"/>
      <c r="AG1587" s="13"/>
      <c r="AH1587" s="13"/>
      <c r="AI1587" s="14"/>
      <c r="AJ1587" s="26"/>
      <c r="AK1587" s="26"/>
      <c r="AL1587" s="26"/>
      <c r="AM1587" s="26"/>
      <c r="AN1587" s="26"/>
      <c r="AO1587" s="26"/>
      <c r="AP1587" s="26"/>
      <c r="AQ1587" s="26"/>
      <c r="AS1587" s="13"/>
      <c r="AT1587" s="13"/>
      <c r="AU1587" s="14"/>
      <c r="AV1587" s="26"/>
      <c r="AW1587" s="26"/>
      <c r="AX1587" s="26"/>
      <c r="AY1587" s="26"/>
      <c r="AZ1587" s="26"/>
      <c r="BA1587" s="26"/>
      <c r="BB1587" s="26"/>
      <c r="BC1587" s="26"/>
      <c r="CW1587" s="26">
        <v>0.54047131147540983</v>
      </c>
      <c r="CX1587" s="13">
        <v>72.8</v>
      </c>
      <c r="CY1587" s="13">
        <v>70.192758228935674</v>
      </c>
      <c r="CZ1587" s="13">
        <v>69.546059581295921</v>
      </c>
      <c r="DA1587" s="13">
        <v>53.826115956082894</v>
      </c>
      <c r="DB1587" s="13">
        <f ca="1"/>
        <v>71.295533240566726</v>
      </c>
      <c r="DC1587" s="13">
        <f ca="1"/>
        <v>69.846005833751079</v>
      </c>
      <c r="DD1587" s="13">
        <v>68.634254886016734</v>
      </c>
      <c r="DE1587" s="13">
        <f ca="1"/>
        <v>70.739224995805543</v>
      </c>
      <c r="DF1587" s="13">
        <v>71.440258347200754</v>
      </c>
    </row>
    <row r="1588" spans="1:110" x14ac:dyDescent="0.25">
      <c r="A1588" s="9">
        <v>43.5</v>
      </c>
      <c r="B1588" s="10" t="b">
        <v>1</v>
      </c>
      <c r="U1588" s="13"/>
      <c r="V1588" s="13"/>
      <c r="W1588" s="14"/>
      <c r="X1588" s="26"/>
      <c r="Y1588" s="26"/>
      <c r="Z1588" s="26"/>
      <c r="AA1588" s="26"/>
      <c r="AB1588" s="26"/>
      <c r="AC1588" s="26"/>
      <c r="AD1588" s="26"/>
      <c r="AE1588" s="26"/>
      <c r="AG1588" s="13"/>
      <c r="AH1588" s="13"/>
      <c r="AI1588" s="14"/>
      <c r="AJ1588" s="26"/>
      <c r="AK1588" s="26"/>
      <c r="AL1588" s="26"/>
      <c r="AM1588" s="26"/>
      <c r="AN1588" s="26"/>
      <c r="AO1588" s="26"/>
      <c r="AP1588" s="26"/>
      <c r="AQ1588" s="26"/>
      <c r="AS1588" s="13"/>
      <c r="AT1588" s="13"/>
      <c r="AU1588" s="14"/>
      <c r="AV1588" s="26"/>
      <c r="AW1588" s="26"/>
      <c r="AX1588" s="26"/>
      <c r="AY1588" s="26"/>
      <c r="AZ1588" s="26"/>
      <c r="BA1588" s="26"/>
      <c r="BB1588" s="26"/>
      <c r="BC1588" s="26"/>
      <c r="CW1588" s="26">
        <v>0.5408128415300546</v>
      </c>
      <c r="CX1588" s="13">
        <v>72.8</v>
      </c>
      <c r="CY1588" s="13">
        <v>70.200954073222974</v>
      </c>
      <c r="CZ1588" s="13">
        <v>69.554861505813733</v>
      </c>
      <c r="DA1588" s="13">
        <v>53.877584309155637</v>
      </c>
      <c r="DB1588" s="13">
        <f ca="1"/>
        <v>71.303038908709411</v>
      </c>
      <c r="DC1588" s="13">
        <f ca="1"/>
        <v>69.854213220698639</v>
      </c>
      <c r="DD1588" s="13">
        <v>68.644486115109743</v>
      </c>
      <c r="DE1588" s="13">
        <f ca="1"/>
        <v>70.748107314657048</v>
      </c>
      <c r="DF1588" s="13">
        <v>71.449306107740597</v>
      </c>
    </row>
    <row r="1589" spans="1:110" x14ac:dyDescent="0.25">
      <c r="A1589" s="9">
        <v>43.1</v>
      </c>
      <c r="B1589" s="10" t="b">
        <v>1</v>
      </c>
      <c r="U1589" s="13"/>
      <c r="V1589" s="13"/>
      <c r="W1589" s="14"/>
      <c r="X1589" s="26"/>
      <c r="Y1589" s="26"/>
      <c r="Z1589" s="26"/>
      <c r="AA1589" s="26"/>
      <c r="AB1589" s="26"/>
      <c r="AC1589" s="26"/>
      <c r="AD1589" s="26"/>
      <c r="AE1589" s="26"/>
      <c r="AG1589" s="13"/>
      <c r="AH1589" s="13"/>
      <c r="AI1589" s="14"/>
      <c r="AJ1589" s="26"/>
      <c r="AK1589" s="26"/>
      <c r="AL1589" s="26"/>
      <c r="AM1589" s="26"/>
      <c r="AN1589" s="26"/>
      <c r="AO1589" s="26"/>
      <c r="AP1589" s="26"/>
      <c r="AQ1589" s="26"/>
      <c r="AS1589" s="13"/>
      <c r="AT1589" s="13"/>
      <c r="AU1589" s="14"/>
      <c r="AV1589" s="26"/>
      <c r="AW1589" s="26"/>
      <c r="AX1589" s="26"/>
      <c r="AY1589" s="26"/>
      <c r="AZ1589" s="26"/>
      <c r="BA1589" s="26"/>
      <c r="BB1589" s="26"/>
      <c r="BC1589" s="26"/>
      <c r="CW1589" s="26">
        <v>0.54115437158469948</v>
      </c>
      <c r="CX1589" s="13">
        <v>72.8</v>
      </c>
      <c r="CY1589" s="13">
        <v>70.209150640378056</v>
      </c>
      <c r="CZ1589" s="13">
        <v>69.563665320796304</v>
      </c>
      <c r="DA1589" s="13">
        <v>53.929090957137504</v>
      </c>
      <c r="DB1589" s="13">
        <f ca="1"/>
        <v>71.310543776724487</v>
      </c>
      <c r="DC1589" s="13">
        <f ca="1"/>
        <v>69.862421974147608</v>
      </c>
      <c r="DD1589" s="13">
        <v>68.654714114138073</v>
      </c>
      <c r="DE1589" s="13">
        <f ca="1"/>
        <v>70.756989010783201</v>
      </c>
      <c r="DF1589" s="13">
        <v>71.458353048938704</v>
      </c>
    </row>
    <row r="1590" spans="1:110" x14ac:dyDescent="0.25">
      <c r="A1590" s="9">
        <v>75</v>
      </c>
      <c r="B1590" s="10" t="b">
        <v>1</v>
      </c>
      <c r="U1590" s="13"/>
      <c r="V1590" s="13"/>
      <c r="W1590" s="14"/>
      <c r="X1590" s="26"/>
      <c r="Y1590" s="26"/>
      <c r="Z1590" s="26"/>
      <c r="AA1590" s="26"/>
      <c r="AB1590" s="26"/>
      <c r="AC1590" s="26"/>
      <c r="AD1590" s="26"/>
      <c r="AE1590" s="26"/>
      <c r="AG1590" s="13"/>
      <c r="AH1590" s="13"/>
      <c r="AI1590" s="14"/>
      <c r="AJ1590" s="26"/>
      <c r="AK1590" s="26"/>
      <c r="AL1590" s="26"/>
      <c r="AM1590" s="26"/>
      <c r="AN1590" s="26"/>
      <c r="AO1590" s="26"/>
      <c r="AP1590" s="26"/>
      <c r="AQ1590" s="26"/>
      <c r="AS1590" s="13"/>
      <c r="AT1590" s="13"/>
      <c r="AU1590" s="14"/>
      <c r="AV1590" s="26"/>
      <c r="AW1590" s="26"/>
      <c r="AX1590" s="26"/>
      <c r="AY1590" s="26"/>
      <c r="AZ1590" s="26"/>
      <c r="BA1590" s="26"/>
      <c r="BB1590" s="26"/>
      <c r="BC1590" s="26"/>
      <c r="CW1590" s="26">
        <v>0.54149590163934425</v>
      </c>
      <c r="CX1590" s="13">
        <v>72.8</v>
      </c>
      <c r="CY1590" s="13">
        <v>70.217347936600632</v>
      </c>
      <c r="CZ1590" s="13">
        <v>69.572471033339795</v>
      </c>
      <c r="DA1590" s="13">
        <v>53.980635957057345</v>
      </c>
      <c r="DB1590" s="13">
        <f ca="1"/>
        <v>71.318047850201026</v>
      </c>
      <c r="DC1590" s="13">
        <f ca="1"/>
        <v>69.870632100496508</v>
      </c>
      <c r="DD1590" s="13">
        <v>68.664938886159064</v>
      </c>
      <c r="DE1590" s="13">
        <f ca="1"/>
        <v>70.765870088935657</v>
      </c>
      <c r="DF1590" s="13">
        <v>71.467399175512938</v>
      </c>
    </row>
    <row r="1591" spans="1:110" x14ac:dyDescent="0.25">
      <c r="A1591" s="9">
        <v>74.8</v>
      </c>
      <c r="B1591" s="10" t="b">
        <v>1</v>
      </c>
      <c r="U1591" s="13"/>
      <c r="V1591" s="13"/>
      <c r="W1591" s="14"/>
      <c r="X1591" s="26"/>
      <c r="Y1591" s="26"/>
      <c r="Z1591" s="26"/>
      <c r="AA1591" s="26"/>
      <c r="AB1591" s="26"/>
      <c r="AC1591" s="26"/>
      <c r="AD1591" s="26"/>
      <c r="AE1591" s="26"/>
      <c r="AG1591" s="13"/>
      <c r="AH1591" s="13"/>
      <c r="AI1591" s="14"/>
      <c r="AJ1591" s="26"/>
      <c r="AK1591" s="26"/>
      <c r="AL1591" s="26"/>
      <c r="AM1591" s="26"/>
      <c r="AN1591" s="26"/>
      <c r="AO1591" s="26"/>
      <c r="AP1591" s="26"/>
      <c r="AQ1591" s="26"/>
      <c r="AS1591" s="13"/>
      <c r="AT1591" s="13"/>
      <c r="AU1591" s="14"/>
      <c r="AV1591" s="26"/>
      <c r="AW1591" s="26"/>
      <c r="AX1591" s="26"/>
      <c r="AY1591" s="26"/>
      <c r="AZ1591" s="26"/>
      <c r="BA1591" s="26"/>
      <c r="BB1591" s="26"/>
      <c r="BC1591" s="26"/>
      <c r="CW1591" s="26">
        <v>0.54183743169398912</v>
      </c>
      <c r="CX1591" s="13">
        <v>72.8</v>
      </c>
      <c r="CY1591" s="13">
        <v>70.225545968094281</v>
      </c>
      <c r="CZ1591" s="13">
        <v>69.581278650547915</v>
      </c>
      <c r="DA1591" s="13">
        <v>54.032219366071615</v>
      </c>
      <c r="DB1591" s="13">
        <f ca="1"/>
        <v>71.325551134727377</v>
      </c>
      <c r="DC1591" s="13">
        <f ca="1"/>
        <v>69.878843606149644</v>
      </c>
      <c r="DD1591" s="13">
        <v>68.675160434225205</v>
      </c>
      <c r="DE1591" s="13">
        <f ca="1"/>
        <v>70.774750553865786</v>
      </c>
      <c r="DF1591" s="13">
        <v>71.47644449218032</v>
      </c>
    </row>
    <row r="1592" spans="1:110" x14ac:dyDescent="0.25">
      <c r="A1592" s="9">
        <v>74.599999999999994</v>
      </c>
      <c r="B1592" s="10" t="b">
        <v>1</v>
      </c>
      <c r="U1592" s="13"/>
      <c r="V1592" s="13"/>
      <c r="W1592" s="14"/>
      <c r="X1592" s="26"/>
      <c r="Y1592" s="26"/>
      <c r="Z1592" s="26"/>
      <c r="AA1592" s="26"/>
      <c r="AB1592" s="26"/>
      <c r="AC1592" s="26"/>
      <c r="AD1592" s="26"/>
      <c r="AE1592" s="26"/>
      <c r="AG1592" s="13"/>
      <c r="AH1592" s="13"/>
      <c r="AI1592" s="14"/>
      <c r="AJ1592" s="26"/>
      <c r="AK1592" s="26"/>
      <c r="AL1592" s="26"/>
      <c r="AM1592" s="26"/>
      <c r="AN1592" s="26"/>
      <c r="AO1592" s="26"/>
      <c r="AP1592" s="26"/>
      <c r="AQ1592" s="26"/>
      <c r="AS1592" s="13"/>
      <c r="AT1592" s="13"/>
      <c r="AU1592" s="14"/>
      <c r="AV1592" s="26"/>
      <c r="AW1592" s="26"/>
      <c r="AX1592" s="26"/>
      <c r="AY1592" s="26"/>
      <c r="AZ1592" s="26"/>
      <c r="BA1592" s="26"/>
      <c r="BB1592" s="26"/>
      <c r="BC1592" s="26"/>
      <c r="CW1592" s="26">
        <v>0.54217896174863389</v>
      </c>
      <c r="CX1592" s="13">
        <v>72.8</v>
      </c>
      <c r="CY1592" s="13">
        <v>70.23374474106636</v>
      </c>
      <c r="CZ1592" s="13">
        <v>69.590088179532003</v>
      </c>
      <c r="DA1592" s="13">
        <v>54.083841241464533</v>
      </c>
      <c r="DB1592" s="13">
        <f ca="1"/>
        <v>71.333053635891261</v>
      </c>
      <c r="DC1592" s="13">
        <f ca="1"/>
        <v>69.887056497517136</v>
      </c>
      <c r="DD1592" s="13">
        <v>68.685378761384186</v>
      </c>
      <c r="DE1592" s="13">
        <f ca="1"/>
        <v>70.783630410324676</v>
      </c>
      <c r="DF1592" s="13">
        <v>71.485489003657165</v>
      </c>
    </row>
    <row r="1593" spans="1:110" x14ac:dyDescent="0.25">
      <c r="A1593" s="9">
        <v>74.5</v>
      </c>
      <c r="B1593" s="10" t="b">
        <v>1</v>
      </c>
      <c r="U1593" s="13"/>
      <c r="V1593" s="13"/>
      <c r="W1593" s="14"/>
      <c r="X1593" s="26"/>
      <c r="Y1593" s="26"/>
      <c r="Z1593" s="26"/>
      <c r="AA1593" s="26"/>
      <c r="AB1593" s="26"/>
      <c r="AC1593" s="26"/>
      <c r="AD1593" s="26"/>
      <c r="AE1593" s="26"/>
      <c r="AG1593" s="13"/>
      <c r="AH1593" s="13"/>
      <c r="AI1593" s="14"/>
      <c r="AJ1593" s="26"/>
      <c r="AK1593" s="26"/>
      <c r="AL1593" s="26"/>
      <c r="AM1593" s="26"/>
      <c r="AN1593" s="26"/>
      <c r="AO1593" s="26"/>
      <c r="AP1593" s="26"/>
      <c r="AQ1593" s="26"/>
      <c r="AS1593" s="13"/>
      <c r="AT1593" s="13"/>
      <c r="AU1593" s="14"/>
      <c r="AV1593" s="26"/>
      <c r="AW1593" s="26"/>
      <c r="AX1593" s="26"/>
      <c r="AY1593" s="26"/>
      <c r="AZ1593" s="26"/>
      <c r="BA1593" s="26"/>
      <c r="BB1593" s="26"/>
      <c r="BC1593" s="26"/>
      <c r="CW1593" s="26">
        <v>0.54252049180327866</v>
      </c>
      <c r="CX1593" s="13">
        <v>72.8</v>
      </c>
      <c r="CY1593" s="13">
        <v>70.24194426172815</v>
      </c>
      <c r="CZ1593" s="13">
        <v>69.598899627411114</v>
      </c>
      <c r="DA1593" s="13">
        <v>54.135501640648627</v>
      </c>
      <c r="DB1593" s="13">
        <f ca="1"/>
        <v>71.34055535927979</v>
      </c>
      <c r="DC1593" s="13">
        <f ca="1"/>
        <v>69.895270781014943</v>
      </c>
      <c r="DD1593" s="13">
        <v>68.695593870678948</v>
      </c>
      <c r="DE1593" s="13">
        <f ca="1"/>
        <v>70.792509663063115</v>
      </c>
      <c r="DF1593" s="13">
        <v>71.494532714659002</v>
      </c>
    </row>
    <row r="1594" spans="1:110" x14ac:dyDescent="0.25">
      <c r="A1594" s="9">
        <v>74.3</v>
      </c>
      <c r="B1594" s="10" t="b">
        <v>1</v>
      </c>
      <c r="U1594" s="13"/>
      <c r="V1594" s="13"/>
      <c r="W1594" s="14"/>
      <c r="X1594" s="26"/>
      <c r="Y1594" s="26"/>
      <c r="Z1594" s="26"/>
      <c r="AA1594" s="26"/>
      <c r="AB1594" s="26"/>
      <c r="AC1594" s="26"/>
      <c r="AD1594" s="26"/>
      <c r="AE1594" s="26"/>
      <c r="AG1594" s="13"/>
      <c r="AH1594" s="13"/>
      <c r="AI1594" s="14"/>
      <c r="AJ1594" s="26"/>
      <c r="AK1594" s="26"/>
      <c r="AL1594" s="26"/>
      <c r="AM1594" s="26"/>
      <c r="AN1594" s="26"/>
      <c r="AO1594" s="26"/>
      <c r="AP1594" s="26"/>
      <c r="AQ1594" s="26"/>
      <c r="AS1594" s="13"/>
      <c r="AT1594" s="13"/>
      <c r="AU1594" s="14"/>
      <c r="AV1594" s="26"/>
      <c r="AW1594" s="26"/>
      <c r="AX1594" s="26"/>
      <c r="AY1594" s="26"/>
      <c r="AZ1594" s="26"/>
      <c r="BA1594" s="26"/>
      <c r="BB1594" s="26"/>
      <c r="BC1594" s="26"/>
      <c r="CW1594" s="26">
        <v>0.54286202185792354</v>
      </c>
      <c r="CX1594" s="13">
        <v>72.8</v>
      </c>
      <c r="CY1594" s="13">
        <v>70.250144536294869</v>
      </c>
      <c r="CZ1594" s="13">
        <v>69.607713001311978</v>
      </c>
      <c r="DA1594" s="13">
        <v>54.187200621165076</v>
      </c>
      <c r="DB1594" s="13">
        <f ca="1"/>
        <v>71.348056310479478</v>
      </c>
      <c r="DC1594" s="13">
        <f ca="1"/>
        <v>69.903486463064993</v>
      </c>
      <c r="DD1594" s="13">
        <v>68.705805765147545</v>
      </c>
      <c r="DE1594" s="13">
        <f ca="1"/>
        <v>70.801388316831634</v>
      </c>
      <c r="DF1594" s="13">
        <v>71.503575629900666</v>
      </c>
    </row>
    <row r="1595" spans="1:110" x14ac:dyDescent="0.25">
      <c r="A1595" s="9">
        <v>74.099999999999994</v>
      </c>
      <c r="B1595" s="10" t="b">
        <v>1</v>
      </c>
      <c r="U1595" s="13"/>
      <c r="V1595" s="13"/>
      <c r="W1595" s="14"/>
      <c r="X1595" s="26"/>
      <c r="Y1595" s="26"/>
      <c r="Z1595" s="26"/>
      <c r="AA1595" s="26"/>
      <c r="AB1595" s="26"/>
      <c r="AC1595" s="26"/>
      <c r="AD1595" s="26"/>
      <c r="AE1595" s="26"/>
      <c r="AG1595" s="13"/>
      <c r="AH1595" s="13"/>
      <c r="AI1595" s="14"/>
      <c r="AJ1595" s="26"/>
      <c r="AK1595" s="26"/>
      <c r="AL1595" s="26"/>
      <c r="AM1595" s="26"/>
      <c r="AN1595" s="26"/>
      <c r="AO1595" s="26"/>
      <c r="AP1595" s="26"/>
      <c r="AQ1595" s="26"/>
      <c r="AS1595" s="13"/>
      <c r="AT1595" s="13"/>
      <c r="AU1595" s="14"/>
      <c r="AV1595" s="26"/>
      <c r="AW1595" s="26"/>
      <c r="AX1595" s="26"/>
      <c r="AY1595" s="26"/>
      <c r="AZ1595" s="26"/>
      <c r="BA1595" s="26"/>
      <c r="BB1595" s="26"/>
      <c r="BC1595" s="26"/>
      <c r="CW1595" s="26">
        <v>0.54320355191256831</v>
      </c>
      <c r="CX1595" s="13">
        <v>72.8</v>
      </c>
      <c r="CY1595" s="13">
        <v>70.258345570985625</v>
      </c>
      <c r="CZ1595" s="13">
        <v>69.616528308369084</v>
      </c>
      <c r="DA1595" s="13">
        <v>54.238938240683986</v>
      </c>
      <c r="DB1595" s="13">
        <f ca="1"/>
        <v>71.355556495076286</v>
      </c>
      <c r="DC1595" s="13">
        <f ca="1"/>
        <v>69.911703550095055</v>
      </c>
      <c r="DD1595" s="13">
        <v>68.716014447823355</v>
      </c>
      <c r="DE1595" s="13">
        <f ca="1"/>
        <v>70.810266376380568</v>
      </c>
      <c r="DF1595" s="13">
        <v>71.512617754096311</v>
      </c>
    </row>
    <row r="1596" spans="1:110" x14ac:dyDescent="0.25">
      <c r="A1596" s="9">
        <v>74</v>
      </c>
      <c r="B1596" s="10" t="b">
        <v>1</v>
      </c>
      <c r="U1596" s="13"/>
      <c r="V1596" s="13"/>
      <c r="W1596" s="14"/>
      <c r="X1596" s="26"/>
      <c r="Y1596" s="26"/>
      <c r="Z1596" s="26"/>
      <c r="AA1596" s="26"/>
      <c r="AB1596" s="26"/>
      <c r="AC1596" s="26"/>
      <c r="AD1596" s="26"/>
      <c r="AE1596" s="26"/>
      <c r="AG1596" s="13"/>
      <c r="AH1596" s="13"/>
      <c r="AI1596" s="14"/>
      <c r="AJ1596" s="26"/>
      <c r="AK1596" s="26"/>
      <c r="AL1596" s="26"/>
      <c r="AM1596" s="26"/>
      <c r="AN1596" s="26"/>
      <c r="AO1596" s="26"/>
      <c r="AP1596" s="26"/>
      <c r="AQ1596" s="26"/>
      <c r="AS1596" s="13"/>
      <c r="AT1596" s="13"/>
      <c r="AU1596" s="14"/>
      <c r="AV1596" s="26"/>
      <c r="AW1596" s="26"/>
      <c r="AX1596" s="26"/>
      <c r="AY1596" s="26"/>
      <c r="AZ1596" s="26"/>
      <c r="BA1596" s="26"/>
      <c r="BB1596" s="26"/>
      <c r="BC1596" s="26"/>
      <c r="CW1596" s="26">
        <v>0.54354508196721307</v>
      </c>
      <c r="CX1596" s="13">
        <v>72.8</v>
      </c>
      <c r="CY1596" s="13">
        <v>70.266547372023552</v>
      </c>
      <c r="CZ1596" s="13">
        <v>69.625345555724763</v>
      </c>
      <c r="DA1596" s="13">
        <v>54.290714557004947</v>
      </c>
      <c r="DB1596" s="13">
        <f ca="1"/>
        <v>71.363055918655618</v>
      </c>
      <c r="DC1596" s="13">
        <f ca="1"/>
        <v>69.91992204853895</v>
      </c>
      <c r="DD1596" s="13">
        <v>68.726219921734923</v>
      </c>
      <c r="DE1596" s="13">
        <f ca="1"/>
        <v>70.819143846460022</v>
      </c>
      <c r="DF1596" s="13">
        <v>71.521659091959322</v>
      </c>
    </row>
    <row r="1597" spans="1:110" x14ac:dyDescent="0.25">
      <c r="A1597" s="9">
        <v>73.8</v>
      </c>
      <c r="B1597" s="10" t="b">
        <v>1</v>
      </c>
      <c r="U1597" s="13"/>
      <c r="V1597" s="13"/>
      <c r="W1597" s="14"/>
      <c r="X1597" s="26"/>
      <c r="Y1597" s="26"/>
      <c r="Z1597" s="26"/>
      <c r="AA1597" s="26"/>
      <c r="AB1597" s="26"/>
      <c r="AC1597" s="26"/>
      <c r="AD1597" s="26"/>
      <c r="AE1597" s="26"/>
      <c r="AG1597" s="13"/>
      <c r="AH1597" s="13"/>
      <c r="AI1597" s="14"/>
      <c r="AJ1597" s="26"/>
      <c r="AK1597" s="26"/>
      <c r="AL1597" s="26"/>
      <c r="AM1597" s="26"/>
      <c r="AN1597" s="26"/>
      <c r="AO1597" s="26"/>
      <c r="AP1597" s="26"/>
      <c r="AQ1597" s="26"/>
      <c r="AS1597" s="13"/>
      <c r="AT1597" s="13"/>
      <c r="AU1597" s="14"/>
      <c r="AV1597" s="26"/>
      <c r="AW1597" s="26"/>
      <c r="AX1597" s="26"/>
      <c r="AY1597" s="26"/>
      <c r="AZ1597" s="26"/>
      <c r="BA1597" s="26"/>
      <c r="BB1597" s="26"/>
      <c r="BC1597" s="26"/>
      <c r="CW1597" s="26">
        <v>0.54388661202185795</v>
      </c>
      <c r="CX1597" s="13">
        <v>72.8</v>
      </c>
      <c r="CY1597" s="13">
        <v>70.274749945635804</v>
      </c>
      <c r="CZ1597" s="13">
        <v>69.634164750529081</v>
      </c>
      <c r="DA1597" s="13">
        <v>54.342529628057328</v>
      </c>
      <c r="DB1597" s="13">
        <f ca="1"/>
        <v>71.370554586802442</v>
      </c>
      <c r="DC1597" s="13">
        <f ca="1"/>
        <v>69.928141964836456</v>
      </c>
      <c r="DD1597" s="13">
        <v>68.736422189906051</v>
      </c>
      <c r="DE1597" s="13">
        <f ca="1"/>
        <v>70.828020731819919</v>
      </c>
      <c r="DF1597" s="13">
        <v>71.530699648202557</v>
      </c>
    </row>
    <row r="1598" spans="1:110" x14ac:dyDescent="0.25">
      <c r="A1598" s="9">
        <v>73.7</v>
      </c>
      <c r="B1598" s="10" t="b">
        <v>1</v>
      </c>
      <c r="U1598" s="13"/>
      <c r="V1598" s="13"/>
      <c r="W1598" s="14"/>
      <c r="X1598" s="26"/>
      <c r="Y1598" s="26"/>
      <c r="Z1598" s="26"/>
      <c r="AA1598" s="26"/>
      <c r="AB1598" s="26"/>
      <c r="AC1598" s="26"/>
      <c r="AD1598" s="26"/>
      <c r="AE1598" s="26"/>
      <c r="AG1598" s="13"/>
      <c r="AH1598" s="13"/>
      <c r="AI1598" s="14"/>
      <c r="AJ1598" s="26"/>
      <c r="AK1598" s="26"/>
      <c r="AL1598" s="26"/>
      <c r="AM1598" s="26"/>
      <c r="AN1598" s="26"/>
      <c r="AO1598" s="26"/>
      <c r="AP1598" s="26"/>
      <c r="AQ1598" s="26"/>
      <c r="AS1598" s="13"/>
      <c r="AT1598" s="13"/>
      <c r="AU1598" s="14"/>
      <c r="AV1598" s="26"/>
      <c r="AW1598" s="26"/>
      <c r="AX1598" s="26"/>
      <c r="AY1598" s="26"/>
      <c r="AZ1598" s="26"/>
      <c r="BA1598" s="26"/>
      <c r="BB1598" s="26"/>
      <c r="BC1598" s="26"/>
      <c r="CW1598" s="26">
        <v>0.54422814207650272</v>
      </c>
      <c r="CX1598" s="13">
        <v>72.8</v>
      </c>
      <c r="CY1598" s="13">
        <v>70.282953298053556</v>
      </c>
      <c r="CZ1598" s="13">
        <v>69.642985899940058</v>
      </c>
      <c r="DA1598" s="13">
        <v>54.394383511900628</v>
      </c>
      <c r="DB1598" s="13">
        <f ca="1"/>
        <v>71.378052505101167</v>
      </c>
      <c r="DC1598" s="13">
        <f ca="1"/>
        <v>69.936363305433417</v>
      </c>
      <c r="DD1598" s="13">
        <v>68.746621255355805</v>
      </c>
      <c r="DE1598" s="13">
        <f ca="1"/>
        <v>70.836897037210008</v>
      </c>
      <c r="DF1598" s="13">
        <v>71.539739427538109</v>
      </c>
    </row>
    <row r="1599" spans="1:110" x14ac:dyDescent="0.25">
      <c r="A1599" s="9">
        <v>73.599999999999994</v>
      </c>
      <c r="B1599" s="10" t="b">
        <v>1</v>
      </c>
      <c r="U1599" s="13"/>
      <c r="V1599" s="13"/>
      <c r="W1599" s="14"/>
      <c r="X1599" s="26"/>
      <c r="Y1599" s="26"/>
      <c r="Z1599" s="26"/>
      <c r="AA1599" s="26"/>
      <c r="AB1599" s="26"/>
      <c r="AC1599" s="26"/>
      <c r="AD1599" s="26"/>
      <c r="AE1599" s="26"/>
      <c r="AG1599" s="13"/>
      <c r="AH1599" s="13"/>
      <c r="AI1599" s="14"/>
      <c r="AJ1599" s="26"/>
      <c r="AK1599" s="26"/>
      <c r="AL1599" s="26"/>
      <c r="AM1599" s="26"/>
      <c r="AN1599" s="26"/>
      <c r="AO1599" s="26"/>
      <c r="AP1599" s="26"/>
      <c r="AQ1599" s="26"/>
      <c r="AS1599" s="13"/>
      <c r="AT1599" s="13"/>
      <c r="AU1599" s="14"/>
      <c r="AV1599" s="26"/>
      <c r="AW1599" s="26"/>
      <c r="AX1599" s="26"/>
      <c r="AY1599" s="26"/>
      <c r="AZ1599" s="26"/>
      <c r="BA1599" s="26"/>
      <c r="BB1599" s="26"/>
      <c r="BC1599" s="26"/>
      <c r="CW1599" s="26">
        <v>0.54456967213114749</v>
      </c>
      <c r="CX1599" s="13">
        <v>72.8</v>
      </c>
      <c r="CY1599" s="13">
        <v>70.291157435512119</v>
      </c>
      <c r="CZ1599" s="13">
        <v>69.651809011123575</v>
      </c>
      <c r="DA1599" s="13">
        <v>54.446276266724958</v>
      </c>
      <c r="DB1599" s="13">
        <f ca="1"/>
        <v>71.385549679135806</v>
      </c>
      <c r="DC1599" s="13">
        <f ca="1"/>
        <v>69.944586076781746</v>
      </c>
      <c r="DD1599" s="13">
        <v>68.756817121098521</v>
      </c>
      <c r="DE1599" s="13">
        <f ca="1"/>
        <v>70.845772767379898</v>
      </c>
      <c r="DF1599" s="13">
        <v>71.548778434677558</v>
      </c>
    </row>
    <row r="1600" spans="1:110" x14ac:dyDescent="0.25">
      <c r="A1600" s="9">
        <v>73.400000000000006</v>
      </c>
      <c r="B1600" s="10" t="b">
        <v>1</v>
      </c>
      <c r="U1600" s="13"/>
      <c r="V1600" s="13"/>
      <c r="W1600" s="14"/>
      <c r="X1600" s="26"/>
      <c r="Y1600" s="26"/>
      <c r="Z1600" s="26"/>
      <c r="AA1600" s="26"/>
      <c r="AB1600" s="26"/>
      <c r="AC1600" s="26"/>
      <c r="AD1600" s="26"/>
      <c r="AE1600" s="26"/>
      <c r="AG1600" s="13"/>
      <c r="AH1600" s="13"/>
      <c r="AI1600" s="14"/>
      <c r="AJ1600" s="26"/>
      <c r="AK1600" s="26"/>
      <c r="AL1600" s="26"/>
      <c r="AM1600" s="26"/>
      <c r="AN1600" s="26"/>
      <c r="AO1600" s="26"/>
      <c r="AP1600" s="26"/>
      <c r="AQ1600" s="26"/>
      <c r="AS1600" s="13"/>
      <c r="AT1600" s="13"/>
      <c r="AU1600" s="14"/>
      <c r="AV1600" s="26"/>
      <c r="AW1600" s="26"/>
      <c r="AX1600" s="26"/>
      <c r="AY1600" s="26"/>
      <c r="AZ1600" s="26"/>
      <c r="BA1600" s="26"/>
      <c r="BB1600" s="26"/>
      <c r="BC1600" s="26"/>
      <c r="CW1600" s="26">
        <v>0.54491120218579236</v>
      </c>
      <c r="CX1600" s="13">
        <v>72.8</v>
      </c>
      <c r="CY1600" s="13">
        <v>70.299362364250868</v>
      </c>
      <c r="CZ1600" s="13">
        <v>69.660634091253613</v>
      </c>
      <c r="DA1600" s="13">
        <v>54.498207950851395</v>
      </c>
      <c r="DB1600" s="13">
        <f ca="1"/>
        <v>71.393046114489962</v>
      </c>
      <c r="DC1600" s="13">
        <f ca="1"/>
        <v>69.952810285339481</v>
      </c>
      <c r="DD1600" s="13">
        <v>68.767009790143788</v>
      </c>
      <c r="DE1600" s="13">
        <f ca="1"/>
        <v>70.854647927079085</v>
      </c>
      <c r="DF1600" s="13">
        <v>71.557816674331832</v>
      </c>
    </row>
    <row r="1601" spans="1:110" x14ac:dyDescent="0.25">
      <c r="A1601" s="9">
        <v>73.2</v>
      </c>
      <c r="B1601" s="10" t="b">
        <v>1</v>
      </c>
      <c r="U1601" s="13"/>
      <c r="V1601" s="13"/>
      <c r="W1601" s="14"/>
      <c r="X1601" s="26"/>
      <c r="Y1601" s="26"/>
      <c r="Z1601" s="26"/>
      <c r="AA1601" s="26"/>
      <c r="AB1601" s="26"/>
      <c r="AC1601" s="26"/>
      <c r="AD1601" s="26"/>
      <c r="AE1601" s="26"/>
      <c r="AG1601" s="13"/>
      <c r="AH1601" s="13"/>
      <c r="AI1601" s="14"/>
      <c r="AJ1601" s="26"/>
      <c r="AK1601" s="26"/>
      <c r="AL1601" s="26"/>
      <c r="AM1601" s="26"/>
      <c r="AN1601" s="26"/>
      <c r="AO1601" s="26"/>
      <c r="AP1601" s="26"/>
      <c r="AQ1601" s="26"/>
      <c r="AS1601" s="13"/>
      <c r="AT1601" s="13"/>
      <c r="AU1601" s="14"/>
      <c r="AV1601" s="26"/>
      <c r="AW1601" s="26"/>
      <c r="AX1601" s="26"/>
      <c r="AY1601" s="26"/>
      <c r="AZ1601" s="26"/>
      <c r="BA1601" s="26"/>
      <c r="BB1601" s="26"/>
      <c r="BC1601" s="26"/>
      <c r="CW1601" s="26">
        <v>0.54525273224043713</v>
      </c>
      <c r="CX1601" s="13">
        <v>72.8</v>
      </c>
      <c r="CY1601" s="13">
        <v>70.307568090513385</v>
      </c>
      <c r="CZ1601" s="13">
        <v>69.669461147511953</v>
      </c>
      <c r="DA1601" s="13">
        <v>54.550178622732325</v>
      </c>
      <c r="DB1601" s="13">
        <f ca="1"/>
        <v>71.400541816746809</v>
      </c>
      <c r="DC1601" s="13">
        <f ca="1"/>
        <v>69.961035937570799</v>
      </c>
      <c r="DD1601" s="13">
        <v>68.777199265496506</v>
      </c>
      <c r="DE1601" s="13">
        <f ca="1"/>
        <v>70.863522521056936</v>
      </c>
      <c r="DF1601" s="13">
        <v>71.566854151211288</v>
      </c>
    </row>
    <row r="1602" spans="1:110" x14ac:dyDescent="0.25">
      <c r="A1602" s="9">
        <v>73.099999999999994</v>
      </c>
      <c r="B1602" s="10" t="b">
        <v>1</v>
      </c>
      <c r="U1602" s="13"/>
      <c r="V1602" s="13"/>
      <c r="W1602" s="14"/>
      <c r="X1602" s="26"/>
      <c r="Y1602" s="26"/>
      <c r="Z1602" s="26"/>
      <c r="AA1602" s="26"/>
      <c r="AB1602" s="26"/>
      <c r="AC1602" s="26"/>
      <c r="AD1602" s="26"/>
      <c r="AE1602" s="26"/>
      <c r="AG1602" s="13"/>
      <c r="AH1602" s="13"/>
      <c r="AI1602" s="14"/>
      <c r="AJ1602" s="26"/>
      <c r="AK1602" s="26"/>
      <c r="AL1602" s="26"/>
      <c r="AM1602" s="26"/>
      <c r="AN1602" s="26"/>
      <c r="AO1602" s="26"/>
      <c r="AP1602" s="26"/>
      <c r="AQ1602" s="26"/>
      <c r="AS1602" s="13"/>
      <c r="AT1602" s="13"/>
      <c r="AU1602" s="14"/>
      <c r="AV1602" s="26"/>
      <c r="AW1602" s="26"/>
      <c r="AX1602" s="26"/>
      <c r="AY1602" s="26"/>
      <c r="AZ1602" s="26"/>
      <c r="BA1602" s="26"/>
      <c r="BB1602" s="26"/>
      <c r="BC1602" s="26"/>
      <c r="CW1602" s="26">
        <v>0.54559426229508201</v>
      </c>
      <c r="CX1602" s="13">
        <v>72.900000000000006</v>
      </c>
      <c r="CY1602" s="13">
        <v>70.315774620547401</v>
      </c>
      <c r="CZ1602" s="13">
        <v>69.678290187088592</v>
      </c>
      <c r="DA1602" s="13">
        <v>54.602188340951948</v>
      </c>
      <c r="DB1602" s="13">
        <f ca="1"/>
        <v>71.408036791489209</v>
      </c>
      <c r="DC1602" s="13">
        <f ca="1"/>
        <v>69.969263039946057</v>
      </c>
      <c r="DD1602" s="13">
        <v>68.787385550156856</v>
      </c>
      <c r="DE1602" s="13">
        <f ca="1"/>
        <v>70.872396554062774</v>
      </c>
      <c r="DF1602" s="13">
        <v>71.575890870025759</v>
      </c>
    </row>
    <row r="1603" spans="1:110" x14ac:dyDescent="0.25">
      <c r="A1603" s="9">
        <v>72.900000000000006</v>
      </c>
      <c r="B1603" s="10" t="b">
        <v>1</v>
      </c>
      <c r="U1603" s="13"/>
      <c r="V1603" s="13"/>
      <c r="W1603" s="14"/>
      <c r="X1603" s="26"/>
      <c r="Y1603" s="26"/>
      <c r="Z1603" s="26"/>
      <c r="AA1603" s="26"/>
      <c r="AB1603" s="26"/>
      <c r="AC1603" s="26"/>
      <c r="AD1603" s="26"/>
      <c r="AE1603" s="26"/>
      <c r="AG1603" s="13"/>
      <c r="AH1603" s="13"/>
      <c r="AI1603" s="14"/>
      <c r="AJ1603" s="26"/>
      <c r="AK1603" s="26"/>
      <c r="AL1603" s="26"/>
      <c r="AM1603" s="26"/>
      <c r="AN1603" s="26"/>
      <c r="AO1603" s="26"/>
      <c r="AP1603" s="26"/>
      <c r="AQ1603" s="26"/>
      <c r="AS1603" s="13"/>
      <c r="AT1603" s="13"/>
      <c r="AU1603" s="14"/>
      <c r="AV1603" s="26"/>
      <c r="AW1603" s="26"/>
      <c r="AX1603" s="26"/>
      <c r="AY1603" s="26"/>
      <c r="AZ1603" s="26"/>
      <c r="BA1603" s="26"/>
      <c r="BB1603" s="26"/>
      <c r="BC1603" s="26"/>
      <c r="CW1603" s="26">
        <v>0.54593579234972678</v>
      </c>
      <c r="CX1603" s="13">
        <v>72.900000000000006</v>
      </c>
      <c r="CY1603" s="13">
        <v>70.323981960604883</v>
      </c>
      <c r="CZ1603" s="13">
        <v>69.687121217181513</v>
      </c>
      <c r="DA1603" s="13">
        <v>54.654237164226522</v>
      </c>
      <c r="DB1603" s="13">
        <f ca="1"/>
        <v>71.415531044299655</v>
      </c>
      <c r="DC1603" s="13">
        <f ca="1"/>
        <v>69.977491598941867</v>
      </c>
      <c r="DD1603" s="13">
        <v>68.797568647120301</v>
      </c>
      <c r="DE1603" s="13">
        <f ca="1"/>
        <v>70.881270030845869</v>
      </c>
      <c r="DF1603" s="13">
        <v>71.584926835484509</v>
      </c>
    </row>
    <row r="1604" spans="1:110" x14ac:dyDescent="0.25">
      <c r="A1604" s="9">
        <v>72.7</v>
      </c>
      <c r="B1604" s="10" t="b">
        <v>1</v>
      </c>
      <c r="U1604" s="13"/>
      <c r="V1604" s="13"/>
      <c r="W1604" s="14"/>
      <c r="X1604" s="26"/>
      <c r="Y1604" s="26"/>
      <c r="Z1604" s="26"/>
      <c r="AA1604" s="26"/>
      <c r="AB1604" s="26"/>
      <c r="AC1604" s="26"/>
      <c r="AD1604" s="26"/>
      <c r="AE1604" s="26"/>
      <c r="AG1604" s="13"/>
      <c r="AH1604" s="13"/>
      <c r="AI1604" s="14"/>
      <c r="AJ1604" s="26"/>
      <c r="AK1604" s="26"/>
      <c r="AL1604" s="26"/>
      <c r="AM1604" s="26"/>
      <c r="AN1604" s="26"/>
      <c r="AO1604" s="26"/>
      <c r="AP1604" s="26"/>
      <c r="AQ1604" s="26"/>
      <c r="AS1604" s="13"/>
      <c r="AT1604" s="13"/>
      <c r="AU1604" s="14"/>
      <c r="AV1604" s="26"/>
      <c r="AW1604" s="26"/>
      <c r="AX1604" s="26"/>
      <c r="AY1604" s="26"/>
      <c r="AZ1604" s="26"/>
      <c r="BA1604" s="26"/>
      <c r="BB1604" s="26"/>
      <c r="BC1604" s="26"/>
      <c r="CW1604" s="26">
        <v>0.54627732240437155</v>
      </c>
      <c r="CX1604" s="13">
        <v>72.900000000000006</v>
      </c>
      <c r="CY1604" s="13">
        <v>70.332190116942073</v>
      </c>
      <c r="CZ1604" s="13">
        <v>69.69595424499677</v>
      </c>
      <c r="DA1604" s="13">
        <v>54.706325151404926</v>
      </c>
      <c r="DB1604" s="13">
        <f ca="1"/>
        <v>71.423024580760369</v>
      </c>
      <c r="DC1604" s="13">
        <f ca="1"/>
        <v>69.985721621041094</v>
      </c>
      <c r="DD1604" s="13">
        <v>68.807748559377671</v>
      </c>
      <c r="DE1604" s="13">
        <f ca="1"/>
        <v>70.890142956155401</v>
      </c>
      <c r="DF1604" s="13">
        <v>71.593962052296334</v>
      </c>
    </row>
    <row r="1605" spans="1:110" x14ac:dyDescent="0.25">
      <c r="A1605" s="9">
        <v>72.400000000000006</v>
      </c>
      <c r="B1605" s="10" t="b">
        <v>1</v>
      </c>
      <c r="U1605" s="13"/>
      <c r="V1605" s="13"/>
      <c r="W1605" s="14"/>
      <c r="X1605" s="26"/>
      <c r="Y1605" s="26"/>
      <c r="Z1605" s="26"/>
      <c r="AA1605" s="26"/>
      <c r="AB1605" s="26"/>
      <c r="AC1605" s="26"/>
      <c r="AD1605" s="26"/>
      <c r="AE1605" s="26"/>
      <c r="AG1605" s="13"/>
      <c r="AH1605" s="13"/>
      <c r="AI1605" s="14"/>
      <c r="AJ1605" s="26"/>
      <c r="AK1605" s="26"/>
      <c r="AL1605" s="26"/>
      <c r="AM1605" s="26"/>
      <c r="AN1605" s="26"/>
      <c r="AO1605" s="26"/>
      <c r="AP1605" s="26"/>
      <c r="AQ1605" s="26"/>
      <c r="AS1605" s="13"/>
      <c r="AT1605" s="13"/>
      <c r="AU1605" s="14"/>
      <c r="AV1605" s="26"/>
      <c r="AW1605" s="26"/>
      <c r="AX1605" s="26"/>
      <c r="AY1605" s="26"/>
      <c r="AZ1605" s="26"/>
      <c r="BA1605" s="26"/>
      <c r="BB1605" s="26"/>
      <c r="BC1605" s="26"/>
      <c r="CW1605" s="26">
        <v>0.54661885245901642</v>
      </c>
      <c r="CX1605" s="13">
        <v>72.900000000000006</v>
      </c>
      <c r="CY1605" s="13">
        <v>70.340399095819478</v>
      </c>
      <c r="CZ1605" s="13">
        <v>69.704789277748816</v>
      </c>
      <c r="DA1605" s="13">
        <v>54.758452361468954</v>
      </c>
      <c r="DB1605" s="13">
        <f ca="1"/>
        <v>71.430517406453291</v>
      </c>
      <c r="DC1605" s="13">
        <f ca="1"/>
        <v>69.993953112732882</v>
      </c>
      <c r="DD1605" s="13">
        <v>68.817925289915081</v>
      </c>
      <c r="DE1605" s="13">
        <f ca="1"/>
        <v>70.899015334740596</v>
      </c>
      <c r="DF1605" s="13">
        <v>71.602996525169502</v>
      </c>
    </row>
    <row r="1606" spans="1:110" x14ac:dyDescent="0.25">
      <c r="A1606" s="9">
        <v>78.5</v>
      </c>
      <c r="B1606" s="10" t="b">
        <v>1</v>
      </c>
      <c r="U1606" s="13"/>
      <c r="V1606" s="13"/>
      <c r="W1606" s="14"/>
      <c r="X1606" s="26"/>
      <c r="Y1606" s="26"/>
      <c r="Z1606" s="26"/>
      <c r="AA1606" s="26"/>
      <c r="AB1606" s="26"/>
      <c r="AC1606" s="26"/>
      <c r="AD1606" s="26"/>
      <c r="AE1606" s="26"/>
      <c r="AG1606" s="13"/>
      <c r="AH1606" s="13"/>
      <c r="AI1606" s="14"/>
      <c r="AJ1606" s="26"/>
      <c r="AK1606" s="26"/>
      <c r="AL1606" s="26"/>
      <c r="AM1606" s="26"/>
      <c r="AN1606" s="26"/>
      <c r="AO1606" s="26"/>
      <c r="AP1606" s="26"/>
      <c r="AQ1606" s="26"/>
      <c r="AS1606" s="13"/>
      <c r="AT1606" s="13"/>
      <c r="AU1606" s="14"/>
      <c r="AV1606" s="26"/>
      <c r="AW1606" s="26"/>
      <c r="AX1606" s="26"/>
      <c r="AY1606" s="26"/>
      <c r="AZ1606" s="26"/>
      <c r="BA1606" s="26"/>
      <c r="BB1606" s="26"/>
      <c r="BC1606" s="26"/>
      <c r="CW1606" s="26">
        <v>0.54696038251366119</v>
      </c>
      <c r="CX1606" s="13">
        <v>72.900000000000006</v>
      </c>
      <c r="CY1606" s="13">
        <v>70.348608903501955</v>
      </c>
      <c r="CZ1606" s="13">
        <v>69.713626322660076</v>
      </c>
      <c r="DA1606" s="13">
        <v>54.810618853533725</v>
      </c>
      <c r="DB1606" s="13">
        <f ca="1"/>
        <v>71.438009526960101</v>
      </c>
      <c r="DC1606" s="13">
        <f ca="1"/>
        <v>70.002186080512729</v>
      </c>
      <c r="DD1606" s="13">
        <v>68.828098841713995</v>
      </c>
      <c r="DE1606" s="13">
        <f ca="1"/>
        <v>70.907887171350637</v>
      </c>
      <c r="DF1606" s="13">
        <v>71.612030258811814</v>
      </c>
    </row>
    <row r="1607" spans="1:110" x14ac:dyDescent="0.25">
      <c r="A1607" s="9">
        <v>78.2</v>
      </c>
      <c r="B1607" s="10" t="b">
        <v>1</v>
      </c>
      <c r="U1607" s="13"/>
      <c r="V1607" s="13"/>
      <c r="W1607" s="14"/>
      <c r="X1607" s="26"/>
      <c r="Y1607" s="26"/>
      <c r="Z1607" s="26"/>
      <c r="AA1607" s="26"/>
      <c r="AB1607" s="26"/>
      <c r="AC1607" s="26"/>
      <c r="AD1607" s="26"/>
      <c r="AE1607" s="26"/>
      <c r="AG1607" s="13"/>
      <c r="AH1607" s="13"/>
      <c r="AI1607" s="14"/>
      <c r="AJ1607" s="26"/>
      <c r="AK1607" s="26"/>
      <c r="AL1607" s="26"/>
      <c r="AM1607" s="26"/>
      <c r="AN1607" s="26"/>
      <c r="AO1607" s="26"/>
      <c r="AP1607" s="26"/>
      <c r="AQ1607" s="26"/>
      <c r="AS1607" s="13"/>
      <c r="AT1607" s="13"/>
      <c r="AU1607" s="14"/>
      <c r="AV1607" s="26"/>
      <c r="AW1607" s="26"/>
      <c r="AX1607" s="26"/>
      <c r="AY1607" s="26"/>
      <c r="AZ1607" s="26"/>
      <c r="BA1607" s="26"/>
      <c r="BB1607" s="26"/>
      <c r="BC1607" s="26"/>
      <c r="CW1607" s="26">
        <v>0.54730191256830596</v>
      </c>
      <c r="CX1607" s="13">
        <v>72.900000000000006</v>
      </c>
      <c r="CY1607" s="13">
        <v>70.356819546258706</v>
      </c>
      <c r="CZ1607" s="13">
        <v>69.722465386961261</v>
      </c>
      <c r="DA1607" s="13">
        <v>54.862824686848114</v>
      </c>
      <c r="DB1607" s="13">
        <f ca="1"/>
        <v>71.445500947862257</v>
      </c>
      <c r="DC1607" s="13">
        <f ca="1"/>
        <v>70.010420530882499</v>
      </c>
      <c r="DD1607" s="13">
        <v>68.838269217751218</v>
      </c>
      <c r="DE1607" s="13">
        <f ca="1"/>
        <v>70.916758470734791</v>
      </c>
      <c r="DF1607" s="13">
        <v>71.621063257930672</v>
      </c>
    </row>
    <row r="1608" spans="1:110" x14ac:dyDescent="0.25">
      <c r="A1608" s="9">
        <v>77.900000000000006</v>
      </c>
      <c r="B1608" s="10" t="b">
        <v>1</v>
      </c>
      <c r="U1608" s="13"/>
      <c r="V1608" s="13"/>
      <c r="W1608" s="14"/>
      <c r="X1608" s="26"/>
      <c r="Y1608" s="26"/>
      <c r="Z1608" s="26"/>
      <c r="AA1608" s="26"/>
      <c r="AB1608" s="26"/>
      <c r="AC1608" s="26"/>
      <c r="AD1608" s="26"/>
      <c r="AE1608" s="26"/>
      <c r="AG1608" s="13"/>
      <c r="AH1608" s="13"/>
      <c r="AI1608" s="14"/>
      <c r="AJ1608" s="26"/>
      <c r="AK1608" s="26"/>
      <c r="AL1608" s="26"/>
      <c r="AM1608" s="26"/>
      <c r="AN1608" s="26"/>
      <c r="AO1608" s="26"/>
      <c r="AP1608" s="26"/>
      <c r="AQ1608" s="26"/>
      <c r="AS1608" s="13"/>
      <c r="AT1608" s="13"/>
      <c r="AU1608" s="14"/>
      <c r="AV1608" s="26"/>
      <c r="AW1608" s="26"/>
      <c r="AX1608" s="26"/>
      <c r="AY1608" s="26"/>
      <c r="AZ1608" s="26"/>
      <c r="BA1608" s="26"/>
      <c r="BB1608" s="26"/>
      <c r="BC1608" s="26"/>
      <c r="CW1608" s="26">
        <v>0.54764344262295084</v>
      </c>
      <c r="CX1608" s="13">
        <v>72.900000000000006</v>
      </c>
      <c r="CY1608" s="13">
        <v>70.36503103036334</v>
      </c>
      <c r="CZ1608" s="13">
        <v>69.731306477891607</v>
      </c>
      <c r="DA1608" s="13">
        <v>54.91506992079519</v>
      </c>
      <c r="DB1608" s="13">
        <f ca="1"/>
        <v>71.452991674741071</v>
      </c>
      <c r="DC1608" s="13">
        <f ca="1"/>
        <v>70.018656470350479</v>
      </c>
      <c r="DD1608" s="13">
        <v>68.848436420998951</v>
      </c>
      <c r="DE1608" s="13">
        <f ca="1"/>
        <v>70.925629237642312</v>
      </c>
      <c r="DF1608" s="13">
        <v>71.63009552723301</v>
      </c>
    </row>
    <row r="1609" spans="1:110" x14ac:dyDescent="0.25">
      <c r="A1609" s="9">
        <v>77.599999999999994</v>
      </c>
      <c r="B1609" s="10" t="b">
        <v>1</v>
      </c>
      <c r="U1609" s="13"/>
      <c r="V1609" s="13"/>
      <c r="W1609" s="14"/>
      <c r="X1609" s="26"/>
      <c r="Y1609" s="26"/>
      <c r="Z1609" s="26"/>
      <c r="AA1609" s="26"/>
      <c r="AB1609" s="26"/>
      <c r="AC1609" s="26"/>
      <c r="AD1609" s="26"/>
      <c r="AE1609" s="26"/>
      <c r="AG1609" s="13"/>
      <c r="AH1609" s="13"/>
      <c r="AI1609" s="14"/>
      <c r="AJ1609" s="26"/>
      <c r="AK1609" s="26"/>
      <c r="AL1609" s="26"/>
      <c r="AM1609" s="26"/>
      <c r="AN1609" s="26"/>
      <c r="AO1609" s="26"/>
      <c r="AP1609" s="26"/>
      <c r="AQ1609" s="26"/>
      <c r="AS1609" s="13"/>
      <c r="AT1609" s="13"/>
      <c r="AU1609" s="14"/>
      <c r="AV1609" s="26"/>
      <c r="AW1609" s="26"/>
      <c r="AX1609" s="26"/>
      <c r="AY1609" s="26"/>
      <c r="AZ1609" s="26"/>
      <c r="BA1609" s="26"/>
      <c r="BB1609" s="26"/>
      <c r="BC1609" s="26"/>
      <c r="CW1609" s="26">
        <v>0.54798497267759561</v>
      </c>
      <c r="CX1609" s="13">
        <v>72.900000000000006</v>
      </c>
      <c r="CY1609" s="13">
        <v>70.373243362093888</v>
      </c>
      <c r="CZ1609" s="13">
        <v>69.740149602698366</v>
      </c>
      <c r="DA1609" s="13">
        <v>54.967354614892479</v>
      </c>
      <c r="DB1609" s="13">
        <f ca="1"/>
        <v>71.460481713177657</v>
      </c>
      <c r="DC1609" s="13">
        <f ca="1"/>
        <v>70.026893905431393</v>
      </c>
      <c r="DD1609" s="13">
        <v>68.858600454424703</v>
      </c>
      <c r="DE1609" s="13">
        <f ca="1"/>
        <v>70.93449947682258</v>
      </c>
      <c r="DF1609" s="13">
        <v>71.639127071425349</v>
      </c>
    </row>
    <row r="1610" spans="1:110" x14ac:dyDescent="0.25">
      <c r="A1610" s="9">
        <v>77.3</v>
      </c>
      <c r="B1610" s="10" t="b">
        <v>1</v>
      </c>
      <c r="U1610" s="13"/>
      <c r="V1610" s="13"/>
      <c r="W1610" s="14"/>
      <c r="X1610" s="26"/>
      <c r="Y1610" s="26"/>
      <c r="Z1610" s="26"/>
      <c r="AA1610" s="26"/>
      <c r="AB1610" s="26"/>
      <c r="AC1610" s="26"/>
      <c r="AD1610" s="26"/>
      <c r="AE1610" s="26"/>
      <c r="AG1610" s="13"/>
      <c r="AH1610" s="13"/>
      <c r="AI1610" s="14"/>
      <c r="AJ1610" s="26"/>
      <c r="AK1610" s="26"/>
      <c r="AL1610" s="26"/>
      <c r="AM1610" s="26"/>
      <c r="AN1610" s="26"/>
      <c r="AO1610" s="26"/>
      <c r="AP1610" s="26"/>
      <c r="AQ1610" s="26"/>
      <c r="AS1610" s="13"/>
      <c r="AT1610" s="13"/>
      <c r="AU1610" s="14"/>
      <c r="AV1610" s="26"/>
      <c r="AW1610" s="26"/>
      <c r="AX1610" s="26"/>
      <c r="AY1610" s="26"/>
      <c r="AZ1610" s="26"/>
      <c r="BA1610" s="26"/>
      <c r="BB1610" s="26"/>
      <c r="BC1610" s="26"/>
      <c r="CW1610" s="26">
        <v>0.54832650273224048</v>
      </c>
      <c r="CX1610" s="13">
        <v>72.900000000000006</v>
      </c>
      <c r="CY1610" s="13">
        <v>70.381456547732853</v>
      </c>
      <c r="CZ1610" s="13">
        <v>69.748994768637345</v>
      </c>
      <c r="DA1610" s="13">
        <v>55.019678828792557</v>
      </c>
      <c r="DB1610" s="13">
        <f ca="1"/>
        <v>71.46797106875303</v>
      </c>
      <c r="DC1610" s="13">
        <f ca="1"/>
        <v>70.035132842646448</v>
      </c>
      <c r="DD1610" s="13">
        <v>68.868761320991382</v>
      </c>
      <c r="DE1610" s="13">
        <f ca="1"/>
        <v>70.943369193025049</v>
      </c>
      <c r="DF1610" s="13">
        <v>71.64815789521387</v>
      </c>
    </row>
    <row r="1611" spans="1:110" x14ac:dyDescent="0.25">
      <c r="A1611" s="9">
        <v>76.7</v>
      </c>
      <c r="B1611" s="10" t="b">
        <v>1</v>
      </c>
      <c r="U1611" s="13"/>
      <c r="V1611" s="13"/>
      <c r="W1611" s="14"/>
      <c r="X1611" s="26"/>
      <c r="Y1611" s="26"/>
      <c r="Z1611" s="26"/>
      <c r="AA1611" s="26"/>
      <c r="AB1611" s="26"/>
      <c r="AC1611" s="26"/>
      <c r="AD1611" s="26"/>
      <c r="AE1611" s="26"/>
      <c r="AG1611" s="13"/>
      <c r="AH1611" s="13"/>
      <c r="AI1611" s="14"/>
      <c r="AJ1611" s="26"/>
      <c r="AK1611" s="26"/>
      <c r="AL1611" s="26"/>
      <c r="AM1611" s="26"/>
      <c r="AN1611" s="26"/>
      <c r="AO1611" s="26"/>
      <c r="AP1611" s="26"/>
      <c r="AQ1611" s="26"/>
      <c r="AS1611" s="13"/>
      <c r="AT1611" s="13"/>
      <c r="AU1611" s="14"/>
      <c r="AV1611" s="26"/>
      <c r="AW1611" s="26"/>
      <c r="AX1611" s="26"/>
      <c r="AY1611" s="26"/>
      <c r="AZ1611" s="26"/>
      <c r="BA1611" s="26"/>
      <c r="BB1611" s="26"/>
      <c r="BC1611" s="26"/>
      <c r="CW1611" s="26">
        <v>0.54866803278688525</v>
      </c>
      <c r="CX1611" s="13">
        <v>72.900000000000006</v>
      </c>
      <c r="CY1611" s="13">
        <v>70.389670593567232</v>
      </c>
      <c r="CZ1611" s="13">
        <v>69.757841982972778</v>
      </c>
      <c r="DA1611" s="13">
        <v>55.07204262228332</v>
      </c>
      <c r="DB1611" s="13">
        <f ca="1"/>
        <v>71.475459747048077</v>
      </c>
      <c r="DC1611" s="13">
        <f ca="1"/>
        <v>70.043373288523355</v>
      </c>
      <c r="DD1611" s="13">
        <v>68.878919023657289</v>
      </c>
      <c r="DE1611" s="13">
        <f ca="1"/>
        <v>70.952238390999284</v>
      </c>
      <c r="DF1611" s="13">
        <v>71.657188003304327</v>
      </c>
    </row>
    <row r="1612" spans="1:110" x14ac:dyDescent="0.25">
      <c r="A1612" s="9">
        <v>76.3</v>
      </c>
      <c r="B1612" s="10" t="b">
        <v>1</v>
      </c>
      <c r="U1612" s="13"/>
      <c r="V1612" s="13"/>
      <c r="W1612" s="14"/>
      <c r="X1612" s="26"/>
      <c r="Y1612" s="26"/>
      <c r="Z1612" s="26"/>
      <c r="AA1612" s="26"/>
      <c r="AB1612" s="26"/>
      <c r="AC1612" s="26"/>
      <c r="AD1612" s="26"/>
      <c r="AE1612" s="26"/>
      <c r="AG1612" s="13"/>
      <c r="AH1612" s="13"/>
      <c r="AI1612" s="14"/>
      <c r="AJ1612" s="26"/>
      <c r="AK1612" s="26"/>
      <c r="AL1612" s="26"/>
      <c r="AM1612" s="26"/>
      <c r="AN1612" s="26"/>
      <c r="AO1612" s="26"/>
      <c r="AP1612" s="26"/>
      <c r="AQ1612" s="26"/>
      <c r="AS1612" s="13"/>
      <c r="AT1612" s="13"/>
      <c r="AU1612" s="14"/>
      <c r="AV1612" s="26"/>
      <c r="AW1612" s="26"/>
      <c r="AX1612" s="26"/>
      <c r="AY1612" s="26"/>
      <c r="AZ1612" s="26"/>
      <c r="BA1612" s="26"/>
      <c r="BB1612" s="26"/>
      <c r="BC1612" s="26"/>
      <c r="CW1612" s="26">
        <v>0.54900956284153002</v>
      </c>
      <c r="CX1612" s="13">
        <v>72.900000000000006</v>
      </c>
      <c r="CY1612" s="13">
        <v>70.397885505888553</v>
      </c>
      <c r="CZ1612" s="13">
        <v>69.766691252977282</v>
      </c>
      <c r="DA1612" s="13">
        <v>55.124446055288438</v>
      </c>
      <c r="DB1612" s="13">
        <f ca="1"/>
        <v>71.482947753643629</v>
      </c>
      <c r="DC1612" s="13">
        <f ca="1"/>
        <v>70.051615249596423</v>
      </c>
      <c r="DD1612" s="13">
        <v>68.889073565376151</v>
      </c>
      <c r="DE1612" s="13">
        <f ca="1"/>
        <v>70.961107075494994</v>
      </c>
      <c r="DF1612" s="13">
        <v>71.666217400402189</v>
      </c>
    </row>
    <row r="1613" spans="1:110" x14ac:dyDescent="0.25">
      <c r="A1613" s="9">
        <v>75.900000000000006</v>
      </c>
      <c r="B1613" s="10" t="b">
        <v>1</v>
      </c>
      <c r="U1613" s="13"/>
      <c r="V1613" s="13"/>
      <c r="W1613" s="14"/>
      <c r="X1613" s="26"/>
      <c r="Y1613" s="26"/>
      <c r="Z1613" s="26"/>
      <c r="AA1613" s="26"/>
      <c r="AB1613" s="26"/>
      <c r="AC1613" s="26"/>
      <c r="AD1613" s="26"/>
      <c r="AE1613" s="26"/>
      <c r="AG1613" s="13"/>
      <c r="AH1613" s="13"/>
      <c r="AI1613" s="14"/>
      <c r="AJ1613" s="26"/>
      <c r="AK1613" s="26"/>
      <c r="AL1613" s="26"/>
      <c r="AM1613" s="26"/>
      <c r="AN1613" s="26"/>
      <c r="AO1613" s="26"/>
      <c r="AP1613" s="26"/>
      <c r="AQ1613" s="26"/>
      <c r="AS1613" s="13"/>
      <c r="AT1613" s="13"/>
      <c r="AU1613" s="14"/>
      <c r="AV1613" s="26"/>
      <c r="AW1613" s="26"/>
      <c r="AX1613" s="26"/>
      <c r="AY1613" s="26"/>
      <c r="AZ1613" s="26"/>
      <c r="BA1613" s="26"/>
      <c r="BB1613" s="26"/>
      <c r="BC1613" s="26"/>
      <c r="CW1613" s="26">
        <v>0.5493510928961749</v>
      </c>
      <c r="CX1613" s="13">
        <v>72.900000000000006</v>
      </c>
      <c r="CY1613" s="13">
        <v>70.40610129099295</v>
      </c>
      <c r="CZ1613" s="13">
        <v>69.775542585932101</v>
      </c>
      <c r="DA1613" s="13">
        <v>55.176889187867836</v>
      </c>
      <c r="DB1613" s="13">
        <f ca="1"/>
        <v>71.490435094120457</v>
      </c>
      <c r="DC1613" s="13">
        <f ca="1"/>
        <v>70.059858732406553</v>
      </c>
      <c r="DD1613" s="13">
        <v>68.899224949097032</v>
      </c>
      <c r="DE1613" s="13">
        <f ca="1"/>
        <v>70.969975251262056</v>
      </c>
      <c r="DF1613" s="13">
        <v>71.675246091212585</v>
      </c>
    </row>
    <row r="1614" spans="1:110" x14ac:dyDescent="0.25">
      <c r="A1614" s="9">
        <v>75.400000000000006</v>
      </c>
      <c r="B1614" s="10" t="b">
        <v>1</v>
      </c>
      <c r="U1614" s="13"/>
      <c r="V1614" s="13"/>
      <c r="W1614" s="14"/>
      <c r="X1614" s="26"/>
      <c r="Y1614" s="26"/>
      <c r="Z1614" s="26"/>
      <c r="AA1614" s="26"/>
      <c r="AB1614" s="26"/>
      <c r="AC1614" s="26"/>
      <c r="AD1614" s="26"/>
      <c r="AE1614" s="26"/>
      <c r="AG1614" s="13"/>
      <c r="AH1614" s="13"/>
      <c r="AI1614" s="14"/>
      <c r="AJ1614" s="26"/>
      <c r="AK1614" s="26"/>
      <c r="AL1614" s="26"/>
      <c r="AM1614" s="26"/>
      <c r="AN1614" s="26"/>
      <c r="AO1614" s="26"/>
      <c r="AP1614" s="26"/>
      <c r="AQ1614" s="26"/>
      <c r="AS1614" s="13"/>
      <c r="AT1614" s="13"/>
      <c r="AU1614" s="14"/>
      <c r="AV1614" s="26"/>
      <c r="AW1614" s="26"/>
      <c r="AX1614" s="26"/>
      <c r="AY1614" s="26"/>
      <c r="AZ1614" s="26"/>
      <c r="BA1614" s="26"/>
      <c r="BB1614" s="26"/>
      <c r="BC1614" s="26"/>
      <c r="CW1614" s="26">
        <v>0.54969262295081966</v>
      </c>
      <c r="CX1614" s="13">
        <v>72.900000000000006</v>
      </c>
      <c r="CY1614" s="13">
        <v>70.414317955181104</v>
      </c>
      <c r="CZ1614" s="13">
        <v>69.784395989126949</v>
      </c>
      <c r="DA1614" s="13">
        <v>55.229372080217956</v>
      </c>
      <c r="DB1614" s="13">
        <f ca="1"/>
        <v>71.497921774059364</v>
      </c>
      <c r="DC1614" s="13">
        <f ca="1"/>
        <v>70.06810374350124</v>
      </c>
      <c r="DD1614" s="13">
        <v>68.909373177764479</v>
      </c>
      <c r="DE1614" s="13">
        <f ca="1"/>
        <v>70.978842923050493</v>
      </c>
      <c r="DF1614" s="13">
        <v>71.684274080440332</v>
      </c>
    </row>
    <row r="1615" spans="1:110" x14ac:dyDescent="0.25">
      <c r="A1615" s="9">
        <v>75</v>
      </c>
      <c r="B1615" s="10" t="b">
        <v>1</v>
      </c>
      <c r="U1615" s="13"/>
      <c r="V1615" s="13"/>
      <c r="W1615" s="14"/>
      <c r="X1615" s="26"/>
      <c r="Y1615" s="26"/>
      <c r="Z1615" s="26"/>
      <c r="AA1615" s="26"/>
      <c r="AB1615" s="26"/>
      <c r="AC1615" s="26"/>
      <c r="AD1615" s="26"/>
      <c r="AE1615" s="26"/>
      <c r="AG1615" s="13"/>
      <c r="AH1615" s="13"/>
      <c r="AI1615" s="14"/>
      <c r="AJ1615" s="26"/>
      <c r="AK1615" s="26"/>
      <c r="AL1615" s="26"/>
      <c r="AM1615" s="26"/>
      <c r="AN1615" s="26"/>
      <c r="AO1615" s="26"/>
      <c r="AP1615" s="26"/>
      <c r="AQ1615" s="26"/>
      <c r="AS1615" s="13"/>
      <c r="AT1615" s="13"/>
      <c r="AU1615" s="14"/>
      <c r="AV1615" s="26"/>
      <c r="AW1615" s="26"/>
      <c r="AX1615" s="26"/>
      <c r="AY1615" s="26"/>
      <c r="AZ1615" s="26"/>
      <c r="BA1615" s="26"/>
      <c r="BB1615" s="26"/>
      <c r="BC1615" s="26"/>
      <c r="CW1615" s="26">
        <v>0.55003415300546443</v>
      </c>
      <c r="CX1615" s="13">
        <v>72.900000000000006</v>
      </c>
      <c r="CY1615" s="13">
        <v>70.422535504758386</v>
      </c>
      <c r="CZ1615" s="13">
        <v>69.793251469860138</v>
      </c>
      <c r="DA1615" s="13">
        <v>55.281894792672311</v>
      </c>
      <c r="DB1615" s="13">
        <f ca="1"/>
        <v>71.505407799041109</v>
      </c>
      <c r="DC1615" s="13">
        <f ca="1"/>
        <v>70.076350289434671</v>
      </c>
      <c r="DD1615" s="13">
        <v>68.919518254318405</v>
      </c>
      <c r="DE1615" s="13">
        <f ca="1"/>
        <v>70.987710095610581</v>
      </c>
      <c r="DF1615" s="13">
        <v>71.693301372789989</v>
      </c>
    </row>
    <row r="1616" spans="1:110" x14ac:dyDescent="0.25">
      <c r="A1616" s="9">
        <v>74.3</v>
      </c>
      <c r="B1616" s="10" t="b">
        <v>1</v>
      </c>
      <c r="U1616" s="13"/>
      <c r="V1616" s="13"/>
      <c r="W1616" s="14"/>
      <c r="X1616" s="26"/>
      <c r="Y1616" s="26"/>
      <c r="Z1616" s="26"/>
      <c r="AA1616" s="26"/>
      <c r="AB1616" s="26"/>
      <c r="AC1616" s="26"/>
      <c r="AD1616" s="26"/>
      <c r="AE1616" s="26"/>
      <c r="AG1616" s="13"/>
      <c r="AH1616" s="13"/>
      <c r="AI1616" s="14"/>
      <c r="AJ1616" s="26"/>
      <c r="AK1616" s="26"/>
      <c r="AL1616" s="26"/>
      <c r="AM1616" s="26"/>
      <c r="AN1616" s="26"/>
      <c r="AO1616" s="26"/>
      <c r="AP1616" s="26"/>
      <c r="AQ1616" s="26"/>
      <c r="AS1616" s="13"/>
      <c r="AT1616" s="13"/>
      <c r="AU1616" s="14"/>
      <c r="AV1616" s="26"/>
      <c r="AW1616" s="26"/>
      <c r="AX1616" s="26"/>
      <c r="AY1616" s="26"/>
      <c r="AZ1616" s="26"/>
      <c r="BA1616" s="26"/>
      <c r="BB1616" s="26"/>
      <c r="BC1616" s="26"/>
      <c r="CW1616" s="26">
        <v>0.55037568306010931</v>
      </c>
      <c r="CX1616" s="13">
        <v>72.900000000000006</v>
      </c>
      <c r="CY1616" s="13">
        <v>70.430753946034812</v>
      </c>
      <c r="CZ1616" s="13">
        <v>69.80210903543859</v>
      </c>
      <c r="DA1616" s="13">
        <v>55.334457385701853</v>
      </c>
      <c r="DB1616" s="13">
        <f ca="1"/>
        <v>71.512893174646535</v>
      </c>
      <c r="DC1616" s="13">
        <f ca="1"/>
        <v>70.084598376767772</v>
      </c>
      <c r="DD1616" s="13">
        <v>68.92966018169426</v>
      </c>
      <c r="DE1616" s="13">
        <f ca="1"/>
        <v>70.996576773692766</v>
      </c>
      <c r="DF1616" s="13">
        <v>71.70232797296589</v>
      </c>
    </row>
    <row r="1617" spans="1:110" x14ac:dyDescent="0.25">
      <c r="A1617" s="9">
        <v>73.400000000000006</v>
      </c>
      <c r="B1617" s="10" t="b">
        <v>1</v>
      </c>
      <c r="U1617" s="13"/>
      <c r="V1617" s="13"/>
      <c r="W1617" s="14"/>
      <c r="X1617" s="26"/>
      <c r="Y1617" s="26"/>
      <c r="Z1617" s="26"/>
      <c r="AA1617" s="26"/>
      <c r="AB1617" s="26"/>
      <c r="AC1617" s="26"/>
      <c r="AD1617" s="26"/>
      <c r="AE1617" s="26"/>
      <c r="AG1617" s="13"/>
      <c r="AH1617" s="13"/>
      <c r="AI1617" s="14"/>
      <c r="AJ1617" s="26"/>
      <c r="AK1617" s="26"/>
      <c r="AL1617" s="26"/>
      <c r="AM1617" s="26"/>
      <c r="AN1617" s="26"/>
      <c r="AO1617" s="26"/>
      <c r="AP1617" s="26"/>
      <c r="AQ1617" s="26"/>
      <c r="AS1617" s="13"/>
      <c r="AT1617" s="13"/>
      <c r="AU1617" s="14"/>
      <c r="AV1617" s="26"/>
      <c r="AW1617" s="26"/>
      <c r="AX1617" s="26"/>
      <c r="AY1617" s="26"/>
      <c r="AZ1617" s="26"/>
      <c r="BA1617" s="26"/>
      <c r="BB1617" s="26"/>
      <c r="BC1617" s="26"/>
      <c r="CW1617" s="26">
        <v>0.55071721311475408</v>
      </c>
      <c r="CX1617" s="13">
        <v>72.900000000000006</v>
      </c>
      <c r="CY1617" s="13">
        <v>70.438973285325133</v>
      </c>
      <c r="CZ1617" s="13">
        <v>69.810968693177912</v>
      </c>
      <c r="DA1617" s="13">
        <v>55.387059919915338</v>
      </c>
      <c r="DB1617" s="13">
        <f ca="1"/>
        <v>71.520377906456531</v>
      </c>
      <c r="DC1617" s="13">
        <f ca="1"/>
        <v>70.092848012068202</v>
      </c>
      <c r="DD1617" s="13">
        <v>68.939798962822806</v>
      </c>
      <c r="DE1617" s="13">
        <f ca="1"/>
        <v>71.005442962047809</v>
      </c>
      <c r="DF1617" s="13">
        <v>71.711353885672025</v>
      </c>
    </row>
    <row r="1618" spans="1:110" x14ac:dyDescent="0.25">
      <c r="A1618" s="9">
        <v>72.7</v>
      </c>
      <c r="B1618" s="10" t="b">
        <v>1</v>
      </c>
      <c r="U1618" s="13"/>
      <c r="V1618" s="13"/>
      <c r="W1618" s="14"/>
      <c r="X1618" s="26"/>
      <c r="Y1618" s="26"/>
      <c r="Z1618" s="26"/>
      <c r="AA1618" s="26"/>
      <c r="AB1618" s="26"/>
      <c r="AC1618" s="26"/>
      <c r="AD1618" s="26"/>
      <c r="AE1618" s="26"/>
      <c r="AG1618" s="13"/>
      <c r="AH1618" s="13"/>
      <c r="AI1618" s="14"/>
      <c r="AJ1618" s="26"/>
      <c r="AK1618" s="26"/>
      <c r="AL1618" s="26"/>
      <c r="AM1618" s="26"/>
      <c r="AN1618" s="26"/>
      <c r="AO1618" s="26"/>
      <c r="AP1618" s="26"/>
      <c r="AQ1618" s="26"/>
      <c r="AS1618" s="13"/>
      <c r="AT1618" s="13"/>
      <c r="AU1618" s="14"/>
      <c r="AV1618" s="26"/>
      <c r="AW1618" s="26"/>
      <c r="AX1618" s="26"/>
      <c r="AY1618" s="26"/>
      <c r="AZ1618" s="26"/>
      <c r="BA1618" s="26"/>
      <c r="BB1618" s="26"/>
      <c r="BC1618" s="26"/>
      <c r="CW1618" s="26">
        <v>0.55105874316939896</v>
      </c>
      <c r="CX1618" s="13">
        <v>72.900000000000006</v>
      </c>
      <c r="CY1618" s="13">
        <v>70.447193528948816</v>
      </c>
      <c r="CZ1618" s="13">
        <v>69.819830450402591</v>
      </c>
      <c r="DA1618" s="13">
        <v>55.439702456059855</v>
      </c>
      <c r="DB1618" s="13">
        <f ca="1"/>
        <v>71.527862000052096</v>
      </c>
      <c r="DC1618" s="13">
        <f ca="1"/>
        <v>70.101099201910358</v>
      </c>
      <c r="DD1618" s="13">
        <v>68.949934600630371</v>
      </c>
      <c r="DE1618" s="13">
        <f ca="1"/>
        <v>71.014308665426654</v>
      </c>
      <c r="DF1618" s="13">
        <v>71.720379115612289</v>
      </c>
    </row>
    <row r="1619" spans="1:110" x14ac:dyDescent="0.25">
      <c r="A1619" s="9">
        <v>71.8</v>
      </c>
      <c r="B1619" s="10" t="b">
        <v>1</v>
      </c>
      <c r="U1619" s="13"/>
      <c r="V1619" s="13"/>
      <c r="W1619" s="14"/>
      <c r="X1619" s="26"/>
      <c r="Y1619" s="26"/>
      <c r="Z1619" s="26"/>
      <c r="AA1619" s="26"/>
      <c r="AB1619" s="26"/>
      <c r="AC1619" s="26"/>
      <c r="AD1619" s="26"/>
      <c r="AE1619" s="26"/>
      <c r="AG1619" s="13"/>
      <c r="AH1619" s="13"/>
      <c r="AI1619" s="14"/>
      <c r="AJ1619" s="26"/>
      <c r="AK1619" s="26"/>
      <c r="AL1619" s="26"/>
      <c r="AM1619" s="26"/>
      <c r="AN1619" s="26"/>
      <c r="AO1619" s="26"/>
      <c r="AP1619" s="26"/>
      <c r="AQ1619" s="26"/>
      <c r="AS1619" s="13"/>
      <c r="AT1619" s="13"/>
      <c r="AU1619" s="14"/>
      <c r="AV1619" s="26"/>
      <c r="AW1619" s="26"/>
      <c r="AX1619" s="26"/>
      <c r="AY1619" s="26"/>
      <c r="AZ1619" s="26"/>
      <c r="BA1619" s="26"/>
      <c r="BB1619" s="26"/>
      <c r="BC1619" s="26"/>
      <c r="CW1619" s="26">
        <v>0.55140027322404372</v>
      </c>
      <c r="CX1619" s="13">
        <v>72.900000000000006</v>
      </c>
      <c r="CY1619" s="13">
        <v>70.455414683230117</v>
      </c>
      <c r="CZ1619" s="13">
        <v>69.828694314445698</v>
      </c>
      <c r="DA1619" s="13">
        <v>55.49238505502111</v>
      </c>
      <c r="DB1619" s="13">
        <f ca="1"/>
        <v>71.535345461014387</v>
      </c>
      <c r="DC1619" s="13">
        <f ca="1"/>
        <v>70.109351952875542</v>
      </c>
      <c r="DD1619" s="13">
        <v>68.960067098038678</v>
      </c>
      <c r="DE1619" s="13">
        <f ca="1"/>
        <v>71.023173888580629</v>
      </c>
      <c r="DF1619" s="13">
        <v>71.729403667490317</v>
      </c>
    </row>
    <row r="1620" spans="1:110" x14ac:dyDescent="0.25">
      <c r="A1620" s="9">
        <v>78</v>
      </c>
      <c r="B1620" s="10" t="b">
        <v>1</v>
      </c>
      <c r="U1620" s="13"/>
      <c r="V1620" s="13"/>
      <c r="W1620" s="14"/>
      <c r="X1620" s="26"/>
      <c r="Y1620" s="26"/>
      <c r="Z1620" s="26"/>
      <c r="AA1620" s="26"/>
      <c r="AB1620" s="26"/>
      <c r="AC1620" s="26"/>
      <c r="AD1620" s="26"/>
      <c r="AE1620" s="26"/>
      <c r="AG1620" s="13"/>
      <c r="AH1620" s="13"/>
      <c r="AI1620" s="14"/>
      <c r="AJ1620" s="26"/>
      <c r="AK1620" s="26"/>
      <c r="AL1620" s="26"/>
      <c r="AM1620" s="26"/>
      <c r="AN1620" s="26"/>
      <c r="AO1620" s="26"/>
      <c r="AP1620" s="26"/>
      <c r="AQ1620" s="26"/>
      <c r="AS1620" s="13"/>
      <c r="AT1620" s="13"/>
      <c r="AU1620" s="14"/>
      <c r="AV1620" s="26"/>
      <c r="AW1620" s="26"/>
      <c r="AX1620" s="26"/>
      <c r="AY1620" s="26"/>
      <c r="AZ1620" s="26"/>
      <c r="BA1620" s="26"/>
      <c r="BB1620" s="26"/>
      <c r="BC1620" s="26"/>
      <c r="CW1620" s="26">
        <v>0.55174180327868849</v>
      </c>
      <c r="CX1620" s="13">
        <v>72.900000000000006</v>
      </c>
      <c r="CY1620" s="13">
        <v>70.46363675449814</v>
      </c>
      <c r="CZ1620" s="13">
        <v>69.837560292649144</v>
      </c>
      <c r="DA1620" s="13">
        <v>55.545107777823986</v>
      </c>
      <c r="DB1620" s="13">
        <f ca="1"/>
        <v>71.542828294924675</v>
      </c>
      <c r="DC1620" s="13">
        <f ca="1"/>
        <v>70.11760627155185</v>
      </c>
      <c r="DD1620" s="13">
        <v>68.970196457965002</v>
      </c>
      <c r="DE1620" s="13">
        <f ca="1"/>
        <v>71.032038636261277</v>
      </c>
      <c r="DF1620" s="13">
        <v>71.738427546009575</v>
      </c>
    </row>
    <row r="1621" spans="1:110" x14ac:dyDescent="0.25">
      <c r="A1621" s="9">
        <v>69.599999999999994</v>
      </c>
      <c r="B1621" s="10" t="b">
        <v>1</v>
      </c>
      <c r="U1621" s="13"/>
      <c r="V1621" s="13"/>
      <c r="W1621" s="14"/>
      <c r="X1621" s="26"/>
      <c r="Y1621" s="26"/>
      <c r="Z1621" s="26"/>
      <c r="AA1621" s="26"/>
      <c r="AB1621" s="26"/>
      <c r="AC1621" s="26"/>
      <c r="AD1621" s="26"/>
      <c r="AE1621" s="26"/>
      <c r="AG1621" s="13"/>
      <c r="AH1621" s="13"/>
      <c r="AI1621" s="14"/>
      <c r="AJ1621" s="26"/>
      <c r="AK1621" s="26"/>
      <c r="AL1621" s="26"/>
      <c r="AM1621" s="26"/>
      <c r="AN1621" s="26"/>
      <c r="AO1621" s="26"/>
      <c r="AP1621" s="26"/>
      <c r="AQ1621" s="26"/>
      <c r="AS1621" s="13"/>
      <c r="AT1621" s="13"/>
      <c r="AU1621" s="14"/>
      <c r="AV1621" s="26"/>
      <c r="AW1621" s="26"/>
      <c r="AX1621" s="26"/>
      <c r="AY1621" s="26"/>
      <c r="AZ1621" s="26"/>
      <c r="BA1621" s="26"/>
      <c r="BB1621" s="26"/>
      <c r="BC1621" s="26"/>
      <c r="CW1621" s="26">
        <v>0.55208333333333337</v>
      </c>
      <c r="CX1621" s="13">
        <v>73</v>
      </c>
      <c r="CY1621" s="13">
        <v>70.471859749086818</v>
      </c>
      <c r="CZ1621" s="13">
        <v>69.846428392363691</v>
      </c>
      <c r="DA1621" s="13">
        <v>55.597870685632913</v>
      </c>
      <c r="DB1621" s="13">
        <f ca="1"/>
        <v>71.550310507364458</v>
      </c>
      <c r="DC1621" s="13">
        <f ca="1"/>
        <v>70.125862164534311</v>
      </c>
      <c r="DD1621" s="13">
        <v>68.980322683322044</v>
      </c>
      <c r="DE1621" s="13">
        <f ca="1"/>
        <v>71.040902913220592</v>
      </c>
      <c r="DF1621" s="13">
        <v>71.747450755873388</v>
      </c>
    </row>
    <row r="1622" spans="1:110" x14ac:dyDescent="0.25">
      <c r="A1622" s="9">
        <v>58.2</v>
      </c>
      <c r="B1622" s="10" t="b">
        <v>1</v>
      </c>
      <c r="U1622" s="13"/>
      <c r="V1622" s="13"/>
      <c r="W1622" s="14"/>
      <c r="X1622" s="26"/>
      <c r="Y1622" s="26"/>
      <c r="Z1622" s="26"/>
      <c r="AA1622" s="26"/>
      <c r="AB1622" s="26"/>
      <c r="AC1622" s="26"/>
      <c r="AD1622" s="26"/>
      <c r="AE1622" s="26"/>
      <c r="AG1622" s="13"/>
      <c r="AH1622" s="13"/>
      <c r="AI1622" s="14"/>
      <c r="AJ1622" s="26"/>
      <c r="AK1622" s="26"/>
      <c r="AL1622" s="26"/>
      <c r="AM1622" s="26"/>
      <c r="AN1622" s="26"/>
      <c r="AO1622" s="26"/>
      <c r="AP1622" s="26"/>
      <c r="AQ1622" s="26"/>
      <c r="AS1622" s="13"/>
      <c r="AT1622" s="13"/>
      <c r="AU1622" s="14"/>
      <c r="AV1622" s="26"/>
      <c r="AW1622" s="26"/>
      <c r="AX1622" s="26"/>
      <c r="AY1622" s="26"/>
      <c r="AZ1622" s="26"/>
      <c r="BA1622" s="26"/>
      <c r="BB1622" s="26"/>
      <c r="BC1622" s="26"/>
      <c r="CW1622" s="26">
        <v>0.55242486338797814</v>
      </c>
      <c r="CX1622" s="13">
        <v>73</v>
      </c>
      <c r="CY1622" s="13">
        <v>70.480083673334946</v>
      </c>
      <c r="CZ1622" s="13">
        <v>69.8552986209491</v>
      </c>
      <c r="DA1622" s="13">
        <v>55.650673839752208</v>
      </c>
      <c r="DB1622" s="13">
        <f ca="1"/>
        <v>71.557792103915418</v>
      </c>
      <c r="DC1622" s="13">
        <f ca="1"/>
        <v>70.134119638424878</v>
      </c>
      <c r="DD1622" s="13">
        <v>68.990445777017996</v>
      </c>
      <c r="DE1622" s="13">
        <f ca="1"/>
        <v>71.049766724210784</v>
      </c>
      <c r="DF1622" s="13">
        <v>71.756473301785007</v>
      </c>
    </row>
    <row r="1623" spans="1:110" x14ac:dyDescent="0.25">
      <c r="A1623" s="9">
        <v>57.8</v>
      </c>
      <c r="B1623" s="10" t="b">
        <v>1</v>
      </c>
      <c r="U1623" s="13"/>
      <c r="V1623" s="13"/>
      <c r="W1623" s="14"/>
      <c r="X1623" s="26"/>
      <c r="Y1623" s="26"/>
      <c r="Z1623" s="26"/>
      <c r="AA1623" s="26"/>
      <c r="AB1623" s="26"/>
      <c r="AC1623" s="26"/>
      <c r="AD1623" s="26"/>
      <c r="AE1623" s="26"/>
      <c r="AG1623" s="13"/>
      <c r="AH1623" s="13"/>
      <c r="AI1623" s="14"/>
      <c r="AJ1623" s="26"/>
      <c r="AK1623" s="26"/>
      <c r="AL1623" s="26"/>
      <c r="AM1623" s="26"/>
      <c r="AN1623" s="26"/>
      <c r="AO1623" s="26"/>
      <c r="AP1623" s="26"/>
      <c r="AQ1623" s="26"/>
      <c r="AS1623" s="13"/>
      <c r="AT1623" s="13"/>
      <c r="AU1623" s="14"/>
      <c r="AV1623" s="26"/>
      <c r="AW1623" s="26"/>
      <c r="AX1623" s="26"/>
      <c r="AY1623" s="26"/>
      <c r="AZ1623" s="26"/>
      <c r="BA1623" s="26"/>
      <c r="BB1623" s="26"/>
      <c r="BC1623" s="26"/>
      <c r="CW1623" s="26">
        <v>0.55276639344262291</v>
      </c>
      <c r="CX1623" s="13">
        <v>73</v>
      </c>
      <c r="CY1623" s="13">
        <v>70.488308533586292</v>
      </c>
      <c r="CZ1623" s="13">
        <v>69.864170985773995</v>
      </c>
      <c r="DA1623" s="13">
        <v>55.703517301626654</v>
      </c>
      <c r="DB1623" s="13">
        <f ca="1"/>
        <v>71.565273090159508</v>
      </c>
      <c r="DC1623" s="13">
        <f ca="1"/>
        <v>70.142378699832491</v>
      </c>
      <c r="DD1623" s="13">
        <v>69.000565741956592</v>
      </c>
      <c r="DE1623" s="13">
        <f ca="1"/>
        <v>71.058630073984531</v>
      </c>
      <c r="DF1623" s="13">
        <v>71.76549518844746</v>
      </c>
    </row>
    <row r="1624" spans="1:110" x14ac:dyDescent="0.25">
      <c r="A1624" s="9">
        <v>57.3</v>
      </c>
      <c r="B1624" s="10" t="b">
        <v>1</v>
      </c>
      <c r="U1624" s="13"/>
      <c r="V1624" s="13"/>
      <c r="W1624" s="14"/>
      <c r="X1624" s="26"/>
      <c r="Y1624" s="26"/>
      <c r="Z1624" s="26"/>
      <c r="AA1624" s="26"/>
      <c r="AB1624" s="26"/>
      <c r="AC1624" s="26"/>
      <c r="AD1624" s="26"/>
      <c r="AE1624" s="26"/>
      <c r="AG1624" s="13"/>
      <c r="AH1624" s="13"/>
      <c r="AI1624" s="14"/>
      <c r="AJ1624" s="26"/>
      <c r="AK1624" s="26"/>
      <c r="AL1624" s="26"/>
      <c r="AM1624" s="26"/>
      <c r="AN1624" s="26"/>
      <c r="AO1624" s="26"/>
      <c r="AP1624" s="26"/>
      <c r="AQ1624" s="26"/>
      <c r="AS1624" s="13"/>
      <c r="AT1624" s="13"/>
      <c r="AU1624" s="14"/>
      <c r="AV1624" s="26"/>
      <c r="AW1624" s="26"/>
      <c r="AX1624" s="26"/>
      <c r="AY1624" s="26"/>
      <c r="AZ1624" s="26"/>
      <c r="BA1624" s="26"/>
      <c r="BB1624" s="26"/>
      <c r="BC1624" s="26"/>
      <c r="CW1624" s="26">
        <v>0.55310792349726778</v>
      </c>
      <c r="CX1624" s="13">
        <v>73</v>
      </c>
      <c r="CY1624" s="13">
        <v>70.496534336189541</v>
      </c>
      <c r="CZ1624" s="13">
        <v>69.873045494215972</v>
      </c>
      <c r="DA1624" s="13">
        <v>55.756401132841837</v>
      </c>
      <c r="DB1624" s="13">
        <f ca="1"/>
        <v>71.572753471678951</v>
      </c>
      <c r="DC1624" s="13">
        <f ca="1"/>
        <v>70.15063935537313</v>
      </c>
      <c r="DD1624" s="13">
        <v>69.010682581037074</v>
      </c>
      <c r="DE1624" s="13">
        <f ca="1"/>
        <v>71.067492967294925</v>
      </c>
      <c r="DF1624" s="13">
        <v>71.774516420563799</v>
      </c>
    </row>
    <row r="1625" spans="1:110" x14ac:dyDescent="0.25">
      <c r="A1625" s="9">
        <v>57.2</v>
      </c>
      <c r="B1625" s="10" t="b">
        <v>1</v>
      </c>
      <c r="U1625" s="13"/>
      <c r="V1625" s="13"/>
      <c r="W1625" s="14"/>
      <c r="X1625" s="26"/>
      <c r="Y1625" s="26"/>
      <c r="Z1625" s="26"/>
      <c r="AA1625" s="26"/>
      <c r="AB1625" s="26"/>
      <c r="AC1625" s="26"/>
      <c r="AD1625" s="26"/>
      <c r="AE1625" s="26"/>
      <c r="AG1625" s="13"/>
      <c r="AH1625" s="13"/>
      <c r="AI1625" s="14"/>
      <c r="AJ1625" s="26"/>
      <c r="AK1625" s="26"/>
      <c r="AL1625" s="26"/>
      <c r="AM1625" s="26"/>
      <c r="AN1625" s="26"/>
      <c r="AO1625" s="26"/>
      <c r="AP1625" s="26"/>
      <c r="AQ1625" s="26"/>
      <c r="AS1625" s="13"/>
      <c r="AT1625" s="13"/>
      <c r="AU1625" s="14"/>
      <c r="AV1625" s="26"/>
      <c r="AW1625" s="26"/>
      <c r="AX1625" s="26"/>
      <c r="AY1625" s="26"/>
      <c r="AZ1625" s="26"/>
      <c r="BA1625" s="26"/>
      <c r="BB1625" s="26"/>
      <c r="BC1625" s="26"/>
      <c r="CW1625" s="26">
        <v>0.55344945355191255</v>
      </c>
      <c r="CX1625" s="13">
        <v>73</v>
      </c>
      <c r="CY1625" s="13">
        <v>70.504761087498409</v>
      </c>
      <c r="CZ1625" s="13">
        <v>69.881922153661648</v>
      </c>
      <c r="DA1625" s="13">
        <v>55.809325395124574</v>
      </c>
      <c r="DB1625" s="13">
        <f ca="1"/>
        <v>71.580233254056267</v>
      </c>
      <c r="DC1625" s="13">
        <f ca="1"/>
        <v>70.158901611669748</v>
      </c>
      <c r="DD1625" s="13">
        <v>69.020796297154192</v>
      </c>
      <c r="DE1625" s="13">
        <f ca="1"/>
        <v>71.076355408895424</v>
      </c>
      <c r="DF1625" s="13">
        <v>71.783537002836908</v>
      </c>
    </row>
    <row r="1626" spans="1:110" x14ac:dyDescent="0.25">
      <c r="A1626" s="9">
        <v>56.8</v>
      </c>
      <c r="B1626" s="10" t="b">
        <v>1</v>
      </c>
      <c r="U1626" s="13"/>
      <c r="V1626" s="13"/>
      <c r="W1626" s="14"/>
      <c r="X1626" s="26"/>
      <c r="Y1626" s="26"/>
      <c r="Z1626" s="26"/>
      <c r="AA1626" s="26"/>
      <c r="AB1626" s="26"/>
      <c r="AC1626" s="26"/>
      <c r="AD1626" s="26"/>
      <c r="AE1626" s="26"/>
      <c r="AG1626" s="13"/>
      <c r="AH1626" s="13"/>
      <c r="AI1626" s="14"/>
      <c r="AJ1626" s="26"/>
      <c r="AK1626" s="26"/>
      <c r="AL1626" s="26"/>
      <c r="AM1626" s="26"/>
      <c r="AN1626" s="26"/>
      <c r="AO1626" s="26"/>
      <c r="AP1626" s="26"/>
      <c r="AQ1626" s="26"/>
      <c r="AS1626" s="13"/>
      <c r="AT1626" s="13"/>
      <c r="AU1626" s="14"/>
      <c r="AV1626" s="26"/>
      <c r="AW1626" s="26"/>
      <c r="AX1626" s="26"/>
      <c r="AY1626" s="26"/>
      <c r="AZ1626" s="26"/>
      <c r="BA1626" s="26"/>
      <c r="BB1626" s="26"/>
      <c r="BC1626" s="26"/>
      <c r="CW1626" s="26">
        <v>0.55379098360655743</v>
      </c>
      <c r="CX1626" s="13">
        <v>73</v>
      </c>
      <c r="CY1626" s="13">
        <v>70.5129887938716</v>
      </c>
      <c r="CZ1626" s="13">
        <v>69.89080097150682</v>
      </c>
      <c r="DA1626" s="13">
        <v>55.862290150343391</v>
      </c>
      <c r="DB1626" s="13">
        <f ca="1"/>
        <v>71.58771244287432</v>
      </c>
      <c r="DC1626" s="13">
        <f ca="1"/>
        <v>70.16716547535249</v>
      </c>
      <c r="DD1626" s="13">
        <v>69.030906893198249</v>
      </c>
      <c r="DE1626" s="13">
        <f ca="1"/>
        <v>71.085217403539943</v>
      </c>
      <c r="DF1626" s="13">
        <v>71.792556939969728</v>
      </c>
    </row>
    <row r="1627" spans="1:110" x14ac:dyDescent="0.25">
      <c r="A1627" s="9">
        <v>56.5</v>
      </c>
      <c r="B1627" s="10" t="b">
        <v>1</v>
      </c>
      <c r="U1627" s="13"/>
      <c r="V1627" s="13"/>
      <c r="W1627" s="14"/>
      <c r="X1627" s="26"/>
      <c r="Y1627" s="26"/>
      <c r="Z1627" s="26"/>
      <c r="AA1627" s="26"/>
      <c r="AB1627" s="26"/>
      <c r="AC1627" s="26"/>
      <c r="AD1627" s="26"/>
      <c r="AE1627" s="26"/>
      <c r="AG1627" s="13"/>
      <c r="AH1627" s="13"/>
      <c r="AI1627" s="14"/>
      <c r="AJ1627" s="26"/>
      <c r="AK1627" s="26"/>
      <c r="AL1627" s="26"/>
      <c r="AM1627" s="26"/>
      <c r="AN1627" s="26"/>
      <c r="AO1627" s="26"/>
      <c r="AP1627" s="26"/>
      <c r="AQ1627" s="26"/>
      <c r="AS1627" s="13"/>
      <c r="AT1627" s="13"/>
      <c r="AU1627" s="14"/>
      <c r="AV1627" s="26"/>
      <c r="AW1627" s="26"/>
      <c r="AX1627" s="26"/>
      <c r="AY1627" s="26"/>
      <c r="AZ1627" s="26"/>
      <c r="BA1627" s="26"/>
      <c r="BB1627" s="26"/>
      <c r="BC1627" s="26"/>
      <c r="CW1627" s="26">
        <v>0.5541325136612022</v>
      </c>
      <c r="CX1627" s="13">
        <v>73</v>
      </c>
      <c r="CY1627" s="13">
        <v>70.521217461672919</v>
      </c>
      <c r="CZ1627" s="13">
        <v>69.899681955156282</v>
      </c>
      <c r="DA1627" s="13">
        <v>55.915295460508894</v>
      </c>
      <c r="DB1627" s="13">
        <f ca="1"/>
        <v>71.595191043716326</v>
      </c>
      <c r="DC1627" s="13">
        <f ca="1"/>
        <v>70.175430953058552</v>
      </c>
      <c r="DD1627" s="13">
        <v>69.041014372055088</v>
      </c>
      <c r="DE1627" s="13">
        <f ca="1"/>
        <v>71.094078955982866</v>
      </c>
      <c r="DF1627" s="13">
        <v>71.801576236665113</v>
      </c>
    </row>
    <row r="1628" spans="1:110" x14ac:dyDescent="0.25">
      <c r="A1628" s="9">
        <v>56</v>
      </c>
      <c r="B1628" s="10" t="b">
        <v>1</v>
      </c>
      <c r="U1628" s="13"/>
      <c r="V1628" s="13"/>
      <c r="W1628" s="14"/>
      <c r="X1628" s="26"/>
      <c r="Y1628" s="26"/>
      <c r="Z1628" s="26"/>
      <c r="AA1628" s="26"/>
      <c r="AB1628" s="26"/>
      <c r="AC1628" s="26"/>
      <c r="AD1628" s="26"/>
      <c r="AE1628" s="26"/>
      <c r="AG1628" s="13"/>
      <c r="AH1628" s="13"/>
      <c r="AI1628" s="14"/>
      <c r="AJ1628" s="26"/>
      <c r="AK1628" s="26"/>
      <c r="AL1628" s="26"/>
      <c r="AM1628" s="26"/>
      <c r="AN1628" s="26"/>
      <c r="AO1628" s="26"/>
      <c r="AP1628" s="26"/>
      <c r="AQ1628" s="26"/>
      <c r="AS1628" s="13"/>
      <c r="AT1628" s="13"/>
      <c r="AU1628" s="14"/>
      <c r="AV1628" s="26"/>
      <c r="AW1628" s="26"/>
      <c r="AX1628" s="26"/>
      <c r="AY1628" s="26"/>
      <c r="AZ1628" s="26"/>
      <c r="BA1628" s="26"/>
      <c r="BB1628" s="26"/>
      <c r="BC1628" s="26"/>
      <c r="CW1628" s="26">
        <v>0.55447404371584696</v>
      </c>
      <c r="CX1628" s="13">
        <v>73</v>
      </c>
      <c r="CY1628" s="13">
        <v>70.529447097271259</v>
      </c>
      <c r="CZ1628" s="13">
        <v>69.908565112024007</v>
      </c>
      <c r="DA1628" s="13">
        <v>55.968341387774288</v>
      </c>
      <c r="DB1628" s="13">
        <f ca="1"/>
        <v>71.602669062165887</v>
      </c>
      <c r="DC1628" s="13">
        <f ca="1"/>
        <v>70.183698051432344</v>
      </c>
      <c r="DD1628" s="13">
        <v>69.051118736606085</v>
      </c>
      <c r="DE1628" s="13">
        <f ca="1"/>
        <v>71.102940070979088</v>
      </c>
      <c r="DF1628" s="13">
        <v>71.810594897625919</v>
      </c>
    </row>
    <row r="1629" spans="1:110" x14ac:dyDescent="0.25">
      <c r="A1629" s="9">
        <v>55.5</v>
      </c>
      <c r="B1629" s="10" t="b">
        <v>1</v>
      </c>
      <c r="U1629" s="13"/>
      <c r="V1629" s="13"/>
      <c r="W1629" s="14"/>
      <c r="X1629" s="26"/>
      <c r="Y1629" s="26"/>
      <c r="Z1629" s="26"/>
      <c r="AA1629" s="26"/>
      <c r="AB1629" s="26"/>
      <c r="AC1629" s="26"/>
      <c r="AD1629" s="26"/>
      <c r="AE1629" s="26"/>
      <c r="AG1629" s="13"/>
      <c r="AH1629" s="13"/>
      <c r="AI1629" s="14"/>
      <c r="AJ1629" s="26"/>
      <c r="AK1629" s="26"/>
      <c r="AL1629" s="26"/>
      <c r="AM1629" s="26"/>
      <c r="AN1629" s="26"/>
      <c r="AO1629" s="26"/>
      <c r="AP1629" s="26"/>
      <c r="AQ1629" s="26"/>
      <c r="AS1629" s="13"/>
      <c r="AT1629" s="13"/>
      <c r="AU1629" s="14"/>
      <c r="AV1629" s="26"/>
      <c r="AW1629" s="26"/>
      <c r="AX1629" s="26"/>
      <c r="AY1629" s="26"/>
      <c r="AZ1629" s="26"/>
      <c r="BA1629" s="26"/>
      <c r="BB1629" s="26"/>
      <c r="BC1629" s="26"/>
      <c r="CW1629" s="26">
        <v>0.55481557377049184</v>
      </c>
      <c r="CX1629" s="13">
        <v>73</v>
      </c>
      <c r="CY1629" s="13">
        <v>70.537677707040658</v>
      </c>
      <c r="CZ1629" s="13">
        <v>69.917450449533277</v>
      </c>
      <c r="DA1629" s="13">
        <v>56.021427994435747</v>
      </c>
      <c r="DB1629" s="13">
        <f ca="1"/>
        <v>71.610146503807059</v>
      </c>
      <c r="DC1629" s="13">
        <f ca="1"/>
        <v>70.191966777125486</v>
      </c>
      <c r="DD1629" s="13">
        <v>69.061219989728215</v>
      </c>
      <c r="DE1629" s="13">
        <f ca="1"/>
        <v>71.111800753283987</v>
      </c>
      <c r="DF1629" s="13">
        <v>71.819612927555028</v>
      </c>
    </row>
    <row r="1630" spans="1:110" x14ac:dyDescent="0.25">
      <c r="A1630" s="9">
        <v>55</v>
      </c>
      <c r="B1630" s="10" t="b">
        <v>1</v>
      </c>
      <c r="U1630" s="13"/>
      <c r="V1630" s="13"/>
      <c r="W1630" s="14"/>
      <c r="X1630" s="26"/>
      <c r="Y1630" s="26"/>
      <c r="Z1630" s="26"/>
      <c r="AA1630" s="26"/>
      <c r="AB1630" s="26"/>
      <c r="AC1630" s="26"/>
      <c r="AD1630" s="26"/>
      <c r="AE1630" s="26"/>
      <c r="AG1630" s="13"/>
      <c r="AH1630" s="13"/>
      <c r="AI1630" s="14"/>
      <c r="AJ1630" s="26"/>
      <c r="AK1630" s="26"/>
      <c r="AL1630" s="26"/>
      <c r="AM1630" s="26"/>
      <c r="AN1630" s="26"/>
      <c r="AO1630" s="26"/>
      <c r="AP1630" s="26"/>
      <c r="AQ1630" s="26"/>
      <c r="AS1630" s="13"/>
      <c r="AT1630" s="13"/>
      <c r="AU1630" s="14"/>
      <c r="AV1630" s="26"/>
      <c r="AW1630" s="26"/>
      <c r="AX1630" s="26"/>
      <c r="AY1630" s="26"/>
      <c r="AZ1630" s="26"/>
      <c r="BA1630" s="26"/>
      <c r="BB1630" s="26"/>
      <c r="BC1630" s="26"/>
      <c r="CW1630" s="26">
        <v>0.55515710382513661</v>
      </c>
      <c r="CX1630" s="13">
        <v>73</v>
      </c>
      <c r="CY1630" s="13">
        <v>70.545909297360325</v>
      </c>
      <c r="CZ1630" s="13">
        <v>69.926337975116553</v>
      </c>
      <c r="DA1630" s="13">
        <v>56.074555342932861</v>
      </c>
      <c r="DB1630" s="13">
        <f ca="1"/>
        <v>71.617623374224308</v>
      </c>
      <c r="DC1630" s="13">
        <f ca="1"/>
        <v>70.200237136796815</v>
      </c>
      <c r="DD1630" s="13">
        <v>69.071318134293989</v>
      </c>
      <c r="DE1630" s="13">
        <f ca="1"/>
        <v>71.120661007653482</v>
      </c>
      <c r="DF1630" s="13">
        <v>71.828630331155409</v>
      </c>
    </row>
    <row r="1631" spans="1:110" x14ac:dyDescent="0.25">
      <c r="A1631" s="9">
        <v>54.3</v>
      </c>
      <c r="B1631" s="10" t="b">
        <v>1</v>
      </c>
      <c r="U1631" s="13"/>
      <c r="V1631" s="13"/>
      <c r="W1631" s="14"/>
      <c r="X1631" s="26"/>
      <c r="Y1631" s="26"/>
      <c r="Z1631" s="26"/>
      <c r="AA1631" s="26"/>
      <c r="AB1631" s="26"/>
      <c r="AC1631" s="26"/>
      <c r="AD1631" s="26"/>
      <c r="AE1631" s="26"/>
      <c r="AG1631" s="13"/>
      <c r="AH1631" s="13"/>
      <c r="AI1631" s="14"/>
      <c r="AJ1631" s="26"/>
      <c r="AK1631" s="26"/>
      <c r="AL1631" s="26"/>
      <c r="AM1631" s="26"/>
      <c r="AN1631" s="26"/>
      <c r="AO1631" s="26"/>
      <c r="AP1631" s="26"/>
      <c r="AQ1631" s="26"/>
      <c r="AS1631" s="13"/>
      <c r="AT1631" s="13"/>
      <c r="AU1631" s="14"/>
      <c r="AV1631" s="26"/>
      <c r="AW1631" s="26"/>
      <c r="AX1631" s="26"/>
      <c r="AY1631" s="26"/>
      <c r="AZ1631" s="26"/>
      <c r="BA1631" s="26"/>
      <c r="BB1631" s="26"/>
      <c r="BC1631" s="26"/>
      <c r="CW1631" s="26">
        <v>0.55549863387978138</v>
      </c>
      <c r="CX1631" s="13">
        <v>73</v>
      </c>
      <c r="CY1631" s="13">
        <v>70.554141874614658</v>
      </c>
      <c r="CZ1631" s="13">
        <v>69.93522769621552</v>
      </c>
      <c r="DA1631" s="13">
        <v>56.127723495849118</v>
      </c>
      <c r="DB1631" s="13">
        <f ca="1"/>
        <v>71.625099679002602</v>
      </c>
      <c r="DC1631" s="13">
        <f ca="1"/>
        <v>70.208509137112486</v>
      </c>
      <c r="DD1631" s="13">
        <v>69.081413173171541</v>
      </c>
      <c r="DE1631" s="13">
        <f ca="1"/>
        <v>71.129520838844016</v>
      </c>
      <c r="DF1631" s="13">
        <v>71.837647113130004</v>
      </c>
    </row>
    <row r="1632" spans="1:110" x14ac:dyDescent="0.25">
      <c r="A1632" s="9">
        <v>53.6</v>
      </c>
      <c r="B1632" s="10" t="b">
        <v>1</v>
      </c>
      <c r="U1632" s="13"/>
      <c r="V1632" s="13"/>
      <c r="W1632" s="14"/>
      <c r="X1632" s="26"/>
      <c r="Y1632" s="26"/>
      <c r="Z1632" s="26"/>
      <c r="AA1632" s="26"/>
      <c r="AB1632" s="26"/>
      <c r="AC1632" s="26"/>
      <c r="AD1632" s="26"/>
      <c r="AE1632" s="26"/>
      <c r="AG1632" s="13"/>
      <c r="AH1632" s="13"/>
      <c r="AI1632" s="14"/>
      <c r="AJ1632" s="26"/>
      <c r="AK1632" s="26"/>
      <c r="AL1632" s="26"/>
      <c r="AM1632" s="26"/>
      <c r="AN1632" s="26"/>
      <c r="AO1632" s="26"/>
      <c r="AP1632" s="26"/>
      <c r="AQ1632" s="26"/>
      <c r="AS1632" s="13"/>
      <c r="AT1632" s="13"/>
      <c r="AU1632" s="14"/>
      <c r="AV1632" s="26"/>
      <c r="AW1632" s="26"/>
      <c r="AX1632" s="26"/>
      <c r="AY1632" s="26"/>
      <c r="AZ1632" s="26"/>
      <c r="BA1632" s="26"/>
      <c r="BB1632" s="26"/>
      <c r="BC1632" s="26"/>
      <c r="CW1632" s="26">
        <v>0.55584016393442626</v>
      </c>
      <c r="CX1632" s="13">
        <v>73</v>
      </c>
      <c r="CY1632" s="13">
        <v>70.562375445193354</v>
      </c>
      <c r="CZ1632" s="13">
        <v>69.94411962028137</v>
      </c>
      <c r="DA1632" s="13">
        <v>56.180932515912311</v>
      </c>
      <c r="DB1632" s="13">
        <f ca="1"/>
        <v>71.632575423727403</v>
      </c>
      <c r="DC1632" s="13">
        <f ca="1"/>
        <v>70.216782784745959</v>
      </c>
      <c r="DD1632" s="13">
        <v>69.09150510922457</v>
      </c>
      <c r="DE1632" s="13">
        <f ca="1"/>
        <v>71.138380251612674</v>
      </c>
      <c r="DF1632" s="13">
        <v>71.846663278181921</v>
      </c>
    </row>
    <row r="1633" spans="1:110" x14ac:dyDescent="0.25">
      <c r="A1633" s="9">
        <v>52.8</v>
      </c>
      <c r="B1633" s="10" t="b">
        <v>1</v>
      </c>
      <c r="U1633" s="13"/>
      <c r="V1633" s="13"/>
      <c r="W1633" s="14"/>
      <c r="X1633" s="26"/>
      <c r="Y1633" s="26"/>
      <c r="Z1633" s="26"/>
      <c r="AA1633" s="26"/>
      <c r="AB1633" s="26"/>
      <c r="AC1633" s="26"/>
      <c r="AD1633" s="26"/>
      <c r="AE1633" s="26"/>
      <c r="AG1633" s="13"/>
      <c r="AH1633" s="13"/>
      <c r="AI1633" s="14"/>
      <c r="AJ1633" s="26"/>
      <c r="AK1633" s="26"/>
      <c r="AL1633" s="26"/>
      <c r="AM1633" s="26"/>
      <c r="AN1633" s="26"/>
      <c r="AO1633" s="26"/>
      <c r="AP1633" s="26"/>
      <c r="AQ1633" s="26"/>
      <c r="AS1633" s="13"/>
      <c r="AT1633" s="13"/>
      <c r="AU1633" s="14"/>
      <c r="AV1633" s="26"/>
      <c r="AW1633" s="26"/>
      <c r="AX1633" s="26"/>
      <c r="AY1633" s="26"/>
      <c r="AZ1633" s="26"/>
      <c r="BA1633" s="26"/>
      <c r="BB1633" s="26"/>
      <c r="BC1633" s="26"/>
      <c r="CW1633" s="26">
        <v>0.55618169398907102</v>
      </c>
      <c r="CX1633" s="13">
        <v>73</v>
      </c>
      <c r="CY1633" s="13">
        <v>70.570610015491326</v>
      </c>
      <c r="CZ1633" s="13">
        <v>69.953013754774489</v>
      </c>
      <c r="DA1633" s="13">
        <v>56.234182465994955</v>
      </c>
      <c r="DB1633" s="13">
        <f ca="1"/>
        <v>71.640050613984741</v>
      </c>
      <c r="DC1633" s="13">
        <f ca="1"/>
        <v>70.225058086378084</v>
      </c>
      <c r="DD1633" s="13">
        <v>69.101593945312374</v>
      </c>
      <c r="DE1633" s="13">
        <f ca="1"/>
        <v>71.14723925071705</v>
      </c>
      <c r="DF1633" s="13">
        <v>71.855678831014302</v>
      </c>
    </row>
    <row r="1634" spans="1:110" x14ac:dyDescent="0.25">
      <c r="A1634" s="9">
        <v>52</v>
      </c>
      <c r="B1634" s="10" t="b">
        <v>1</v>
      </c>
      <c r="U1634" s="13"/>
      <c r="V1634" s="13"/>
      <c r="W1634" s="14"/>
      <c r="X1634" s="26"/>
      <c r="Y1634" s="26"/>
      <c r="Z1634" s="26"/>
      <c r="AA1634" s="26"/>
      <c r="AB1634" s="26"/>
      <c r="AC1634" s="26"/>
      <c r="AD1634" s="26"/>
      <c r="AE1634" s="26"/>
      <c r="AG1634" s="13"/>
      <c r="AH1634" s="13"/>
      <c r="AI1634" s="14"/>
      <c r="AJ1634" s="26"/>
      <c r="AK1634" s="26"/>
      <c r="AL1634" s="26"/>
      <c r="AM1634" s="26"/>
      <c r="AN1634" s="26"/>
      <c r="AO1634" s="26"/>
      <c r="AP1634" s="26"/>
      <c r="AQ1634" s="26"/>
      <c r="AS1634" s="13"/>
      <c r="AT1634" s="13"/>
      <c r="AU1634" s="14"/>
      <c r="AV1634" s="26"/>
      <c r="AW1634" s="26"/>
      <c r="AX1634" s="26"/>
      <c r="AY1634" s="26"/>
      <c r="AZ1634" s="26"/>
      <c r="BA1634" s="26"/>
      <c r="BB1634" s="26"/>
      <c r="BC1634" s="26"/>
      <c r="CW1634" s="26">
        <v>0.55652322404371579</v>
      </c>
      <c r="CX1634" s="13">
        <v>73</v>
      </c>
      <c r="CY1634" s="13">
        <v>70.578845591908859</v>
      </c>
      <c r="CZ1634" s="13">
        <v>69.961910107164925</v>
      </c>
      <c r="DA1634" s="13">
        <v>56.287473409114817</v>
      </c>
      <c r="DB1634" s="13">
        <f ca="1"/>
        <v>71.647525255361174</v>
      </c>
      <c r="DC1634" s="13">
        <f ca="1"/>
        <v>70.233335048697086</v>
      </c>
      <c r="DD1634" s="13">
        <v>69.111679684289896</v>
      </c>
      <c r="DE1634" s="13">
        <f ca="1"/>
        <v>71.15609784091545</v>
      </c>
      <c r="DF1634" s="13">
        <v>71.864693776330483</v>
      </c>
    </row>
    <row r="1635" spans="1:110" x14ac:dyDescent="0.25">
      <c r="A1635" s="9">
        <v>51.2</v>
      </c>
      <c r="B1635" s="10" t="b">
        <v>1</v>
      </c>
      <c r="U1635" s="13"/>
      <c r="V1635" s="13"/>
      <c r="W1635" s="14"/>
      <c r="X1635" s="26"/>
      <c r="Y1635" s="26"/>
      <c r="Z1635" s="26"/>
      <c r="AA1635" s="26"/>
      <c r="AB1635" s="26"/>
      <c r="AC1635" s="26"/>
      <c r="AD1635" s="26"/>
      <c r="AE1635" s="26"/>
      <c r="AG1635" s="13"/>
      <c r="AH1635" s="13"/>
      <c r="AI1635" s="14"/>
      <c r="AJ1635" s="26"/>
      <c r="AK1635" s="26"/>
      <c r="AL1635" s="26"/>
      <c r="AM1635" s="26"/>
      <c r="AN1635" s="26"/>
      <c r="AO1635" s="26"/>
      <c r="AP1635" s="26"/>
      <c r="AQ1635" s="26"/>
      <c r="AS1635" s="13"/>
      <c r="AT1635" s="13"/>
      <c r="AU1635" s="14"/>
      <c r="AV1635" s="26"/>
      <c r="AW1635" s="26"/>
      <c r="AX1635" s="26"/>
      <c r="AY1635" s="26"/>
      <c r="AZ1635" s="26"/>
      <c r="BA1635" s="26"/>
      <c r="BB1635" s="26"/>
      <c r="BC1635" s="26"/>
      <c r="CW1635" s="26">
        <v>0.55686475409836067</v>
      </c>
      <c r="CX1635" s="13">
        <v>73</v>
      </c>
      <c r="CY1635" s="13">
        <v>70.587082180851596</v>
      </c>
      <c r="CZ1635" s="13">
        <v>69.970808684931953</v>
      </c>
      <c r="DA1635" s="13">
        <v>56.340805408435301</v>
      </c>
      <c r="DB1635" s="13">
        <f ca="1"/>
        <v>71.654999353443884</v>
      </c>
      <c r="DC1635" s="13">
        <f ca="1"/>
        <v>70.241613678398664</v>
      </c>
      <c r="DD1635" s="13">
        <v>69.121762329007638</v>
      </c>
      <c r="DE1635" s="13">
        <f ca="1"/>
        <v>71.164956026966777</v>
      </c>
      <c r="DF1635" s="13">
        <v>71.873708118833918</v>
      </c>
    </row>
    <row r="1636" spans="1:110" x14ac:dyDescent="0.25">
      <c r="A1636" s="9">
        <v>55</v>
      </c>
      <c r="B1636" s="10" t="b">
        <v>1</v>
      </c>
      <c r="U1636" s="13"/>
      <c r="V1636" s="13"/>
      <c r="W1636" s="14"/>
      <c r="X1636" s="26"/>
      <c r="Y1636" s="26"/>
      <c r="Z1636" s="26"/>
      <c r="AA1636" s="26"/>
      <c r="AB1636" s="26"/>
      <c r="AC1636" s="26"/>
      <c r="AD1636" s="26"/>
      <c r="AE1636" s="26"/>
      <c r="AG1636" s="13"/>
      <c r="AH1636" s="13"/>
      <c r="AI1636" s="14"/>
      <c r="AJ1636" s="26"/>
      <c r="AK1636" s="26"/>
      <c r="AL1636" s="26"/>
      <c r="AM1636" s="26"/>
      <c r="AN1636" s="26"/>
      <c r="AO1636" s="26"/>
      <c r="AP1636" s="26"/>
      <c r="AQ1636" s="26"/>
      <c r="AS1636" s="13"/>
      <c r="AT1636" s="13"/>
      <c r="AU1636" s="14"/>
      <c r="AV1636" s="26"/>
      <c r="AW1636" s="26"/>
      <c r="AX1636" s="26"/>
      <c r="AY1636" s="26"/>
      <c r="AZ1636" s="26"/>
      <c r="BA1636" s="26"/>
      <c r="BB1636" s="26"/>
      <c r="BC1636" s="26"/>
      <c r="CW1636" s="26">
        <v>0.55720628415300544</v>
      </c>
      <c r="CX1636" s="13">
        <v>73</v>
      </c>
      <c r="CY1636" s="13">
        <v>70.595319788730507</v>
      </c>
      <c r="CZ1636" s="13">
        <v>69.979709495564578</v>
      </c>
      <c r="DA1636" s="13">
        <v>56.394178527265872</v>
      </c>
      <c r="DB1636" s="13">
        <f ca="1"/>
        <v>71.66247291382065</v>
      </c>
      <c r="DC1636" s="13">
        <f ca="1"/>
        <v>70.249893982185952</v>
      </c>
      <c r="DD1636" s="13">
        <v>69.13184188231179</v>
      </c>
      <c r="DE1636" s="13">
        <f ca="1"/>
        <v>71.173813813630531</v>
      </c>
      <c r="DF1636" s="13">
        <v>71.882721863228198</v>
      </c>
    </row>
    <row r="1637" spans="1:110" x14ac:dyDescent="0.25">
      <c r="A1637" s="9">
        <v>49.8</v>
      </c>
      <c r="B1637" s="10" t="b">
        <v>1</v>
      </c>
      <c r="U1637" s="13"/>
      <c r="V1637" s="13"/>
      <c r="W1637" s="14"/>
      <c r="X1637" s="26"/>
      <c r="Y1637" s="26"/>
      <c r="Z1637" s="26"/>
      <c r="AA1637" s="26"/>
      <c r="AB1637" s="26"/>
      <c r="AC1637" s="26"/>
      <c r="AD1637" s="26"/>
      <c r="AE1637" s="26"/>
      <c r="AG1637" s="13"/>
      <c r="AH1637" s="13"/>
      <c r="AI1637" s="14"/>
      <c r="AJ1637" s="26"/>
      <c r="AK1637" s="26"/>
      <c r="AL1637" s="26"/>
      <c r="AM1637" s="26"/>
      <c r="AN1637" s="26"/>
      <c r="AO1637" s="26"/>
      <c r="AP1637" s="26"/>
      <c r="AQ1637" s="26"/>
      <c r="AS1637" s="13"/>
      <c r="AT1637" s="13"/>
      <c r="AU1637" s="14"/>
      <c r="AV1637" s="26"/>
      <c r="AW1637" s="26"/>
      <c r="AX1637" s="26"/>
      <c r="AY1637" s="26"/>
      <c r="AZ1637" s="26"/>
      <c r="BA1637" s="26"/>
      <c r="BB1637" s="26"/>
      <c r="BC1637" s="26"/>
      <c r="CW1637" s="26">
        <v>0.55754781420765032</v>
      </c>
      <c r="CX1637" s="13">
        <v>73</v>
      </c>
      <c r="CY1637" s="13">
        <v>70.603558421962077</v>
      </c>
      <c r="CZ1637" s="13">
        <v>69.988612546561257</v>
      </c>
      <c r="DA1637" s="13">
        <v>56.447592829062607</v>
      </c>
      <c r="DB1637" s="13">
        <f ca="1"/>
        <v>71.669945942079949</v>
      </c>
      <c r="DC1637" s="13">
        <f ca="1"/>
        <v>70.258175966769684</v>
      </c>
      <c r="DD1637" s="13">
        <v>69.141918347044168</v>
      </c>
      <c r="DE1637" s="13">
        <f ca="1"/>
        <v>71.182671205667049</v>
      </c>
      <c r="DF1637" s="13">
        <v>71.891735014217147</v>
      </c>
    </row>
    <row r="1638" spans="1:110" x14ac:dyDescent="0.25">
      <c r="A1638" s="9">
        <v>81.7</v>
      </c>
      <c r="B1638" s="10" t="b">
        <v>1</v>
      </c>
      <c r="U1638" s="13"/>
      <c r="V1638" s="13"/>
      <c r="W1638" s="14"/>
      <c r="X1638" s="26"/>
      <c r="Y1638" s="26"/>
      <c r="Z1638" s="26"/>
      <c r="AA1638" s="26"/>
      <c r="AB1638" s="26"/>
      <c r="AC1638" s="26"/>
      <c r="AD1638" s="26"/>
      <c r="AE1638" s="26"/>
      <c r="AG1638" s="13"/>
      <c r="AH1638" s="13"/>
      <c r="AI1638" s="14"/>
      <c r="AJ1638" s="26"/>
      <c r="AK1638" s="26"/>
      <c r="AL1638" s="26"/>
      <c r="AM1638" s="26"/>
      <c r="AN1638" s="26"/>
      <c r="AO1638" s="26"/>
      <c r="AP1638" s="26"/>
      <c r="AQ1638" s="26"/>
      <c r="AS1638" s="13"/>
      <c r="AT1638" s="13"/>
      <c r="AU1638" s="14"/>
      <c r="AV1638" s="26"/>
      <c r="AW1638" s="26"/>
      <c r="AX1638" s="26"/>
      <c r="AY1638" s="26"/>
      <c r="AZ1638" s="26"/>
      <c r="BA1638" s="26"/>
      <c r="BB1638" s="26"/>
      <c r="BC1638" s="26"/>
      <c r="CW1638" s="26">
        <v>0.55788934426229508</v>
      </c>
      <c r="CX1638" s="13">
        <v>73</v>
      </c>
      <c r="CY1638" s="13">
        <v>70.611798086968193</v>
      </c>
      <c r="CZ1638" s="13">
        <v>69.997517845430096</v>
      </c>
      <c r="DA1638" s="13">
        <v>56.501048377428503</v>
      </c>
      <c r="DB1638" s="13">
        <f ca="1"/>
        <v>71.677418443810907</v>
      </c>
      <c r="DC1638" s="13">
        <f ca="1"/>
        <v>70.266459638868099</v>
      </c>
      <c r="DD1638" s="13">
        <v>69.151991726042212</v>
      </c>
      <c r="DE1638" s="13">
        <f ca="1"/>
        <v>71.191528207837237</v>
      </c>
      <c r="DF1638" s="13">
        <v>71.900747576504799</v>
      </c>
    </row>
    <row r="1639" spans="1:110" x14ac:dyDescent="0.25">
      <c r="A1639" s="9">
        <v>81.400000000000006</v>
      </c>
      <c r="B1639" s="10" t="b">
        <v>1</v>
      </c>
      <c r="U1639" s="13"/>
      <c r="V1639" s="13"/>
      <c r="W1639" s="14"/>
      <c r="X1639" s="26"/>
      <c r="Y1639" s="26"/>
      <c r="Z1639" s="26"/>
      <c r="AA1639" s="26"/>
      <c r="AB1639" s="26"/>
      <c r="AC1639" s="26"/>
      <c r="AD1639" s="26"/>
      <c r="AE1639" s="26"/>
      <c r="AG1639" s="13"/>
      <c r="AH1639" s="13"/>
      <c r="AI1639" s="14"/>
      <c r="AJ1639" s="26"/>
      <c r="AK1639" s="26"/>
      <c r="AL1639" s="26"/>
      <c r="AM1639" s="26"/>
      <c r="AN1639" s="26"/>
      <c r="AO1639" s="26"/>
      <c r="AP1639" s="26"/>
      <c r="AQ1639" s="26"/>
      <c r="AS1639" s="13"/>
      <c r="AT1639" s="13"/>
      <c r="AU1639" s="14"/>
      <c r="AV1639" s="26"/>
      <c r="AW1639" s="26"/>
      <c r="AX1639" s="26"/>
      <c r="AY1639" s="26"/>
      <c r="AZ1639" s="26"/>
      <c r="BA1639" s="26"/>
      <c r="BB1639" s="26"/>
      <c r="BC1639" s="26"/>
      <c r="CW1639" s="26">
        <v>0.55823087431693985</v>
      </c>
      <c r="CX1639" s="13">
        <v>73</v>
      </c>
      <c r="CY1639" s="13">
        <v>70.620038790176267</v>
      </c>
      <c r="CZ1639" s="13">
        <v>70.006425399688865</v>
      </c>
      <c r="DA1639" s="13">
        <v>56.554545236114109</v>
      </c>
      <c r="DB1639" s="13">
        <f ca="1"/>
        <v>71.684890424603353</v>
      </c>
      <c r="DC1639" s="13">
        <f ca="1"/>
        <v>70.274745005207038</v>
      </c>
      <c r="DD1639" s="13">
        <v>69.162062022139054</v>
      </c>
      <c r="DE1639" s="13">
        <f ca="1"/>
        <v>71.200384824902798</v>
      </c>
      <c r="DF1639" s="13">
        <v>71.9097595547954</v>
      </c>
    </row>
    <row r="1640" spans="1:110" x14ac:dyDescent="0.25">
      <c r="A1640" s="9">
        <v>81.099999999999994</v>
      </c>
      <c r="B1640" s="10" t="b">
        <v>1</v>
      </c>
      <c r="U1640" s="13"/>
      <c r="V1640" s="13"/>
      <c r="W1640" s="14"/>
      <c r="X1640" s="26"/>
      <c r="Y1640" s="26"/>
      <c r="Z1640" s="26"/>
      <c r="AA1640" s="26"/>
      <c r="AB1640" s="26"/>
      <c r="AC1640" s="26"/>
      <c r="AD1640" s="26"/>
      <c r="AE1640" s="26"/>
      <c r="AG1640" s="13"/>
      <c r="AH1640" s="13"/>
      <c r="AI1640" s="14"/>
      <c r="AJ1640" s="26"/>
      <c r="AK1640" s="26"/>
      <c r="AL1640" s="26"/>
      <c r="AM1640" s="26"/>
      <c r="AN1640" s="26"/>
      <c r="AO1640" s="26"/>
      <c r="AP1640" s="26"/>
      <c r="AQ1640" s="26"/>
      <c r="AS1640" s="13"/>
      <c r="AT1640" s="13"/>
      <c r="AU1640" s="14"/>
      <c r="AV1640" s="26"/>
      <c r="AW1640" s="26"/>
      <c r="AX1640" s="26"/>
      <c r="AY1640" s="26"/>
      <c r="AZ1640" s="26"/>
      <c r="BA1640" s="26"/>
      <c r="BB1640" s="26"/>
      <c r="BC1640" s="26"/>
      <c r="CW1640" s="26">
        <v>0.55857240437158473</v>
      </c>
      <c r="CX1640" s="13">
        <v>73</v>
      </c>
      <c r="CY1640" s="13">
        <v>70.628280538019268</v>
      </c>
      <c r="CZ1640" s="13">
        <v>70.015335216865026</v>
      </c>
      <c r="DA1640" s="13">
        <v>56.608083469017842</v>
      </c>
      <c r="DB1640" s="13">
        <f ca="1"/>
        <v>71.69236189004792</v>
      </c>
      <c r="DC1640" s="13">
        <f ca="1"/>
        <v>70.283032072520029</v>
      </c>
      <c r="DD1640" s="13">
        <v>69.17212923816345</v>
      </c>
      <c r="DE1640" s="13">
        <f ca="1"/>
        <v>71.209241061626173</v>
      </c>
      <c r="DF1640" s="13">
        <v>71.918770953793455</v>
      </c>
    </row>
    <row r="1641" spans="1:110" x14ac:dyDescent="0.25">
      <c r="A1641" s="9">
        <v>81</v>
      </c>
      <c r="B1641" s="10" t="b">
        <v>1</v>
      </c>
      <c r="U1641" s="13"/>
      <c r="V1641" s="13"/>
      <c r="W1641" s="14"/>
      <c r="X1641" s="26"/>
      <c r="Y1641" s="26"/>
      <c r="Z1641" s="26"/>
      <c r="AA1641" s="26"/>
      <c r="AB1641" s="26"/>
      <c r="AC1641" s="26"/>
      <c r="AD1641" s="26"/>
      <c r="AE1641" s="26"/>
      <c r="AG1641" s="13"/>
      <c r="AH1641" s="13"/>
      <c r="AI1641" s="14"/>
      <c r="AJ1641" s="26"/>
      <c r="AK1641" s="26"/>
      <c r="AL1641" s="26"/>
      <c r="AM1641" s="26"/>
      <c r="AN1641" s="26"/>
      <c r="AO1641" s="26"/>
      <c r="AP1641" s="26"/>
      <c r="AQ1641" s="26"/>
      <c r="AS1641" s="13"/>
      <c r="AT1641" s="13"/>
      <c r="AU1641" s="14"/>
      <c r="AV1641" s="26"/>
      <c r="AW1641" s="26"/>
      <c r="AX1641" s="26"/>
      <c r="AY1641" s="26"/>
      <c r="AZ1641" s="26"/>
      <c r="BA1641" s="26"/>
      <c r="BB1641" s="26"/>
      <c r="BC1641" s="26"/>
      <c r="CW1641" s="26">
        <v>0.5589139344262295</v>
      </c>
      <c r="CX1641" s="13">
        <v>73</v>
      </c>
      <c r="CY1641" s="13">
        <v>70.63652333693571</v>
      </c>
      <c r="CZ1641" s="13">
        <v>70.02424730449583</v>
      </c>
      <c r="DA1641" s="13">
        <v>56.661663140186441</v>
      </c>
      <c r="DB1641" s="13">
        <f ca="1"/>
        <v>71.699832845735941</v>
      </c>
      <c r="DC1641" s="13">
        <f ca="1"/>
        <v>70.291320847548249</v>
      </c>
      <c r="DD1641" s="13">
        <v>69.182193376939892</v>
      </c>
      <c r="DE1641" s="13">
        <f ca="1"/>
        <v>71.218096922770584</v>
      </c>
      <c r="DF1641" s="13">
        <v>71.927781778203752</v>
      </c>
    </row>
    <row r="1642" spans="1:110" x14ac:dyDescent="0.25">
      <c r="A1642" s="9">
        <v>87</v>
      </c>
      <c r="B1642" s="10" t="b">
        <v>1</v>
      </c>
      <c r="U1642" s="13"/>
      <c r="V1642" s="13"/>
      <c r="W1642" s="14"/>
      <c r="X1642" s="26"/>
      <c r="Y1642" s="26"/>
      <c r="Z1642" s="26"/>
      <c r="AA1642" s="26"/>
      <c r="AB1642" s="26"/>
      <c r="AC1642" s="26"/>
      <c r="AD1642" s="26"/>
      <c r="AE1642" s="26"/>
      <c r="AG1642" s="13"/>
      <c r="AH1642" s="13"/>
      <c r="AI1642" s="14"/>
      <c r="AJ1642" s="26"/>
      <c r="AK1642" s="26"/>
      <c r="AL1642" s="26"/>
      <c r="AM1642" s="26"/>
      <c r="AN1642" s="26"/>
      <c r="AO1642" s="26"/>
      <c r="AP1642" s="26"/>
      <c r="AQ1642" s="26"/>
      <c r="AS1642" s="13"/>
      <c r="AT1642" s="13"/>
      <c r="AU1642" s="14"/>
      <c r="AV1642" s="26"/>
      <c r="AW1642" s="26"/>
      <c r="AX1642" s="26"/>
      <c r="AY1642" s="26"/>
      <c r="AZ1642" s="26"/>
      <c r="BA1642" s="26"/>
      <c r="BB1642" s="26"/>
      <c r="BC1642" s="26"/>
      <c r="CW1642" s="26">
        <v>0.55925546448087426</v>
      </c>
      <c r="CX1642" s="13">
        <v>73</v>
      </c>
      <c r="CY1642" s="13">
        <v>70.644767193369731</v>
      </c>
      <c r="CZ1642" s="13">
        <v>70.033161670128223</v>
      </c>
      <c r="DA1642" s="13">
        <v>56.715284313815566</v>
      </c>
      <c r="DB1642" s="13">
        <f ca="1"/>
        <v>71.707303297259585</v>
      </c>
      <c r="DC1642" s="13">
        <f ca="1"/>
        <v>70.299611337040602</v>
      </c>
      <c r="DD1642" s="13">
        <v>69.192254441288512</v>
      </c>
      <c r="DE1642" s="13">
        <f ca="1"/>
        <v>71.226952413100022</v>
      </c>
      <c r="DF1642" s="13">
        <v>71.93679203273139</v>
      </c>
    </row>
    <row r="1643" spans="1:110" x14ac:dyDescent="0.25">
      <c r="A1643" s="9">
        <v>83</v>
      </c>
      <c r="B1643" s="10" t="b">
        <v>1</v>
      </c>
      <c r="U1643" s="13"/>
      <c r="V1643" s="13"/>
      <c r="W1643" s="14"/>
      <c r="X1643" s="26"/>
      <c r="Y1643" s="26"/>
      <c r="Z1643" s="26"/>
      <c r="AA1643" s="26"/>
      <c r="AB1643" s="26"/>
      <c r="AC1643" s="26"/>
      <c r="AD1643" s="26"/>
      <c r="AE1643" s="26"/>
      <c r="AG1643" s="13"/>
      <c r="AH1643" s="13"/>
      <c r="AI1643" s="14"/>
      <c r="AJ1643" s="26"/>
      <c r="AK1643" s="26"/>
      <c r="AL1643" s="26"/>
      <c r="AM1643" s="26"/>
      <c r="AN1643" s="26"/>
      <c r="AO1643" s="26"/>
      <c r="AP1643" s="26"/>
      <c r="AQ1643" s="26"/>
      <c r="AS1643" s="13"/>
      <c r="AT1643" s="13"/>
      <c r="AU1643" s="14"/>
      <c r="AV1643" s="26"/>
      <c r="AW1643" s="26"/>
      <c r="AX1643" s="26"/>
      <c r="AY1643" s="26"/>
      <c r="AZ1643" s="26"/>
      <c r="BA1643" s="26"/>
      <c r="BB1643" s="26"/>
      <c r="BC1643" s="26"/>
      <c r="CW1643" s="26">
        <v>0.55959699453551914</v>
      </c>
      <c r="CX1643" s="13">
        <v>73</v>
      </c>
      <c r="CY1643" s="13">
        <v>70.65301211377114</v>
      </c>
      <c r="CZ1643" s="13">
        <v>70.042078321319167</v>
      </c>
      <c r="DA1643" s="13">
        <v>56.768947054250134</v>
      </c>
      <c r="DB1643" s="13">
        <f ca="1"/>
        <v>71.714773250211877</v>
      </c>
      <c r="DC1643" s="13">
        <f ca="1"/>
        <v>70.307903547753781</v>
      </c>
      <c r="DD1643" s="13">
        <v>69.202312434025146</v>
      </c>
      <c r="DE1643" s="13">
        <f ca="1"/>
        <v>71.23580753737933</v>
      </c>
      <c r="DF1643" s="13">
        <v>71.945801722081768</v>
      </c>
    </row>
    <row r="1644" spans="1:110" x14ac:dyDescent="0.25">
      <c r="A1644" s="9">
        <v>82</v>
      </c>
      <c r="B1644" s="10" t="b">
        <v>1</v>
      </c>
      <c r="U1644" s="13"/>
      <c r="V1644" s="13"/>
      <c r="W1644" s="14"/>
      <c r="X1644" s="26"/>
      <c r="Y1644" s="26"/>
      <c r="Z1644" s="26"/>
      <c r="AA1644" s="26"/>
      <c r="AB1644" s="26"/>
      <c r="AC1644" s="26"/>
      <c r="AD1644" s="26"/>
      <c r="AE1644" s="26"/>
      <c r="AG1644" s="13"/>
      <c r="AH1644" s="13"/>
      <c r="AI1644" s="14"/>
      <c r="AJ1644" s="26"/>
      <c r="AK1644" s="26"/>
      <c r="AL1644" s="26"/>
      <c r="AM1644" s="26"/>
      <c r="AN1644" s="26"/>
      <c r="AO1644" s="26"/>
      <c r="AP1644" s="26"/>
      <c r="AQ1644" s="26"/>
      <c r="AS1644" s="13"/>
      <c r="AT1644" s="13"/>
      <c r="AU1644" s="14"/>
      <c r="AV1644" s="26"/>
      <c r="AW1644" s="26"/>
      <c r="AX1644" s="26"/>
      <c r="AY1644" s="26"/>
      <c r="AZ1644" s="26"/>
      <c r="BA1644" s="26"/>
      <c r="BB1644" s="26"/>
      <c r="BC1644" s="26"/>
      <c r="CW1644" s="26">
        <v>0.55993852459016391</v>
      </c>
      <c r="CX1644" s="13">
        <v>73</v>
      </c>
      <c r="CY1644" s="13">
        <v>70.66125810459539</v>
      </c>
      <c r="CZ1644" s="13">
        <v>70.050997265635331</v>
      </c>
      <c r="DA1644" s="13">
        <v>56.822651425984773</v>
      </c>
      <c r="DB1644" s="13">
        <f ca="1"/>
        <v>71.722242710186663</v>
      </c>
      <c r="DC1644" s="13">
        <f ca="1"/>
        <v>70.316197486452239</v>
      </c>
      <c r="DD1644" s="13">
        <v>69.212367357961341</v>
      </c>
      <c r="DE1644" s="13">
        <f ca="1"/>
        <v>71.244662300374188</v>
      </c>
      <c r="DF1644" s="13">
        <v>71.954810850960612</v>
      </c>
    </row>
    <row r="1645" spans="1:110" x14ac:dyDescent="0.25">
      <c r="A1645" s="9">
        <v>80</v>
      </c>
      <c r="B1645" s="10" t="b">
        <v>1</v>
      </c>
      <c r="U1645" s="13"/>
      <c r="V1645" s="13"/>
      <c r="W1645" s="14"/>
      <c r="X1645" s="26"/>
      <c r="Y1645" s="26"/>
      <c r="Z1645" s="26"/>
      <c r="AA1645" s="26"/>
      <c r="AB1645" s="26"/>
      <c r="AC1645" s="26"/>
      <c r="AD1645" s="26"/>
      <c r="AE1645" s="26"/>
      <c r="AG1645" s="13"/>
      <c r="AH1645" s="13"/>
      <c r="AI1645" s="14"/>
      <c r="AJ1645" s="26"/>
      <c r="AK1645" s="26"/>
      <c r="AL1645" s="26"/>
      <c r="AM1645" s="26"/>
      <c r="AN1645" s="26"/>
      <c r="AO1645" s="26"/>
      <c r="AP1645" s="26"/>
      <c r="AQ1645" s="26"/>
      <c r="AS1645" s="13"/>
      <c r="AT1645" s="13"/>
      <c r="AU1645" s="14"/>
      <c r="AV1645" s="26"/>
      <c r="AW1645" s="26"/>
      <c r="AX1645" s="26"/>
      <c r="AY1645" s="26"/>
      <c r="AZ1645" s="26"/>
      <c r="BA1645" s="26"/>
      <c r="BB1645" s="26"/>
      <c r="BC1645" s="26"/>
      <c r="CW1645" s="26">
        <v>0.56028005464480879</v>
      </c>
      <c r="CX1645" s="13">
        <v>73</v>
      </c>
      <c r="CY1645" s="13">
        <v>70.669505172303701</v>
      </c>
      <c r="CZ1645" s="13">
        <v>70.059918510653489</v>
      </c>
      <c r="DA1645" s="13">
        <v>56.876397493664399</v>
      </c>
      <c r="DB1645" s="13">
        <f ca="1"/>
        <v>71.729711682778685</v>
      </c>
      <c r="DC1645" s="13">
        <f ca="1"/>
        <v>70.324493159908329</v>
      </c>
      <c r="DD1645" s="13">
        <v>69.222419215904353</v>
      </c>
      <c r="DE1645" s="13">
        <f ca="1"/>
        <v>71.25351670685113</v>
      </c>
      <c r="DF1645" s="13">
        <v>71.963819424074046</v>
      </c>
    </row>
    <row r="1646" spans="1:110" x14ac:dyDescent="0.25">
      <c r="A1646" s="9">
        <v>79.599999999999994</v>
      </c>
      <c r="B1646" s="10" t="b">
        <v>1</v>
      </c>
      <c r="U1646" s="13"/>
      <c r="V1646" s="13"/>
      <c r="W1646" s="14"/>
      <c r="X1646" s="26"/>
      <c r="Y1646" s="26"/>
      <c r="Z1646" s="26"/>
      <c r="AA1646" s="26"/>
      <c r="AB1646" s="26"/>
      <c r="AC1646" s="26"/>
      <c r="AD1646" s="26"/>
      <c r="AE1646" s="26"/>
      <c r="AG1646" s="13"/>
      <c r="AH1646" s="13"/>
      <c r="AI1646" s="14"/>
      <c r="AJ1646" s="26"/>
      <c r="AK1646" s="26"/>
      <c r="AL1646" s="26"/>
      <c r="AM1646" s="26"/>
      <c r="AN1646" s="26"/>
      <c r="AO1646" s="26"/>
      <c r="AP1646" s="26"/>
      <c r="AQ1646" s="26"/>
      <c r="AS1646" s="13"/>
      <c r="AT1646" s="13"/>
      <c r="AU1646" s="14"/>
      <c r="AV1646" s="26"/>
      <c r="AW1646" s="26"/>
      <c r="AX1646" s="26"/>
      <c r="AY1646" s="26"/>
      <c r="AZ1646" s="26"/>
      <c r="BA1646" s="26"/>
      <c r="BB1646" s="26"/>
      <c r="BC1646" s="26"/>
      <c r="CW1646" s="26">
        <v>0.56062158469945356</v>
      </c>
      <c r="CX1646" s="13">
        <v>73</v>
      </c>
      <c r="CY1646" s="13">
        <v>70.677753323363035</v>
      </c>
      <c r="CZ1646" s="13">
        <v>70.068842063960219</v>
      </c>
      <c r="DA1646" s="13">
        <v>56.930185322084562</v>
      </c>
      <c r="DB1646" s="13">
        <f ca="1"/>
        <v>71.73718017358361</v>
      </c>
      <c r="DC1646" s="13">
        <f ca="1"/>
        <v>70.332790574902248</v>
      </c>
      <c r="DD1646" s="13">
        <v>69.232468010657158</v>
      </c>
      <c r="DE1646" s="13">
        <f ca="1"/>
        <v>71.262370761577571</v>
      </c>
      <c r="DF1646" s="13">
        <v>71.972827446128548</v>
      </c>
    </row>
    <row r="1647" spans="1:110" x14ac:dyDescent="0.25">
      <c r="A1647" s="9">
        <v>79.3</v>
      </c>
      <c r="B1647" s="10" t="b">
        <v>1</v>
      </c>
      <c r="U1647" s="13"/>
      <c r="V1647" s="13"/>
      <c r="W1647" s="14"/>
      <c r="X1647" s="26"/>
      <c r="Y1647" s="26"/>
      <c r="Z1647" s="26"/>
      <c r="AA1647" s="26"/>
      <c r="AB1647" s="26"/>
      <c r="AC1647" s="26"/>
      <c r="AD1647" s="26"/>
      <c r="AE1647" s="26"/>
      <c r="AG1647" s="13"/>
      <c r="AH1647" s="13"/>
      <c r="AI1647" s="14"/>
      <c r="AJ1647" s="26"/>
      <c r="AK1647" s="26"/>
      <c r="AL1647" s="26"/>
      <c r="AM1647" s="26"/>
      <c r="AN1647" s="26"/>
      <c r="AO1647" s="26"/>
      <c r="AP1647" s="26"/>
      <c r="AQ1647" s="26"/>
      <c r="AS1647" s="13"/>
      <c r="AT1647" s="13"/>
      <c r="AU1647" s="14"/>
      <c r="AV1647" s="26"/>
      <c r="AW1647" s="26"/>
      <c r="AX1647" s="26"/>
      <c r="AY1647" s="26"/>
      <c r="AZ1647" s="26"/>
      <c r="BA1647" s="26"/>
      <c r="BB1647" s="26"/>
      <c r="BC1647" s="26"/>
      <c r="CW1647" s="26">
        <v>0.56096311475409832</v>
      </c>
      <c r="CX1647" s="13">
        <v>73</v>
      </c>
      <c r="CY1647" s="13">
        <v>70.686002564246152</v>
      </c>
      <c r="CZ1647" s="13">
        <v>70.077767933152344</v>
      </c>
      <c r="DA1647" s="13">
        <v>56.984014976192</v>
      </c>
      <c r="DB1647" s="13">
        <f ca="1"/>
        <v>71.74464818819807</v>
      </c>
      <c r="DC1647" s="13">
        <f ca="1"/>
        <v>70.341089738222109</v>
      </c>
      <c r="DD1647" s="13">
        <v>69.242513745018485</v>
      </c>
      <c r="DE1647" s="13">
        <f ca="1"/>
        <v>71.271224469321837</v>
      </c>
      <c r="DF1647" s="13">
        <v>71.981834921831023</v>
      </c>
    </row>
    <row r="1648" spans="1:110" x14ac:dyDescent="0.25">
      <c r="A1648" s="9">
        <v>79</v>
      </c>
      <c r="B1648" s="10" t="b">
        <v>1</v>
      </c>
      <c r="U1648" s="13"/>
      <c r="V1648" s="13"/>
      <c r="W1648" s="14"/>
      <c r="X1648" s="26"/>
      <c r="Y1648" s="26"/>
      <c r="Z1648" s="26"/>
      <c r="AA1648" s="26"/>
      <c r="AB1648" s="26"/>
      <c r="AC1648" s="26"/>
      <c r="AD1648" s="26"/>
      <c r="AE1648" s="26"/>
      <c r="AG1648" s="13"/>
      <c r="AH1648" s="13"/>
      <c r="AI1648" s="14"/>
      <c r="AJ1648" s="26"/>
      <c r="AK1648" s="26"/>
      <c r="AL1648" s="26"/>
      <c r="AM1648" s="26"/>
      <c r="AN1648" s="26"/>
      <c r="AO1648" s="26"/>
      <c r="AP1648" s="26"/>
      <c r="AQ1648" s="26"/>
      <c r="AS1648" s="13"/>
      <c r="AT1648" s="13"/>
      <c r="AU1648" s="14"/>
      <c r="AV1648" s="26"/>
      <c r="AW1648" s="26"/>
      <c r="AX1648" s="26"/>
      <c r="AY1648" s="26"/>
      <c r="AZ1648" s="26"/>
      <c r="BA1648" s="26"/>
      <c r="BB1648" s="26"/>
      <c r="BC1648" s="26"/>
      <c r="CW1648" s="26">
        <v>0.5613046448087432</v>
      </c>
      <c r="CX1648" s="13">
        <v>73</v>
      </c>
      <c r="CY1648" s="13">
        <v>70.694252901431653</v>
      </c>
      <c r="CZ1648" s="13">
        <v>70.086696125836525</v>
      </c>
      <c r="DA1648" s="13">
        <v>57.037886521085085</v>
      </c>
      <c r="DB1648" s="13">
        <f ca="1"/>
        <v>71.752115732219664</v>
      </c>
      <c r="DC1648" s="13">
        <f ca="1"/>
        <v>70.349390656664042</v>
      </c>
      <c r="DD1648" s="13">
        <v>69.252556421782771</v>
      </c>
      <c r="DE1648" s="13">
        <f ca="1"/>
        <v>71.280077834853202</v>
      </c>
      <c r="DF1648" s="13">
        <v>71.990841855888817</v>
      </c>
    </row>
    <row r="1649" spans="1:110" x14ac:dyDescent="0.25">
      <c r="A1649" s="9">
        <v>78.7</v>
      </c>
      <c r="B1649" s="10" t="b">
        <v>1</v>
      </c>
      <c r="U1649" s="13"/>
      <c r="V1649" s="13"/>
      <c r="W1649" s="14"/>
      <c r="X1649" s="26"/>
      <c r="Y1649" s="26"/>
      <c r="Z1649" s="26"/>
      <c r="AA1649" s="26"/>
      <c r="AB1649" s="26"/>
      <c r="AC1649" s="26"/>
      <c r="AD1649" s="26"/>
      <c r="AE1649" s="26"/>
      <c r="AG1649" s="13"/>
      <c r="AH1649" s="13"/>
      <c r="AI1649" s="14"/>
      <c r="AJ1649" s="26"/>
      <c r="AK1649" s="26"/>
      <c r="AL1649" s="26"/>
      <c r="AM1649" s="26"/>
      <c r="AN1649" s="26"/>
      <c r="AO1649" s="26"/>
      <c r="AP1649" s="26"/>
      <c r="AQ1649" s="26"/>
      <c r="AS1649" s="13"/>
      <c r="AT1649" s="13"/>
      <c r="AU1649" s="14"/>
      <c r="AV1649" s="26"/>
      <c r="AW1649" s="26"/>
      <c r="AX1649" s="26"/>
      <c r="AY1649" s="26"/>
      <c r="AZ1649" s="26"/>
      <c r="BA1649" s="26"/>
      <c r="BB1649" s="26"/>
      <c r="BC1649" s="26"/>
      <c r="CW1649" s="26">
        <v>0.56164617486338797</v>
      </c>
      <c r="CX1649" s="13">
        <v>73</v>
      </c>
      <c r="CY1649" s="13">
        <v>70.702504341404023</v>
      </c>
      <c r="CZ1649" s="13">
        <v>70.095626649629736</v>
      </c>
      <c r="DA1649" s="13">
        <v>57.091800022014247</v>
      </c>
      <c r="DB1649" s="13">
        <f ca="1"/>
        <v>71.759582811247</v>
      </c>
      <c r="DC1649" s="13">
        <f ca="1"/>
        <v>70.357693337032146</v>
      </c>
      <c r="DD1649" s="13">
        <v>69.262596043740231</v>
      </c>
      <c r="DE1649" s="13">
        <f ca="1"/>
        <v>71.288930862941854</v>
      </c>
      <c r="DF1649" s="13">
        <v>71.99984825300966</v>
      </c>
    </row>
    <row r="1650" spans="1:110" x14ac:dyDescent="0.25">
      <c r="A1650" s="9">
        <v>78.5</v>
      </c>
      <c r="B1650" s="10" t="b">
        <v>1</v>
      </c>
      <c r="U1650" s="13"/>
      <c r="V1650" s="13"/>
      <c r="W1650" s="14"/>
      <c r="X1650" s="26"/>
      <c r="Y1650" s="26"/>
      <c r="Z1650" s="26"/>
      <c r="AA1650" s="26"/>
      <c r="AB1650" s="26"/>
      <c r="AC1650" s="26"/>
      <c r="AD1650" s="26"/>
      <c r="AE1650" s="26"/>
      <c r="AG1650" s="13"/>
      <c r="AH1650" s="13"/>
      <c r="AI1650" s="14"/>
      <c r="AJ1650" s="26"/>
      <c r="AK1650" s="26"/>
      <c r="AL1650" s="26"/>
      <c r="AM1650" s="26"/>
      <c r="AN1650" s="26"/>
      <c r="AO1650" s="26"/>
      <c r="AP1650" s="26"/>
      <c r="AQ1650" s="26"/>
      <c r="AS1650" s="13"/>
      <c r="AT1650" s="13"/>
      <c r="AU1650" s="14"/>
      <c r="AV1650" s="26"/>
      <c r="AW1650" s="26"/>
      <c r="AX1650" s="26"/>
      <c r="AY1650" s="26"/>
      <c r="AZ1650" s="26"/>
      <c r="BA1650" s="26"/>
      <c r="BB1650" s="26"/>
      <c r="BC1650" s="26"/>
      <c r="CW1650" s="26">
        <v>0.56198770491803274</v>
      </c>
      <c r="CX1650" s="13">
        <v>73</v>
      </c>
      <c r="CY1650" s="13">
        <v>70.710756890653641</v>
      </c>
      <c r="CZ1650" s="13">
        <v>70.104559512159014</v>
      </c>
      <c r="DA1650" s="13">
        <v>57.145755544382517</v>
      </c>
      <c r="DB1650" s="13">
        <f ca="1"/>
        <v>71.767049430879709</v>
      </c>
      <c r="DC1650" s="13">
        <f ca="1"/>
        <v>70.365997786138593</v>
      </c>
      <c r="DD1650" s="13">
        <v>69.272632613676819</v>
      </c>
      <c r="DE1650" s="13">
        <f ca="1"/>
        <v>71.297783558359015</v>
      </c>
      <c r="DF1650" s="13">
        <v>72.008854117901819</v>
      </c>
    </row>
    <row r="1651" spans="1:110" x14ac:dyDescent="0.25">
      <c r="A1651" s="9">
        <v>78.2</v>
      </c>
      <c r="B1651" s="10" t="b">
        <v>1</v>
      </c>
      <c r="U1651" s="13"/>
      <c r="V1651" s="13"/>
      <c r="W1651" s="14"/>
      <c r="X1651" s="26"/>
      <c r="Y1651" s="26"/>
      <c r="Z1651" s="26"/>
      <c r="AA1651" s="26"/>
      <c r="AB1651" s="26"/>
      <c r="AC1651" s="26"/>
      <c r="AD1651" s="26"/>
      <c r="AE1651" s="26"/>
      <c r="AG1651" s="13"/>
      <c r="AH1651" s="13"/>
      <c r="AI1651" s="14"/>
      <c r="AJ1651" s="26"/>
      <c r="AK1651" s="26"/>
      <c r="AL1651" s="26"/>
      <c r="AM1651" s="26"/>
      <c r="AN1651" s="26"/>
      <c r="AO1651" s="26"/>
      <c r="AP1651" s="26"/>
      <c r="AQ1651" s="26"/>
      <c r="AS1651" s="13"/>
      <c r="AT1651" s="13"/>
      <c r="AU1651" s="14"/>
      <c r="AV1651" s="26"/>
      <c r="AW1651" s="26"/>
      <c r="AX1651" s="26"/>
      <c r="AY1651" s="26"/>
      <c r="AZ1651" s="26"/>
      <c r="BA1651" s="26"/>
      <c r="BB1651" s="26"/>
      <c r="BC1651" s="26"/>
      <c r="CW1651" s="26">
        <v>0.56232923497267762</v>
      </c>
      <c r="CX1651" s="13">
        <v>73</v>
      </c>
      <c r="CY1651" s="13">
        <v>70.719010555676846</v>
      </c>
      <c r="CZ1651" s="13">
        <v>70.113494721061713</v>
      </c>
      <c r="DA1651" s="13">
        <v>57.199753153746002</v>
      </c>
      <c r="DB1651" s="13">
        <f ca="1"/>
        <v>71.77451559671853</v>
      </c>
      <c r="DC1651" s="13">
        <f ca="1"/>
        <v>70.374304010803641</v>
      </c>
      <c r="DD1651" s="13">
        <v>69.282666134374267</v>
      </c>
      <c r="DE1651" s="13">
        <f ca="1"/>
        <v>71.306635925876833</v>
      </c>
      <c r="DF1651" s="13">
        <v>72.017859455274007</v>
      </c>
    </row>
    <row r="1652" spans="1:110" x14ac:dyDescent="0.25">
      <c r="A1652" s="9">
        <v>77.8</v>
      </c>
      <c r="B1652" s="10" t="b">
        <v>1</v>
      </c>
      <c r="U1652" s="13"/>
      <c r="V1652" s="13"/>
      <c r="W1652" s="14"/>
      <c r="X1652" s="26"/>
      <c r="Y1652" s="26"/>
      <c r="Z1652" s="26"/>
      <c r="AA1652" s="26"/>
      <c r="AB1652" s="26"/>
      <c r="AC1652" s="26"/>
      <c r="AD1652" s="26"/>
      <c r="AE1652" s="26"/>
      <c r="AG1652" s="13"/>
      <c r="AH1652" s="13"/>
      <c r="AI1652" s="14"/>
      <c r="AJ1652" s="26"/>
      <c r="AK1652" s="26"/>
      <c r="AL1652" s="26"/>
      <c r="AM1652" s="26"/>
      <c r="AN1652" s="26"/>
      <c r="AO1652" s="26"/>
      <c r="AP1652" s="26"/>
      <c r="AQ1652" s="26"/>
      <c r="AS1652" s="13"/>
      <c r="AT1652" s="13"/>
      <c r="AU1652" s="14"/>
      <c r="AV1652" s="26"/>
      <c r="AW1652" s="26"/>
      <c r="AX1652" s="26"/>
      <c r="AY1652" s="26"/>
      <c r="AZ1652" s="26"/>
      <c r="BA1652" s="26"/>
      <c r="BB1652" s="26"/>
      <c r="BC1652" s="26"/>
      <c r="CW1652" s="26">
        <v>0.56267076502732238</v>
      </c>
      <c r="CX1652" s="13">
        <v>73</v>
      </c>
      <c r="CY1652" s="13">
        <v>70.727265342975954</v>
      </c>
      <c r="CZ1652" s="13">
        <v>70.122432283985432</v>
      </c>
      <c r="DA1652" s="13">
        <v>57.253792915814273</v>
      </c>
      <c r="DB1652" s="13">
        <f ca="1"/>
        <v>71.781981314365268</v>
      </c>
      <c r="DC1652" s="13">
        <f ca="1"/>
        <v>70.382612017855635</v>
      </c>
      <c r="DD1652" s="13">
        <v>69.292696608610072</v>
      </c>
      <c r="DE1652" s="13">
        <f ca="1"/>
        <v>71.315487970268535</v>
      </c>
      <c r="DF1652" s="13">
        <v>72.026864269835499</v>
      </c>
    </row>
    <row r="1653" spans="1:110" x14ac:dyDescent="0.25">
      <c r="A1653" s="9">
        <v>77.5</v>
      </c>
      <c r="B1653" s="10" t="b">
        <v>1</v>
      </c>
      <c r="U1653" s="13"/>
      <c r="V1653" s="13"/>
      <c r="W1653" s="14"/>
      <c r="X1653" s="26"/>
      <c r="Y1653" s="26"/>
      <c r="Z1653" s="26"/>
      <c r="AA1653" s="26"/>
      <c r="AB1653" s="26"/>
      <c r="AC1653" s="26"/>
      <c r="AD1653" s="26"/>
      <c r="AE1653" s="26"/>
      <c r="AG1653" s="13"/>
      <c r="AH1653" s="13"/>
      <c r="AI1653" s="14"/>
      <c r="AJ1653" s="26"/>
      <c r="AK1653" s="26"/>
      <c r="AL1653" s="26"/>
      <c r="AM1653" s="26"/>
      <c r="AN1653" s="26"/>
      <c r="AO1653" s="26"/>
      <c r="AP1653" s="26"/>
      <c r="AQ1653" s="26"/>
      <c r="AS1653" s="13"/>
      <c r="AT1653" s="13"/>
      <c r="AU1653" s="14"/>
      <c r="AV1653" s="26"/>
      <c r="AW1653" s="26"/>
      <c r="AX1653" s="26"/>
      <c r="AY1653" s="26"/>
      <c r="AZ1653" s="26"/>
      <c r="BA1653" s="26"/>
      <c r="BB1653" s="26"/>
      <c r="BC1653" s="26"/>
      <c r="CW1653" s="26">
        <v>0.56301229508196726</v>
      </c>
      <c r="CX1653" s="13">
        <v>73</v>
      </c>
      <c r="CY1653" s="13">
        <v>70.73552125905934</v>
      </c>
      <c r="CZ1653" s="13">
        <v>70.131372208587948</v>
      </c>
      <c r="DA1653" s="13">
        <v>57.307874896450969</v>
      </c>
      <c r="DB1653" s="13">
        <f ca="1"/>
        <v>71.789446589422852</v>
      </c>
      <c r="DC1653" s="13">
        <f ca="1"/>
        <v>70.390921814131175</v>
      </c>
      <c r="DD1653" s="13">
        <v>69.302724039157539</v>
      </c>
      <c r="DE1653" s="13">
        <f ca="1"/>
        <v>71.324339696308371</v>
      </c>
      <c r="DF1653" s="13">
        <v>72.03586856629606</v>
      </c>
    </row>
    <row r="1654" spans="1:110" x14ac:dyDescent="0.25">
      <c r="A1654" s="9" t="str">
        <v/>
      </c>
      <c r="B1654" s="10" t="b">
        <v>0</v>
      </c>
      <c r="U1654" s="13"/>
      <c r="V1654" s="13"/>
      <c r="W1654" s="14"/>
      <c r="X1654" s="26"/>
      <c r="Y1654" s="26"/>
      <c r="Z1654" s="26"/>
      <c r="AA1654" s="26"/>
      <c r="AB1654" s="26"/>
      <c r="AC1654" s="26"/>
      <c r="AD1654" s="26"/>
      <c r="AE1654" s="26"/>
      <c r="AG1654" s="13"/>
      <c r="AH1654" s="13"/>
      <c r="AI1654" s="14"/>
      <c r="AJ1654" s="26"/>
      <c r="AK1654" s="26"/>
      <c r="AL1654" s="26"/>
      <c r="AM1654" s="26"/>
      <c r="AN1654" s="26"/>
      <c r="AO1654" s="26"/>
      <c r="AP1654" s="26"/>
      <c r="AQ1654" s="26"/>
      <c r="AS1654" s="13"/>
      <c r="AT1654" s="13"/>
      <c r="AU1654" s="14"/>
      <c r="AV1654" s="26"/>
      <c r="AW1654" s="26"/>
      <c r="AX1654" s="26"/>
      <c r="AY1654" s="26"/>
      <c r="AZ1654" s="26"/>
      <c r="BA1654" s="26"/>
      <c r="BB1654" s="26"/>
      <c r="BC1654" s="26"/>
      <c r="CW1654" s="26">
        <v>0.56335382513661203</v>
      </c>
      <c r="CX1654" s="13">
        <v>73</v>
      </c>
      <c r="CY1654" s="13">
        <v>70.7437783104414</v>
      </c>
      <c r="CZ1654" s="13">
        <v>70.140314502537507</v>
      </c>
      <c r="DA1654" s="13">
        <v>57.361999161674142</v>
      </c>
      <c r="DB1654" s="13">
        <f ca="1"/>
        <v>71.796911427495402</v>
      </c>
      <c r="DC1654" s="13">
        <f ca="1"/>
        <v>70.399233406475005</v>
      </c>
      <c r="DD1654" s="13">
        <v>69.312748428785767</v>
      </c>
      <c r="DE1654" s="13">
        <f ca="1"/>
        <v>71.333191108771643</v>
      </c>
      <c r="DF1654" s="13">
        <v>72.044872349366031</v>
      </c>
    </row>
    <row r="1655" spans="1:110" x14ac:dyDescent="0.25">
      <c r="A1655" s="9">
        <v>63.1</v>
      </c>
      <c r="B1655" s="10" t="b">
        <v>1</v>
      </c>
      <c r="U1655" s="13"/>
      <c r="V1655" s="13"/>
      <c r="W1655" s="14"/>
      <c r="X1655" s="26"/>
      <c r="Y1655" s="26"/>
      <c r="Z1655" s="26"/>
      <c r="AA1655" s="26"/>
      <c r="AB1655" s="26"/>
      <c r="AC1655" s="26"/>
      <c r="AD1655" s="26"/>
      <c r="AE1655" s="26"/>
      <c r="AG1655" s="13"/>
      <c r="AH1655" s="13"/>
      <c r="AI1655" s="14"/>
      <c r="AJ1655" s="26"/>
      <c r="AK1655" s="26"/>
      <c r="AL1655" s="26"/>
      <c r="AM1655" s="26"/>
      <c r="AN1655" s="26"/>
      <c r="AO1655" s="26"/>
      <c r="AP1655" s="26"/>
      <c r="AQ1655" s="26"/>
      <c r="AS1655" s="13"/>
      <c r="AT1655" s="13"/>
      <c r="AU1655" s="14"/>
      <c r="AV1655" s="26"/>
      <c r="AW1655" s="26"/>
      <c r="AX1655" s="26"/>
      <c r="AY1655" s="26"/>
      <c r="AZ1655" s="26"/>
      <c r="BA1655" s="26"/>
      <c r="BB1655" s="26"/>
      <c r="BC1655" s="26"/>
      <c r="CW1655" s="26">
        <v>0.5636953551912568</v>
      </c>
      <c r="CX1655" s="13">
        <v>73</v>
      </c>
      <c r="CY1655" s="13">
        <v>70.752036503642643</v>
      </c>
      <c r="CZ1655" s="13">
        <v>70.149259173512874</v>
      </c>
      <c r="DA1655" s="13">
        <v>57.416165777656907</v>
      </c>
      <c r="DB1655" s="13">
        <f ca="1"/>
        <v>71.804375834188178</v>
      </c>
      <c r="DC1655" s="13">
        <f ca="1"/>
        <v>70.407546801740153</v>
      </c>
      <c r="DD1655" s="13">
        <v>69.322769780259605</v>
      </c>
      <c r="DE1655" s="13">
        <f ca="1"/>
        <v>71.342042212434748</v>
      </c>
      <c r="DF1655" s="13">
        <v>72.05387562375634</v>
      </c>
    </row>
    <row r="1656" spans="1:110" x14ac:dyDescent="0.25">
      <c r="A1656" s="9">
        <v>63</v>
      </c>
      <c r="B1656" s="10" t="b">
        <v>1</v>
      </c>
      <c r="U1656" s="13"/>
      <c r="V1656" s="13"/>
      <c r="W1656" s="14"/>
      <c r="X1656" s="26"/>
      <c r="Y1656" s="26"/>
      <c r="Z1656" s="26"/>
      <c r="AA1656" s="26"/>
      <c r="AB1656" s="26"/>
      <c r="AC1656" s="26"/>
      <c r="AD1656" s="26"/>
      <c r="AE1656" s="26"/>
      <c r="AG1656" s="13"/>
      <c r="AH1656" s="13"/>
      <c r="AI1656" s="14"/>
      <c r="AJ1656" s="26"/>
      <c r="AK1656" s="26"/>
      <c r="AL1656" s="26"/>
      <c r="AM1656" s="26"/>
      <c r="AN1656" s="26"/>
      <c r="AO1656" s="26"/>
      <c r="AP1656" s="26"/>
      <c r="AQ1656" s="26"/>
      <c r="AS1656" s="13"/>
      <c r="AT1656" s="13"/>
      <c r="AU1656" s="14"/>
      <c r="AV1656" s="26"/>
      <c r="AW1656" s="26"/>
      <c r="AX1656" s="26"/>
      <c r="AY1656" s="26"/>
      <c r="AZ1656" s="26"/>
      <c r="BA1656" s="26"/>
      <c r="BB1656" s="26"/>
      <c r="BC1656" s="26"/>
      <c r="CW1656" s="26">
        <v>0.56403688524590168</v>
      </c>
      <c r="CX1656" s="13">
        <v>73</v>
      </c>
      <c r="CY1656" s="13">
        <v>70.760295845189731</v>
      </c>
      <c r="CZ1656" s="13">
        <v>70.158206229203017</v>
      </c>
      <c r="DA1656" s="13">
        <v>57.470374810727805</v>
      </c>
      <c r="DB1656" s="13">
        <f ca="1"/>
        <v>71.811839815107717</v>
      </c>
      <c r="DC1656" s="13">
        <f ca="1"/>
        <v>70.415862006787947</v>
      </c>
      <c r="DD1656" s="13">
        <v>69.332788096339812</v>
      </c>
      <c r="DE1656" s="13">
        <f ca="1"/>
        <v>71.350893012075218</v>
      </c>
      <c r="DF1656" s="13">
        <v>72.062878394178512</v>
      </c>
    </row>
    <row r="1657" spans="1:110" x14ac:dyDescent="0.25">
      <c r="A1657" s="9">
        <v>62.7</v>
      </c>
      <c r="B1657" s="10" t="b">
        <v>1</v>
      </c>
      <c r="U1657" s="13"/>
      <c r="V1657" s="13"/>
      <c r="W1657" s="14"/>
      <c r="X1657" s="26"/>
      <c r="Y1657" s="26"/>
      <c r="Z1657" s="26"/>
      <c r="AA1657" s="26"/>
      <c r="AB1657" s="26"/>
      <c r="AC1657" s="26"/>
      <c r="AD1657" s="26"/>
      <c r="AE1657" s="26"/>
      <c r="AG1657" s="13"/>
      <c r="AH1657" s="13"/>
      <c r="AI1657" s="14"/>
      <c r="AJ1657" s="26"/>
      <c r="AK1657" s="26"/>
      <c r="AL1657" s="26"/>
      <c r="AM1657" s="26"/>
      <c r="AN1657" s="26"/>
      <c r="AO1657" s="26"/>
      <c r="AP1657" s="26"/>
      <c r="AQ1657" s="26"/>
      <c r="AS1657" s="13"/>
      <c r="AT1657" s="13"/>
      <c r="AU1657" s="14"/>
      <c r="AV1657" s="26"/>
      <c r="AW1657" s="26"/>
      <c r="AX1657" s="26"/>
      <c r="AY1657" s="26"/>
      <c r="AZ1657" s="26"/>
      <c r="BA1657" s="26"/>
      <c r="BB1657" s="26"/>
      <c r="BC1657" s="26"/>
      <c r="CW1657" s="26">
        <v>0.56437841530054644</v>
      </c>
      <c r="CX1657" s="13">
        <v>73</v>
      </c>
      <c r="CY1657" s="13">
        <v>70.768556341615508</v>
      </c>
      <c r="CZ1657" s="13">
        <v>70.167155677307676</v>
      </c>
      <c r="DA1657" s="13">
        <v>57.524626327371259</v>
      </c>
      <c r="DB1657" s="13">
        <f ca="1"/>
        <v>71.81930337586175</v>
      </c>
      <c r="DC1657" s="13">
        <f ca="1"/>
        <v>70.424179028488055</v>
      </c>
      <c r="DD1657" s="13">
        <v>69.342803379782865</v>
      </c>
      <c r="DE1657" s="13">
        <f ca="1"/>
        <v>71.359743512471667</v>
      </c>
      <c r="DF1657" s="13">
        <v>72.071880665344651</v>
      </c>
    </row>
    <row r="1658" spans="1:110" x14ac:dyDescent="0.25">
      <c r="A1658" s="9">
        <v>62.5</v>
      </c>
      <c r="B1658" s="10" t="b">
        <v>1</v>
      </c>
      <c r="U1658" s="13"/>
      <c r="V1658" s="13"/>
      <c r="W1658" s="14"/>
      <c r="X1658" s="26"/>
      <c r="Y1658" s="26"/>
      <c r="Z1658" s="26"/>
      <c r="AA1658" s="26"/>
      <c r="AB1658" s="26"/>
      <c r="AC1658" s="26"/>
      <c r="AD1658" s="26"/>
      <c r="AE1658" s="26"/>
      <c r="AG1658" s="13"/>
      <c r="AH1658" s="13"/>
      <c r="AI1658" s="14"/>
      <c r="AJ1658" s="26"/>
      <c r="AK1658" s="26"/>
      <c r="AL1658" s="26"/>
      <c r="AM1658" s="26"/>
      <c r="AN1658" s="26"/>
      <c r="AO1658" s="26"/>
      <c r="AP1658" s="26"/>
      <c r="AQ1658" s="26"/>
      <c r="AS1658" s="13"/>
      <c r="AT1658" s="13"/>
      <c r="AU1658" s="14"/>
      <c r="AV1658" s="26"/>
      <c r="AW1658" s="26"/>
      <c r="AX1658" s="26"/>
      <c r="AY1658" s="26"/>
      <c r="AZ1658" s="26"/>
      <c r="BA1658" s="26"/>
      <c r="BB1658" s="26"/>
      <c r="BC1658" s="26"/>
      <c r="CW1658" s="26">
        <v>0.56471994535519121</v>
      </c>
      <c r="CX1658" s="13">
        <v>73</v>
      </c>
      <c r="CY1658" s="13">
        <v>70.776817999459013</v>
      </c>
      <c r="CZ1658" s="13">
        <v>70.176107525536949</v>
      </c>
      <c r="DA1658" s="13">
        <v>57.578920394228213</v>
      </c>
      <c r="DB1658" s="13">
        <f ca="1"/>
        <v>71.826766522059302</v>
      </c>
      <c r="DC1658" s="13">
        <f ca="1"/>
        <v>70.432497873718518</v>
      </c>
      <c r="DD1658" s="13">
        <v>69.352815633341152</v>
      </c>
      <c r="DE1658" s="13">
        <f ca="1"/>
        <v>71.368593718403915</v>
      </c>
      <c r="DF1658" s="13">
        <v>72.080882441967589</v>
      </c>
    </row>
    <row r="1659" spans="1:110" x14ac:dyDescent="0.25">
      <c r="A1659" s="9">
        <v>62.2</v>
      </c>
      <c r="B1659" s="10" t="b">
        <v>1</v>
      </c>
      <c r="U1659" s="13"/>
      <c r="V1659" s="13"/>
      <c r="W1659" s="14"/>
      <c r="X1659" s="26"/>
      <c r="Y1659" s="26"/>
      <c r="Z1659" s="26"/>
      <c r="AA1659" s="26"/>
      <c r="AB1659" s="26"/>
      <c r="AC1659" s="26"/>
      <c r="AD1659" s="26"/>
      <c r="AE1659" s="26"/>
      <c r="AG1659" s="13"/>
      <c r="AH1659" s="13"/>
      <c r="AI1659" s="14"/>
      <c r="AJ1659" s="26"/>
      <c r="AK1659" s="26"/>
      <c r="AL1659" s="26"/>
      <c r="AM1659" s="26"/>
      <c r="AN1659" s="26"/>
      <c r="AO1659" s="26"/>
      <c r="AP1659" s="26"/>
      <c r="AQ1659" s="26"/>
      <c r="AS1659" s="13"/>
      <c r="AT1659" s="13"/>
      <c r="AU1659" s="14"/>
      <c r="AV1659" s="26"/>
      <c r="AW1659" s="26"/>
      <c r="AX1659" s="26"/>
      <c r="AY1659" s="26"/>
      <c r="AZ1659" s="26"/>
      <c r="BA1659" s="26"/>
      <c r="BB1659" s="26"/>
      <c r="BC1659" s="26"/>
      <c r="CW1659" s="26">
        <v>0.56506147540983609</v>
      </c>
      <c r="CX1659" s="13">
        <v>73</v>
      </c>
      <c r="CY1659" s="13">
        <v>70.785080825265538</v>
      </c>
      <c r="CZ1659" s="13">
        <v>70.185061781611608</v>
      </c>
      <c r="DA1659" s="13">
        <v>57.633257078096506</v>
      </c>
      <c r="DB1659" s="13">
        <f ca="1"/>
        <v>71.834229259310746</v>
      </c>
      <c r="DC1659" s="13">
        <f ca="1"/>
        <v>70.440818549365801</v>
      </c>
      <c r="DD1659" s="13">
        <v>69.362824859762853</v>
      </c>
      <c r="DE1659" s="13">
        <f ca="1"/>
        <v>71.377443634652948</v>
      </c>
      <c r="DF1659" s="13">
        <v>72.089883728760753</v>
      </c>
    </row>
    <row r="1660" spans="1:110" x14ac:dyDescent="0.25">
      <c r="A1660" s="9">
        <v>62</v>
      </c>
      <c r="B1660" s="10" t="b">
        <v>1</v>
      </c>
      <c r="U1660" s="13"/>
      <c r="V1660" s="13"/>
      <c r="W1660" s="14"/>
      <c r="X1660" s="26"/>
      <c r="Y1660" s="26"/>
      <c r="Z1660" s="26"/>
      <c r="AA1660" s="26"/>
      <c r="AB1660" s="26"/>
      <c r="AC1660" s="26"/>
      <c r="AD1660" s="26"/>
      <c r="AE1660" s="26"/>
      <c r="AG1660" s="13"/>
      <c r="AH1660" s="13"/>
      <c r="AI1660" s="14"/>
      <c r="AJ1660" s="26"/>
      <c r="AK1660" s="26"/>
      <c r="AL1660" s="26"/>
      <c r="AM1660" s="26"/>
      <c r="AN1660" s="26"/>
      <c r="AO1660" s="26"/>
      <c r="AP1660" s="26"/>
      <c r="AQ1660" s="26"/>
      <c r="AS1660" s="13"/>
      <c r="AT1660" s="13"/>
      <c r="AU1660" s="14"/>
      <c r="AV1660" s="26"/>
      <c r="AW1660" s="26"/>
      <c r="AX1660" s="26"/>
      <c r="AY1660" s="26"/>
      <c r="AZ1660" s="26"/>
      <c r="BA1660" s="26"/>
      <c r="BB1660" s="26"/>
      <c r="BC1660" s="26"/>
      <c r="CW1660" s="26">
        <v>0.56540300546448086</v>
      </c>
      <c r="CX1660" s="13">
        <v>73</v>
      </c>
      <c r="CY1660" s="13">
        <v>70.793344825586701</v>
      </c>
      <c r="CZ1660" s="13">
        <v>70.194018453263098</v>
      </c>
      <c r="DA1660" s="13">
        <v>57.687636445931361</v>
      </c>
      <c r="DB1660" s="13">
        <f ca="1"/>
        <v>71.841691593227708</v>
      </c>
      <c r="DC1660" s="13">
        <f ca="1"/>
        <v>70.449141062324841</v>
      </c>
      <c r="DD1660" s="13">
        <v>69.372831061792027</v>
      </c>
      <c r="DE1660" s="13">
        <f ca="1"/>
        <v>71.386293266000891</v>
      </c>
      <c r="DF1660" s="13">
        <v>72.098884530438283</v>
      </c>
    </row>
    <row r="1661" spans="1:110" x14ac:dyDescent="0.25">
      <c r="A1661" s="9">
        <v>61.7</v>
      </c>
      <c r="B1661" s="10" t="b">
        <v>1</v>
      </c>
      <c r="U1661" s="13"/>
      <c r="V1661" s="13"/>
      <c r="W1661" s="14"/>
      <c r="X1661" s="26"/>
      <c r="Y1661" s="26"/>
      <c r="Z1661" s="26"/>
      <c r="AA1661" s="26"/>
      <c r="AB1661" s="26"/>
      <c r="AC1661" s="26"/>
      <c r="AD1661" s="26"/>
      <c r="AE1661" s="26"/>
      <c r="AG1661" s="13"/>
      <c r="AH1661" s="13"/>
      <c r="AI1661" s="14"/>
      <c r="AJ1661" s="26"/>
      <c r="AK1661" s="26"/>
      <c r="AL1661" s="26"/>
      <c r="AM1661" s="26"/>
      <c r="AN1661" s="26"/>
      <c r="AO1661" s="26"/>
      <c r="AP1661" s="26"/>
      <c r="AQ1661" s="26"/>
      <c r="AS1661" s="13"/>
      <c r="AT1661" s="13"/>
      <c r="AU1661" s="14"/>
      <c r="AV1661" s="26"/>
      <c r="AW1661" s="26"/>
      <c r="AX1661" s="26"/>
      <c r="AY1661" s="26"/>
      <c r="AZ1661" s="26"/>
      <c r="BA1661" s="26"/>
      <c r="BB1661" s="26"/>
      <c r="BC1661" s="26"/>
      <c r="CW1661" s="26">
        <v>0.56574453551912574</v>
      </c>
      <c r="CX1661" s="13">
        <v>73</v>
      </c>
      <c r="CY1661" s="13">
        <v>70.801610006980425</v>
      </c>
      <c r="CZ1661" s="13">
        <v>70.202977548233477</v>
      </c>
      <c r="DA1661" s="13">
        <v>57.742058564845976</v>
      </c>
      <c r="DB1661" s="13">
        <f ca="1"/>
        <v>71.849153529423276</v>
      </c>
      <c r="DC1661" s="13">
        <f ca="1"/>
        <v>70.457465419499073</v>
      </c>
      <c r="DD1661" s="13">
        <v>69.382834242168542</v>
      </c>
      <c r="DE1661" s="13">
        <f ca="1"/>
        <v>71.395142617231201</v>
      </c>
      <c r="DF1661" s="13">
        <v>72.107884851715042</v>
      </c>
    </row>
    <row r="1662" spans="1:110" x14ac:dyDescent="0.25">
      <c r="A1662" s="9">
        <v>61.4</v>
      </c>
      <c r="B1662" s="10" t="b">
        <v>1</v>
      </c>
      <c r="U1662" s="13"/>
      <c r="V1662" s="13"/>
      <c r="W1662" s="14"/>
      <c r="X1662" s="26"/>
      <c r="Y1662" s="26"/>
      <c r="Z1662" s="26"/>
      <c r="AA1662" s="26"/>
      <c r="AB1662" s="26"/>
      <c r="AC1662" s="26"/>
      <c r="AD1662" s="26"/>
      <c r="AE1662" s="26"/>
      <c r="AG1662" s="13"/>
      <c r="AH1662" s="13"/>
      <c r="AI1662" s="14"/>
      <c r="AJ1662" s="26"/>
      <c r="AK1662" s="26"/>
      <c r="AL1662" s="26"/>
      <c r="AM1662" s="26"/>
      <c r="AN1662" s="26"/>
      <c r="AO1662" s="26"/>
      <c r="AP1662" s="26"/>
      <c r="AQ1662" s="26"/>
      <c r="AS1662" s="13"/>
      <c r="AT1662" s="13"/>
      <c r="AU1662" s="14"/>
      <c r="AV1662" s="26"/>
      <c r="AW1662" s="26"/>
      <c r="AX1662" s="26"/>
      <c r="AY1662" s="26"/>
      <c r="AZ1662" s="26"/>
      <c r="BA1662" s="26"/>
      <c r="BB1662" s="26"/>
      <c r="BC1662" s="26"/>
      <c r="CW1662" s="26">
        <v>0.5660860655737705</v>
      </c>
      <c r="CX1662" s="13">
        <v>73</v>
      </c>
      <c r="CY1662" s="13">
        <v>70.809876376011005</v>
      </c>
      <c r="CZ1662" s="13">
        <v>70.211939074275762</v>
      </c>
      <c r="DA1662" s="13">
        <v>57.796523502111903</v>
      </c>
      <c r="DB1662" s="13">
        <f ca="1"/>
        <v>71.856615073511861</v>
      </c>
      <c r="DC1662" s="13">
        <f ca="1"/>
        <v>70.465791627800513</v>
      </c>
      <c r="DD1662" s="13">
        <v>69.3928344036282</v>
      </c>
      <c r="DE1662" s="13">
        <f ca="1"/>
        <v>71.403991693128503</v>
      </c>
      <c r="DF1662" s="13">
        <v>72.116884697306602</v>
      </c>
    </row>
    <row r="1663" spans="1:110" x14ac:dyDescent="0.25">
      <c r="A1663" s="9">
        <v>61.2</v>
      </c>
      <c r="B1663" s="10" t="b">
        <v>1</v>
      </c>
      <c r="U1663" s="13"/>
      <c r="V1663" s="13"/>
      <c r="W1663" s="14"/>
      <c r="X1663" s="26"/>
      <c r="Y1663" s="26"/>
      <c r="Z1663" s="26"/>
      <c r="AA1663" s="26"/>
      <c r="AB1663" s="26"/>
      <c r="AC1663" s="26"/>
      <c r="AD1663" s="26"/>
      <c r="AE1663" s="26"/>
      <c r="AG1663" s="13"/>
      <c r="AH1663" s="13"/>
      <c r="AI1663" s="14"/>
      <c r="AJ1663" s="26"/>
      <c r="AK1663" s="26"/>
      <c r="AL1663" s="26"/>
      <c r="AM1663" s="26"/>
      <c r="AN1663" s="26"/>
      <c r="AO1663" s="26"/>
      <c r="AP1663" s="26"/>
      <c r="AQ1663" s="26"/>
      <c r="AS1663" s="13"/>
      <c r="AT1663" s="13"/>
      <c r="AU1663" s="14"/>
      <c r="AV1663" s="26"/>
      <c r="AW1663" s="26"/>
      <c r="AX1663" s="26"/>
      <c r="AY1663" s="26"/>
      <c r="AZ1663" s="26"/>
      <c r="BA1663" s="26"/>
      <c r="BB1663" s="26"/>
      <c r="BC1663" s="26"/>
      <c r="CW1663" s="26">
        <v>0.56642759562841527</v>
      </c>
      <c r="CX1663" s="13">
        <v>73</v>
      </c>
      <c r="CY1663" s="13">
        <v>70.81814393924914</v>
      </c>
      <c r="CZ1663" s="13">
        <v>70.220903039153498</v>
      </c>
      <c r="DA1663" s="13">
        <v>57.851031325159624</v>
      </c>
      <c r="DB1663" s="13">
        <f ca="1"/>
        <v>71.864076231109337</v>
      </c>
      <c r="DC1663" s="13">
        <f ca="1"/>
        <v>70.474119694149707</v>
      </c>
      <c r="DD1663" s="13">
        <v>69.402831548902611</v>
      </c>
      <c r="DE1663" s="13">
        <f ca="1"/>
        <v>71.412840498478701</v>
      </c>
      <c r="DF1663" s="13">
        <v>72.125884071929292</v>
      </c>
    </row>
    <row r="1664" spans="1:110" x14ac:dyDescent="0.25">
      <c r="A1664" s="9">
        <v>69</v>
      </c>
      <c r="B1664" s="10" t="b">
        <v>1</v>
      </c>
      <c r="U1664" s="13"/>
      <c r="V1664" s="13"/>
      <c r="W1664" s="14"/>
      <c r="X1664" s="26"/>
      <c r="Y1664" s="26"/>
      <c r="Z1664" s="26"/>
      <c r="AA1664" s="26"/>
      <c r="AB1664" s="26"/>
      <c r="AC1664" s="26"/>
      <c r="AD1664" s="26"/>
      <c r="AE1664" s="26"/>
      <c r="AG1664" s="13"/>
      <c r="AH1664" s="13"/>
      <c r="AI1664" s="14"/>
      <c r="AJ1664" s="26"/>
      <c r="AK1664" s="26"/>
      <c r="AL1664" s="26"/>
      <c r="AM1664" s="26"/>
      <c r="AN1664" s="26"/>
      <c r="AO1664" s="26"/>
      <c r="AP1664" s="26"/>
      <c r="AQ1664" s="26"/>
      <c r="AS1664" s="13"/>
      <c r="AT1664" s="13"/>
      <c r="AU1664" s="14"/>
      <c r="AV1664" s="26"/>
      <c r="AW1664" s="26"/>
      <c r="AX1664" s="26"/>
      <c r="AY1664" s="26"/>
      <c r="AZ1664" s="26"/>
      <c r="BA1664" s="26"/>
      <c r="BB1664" s="26"/>
      <c r="BC1664" s="26"/>
      <c r="CW1664" s="26">
        <v>0.56676912568306015</v>
      </c>
      <c r="CX1664" s="13">
        <v>73</v>
      </c>
      <c r="CY1664" s="13">
        <v>70.826412703271998</v>
      </c>
      <c r="CZ1664" s="13">
        <v>70.229869450641246</v>
      </c>
      <c r="DA1664" s="13">
        <v>57.905582101579064</v>
      </c>
      <c r="DB1664" s="13">
        <f ca="1"/>
        <v>71.871537007833041</v>
      </c>
      <c r="DC1664" s="13">
        <f ca="1"/>
        <v>70.482449625475908</v>
      </c>
      <c r="DD1664" s="13">
        <v>69.412825680719322</v>
      </c>
      <c r="DE1664" s="13">
        <f ca="1"/>
        <v>71.421689038069033</v>
      </c>
      <c r="DF1664" s="13">
        <v>72.134882980300233</v>
      </c>
    </row>
    <row r="1665" spans="1:110" x14ac:dyDescent="0.25">
      <c r="A1665" s="9">
        <v>66</v>
      </c>
      <c r="B1665" s="10" t="b">
        <v>1</v>
      </c>
      <c r="U1665" s="13"/>
      <c r="V1665" s="13"/>
      <c r="W1665" s="14"/>
      <c r="X1665" s="26"/>
      <c r="Y1665" s="26"/>
      <c r="Z1665" s="26"/>
      <c r="AA1665" s="26"/>
      <c r="AB1665" s="26"/>
      <c r="AC1665" s="26"/>
      <c r="AD1665" s="26"/>
      <c r="AE1665" s="26"/>
      <c r="AG1665" s="13"/>
      <c r="AH1665" s="13"/>
      <c r="AI1665" s="14"/>
      <c r="AJ1665" s="26"/>
      <c r="AK1665" s="26"/>
      <c r="AL1665" s="26"/>
      <c r="AM1665" s="26"/>
      <c r="AN1665" s="26"/>
      <c r="AO1665" s="26"/>
      <c r="AP1665" s="26"/>
      <c r="AQ1665" s="26"/>
      <c r="AS1665" s="13"/>
      <c r="AT1665" s="13"/>
      <c r="AU1665" s="14"/>
      <c r="AV1665" s="26"/>
      <c r="AW1665" s="26"/>
      <c r="AX1665" s="26"/>
      <c r="AY1665" s="26"/>
      <c r="AZ1665" s="26"/>
      <c r="BA1665" s="26"/>
      <c r="BB1665" s="26"/>
      <c r="BC1665" s="26"/>
      <c r="CW1665" s="26">
        <v>0.56711065573770492</v>
      </c>
      <c r="CX1665" s="13">
        <v>73</v>
      </c>
      <c r="CY1665" s="13">
        <v>70.834682674663227</v>
      </c>
      <c r="CZ1665" s="13">
        <v>70.238838316524408</v>
      </c>
      <c r="DA1665" s="13">
        <v>57.960175899119996</v>
      </c>
      <c r="DB1665" s="13">
        <f ca="1"/>
        <v>71.878997409301775</v>
      </c>
      <c r="DC1665" s="13">
        <f ca="1"/>
        <v>70.490781428717014</v>
      </c>
      <c r="DD1665" s="13">
        <v>69.42281680180173</v>
      </c>
      <c r="DE1665" s="13">
        <f ca="1"/>
        <v>71.430537316687989</v>
      </c>
      <c r="DF1665" s="13">
        <v>72.143881427137302</v>
      </c>
    </row>
    <row r="1666" spans="1:110" x14ac:dyDescent="0.25">
      <c r="A1666" s="9">
        <v>64</v>
      </c>
      <c r="B1666" s="10" t="b">
        <v>1</v>
      </c>
      <c r="U1666" s="13"/>
      <c r="V1666" s="13"/>
      <c r="W1666" s="14"/>
      <c r="X1666" s="26"/>
      <c r="Y1666" s="26"/>
      <c r="Z1666" s="26"/>
      <c r="AA1666" s="26"/>
      <c r="AB1666" s="26"/>
      <c r="AC1666" s="26"/>
      <c r="AD1666" s="26"/>
      <c r="AE1666" s="26"/>
      <c r="AG1666" s="13"/>
      <c r="AH1666" s="13"/>
      <c r="AI1666" s="14"/>
      <c r="AJ1666" s="26"/>
      <c r="AK1666" s="26"/>
      <c r="AL1666" s="26"/>
      <c r="AM1666" s="26"/>
      <c r="AN1666" s="26"/>
      <c r="AO1666" s="26"/>
      <c r="AP1666" s="26"/>
      <c r="AQ1666" s="26"/>
      <c r="AS1666" s="13"/>
      <c r="AT1666" s="13"/>
      <c r="AU1666" s="14"/>
      <c r="AV1666" s="26"/>
      <c r="AW1666" s="26"/>
      <c r="AX1666" s="26"/>
      <c r="AY1666" s="26"/>
      <c r="AZ1666" s="26"/>
      <c r="BA1666" s="26"/>
      <c r="BB1666" s="26"/>
      <c r="BC1666" s="26"/>
      <c r="CW1666" s="26">
        <v>0.56745218579234968</v>
      </c>
      <c r="CX1666" s="13">
        <v>73.099999999999994</v>
      </c>
      <c r="CY1666" s="13">
        <v>70.842953860012997</v>
      </c>
      <c r="CZ1666" s="13">
        <v>70.247809644599371</v>
      </c>
      <c r="DA1666" s="13">
        <v>58.014812785692662</v>
      </c>
      <c r="DB1666" s="13">
        <f ca="1"/>
        <v>71.886457441135875</v>
      </c>
      <c r="DC1666" s="13">
        <f ca="1"/>
        <v>70.499115110819616</v>
      </c>
      <c r="DD1666" s="13">
        <v>69.432804914869166</v>
      </c>
      <c r="DE1666" s="13">
        <f ca="1"/>
        <v>71.439385339125408</v>
      </c>
      <c r="DF1666" s="13">
        <v>72.152879417159255</v>
      </c>
    </row>
    <row r="1667" spans="1:110" x14ac:dyDescent="0.25">
      <c r="A1667" s="9">
        <v>63</v>
      </c>
      <c r="B1667" s="10" t="b">
        <v>1</v>
      </c>
      <c r="U1667" s="13"/>
      <c r="V1667" s="13"/>
      <c r="W1667" s="14"/>
      <c r="X1667" s="26"/>
      <c r="Y1667" s="26"/>
      <c r="Z1667" s="26"/>
      <c r="AA1667" s="26"/>
      <c r="AB1667" s="26"/>
      <c r="AC1667" s="26"/>
      <c r="AD1667" s="26"/>
      <c r="AE1667" s="26"/>
      <c r="AG1667" s="13"/>
      <c r="AH1667" s="13"/>
      <c r="AI1667" s="14"/>
      <c r="AJ1667" s="26"/>
      <c r="AK1667" s="26"/>
      <c r="AL1667" s="26"/>
      <c r="AM1667" s="26"/>
      <c r="AN1667" s="26"/>
      <c r="AO1667" s="26"/>
      <c r="AP1667" s="26"/>
      <c r="AQ1667" s="26"/>
      <c r="AS1667" s="13"/>
      <c r="AT1667" s="13"/>
      <c r="AU1667" s="14"/>
      <c r="AV1667" s="26"/>
      <c r="AW1667" s="26"/>
      <c r="AX1667" s="26"/>
      <c r="AY1667" s="26"/>
      <c r="AZ1667" s="26"/>
      <c r="BA1667" s="26"/>
      <c r="BB1667" s="26"/>
      <c r="BC1667" s="26"/>
      <c r="CW1667" s="26">
        <v>0.56779371584699456</v>
      </c>
      <c r="CX1667" s="13">
        <v>73.099999999999994</v>
      </c>
      <c r="CY1667" s="13">
        <v>70.851226265918029</v>
      </c>
      <c r="CZ1667" s="13">
        <v>70.256783442673409</v>
      </c>
      <c r="DA1667" s="13">
        <v>58.069492829368237</v>
      </c>
      <c r="DB1667" s="13">
        <f ca="1"/>
        <v>71.89391710895724</v>
      </c>
      <c r="DC1667" s="13">
        <f ca="1"/>
        <v>70.507450678739133</v>
      </c>
      <c r="DD1667" s="13">
        <v>69.442790022636842</v>
      </c>
      <c r="DE1667" s="13">
        <f ca="1"/>
        <v>71.448233110172552</v>
      </c>
      <c r="DF1667" s="13">
        <v>72.16187695508566</v>
      </c>
    </row>
    <row r="1668" spans="1:110" x14ac:dyDescent="0.25">
      <c r="A1668" s="9">
        <v>62</v>
      </c>
      <c r="B1668" s="10" t="b">
        <v>1</v>
      </c>
      <c r="U1668" s="13"/>
      <c r="V1668" s="13"/>
      <c r="W1668" s="14"/>
      <c r="X1668" s="26"/>
      <c r="Y1668" s="26"/>
      <c r="Z1668" s="26"/>
      <c r="AA1668" s="26"/>
      <c r="AB1668" s="26"/>
      <c r="AC1668" s="26"/>
      <c r="AD1668" s="26"/>
      <c r="AE1668" s="26"/>
      <c r="AG1668" s="13"/>
      <c r="AH1668" s="13"/>
      <c r="AI1668" s="14"/>
      <c r="AJ1668" s="26"/>
      <c r="AK1668" s="26"/>
      <c r="AL1668" s="26"/>
      <c r="AM1668" s="26"/>
      <c r="AN1668" s="26"/>
      <c r="AO1668" s="26"/>
      <c r="AP1668" s="26"/>
      <c r="AQ1668" s="26"/>
      <c r="AS1668" s="13"/>
      <c r="AT1668" s="13"/>
      <c r="AU1668" s="14"/>
      <c r="AV1668" s="26"/>
      <c r="AW1668" s="26"/>
      <c r="AX1668" s="26"/>
      <c r="AY1668" s="26"/>
      <c r="AZ1668" s="26"/>
      <c r="BA1668" s="26"/>
      <c r="BB1668" s="26"/>
      <c r="BC1668" s="26"/>
      <c r="CW1668" s="26">
        <v>0.56813524590163933</v>
      </c>
      <c r="CX1668" s="13">
        <v>73.099999999999994</v>
      </c>
      <c r="CY1668" s="13">
        <v>70.859499898981682</v>
      </c>
      <c r="CZ1668" s="13">
        <v>70.265759718565008</v>
      </c>
      <c r="DA1668" s="13">
        <v>58.124216098379243</v>
      </c>
      <c r="DB1668" s="13">
        <f ca="1"/>
        <v>71.901376418389304</v>
      </c>
      <c r="DC1668" s="13">
        <f ca="1"/>
        <v>70.515788139439721</v>
      </c>
      <c r="DD1668" s="13">
        <v>69.452772127815877</v>
      </c>
      <c r="DE1668" s="13">
        <f ca="1"/>
        <v>71.457080634621988</v>
      </c>
      <c r="DF1668" s="13">
        <v>72.170874045636936</v>
      </c>
    </row>
    <row r="1669" spans="1:110" x14ac:dyDescent="0.25">
      <c r="A1669" s="9">
        <v>61</v>
      </c>
      <c r="B1669" s="10" t="b">
        <v>1</v>
      </c>
      <c r="U1669" s="13"/>
      <c r="V1669" s="13"/>
      <c r="W1669" s="14"/>
      <c r="X1669" s="26"/>
      <c r="Y1669" s="26"/>
      <c r="Z1669" s="26"/>
      <c r="AA1669" s="26"/>
      <c r="AB1669" s="26"/>
      <c r="AC1669" s="26"/>
      <c r="AD1669" s="26"/>
      <c r="AE1669" s="26"/>
      <c r="AG1669" s="13"/>
      <c r="AH1669" s="13"/>
      <c r="AI1669" s="14"/>
      <c r="AJ1669" s="26"/>
      <c r="AK1669" s="26"/>
      <c r="AL1669" s="26"/>
      <c r="AM1669" s="26"/>
      <c r="AN1669" s="26"/>
      <c r="AO1669" s="26"/>
      <c r="AP1669" s="26"/>
      <c r="AQ1669" s="26"/>
      <c r="AS1669" s="13"/>
      <c r="AT1669" s="13"/>
      <c r="AU1669" s="14"/>
      <c r="AV1669" s="26"/>
      <c r="AW1669" s="26"/>
      <c r="AX1669" s="26"/>
      <c r="AY1669" s="26"/>
      <c r="AZ1669" s="26"/>
      <c r="BA1669" s="26"/>
      <c r="BB1669" s="26"/>
      <c r="BC1669" s="26"/>
      <c r="CW1669" s="26">
        <v>0.56847677595628421</v>
      </c>
      <c r="CX1669" s="13">
        <v>73.099999999999994</v>
      </c>
      <c r="CY1669" s="13">
        <v>70.86777476581392</v>
      </c>
      <c r="CZ1669" s="13">
        <v>70.27473848010365</v>
      </c>
      <c r="DA1669" s="13">
        <v>58.17898266112028</v>
      </c>
      <c r="DB1669" s="13">
        <f ca="1"/>
        <v>71.908835375057166</v>
      </c>
      <c r="DC1669" s="13">
        <f ca="1"/>
        <v>70.524127499894462</v>
      </c>
      <c r="DD1669" s="13">
        <v>69.462751233113394</v>
      </c>
      <c r="DE1669" s="13">
        <f ca="1"/>
        <v>71.465927917267763</v>
      </c>
      <c r="DF1669" s="13">
        <v>72.179870693534383</v>
      </c>
    </row>
    <row r="1670" spans="1:110" x14ac:dyDescent="0.25">
      <c r="A1670" s="9">
        <v>60</v>
      </c>
      <c r="B1670" s="10" t="b">
        <v>1</v>
      </c>
      <c r="U1670" s="13"/>
      <c r="V1670" s="13"/>
      <c r="W1670" s="14"/>
      <c r="X1670" s="26"/>
      <c r="Y1670" s="26"/>
      <c r="Z1670" s="26"/>
      <c r="AA1670" s="26"/>
      <c r="AB1670" s="26"/>
      <c r="AC1670" s="26"/>
      <c r="AD1670" s="26"/>
      <c r="AE1670" s="26"/>
      <c r="AG1670" s="13"/>
      <c r="AH1670" s="13"/>
      <c r="AI1670" s="14"/>
      <c r="AJ1670" s="26"/>
      <c r="AK1670" s="26"/>
      <c r="AL1670" s="26"/>
      <c r="AM1670" s="26"/>
      <c r="AN1670" s="26"/>
      <c r="AO1670" s="26"/>
      <c r="AP1670" s="26"/>
      <c r="AQ1670" s="26"/>
      <c r="AS1670" s="13"/>
      <c r="AT1670" s="13"/>
      <c r="AU1670" s="14"/>
      <c r="AV1670" s="26"/>
      <c r="AW1670" s="26"/>
      <c r="AX1670" s="26"/>
      <c r="AY1670" s="26"/>
      <c r="AZ1670" s="26"/>
      <c r="BA1670" s="26"/>
      <c r="BB1670" s="26"/>
      <c r="BC1670" s="26"/>
      <c r="CW1670" s="26">
        <v>0.56881830601092898</v>
      </c>
      <c r="CX1670" s="13">
        <v>73.099999999999994</v>
      </c>
      <c r="CY1670" s="13">
        <v>70.876050873031417</v>
      </c>
      <c r="CZ1670" s="13">
        <v>70.283719735129921</v>
      </c>
      <c r="DA1670" s="13">
        <v>58.233792586148283</v>
      </c>
      <c r="DB1670" s="13">
        <f ca="1"/>
        <v>71.916293984587512</v>
      </c>
      <c r="DC1670" s="13">
        <f ca="1"/>
        <v>70.532468767085248</v>
      </c>
      <c r="DD1670" s="13">
        <v>69.472727341232343</v>
      </c>
      <c r="DE1670" s="13">
        <f ca="1"/>
        <v>71.474774962905272</v>
      </c>
      <c r="DF1670" s="13">
        <v>72.188866903500241</v>
      </c>
    </row>
    <row r="1671" spans="1:110" x14ac:dyDescent="0.25">
      <c r="A1671" s="9">
        <v>74.599999999999994</v>
      </c>
      <c r="B1671" s="10" t="b">
        <v>1</v>
      </c>
      <c r="U1671" s="13"/>
      <c r="V1671" s="13"/>
      <c r="W1671" s="14"/>
      <c r="X1671" s="26"/>
      <c r="Y1671" s="26"/>
      <c r="Z1671" s="26"/>
      <c r="AA1671" s="26"/>
      <c r="AB1671" s="26"/>
      <c r="AC1671" s="26"/>
      <c r="AD1671" s="26"/>
      <c r="AE1671" s="26"/>
      <c r="AG1671" s="13"/>
      <c r="AH1671" s="13"/>
      <c r="AI1671" s="14"/>
      <c r="AJ1671" s="26"/>
      <c r="AK1671" s="26"/>
      <c r="AL1671" s="26"/>
      <c r="AM1671" s="26"/>
      <c r="AN1671" s="26"/>
      <c r="AO1671" s="26"/>
      <c r="AP1671" s="26"/>
      <c r="AQ1671" s="26"/>
      <c r="AS1671" s="13"/>
      <c r="AT1671" s="13"/>
      <c r="AU1671" s="14"/>
      <c r="AV1671" s="26"/>
      <c r="AW1671" s="26"/>
      <c r="AX1671" s="26"/>
      <c r="AY1671" s="26"/>
      <c r="AZ1671" s="26"/>
      <c r="BA1671" s="26"/>
      <c r="BB1671" s="26"/>
      <c r="BC1671" s="26"/>
      <c r="CW1671" s="26">
        <v>0.56915983606557374</v>
      </c>
      <c r="CX1671" s="13">
        <v>73.099999999999994</v>
      </c>
      <c r="CY1671" s="13">
        <v>70.884328227257569</v>
      </c>
      <c r="CZ1671" s="13">
        <v>70.292703491495701</v>
      </c>
      <c r="DA1671" s="13">
        <v>58.28864594218323</v>
      </c>
      <c r="DB1671" s="13">
        <f ca="1"/>
        <v>71.923752252608736</v>
      </c>
      <c r="DC1671" s="13">
        <f ca="1"/>
        <v>70.540811948002968</v>
      </c>
      <c r="DD1671" s="13">
        <v>69.482700454871704</v>
      </c>
      <c r="DE1671" s="13">
        <f ca="1"/>
        <v>71.48362177633139</v>
      </c>
      <c r="DF1671" s="13">
        <v>72.197862680257671</v>
      </c>
    </row>
    <row r="1672" spans="1:110" x14ac:dyDescent="0.25">
      <c r="A1672" s="9">
        <v>74.2</v>
      </c>
      <c r="B1672" s="10" t="b">
        <v>1</v>
      </c>
      <c r="U1672" s="13"/>
      <c r="V1672" s="13"/>
      <c r="W1672" s="14"/>
      <c r="X1672" s="26"/>
      <c r="Y1672" s="26"/>
      <c r="Z1672" s="26"/>
      <c r="AA1672" s="26"/>
      <c r="AB1672" s="26"/>
      <c r="AC1672" s="26"/>
      <c r="AD1672" s="26"/>
      <c r="AE1672" s="26"/>
      <c r="AG1672" s="13"/>
      <c r="AH1672" s="13"/>
      <c r="AI1672" s="14"/>
      <c r="AJ1672" s="26"/>
      <c r="AK1672" s="26"/>
      <c r="AL1672" s="26"/>
      <c r="AM1672" s="26"/>
      <c r="AN1672" s="26"/>
      <c r="AO1672" s="26"/>
      <c r="AP1672" s="26"/>
      <c r="AQ1672" s="26"/>
      <c r="AS1672" s="13"/>
      <c r="AT1672" s="13"/>
      <c r="AU1672" s="14"/>
      <c r="AV1672" s="26"/>
      <c r="AW1672" s="26"/>
      <c r="AX1672" s="26"/>
      <c r="AY1672" s="26"/>
      <c r="AZ1672" s="26"/>
      <c r="BA1672" s="26"/>
      <c r="BB1672" s="26"/>
      <c r="BC1672" s="26"/>
      <c r="CW1672" s="26">
        <v>0.56950136612021862</v>
      </c>
      <c r="CX1672" s="13">
        <v>73.099999999999994</v>
      </c>
      <c r="CY1672" s="13">
        <v>70.892606835122521</v>
      </c>
      <c r="CZ1672" s="13">
        <v>70.30168975706404</v>
      </c>
      <c r="DA1672" s="13">
        <v>58.343542798108587</v>
      </c>
      <c r="DB1672" s="13">
        <f ca="1"/>
        <v>71.931210184750924</v>
      </c>
      <c r="DC1672" s="13">
        <f ca="1"/>
        <v>70.549157049647476</v>
      </c>
      <c r="DD1672" s="13">
        <v>69.492670576726368</v>
      </c>
      <c r="DE1672" s="13">
        <f ca="1"/>
        <v>71.492468362344525</v>
      </c>
      <c r="DF1672" s="13">
        <v>72.20685802853076</v>
      </c>
    </row>
    <row r="1673" spans="1:110" x14ac:dyDescent="0.25">
      <c r="A1673" s="9">
        <v>74.099999999999994</v>
      </c>
      <c r="B1673" s="10" t="b">
        <v>1</v>
      </c>
      <c r="U1673" s="13"/>
      <c r="V1673" s="13"/>
      <c r="W1673" s="14"/>
      <c r="X1673" s="26"/>
      <c r="Y1673" s="26"/>
      <c r="Z1673" s="26"/>
      <c r="AA1673" s="26"/>
      <c r="AB1673" s="26"/>
      <c r="AC1673" s="26"/>
      <c r="AD1673" s="26"/>
      <c r="AE1673" s="26"/>
      <c r="AG1673" s="13"/>
      <c r="AH1673" s="13"/>
      <c r="AI1673" s="14"/>
      <c r="AJ1673" s="26"/>
      <c r="AK1673" s="26"/>
      <c r="AL1673" s="26"/>
      <c r="AM1673" s="26"/>
      <c r="AN1673" s="26"/>
      <c r="AO1673" s="26"/>
      <c r="AP1673" s="26"/>
      <c r="AQ1673" s="26"/>
      <c r="AS1673" s="13"/>
      <c r="AT1673" s="13"/>
      <c r="AU1673" s="14"/>
      <c r="AV1673" s="26"/>
      <c r="AW1673" s="26"/>
      <c r="AX1673" s="26"/>
      <c r="AY1673" s="26"/>
      <c r="AZ1673" s="26"/>
      <c r="BA1673" s="26"/>
      <c r="BB1673" s="26"/>
      <c r="BC1673" s="26"/>
      <c r="CW1673" s="26">
        <v>0.56984289617486339</v>
      </c>
      <c r="CX1673" s="13">
        <v>73.099999999999994</v>
      </c>
      <c r="CY1673" s="13">
        <v>70.900886703263225</v>
      </c>
      <c r="CZ1673" s="13">
        <v>70.310678539709329</v>
      </c>
      <c r="DA1673" s="13">
        <v>58.398483222971763</v>
      </c>
      <c r="DB1673" s="13">
        <f ca="1"/>
        <v>71.938667786645894</v>
      </c>
      <c r="DC1673" s="13">
        <f ca="1"/>
        <v>70.557504079027652</v>
      </c>
      <c r="DD1673" s="13">
        <v>69.502637709487161</v>
      </c>
      <c r="DE1673" s="13">
        <f ca="1"/>
        <v>71.501314725744493</v>
      </c>
      <c r="DF1673" s="13">
        <v>72.215852953044589</v>
      </c>
    </row>
    <row r="1674" spans="1:110" x14ac:dyDescent="0.25">
      <c r="A1674" s="9">
        <v>73.900000000000006</v>
      </c>
      <c r="B1674" s="10" t="b">
        <v>1</v>
      </c>
      <c r="U1674" s="13"/>
      <c r="V1674" s="13"/>
      <c r="W1674" s="14"/>
      <c r="X1674" s="26"/>
      <c r="Y1674" s="26"/>
      <c r="Z1674" s="26"/>
      <c r="AA1674" s="26"/>
      <c r="AB1674" s="26"/>
      <c r="AC1674" s="26"/>
      <c r="AD1674" s="26"/>
      <c r="AE1674" s="26"/>
      <c r="AG1674" s="13"/>
      <c r="AH1674" s="13"/>
      <c r="AI1674" s="14"/>
      <c r="AJ1674" s="26"/>
      <c r="AK1674" s="26"/>
      <c r="AL1674" s="26"/>
      <c r="AM1674" s="26"/>
      <c r="AN1674" s="26"/>
      <c r="AO1674" s="26"/>
      <c r="AP1674" s="26"/>
      <c r="AQ1674" s="26"/>
      <c r="AS1674" s="13"/>
      <c r="AT1674" s="13"/>
      <c r="AU1674" s="14"/>
      <c r="AV1674" s="26"/>
      <c r="AW1674" s="26"/>
      <c r="AX1674" s="26"/>
      <c r="AY1674" s="26"/>
      <c r="AZ1674" s="26"/>
      <c r="BA1674" s="26"/>
      <c r="BB1674" s="26"/>
      <c r="BC1674" s="26"/>
      <c r="CW1674" s="26">
        <v>0.57018442622950816</v>
      </c>
      <c r="CX1674" s="13">
        <v>73.099999999999994</v>
      </c>
      <c r="CY1674" s="13">
        <v>70.909167838323484</v>
      </c>
      <c r="CZ1674" s="13">
        <v>70.319669847317343</v>
      </c>
      <c r="DA1674" s="13">
        <v>58.453467285984779</v>
      </c>
      <c r="DB1674" s="13">
        <f ca="1"/>
        <v>71.946125063927212</v>
      </c>
      <c r="DC1674" s="13">
        <f ca="1"/>
        <v>70.565853043161425</v>
      </c>
      <c r="DD1674" s="13">
        <v>69.512601855840941</v>
      </c>
      <c r="DE1674" s="13">
        <f ca="1"/>
        <v>71.510160871332687</v>
      </c>
      <c r="DF1674" s="13">
        <v>72.224847458525232</v>
      </c>
    </row>
    <row r="1675" spans="1:110" x14ac:dyDescent="0.25">
      <c r="A1675" s="9">
        <v>73.599999999999994</v>
      </c>
      <c r="B1675" s="10" t="b">
        <v>1</v>
      </c>
      <c r="U1675" s="13"/>
      <c r="V1675" s="13"/>
      <c r="W1675" s="14"/>
      <c r="X1675" s="26"/>
      <c r="Y1675" s="26"/>
      <c r="Z1675" s="26"/>
      <c r="AA1675" s="26"/>
      <c r="AB1675" s="26"/>
      <c r="AC1675" s="26"/>
      <c r="AD1675" s="26"/>
      <c r="AE1675" s="26"/>
      <c r="AG1675" s="13"/>
      <c r="AH1675" s="13"/>
      <c r="AI1675" s="14"/>
      <c r="AJ1675" s="26"/>
      <c r="AK1675" s="26"/>
      <c r="AL1675" s="26"/>
      <c r="AM1675" s="26"/>
      <c r="AN1675" s="26"/>
      <c r="AO1675" s="26"/>
      <c r="AP1675" s="26"/>
      <c r="AQ1675" s="26"/>
      <c r="AS1675" s="13"/>
      <c r="AT1675" s="13"/>
      <c r="AU1675" s="14"/>
      <c r="AV1675" s="26"/>
      <c r="AW1675" s="26"/>
      <c r="AX1675" s="26"/>
      <c r="AY1675" s="26"/>
      <c r="AZ1675" s="26"/>
      <c r="BA1675" s="26"/>
      <c r="BB1675" s="26"/>
      <c r="BC1675" s="26"/>
      <c r="CW1675" s="26">
        <v>0.57052595628415304</v>
      </c>
      <c r="CX1675" s="13">
        <v>73.099999999999994</v>
      </c>
      <c r="CY1675" s="13">
        <v>70.917450246953976</v>
      </c>
      <c r="CZ1675" s="13">
        <v>70.328663687785067</v>
      </c>
      <c r="DA1675" s="13">
        <v>58.508495056524666</v>
      </c>
      <c r="DB1675" s="13">
        <f ca="1"/>
        <v>71.95358202223025</v>
      </c>
      <c r="DC1675" s="13">
        <f ca="1"/>
        <v>70.57420394907588</v>
      </c>
      <c r="DD1675" s="13">
        <v>69.522563018470521</v>
      </c>
      <c r="DE1675" s="13">
        <f ca="1"/>
        <v>71.519006803912035</v>
      </c>
      <c r="DF1675" s="13">
        <v>72.233841549699775</v>
      </c>
    </row>
    <row r="1676" spans="1:110" x14ac:dyDescent="0.25">
      <c r="A1676" s="9">
        <v>73.3</v>
      </c>
      <c r="B1676" s="10" t="b">
        <v>1</v>
      </c>
      <c r="U1676" s="13"/>
      <c r="V1676" s="13"/>
      <c r="W1676" s="14"/>
      <c r="X1676" s="26"/>
      <c r="Y1676" s="26"/>
      <c r="Z1676" s="26"/>
      <c r="AA1676" s="26"/>
      <c r="AB1676" s="26"/>
      <c r="AC1676" s="26"/>
      <c r="AD1676" s="26"/>
      <c r="AE1676" s="26"/>
      <c r="AG1676" s="13"/>
      <c r="AH1676" s="13"/>
      <c r="AI1676" s="14"/>
      <c r="AJ1676" s="26"/>
      <c r="AK1676" s="26"/>
      <c r="AL1676" s="26"/>
      <c r="AM1676" s="26"/>
      <c r="AN1676" s="26"/>
      <c r="AO1676" s="26"/>
      <c r="AP1676" s="26"/>
      <c r="AQ1676" s="26"/>
      <c r="AS1676" s="13"/>
      <c r="AT1676" s="13"/>
      <c r="AU1676" s="14"/>
      <c r="AV1676" s="26"/>
      <c r="AW1676" s="26"/>
      <c r="AX1676" s="26"/>
      <c r="AY1676" s="26"/>
      <c r="AZ1676" s="26"/>
      <c r="BA1676" s="26"/>
      <c r="BB1676" s="26"/>
      <c r="BC1676" s="26"/>
      <c r="CW1676" s="26">
        <v>0.5708674863387978</v>
      </c>
      <c r="CX1676" s="13">
        <v>73.099999999999994</v>
      </c>
      <c r="CY1676" s="13">
        <v>70.925733935812303</v>
      </c>
      <c r="CZ1676" s="13">
        <v>70.337660069021183</v>
      </c>
      <c r="DA1676" s="13">
        <v>58.563566604134039</v>
      </c>
      <c r="DB1676" s="13">
        <f ca="1"/>
        <v>71.961038667192199</v>
      </c>
      <c r="DC1676" s="13">
        <f ca="1"/>
        <v>70.582556803807179</v>
      </c>
      <c r="DD1676" s="13">
        <v>69.532521200054646</v>
      </c>
      <c r="DE1676" s="13">
        <f ca="1"/>
        <v>71.527852528286999</v>
      </c>
      <c r="DF1676" s="13">
        <v>72.242835231296354</v>
      </c>
    </row>
    <row r="1677" spans="1:110" x14ac:dyDescent="0.25">
      <c r="A1677" s="9">
        <v>72.8</v>
      </c>
      <c r="B1677" s="10" t="b">
        <v>1</v>
      </c>
      <c r="U1677" s="13"/>
      <c r="V1677" s="13"/>
      <c r="W1677" s="14"/>
      <c r="X1677" s="26"/>
      <c r="Y1677" s="26"/>
      <c r="Z1677" s="26"/>
      <c r="AA1677" s="26"/>
      <c r="AB1677" s="26"/>
      <c r="AC1677" s="26"/>
      <c r="AD1677" s="26"/>
      <c r="AE1677" s="26"/>
      <c r="AG1677" s="13"/>
      <c r="AH1677" s="13"/>
      <c r="AI1677" s="14"/>
      <c r="AJ1677" s="26"/>
      <c r="AK1677" s="26"/>
      <c r="AL1677" s="26"/>
      <c r="AM1677" s="26"/>
      <c r="AN1677" s="26"/>
      <c r="AO1677" s="26"/>
      <c r="AP1677" s="26"/>
      <c r="AQ1677" s="26"/>
      <c r="AS1677" s="13"/>
      <c r="AT1677" s="13"/>
      <c r="AU1677" s="14"/>
      <c r="AV1677" s="26"/>
      <c r="AW1677" s="26"/>
      <c r="AX1677" s="26"/>
      <c r="AY1677" s="26"/>
      <c r="AZ1677" s="26"/>
      <c r="BA1677" s="26"/>
      <c r="BB1677" s="26"/>
      <c r="BC1677" s="26"/>
      <c r="CW1677" s="26">
        <v>0.57120901639344257</v>
      </c>
      <c r="CX1677" s="13">
        <v>73.099999999999994</v>
      </c>
      <c r="CY1677" s="13">
        <v>70.934018911563015</v>
      </c>
      <c r="CZ1677" s="13">
        <v>70.346658998945671</v>
      </c>
      <c r="DA1677" s="13">
        <v>58.618681998521609</v>
      </c>
      <c r="DB1677" s="13">
        <f ca="1"/>
        <v>71.968495004452109</v>
      </c>
      <c r="DC1677" s="13">
        <f ca="1"/>
        <v>70.590911614400781</v>
      </c>
      <c r="DD1677" s="13">
        <v>69.54247640326814</v>
      </c>
      <c r="DE1677" s="13">
        <f ca="1"/>
        <v>71.536698049263705</v>
      </c>
      <c r="DF1677" s="13">
        <v>72.251828508044156</v>
      </c>
    </row>
    <row r="1678" spans="1:110" x14ac:dyDescent="0.25">
      <c r="A1678" s="9">
        <v>72.7</v>
      </c>
      <c r="B1678" s="10" t="b">
        <v>1</v>
      </c>
      <c r="U1678" s="13"/>
      <c r="V1678" s="13"/>
      <c r="W1678" s="14"/>
      <c r="X1678" s="26"/>
      <c r="Y1678" s="26"/>
      <c r="Z1678" s="26"/>
      <c r="AA1678" s="26"/>
      <c r="AB1678" s="26"/>
      <c r="AC1678" s="26"/>
      <c r="AD1678" s="26"/>
      <c r="AE1678" s="26"/>
      <c r="AG1678" s="13"/>
      <c r="AH1678" s="13"/>
      <c r="AI1678" s="14"/>
      <c r="AJ1678" s="26"/>
      <c r="AK1678" s="26"/>
      <c r="AL1678" s="26"/>
      <c r="AM1678" s="26"/>
      <c r="AN1678" s="26"/>
      <c r="AO1678" s="26"/>
      <c r="AP1678" s="26"/>
      <c r="AQ1678" s="26"/>
      <c r="AS1678" s="13"/>
      <c r="AT1678" s="13"/>
      <c r="AU1678" s="14"/>
      <c r="AV1678" s="26"/>
      <c r="AW1678" s="26"/>
      <c r="AX1678" s="26"/>
      <c r="AY1678" s="26"/>
      <c r="AZ1678" s="26"/>
      <c r="BA1678" s="26"/>
      <c r="BB1678" s="26"/>
      <c r="BC1678" s="26"/>
      <c r="CW1678" s="26">
        <v>0.57155054644808745</v>
      </c>
      <c r="CX1678" s="13">
        <v>73.099999999999994</v>
      </c>
      <c r="CY1678" s="13">
        <v>70.942305180877696</v>
      </c>
      <c r="CZ1678" s="13">
        <v>70.355660485490205</v>
      </c>
      <c r="DA1678" s="13">
        <v>58.673841309562754</v>
      </c>
      <c r="DB1678" s="13">
        <f ca="1"/>
        <v>71.975951039650909</v>
      </c>
      <c r="DC1678" s="13">
        <f ca="1"/>
        <v>70.599268387911323</v>
      </c>
      <c r="DD1678" s="13">
        <v>69.552428630781776</v>
      </c>
      <c r="DE1678" s="13">
        <f ca="1"/>
        <v>71.545543371649799</v>
      </c>
      <c r="DF1678" s="13">
        <v>72.260821384673477</v>
      </c>
    </row>
    <row r="1679" spans="1:110" x14ac:dyDescent="0.25">
      <c r="A1679" s="9">
        <v>72.900000000000006</v>
      </c>
      <c r="B1679" s="10" t="b">
        <v>1</v>
      </c>
      <c r="U1679" s="13"/>
      <c r="V1679" s="13"/>
      <c r="W1679" s="14"/>
      <c r="X1679" s="26"/>
      <c r="Y1679" s="26"/>
      <c r="Z1679" s="26"/>
      <c r="AA1679" s="26"/>
      <c r="AB1679" s="26"/>
      <c r="AC1679" s="26"/>
      <c r="AD1679" s="26"/>
      <c r="AE1679" s="26"/>
      <c r="AG1679" s="13"/>
      <c r="AH1679" s="13"/>
      <c r="AI1679" s="14"/>
      <c r="AJ1679" s="26"/>
      <c r="AK1679" s="26"/>
      <c r="AL1679" s="26"/>
      <c r="AM1679" s="26"/>
      <c r="AN1679" s="26"/>
      <c r="AO1679" s="26"/>
      <c r="AP1679" s="26"/>
      <c r="AQ1679" s="26"/>
      <c r="AS1679" s="13"/>
      <c r="AT1679" s="13"/>
      <c r="AU1679" s="14"/>
      <c r="AV1679" s="26"/>
      <c r="AW1679" s="26"/>
      <c r="AX1679" s="26"/>
      <c r="AY1679" s="26"/>
      <c r="AZ1679" s="26"/>
      <c r="BA1679" s="26"/>
      <c r="BB1679" s="26"/>
      <c r="BC1679" s="26"/>
      <c r="CW1679" s="26">
        <v>0.57189207650273222</v>
      </c>
      <c r="CX1679" s="13">
        <v>73.099999999999994</v>
      </c>
      <c r="CY1679" s="13">
        <v>70.950592750434936</v>
      </c>
      <c r="CZ1679" s="13">
        <v>70.364664536597957</v>
      </c>
      <c r="DA1679" s="13">
        <v>58.729044607299961</v>
      </c>
      <c r="DB1679" s="13">
        <f ca="1"/>
        <v>71.983406778431444</v>
      </c>
      <c r="DC1679" s="13">
        <f ca="1"/>
        <v>70.607627131402765</v>
      </c>
      <c r="DD1679" s="13">
        <v>69.56237788526235</v>
      </c>
      <c r="DE1679" s="13">
        <f ca="1"/>
        <v>71.554388500254632</v>
      </c>
      <c r="DF1679" s="13">
        <v>72.269813865915665</v>
      </c>
    </row>
    <row r="1680" spans="1:110" x14ac:dyDescent="0.25">
      <c r="A1680" s="9">
        <v>71.8</v>
      </c>
      <c r="B1680" s="10" t="b">
        <v>1</v>
      </c>
      <c r="U1680" s="13"/>
      <c r="V1680" s="13"/>
      <c r="W1680" s="14"/>
      <c r="X1680" s="26"/>
      <c r="Y1680" s="26"/>
      <c r="Z1680" s="26"/>
      <c r="AA1680" s="26"/>
      <c r="AB1680" s="26"/>
      <c r="AC1680" s="26"/>
      <c r="AD1680" s="26"/>
      <c r="AE1680" s="26"/>
      <c r="AG1680" s="13"/>
      <c r="AH1680" s="13"/>
      <c r="AI1680" s="14"/>
      <c r="AJ1680" s="26"/>
      <c r="AK1680" s="26"/>
      <c r="AL1680" s="26"/>
      <c r="AM1680" s="26"/>
      <c r="AN1680" s="26"/>
      <c r="AO1680" s="26"/>
      <c r="AP1680" s="26"/>
      <c r="AQ1680" s="26"/>
      <c r="AS1680" s="13"/>
      <c r="AT1680" s="13"/>
      <c r="AU1680" s="14"/>
      <c r="AV1680" s="26"/>
      <c r="AW1680" s="26"/>
      <c r="AX1680" s="26"/>
      <c r="AY1680" s="26"/>
      <c r="AZ1680" s="26"/>
      <c r="BA1680" s="26"/>
      <c r="BB1680" s="26"/>
      <c r="BC1680" s="26"/>
      <c r="CW1680" s="26">
        <v>0.57223360655737709</v>
      </c>
      <c r="CX1680" s="13">
        <v>73.099999999999994</v>
      </c>
      <c r="CY1680" s="13">
        <v>70.958881626920444</v>
      </c>
      <c r="CZ1680" s="13">
        <v>70.373671160223921</v>
      </c>
      <c r="DA1680" s="13">
        <v>58.784291961943488</v>
      </c>
      <c r="DB1680" s="13">
        <f ca="1"/>
        <v>71.990862226438523</v>
      </c>
      <c r="DC1680" s="13">
        <f ca="1"/>
        <v>70.615987851948361</v>
      </c>
      <c r="DD1680" s="13">
        <v>69.572324169372678</v>
      </c>
      <c r="DE1680" s="13">
        <f ca="1"/>
        <v>71.563233439889174</v>
      </c>
      <c r="DF1680" s="13">
        <v>72.278805956503277</v>
      </c>
    </row>
    <row r="1681" spans="1:110" x14ac:dyDescent="0.25">
      <c r="A1681" s="9">
        <v>72.099999999999994</v>
      </c>
      <c r="B1681" s="10" t="b">
        <v>1</v>
      </c>
      <c r="U1681" s="13"/>
      <c r="V1681" s="13"/>
      <c r="W1681" s="14"/>
      <c r="X1681" s="26"/>
      <c r="Y1681" s="26"/>
      <c r="Z1681" s="26"/>
      <c r="AA1681" s="26"/>
      <c r="AB1681" s="26"/>
      <c r="AC1681" s="26"/>
      <c r="AD1681" s="26"/>
      <c r="AE1681" s="26"/>
      <c r="AG1681" s="13"/>
      <c r="AH1681" s="13"/>
      <c r="AI1681" s="14"/>
      <c r="AJ1681" s="26"/>
      <c r="AK1681" s="26"/>
      <c r="AL1681" s="26"/>
      <c r="AM1681" s="26"/>
      <c r="AN1681" s="26"/>
      <c r="AO1681" s="26"/>
      <c r="AP1681" s="26"/>
      <c r="AQ1681" s="26"/>
      <c r="AS1681" s="13"/>
      <c r="AT1681" s="13"/>
      <c r="AU1681" s="14"/>
      <c r="AV1681" s="26"/>
      <c r="AW1681" s="26"/>
      <c r="AX1681" s="26"/>
      <c r="AY1681" s="26"/>
      <c r="AZ1681" s="26"/>
      <c r="BA1681" s="26"/>
      <c r="BB1681" s="26"/>
      <c r="BC1681" s="26"/>
      <c r="CW1681" s="26">
        <v>0.57257513661202186</v>
      </c>
      <c r="CX1681" s="13">
        <v>73.099999999999994</v>
      </c>
      <c r="CY1681" s="13">
        <v>70.967171817027008</v>
      </c>
      <c r="CZ1681" s="13">
        <v>70.382680364334462</v>
      </c>
      <c r="DA1681" s="13">
        <v>58.83958344387176</v>
      </c>
      <c r="DB1681" s="13">
        <f ca="1"/>
        <v>71.998317389318899</v>
      </c>
      <c r="DC1681" s="13">
        <f ca="1"/>
        <v>70.624350556630787</v>
      </c>
      <c r="DD1681" s="13">
        <v>69.582267485771581</v>
      </c>
      <c r="DE1681" s="13">
        <f ca="1"/>
        <v>71.572078195366132</v>
      </c>
      <c r="DF1681" s="13">
        <v>72.287797661169947</v>
      </c>
    </row>
    <row r="1682" spans="1:110" x14ac:dyDescent="0.25">
      <c r="A1682" s="9">
        <v>71.900000000000006</v>
      </c>
      <c r="B1682" s="10" t="b">
        <v>1</v>
      </c>
      <c r="U1682" s="13"/>
      <c r="V1682" s="13"/>
      <c r="W1682" s="14"/>
      <c r="X1682" s="26"/>
      <c r="Y1682" s="26"/>
      <c r="Z1682" s="26"/>
      <c r="AA1682" s="26"/>
      <c r="AB1682" s="26"/>
      <c r="AC1682" s="26"/>
      <c r="AD1682" s="26"/>
      <c r="AE1682" s="26"/>
      <c r="AG1682" s="13"/>
      <c r="AH1682" s="13"/>
      <c r="AI1682" s="14"/>
      <c r="AJ1682" s="26"/>
      <c r="AK1682" s="26"/>
      <c r="AL1682" s="26"/>
      <c r="AM1682" s="26"/>
      <c r="AN1682" s="26"/>
      <c r="AO1682" s="26"/>
      <c r="AP1682" s="26"/>
      <c r="AQ1682" s="26"/>
      <c r="AS1682" s="13"/>
      <c r="AT1682" s="13"/>
      <c r="AU1682" s="14"/>
      <c r="AV1682" s="26"/>
      <c r="AW1682" s="26"/>
      <c r="AX1682" s="26"/>
      <c r="AY1682" s="26"/>
      <c r="AZ1682" s="26"/>
      <c r="BA1682" s="26"/>
      <c r="BB1682" s="26"/>
      <c r="BC1682" s="26"/>
      <c r="CW1682" s="26">
        <v>0.57291666666666663</v>
      </c>
      <c r="CX1682" s="13">
        <v>73.099999999999994</v>
      </c>
      <c r="CY1682" s="13">
        <v>70.975463327454634</v>
      </c>
      <c r="CZ1682" s="13">
        <v>70.391692156908078</v>
      </c>
      <c r="DA1682" s="13">
        <v>58.894919123632015</v>
      </c>
      <c r="DB1682" s="13">
        <f ca="1"/>
        <v>72.005772272721373</v>
      </c>
      <c r="DC1682" s="13">
        <f ca="1"/>
        <v>70.632715252542113</v>
      </c>
      <c r="DD1682" s="13">
        <v>69.592207837113975</v>
      </c>
      <c r="DE1682" s="13">
        <f ca="1"/>
        <v>71.580922771499829</v>
      </c>
      <c r="DF1682" s="13">
        <v>72.296788984650533</v>
      </c>
    </row>
    <row r="1683" spans="1:110" x14ac:dyDescent="0.25">
      <c r="A1683" s="9">
        <v>71.5</v>
      </c>
      <c r="B1683" s="10" t="b">
        <v>1</v>
      </c>
      <c r="U1683" s="13"/>
      <c r="V1683" s="13"/>
      <c r="W1683" s="14"/>
      <c r="X1683" s="26"/>
      <c r="Y1683" s="26"/>
      <c r="Z1683" s="26"/>
      <c r="AA1683" s="26"/>
      <c r="AB1683" s="26"/>
      <c r="AC1683" s="26"/>
      <c r="AD1683" s="26"/>
      <c r="AE1683" s="26"/>
      <c r="AG1683" s="13"/>
      <c r="AH1683" s="13"/>
      <c r="AI1683" s="14"/>
      <c r="AJ1683" s="26"/>
      <c r="AK1683" s="26"/>
      <c r="AL1683" s="26"/>
      <c r="AM1683" s="26"/>
      <c r="AN1683" s="26"/>
      <c r="AO1683" s="26"/>
      <c r="AP1683" s="26"/>
      <c r="AQ1683" s="26"/>
      <c r="AS1683" s="13"/>
      <c r="AT1683" s="13"/>
      <c r="AU1683" s="14"/>
      <c r="AV1683" s="26"/>
      <c r="AW1683" s="26"/>
      <c r="AX1683" s="26"/>
      <c r="AY1683" s="26"/>
      <c r="AZ1683" s="26"/>
      <c r="BA1683" s="26"/>
      <c r="BB1683" s="26"/>
      <c r="BC1683" s="26"/>
      <c r="CW1683" s="26">
        <v>0.57325819672131151</v>
      </c>
      <c r="CX1683" s="13">
        <v>73.099999999999994</v>
      </c>
      <c r="CY1683" s="13">
        <v>70.983756164910488</v>
      </c>
      <c r="CZ1683" s="13">
        <v>70.400706545934867</v>
      </c>
      <c r="DA1683" s="13">
        <v>58.950299071940812</v>
      </c>
      <c r="DB1683" s="13">
        <f ca="1"/>
        <v>72.013226882296735</v>
      </c>
      <c r="DC1683" s="13">
        <f ca="1"/>
        <v>70.641081946783899</v>
      </c>
      <c r="DD1683" s="13">
        <v>69.602145226050766</v>
      </c>
      <c r="DE1683" s="13">
        <f ca="1"/>
        <v>71.589767173106409</v>
      </c>
      <c r="DF1683" s="13">
        <v>72.305779931681059</v>
      </c>
    </row>
    <row r="1684" spans="1:110" x14ac:dyDescent="0.25">
      <c r="A1684" s="9">
        <v>71.5</v>
      </c>
      <c r="B1684" s="10" t="b">
        <v>1</v>
      </c>
      <c r="U1684" s="13"/>
      <c r="V1684" s="13"/>
      <c r="W1684" s="14"/>
      <c r="X1684" s="26"/>
      <c r="Y1684" s="26"/>
      <c r="Z1684" s="26"/>
      <c r="AA1684" s="26"/>
      <c r="AB1684" s="26"/>
      <c r="AC1684" s="26"/>
      <c r="AD1684" s="26"/>
      <c r="AE1684" s="26"/>
      <c r="AG1684" s="13"/>
      <c r="AH1684" s="13"/>
      <c r="AI1684" s="14"/>
      <c r="AJ1684" s="26"/>
      <c r="AK1684" s="26"/>
      <c r="AL1684" s="26"/>
      <c r="AM1684" s="26"/>
      <c r="AN1684" s="26"/>
      <c r="AO1684" s="26"/>
      <c r="AP1684" s="26"/>
      <c r="AQ1684" s="26"/>
      <c r="AS1684" s="13"/>
      <c r="AT1684" s="13"/>
      <c r="AU1684" s="14"/>
      <c r="AV1684" s="26"/>
      <c r="AW1684" s="26"/>
      <c r="AX1684" s="26"/>
      <c r="AY1684" s="26"/>
      <c r="AZ1684" s="26"/>
      <c r="BA1684" s="26"/>
      <c r="BB1684" s="26"/>
      <c r="BC1684" s="26"/>
      <c r="CW1684" s="26">
        <v>0.57359972677595628</v>
      </c>
      <c r="CX1684" s="13">
        <v>73.2</v>
      </c>
      <c r="CY1684" s="13">
        <v>70.992050336109003</v>
      </c>
      <c r="CZ1684" s="13">
        <v>70.409723539416831</v>
      </c>
      <c r="DA1684" s="13">
        <v>59.005723359684524</v>
      </c>
      <c r="DB1684" s="13">
        <f ca="1"/>
        <v>72.020681223697892</v>
      </c>
      <c r="DC1684" s="13">
        <f ca="1"/>
        <v>70.649450646467201</v>
      </c>
      <c r="DD1684" s="13">
        <v>69.612079655228911</v>
      </c>
      <c r="DE1684" s="13">
        <f ca="1"/>
        <v>71.598611405003695</v>
      </c>
      <c r="DF1684" s="13">
        <v>72.314770506998784</v>
      </c>
    </row>
    <row r="1685" spans="1:110" x14ac:dyDescent="0.25">
      <c r="A1685" s="9">
        <v>71.5</v>
      </c>
      <c r="B1685" s="10" t="b">
        <v>1</v>
      </c>
      <c r="U1685" s="13"/>
      <c r="V1685" s="13"/>
      <c r="W1685" s="14"/>
      <c r="X1685" s="26"/>
      <c r="Y1685" s="26"/>
      <c r="Z1685" s="26"/>
      <c r="AA1685" s="26"/>
      <c r="AB1685" s="26"/>
      <c r="AC1685" s="26"/>
      <c r="AD1685" s="26"/>
      <c r="AE1685" s="26"/>
      <c r="AG1685" s="13"/>
      <c r="AH1685" s="13"/>
      <c r="AI1685" s="14"/>
      <c r="AJ1685" s="26"/>
      <c r="AK1685" s="26"/>
      <c r="AL1685" s="26"/>
      <c r="AM1685" s="26"/>
      <c r="AN1685" s="26"/>
      <c r="AO1685" s="26"/>
      <c r="AP1685" s="26"/>
      <c r="AQ1685" s="26"/>
      <c r="AS1685" s="13"/>
      <c r="AT1685" s="13"/>
      <c r="AU1685" s="14"/>
      <c r="AV1685" s="26"/>
      <c r="AW1685" s="26"/>
      <c r="AX1685" s="26"/>
      <c r="AY1685" s="26"/>
      <c r="AZ1685" s="26"/>
      <c r="BA1685" s="26"/>
      <c r="BB1685" s="26"/>
      <c r="BC1685" s="26"/>
      <c r="CW1685" s="26">
        <v>0.57394125683060104</v>
      </c>
      <c r="CX1685" s="13">
        <v>73.2</v>
      </c>
      <c r="CY1685" s="13">
        <v>71.000345847771882</v>
      </c>
      <c r="CZ1685" s="13">
        <v>70.418743145367813</v>
      </c>
      <c r="DA1685" s="13">
        <v>59.061192057919953</v>
      </c>
      <c r="DB1685" s="13">
        <f ca="1"/>
        <v>72.028135302579841</v>
      </c>
      <c r="DC1685" s="13">
        <f ca="1"/>
        <v>70.657821358712638</v>
      </c>
      <c r="DD1685" s="13">
        <v>69.622011127291472</v>
      </c>
      <c r="DE1685" s="13">
        <f ca="1"/>
        <v>71.607455472011367</v>
      </c>
      <c r="DF1685" s="13">
        <v>72.323760715342189</v>
      </c>
    </row>
    <row r="1686" spans="1:110" x14ac:dyDescent="0.25">
      <c r="A1686" s="9">
        <v>71</v>
      </c>
      <c r="B1686" s="10" t="b">
        <v>1</v>
      </c>
      <c r="U1686" s="13"/>
      <c r="V1686" s="13"/>
      <c r="W1686" s="14"/>
      <c r="X1686" s="26"/>
      <c r="Y1686" s="26"/>
      <c r="Z1686" s="26"/>
      <c r="AA1686" s="26"/>
      <c r="AB1686" s="26"/>
      <c r="AC1686" s="26"/>
      <c r="AD1686" s="26"/>
      <c r="AE1686" s="26"/>
      <c r="AG1686" s="13"/>
      <c r="AH1686" s="13"/>
      <c r="AI1686" s="14"/>
      <c r="AJ1686" s="26"/>
      <c r="AK1686" s="26"/>
      <c r="AL1686" s="26"/>
      <c r="AM1686" s="26"/>
      <c r="AN1686" s="26"/>
      <c r="AO1686" s="26"/>
      <c r="AP1686" s="26"/>
      <c r="AQ1686" s="26"/>
      <c r="AS1686" s="13"/>
      <c r="AT1686" s="13"/>
      <c r="AU1686" s="14"/>
      <c r="AV1686" s="26"/>
      <c r="AW1686" s="26"/>
      <c r="AX1686" s="26"/>
      <c r="AY1686" s="26"/>
      <c r="AZ1686" s="26"/>
      <c r="BA1686" s="26"/>
      <c r="BB1686" s="26"/>
      <c r="BC1686" s="26"/>
      <c r="CW1686" s="26">
        <v>0.57428278688524592</v>
      </c>
      <c r="CX1686" s="13">
        <v>73.2</v>
      </c>
      <c r="CY1686" s="13">
        <v>71.008642706628194</v>
      </c>
      <c r="CZ1686" s="13">
        <v>70.427765371813805</v>
      </c>
      <c r="DA1686" s="13">
        <v>59.116705237874882</v>
      </c>
      <c r="DB1686" s="13">
        <f ca="1"/>
        <v>72.035589124599696</v>
      </c>
      <c r="DC1686" s="13">
        <f ca="1"/>
        <v>70.666194090650436</v>
      </c>
      <c r="DD1686" s="13">
        <v>69.631939644877548</v>
      </c>
      <c r="DE1686" s="13">
        <f ca="1"/>
        <v>71.616299378950842</v>
      </c>
      <c r="DF1686" s="13">
        <v>72.332750561451064</v>
      </c>
    </row>
    <row r="1687" spans="1:110" x14ac:dyDescent="0.25">
      <c r="A1687" s="9">
        <v>76.7</v>
      </c>
      <c r="B1687" s="10" t="b">
        <v>1</v>
      </c>
      <c r="U1687" s="13"/>
      <c r="V1687" s="13"/>
      <c r="W1687" s="14"/>
      <c r="X1687" s="26"/>
      <c r="Y1687" s="26"/>
      <c r="Z1687" s="26"/>
      <c r="AA1687" s="26"/>
      <c r="AB1687" s="26"/>
      <c r="AC1687" s="26"/>
      <c r="AD1687" s="26"/>
      <c r="AE1687" s="26"/>
      <c r="AG1687" s="13"/>
      <c r="AH1687" s="13"/>
      <c r="AI1687" s="14"/>
      <c r="AJ1687" s="26"/>
      <c r="AK1687" s="26"/>
      <c r="AL1687" s="26"/>
      <c r="AM1687" s="26"/>
      <c r="AN1687" s="26"/>
      <c r="AO1687" s="26"/>
      <c r="AP1687" s="26"/>
      <c r="AQ1687" s="26"/>
      <c r="AS1687" s="13"/>
      <c r="AT1687" s="13"/>
      <c r="AU1687" s="14"/>
      <c r="AV1687" s="26"/>
      <c r="AW1687" s="26"/>
      <c r="AX1687" s="26"/>
      <c r="AY1687" s="26"/>
      <c r="AZ1687" s="26"/>
      <c r="BA1687" s="26"/>
      <c r="BB1687" s="26"/>
      <c r="BC1687" s="26"/>
      <c r="CW1687" s="26">
        <v>0.57462431693989069</v>
      </c>
      <c r="CX1687" s="13">
        <v>73.2</v>
      </c>
      <c r="CY1687" s="13">
        <v>71.016940919414338</v>
      </c>
      <c r="CZ1687" s="13">
        <v>70.436790226792667</v>
      </c>
      <c r="DA1687" s="13">
        <v>59.172262970948488</v>
      </c>
      <c r="DB1687" s="13">
        <f ca="1"/>
        <v>72.04304269541673</v>
      </c>
      <c r="DC1687" s="13">
        <f ca="1"/>
        <v>70.674568849420467</v>
      </c>
      <c r="DD1687" s="13">
        <v>69.641865210622313</v>
      </c>
      <c r="DE1687" s="13">
        <f ca="1"/>
        <v>71.625143130645355</v>
      </c>
      <c r="DF1687" s="13">
        <v>72.341740050066434</v>
      </c>
    </row>
    <row r="1688" spans="1:110" x14ac:dyDescent="0.25">
      <c r="A1688" s="9">
        <v>76.599999999999994</v>
      </c>
      <c r="B1688" s="10" t="b">
        <v>1</v>
      </c>
      <c r="U1688" s="13"/>
      <c r="V1688" s="13"/>
      <c r="W1688" s="14"/>
      <c r="X1688" s="26"/>
      <c r="Y1688" s="26"/>
      <c r="Z1688" s="26"/>
      <c r="AA1688" s="26"/>
      <c r="AB1688" s="26"/>
      <c r="AC1688" s="26"/>
      <c r="AD1688" s="26"/>
      <c r="AE1688" s="26"/>
      <c r="AG1688" s="13"/>
      <c r="AH1688" s="13"/>
      <c r="AI1688" s="14"/>
      <c r="AJ1688" s="26"/>
      <c r="AK1688" s="26"/>
      <c r="AL1688" s="26"/>
      <c r="AM1688" s="26"/>
      <c r="AN1688" s="26"/>
      <c r="AO1688" s="26"/>
      <c r="AP1688" s="26"/>
      <c r="AQ1688" s="26"/>
      <c r="AS1688" s="13"/>
      <c r="AT1688" s="13"/>
      <c r="AU1688" s="14"/>
      <c r="AV1688" s="26"/>
      <c r="AW1688" s="26"/>
      <c r="AX1688" s="26"/>
      <c r="AY1688" s="26"/>
      <c r="AZ1688" s="26"/>
      <c r="BA1688" s="26"/>
      <c r="BB1688" s="26"/>
      <c r="BC1688" s="26"/>
      <c r="CW1688" s="26">
        <v>0.57496584699453557</v>
      </c>
      <c r="CX1688" s="13">
        <v>73.2</v>
      </c>
      <c r="CY1688" s="13">
        <v>71.025240492874147</v>
      </c>
      <c r="CZ1688" s="13">
        <v>70.445817718354377</v>
      </c>
      <c r="DA1688" s="13">
        <v>59.227865328712113</v>
      </c>
      <c r="DB1688" s="13">
        <f ca="1"/>
        <v>72.050496020692464</v>
      </c>
      <c r="DC1688" s="13">
        <f ca="1"/>
        <v>70.682945642172299</v>
      </c>
      <c r="DD1688" s="13">
        <v>69.651787827157023</v>
      </c>
      <c r="DE1688" s="13">
        <f ca="1"/>
        <v>71.633986731920018</v>
      </c>
      <c r="DF1688" s="13">
        <v>72.350729185930646</v>
      </c>
    </row>
    <row r="1689" spans="1:110" x14ac:dyDescent="0.25">
      <c r="A1689" s="9">
        <v>76.599999999999994</v>
      </c>
      <c r="B1689" s="10" t="b">
        <v>1</v>
      </c>
      <c r="U1689" s="13"/>
      <c r="V1689" s="13"/>
      <c r="W1689" s="14"/>
      <c r="X1689" s="26"/>
      <c r="Y1689" s="26"/>
      <c r="Z1689" s="26"/>
      <c r="AA1689" s="26"/>
      <c r="AB1689" s="26"/>
      <c r="AC1689" s="26"/>
      <c r="AD1689" s="26"/>
      <c r="AE1689" s="26"/>
      <c r="AG1689" s="13"/>
      <c r="AH1689" s="13"/>
      <c r="AI1689" s="14"/>
      <c r="AJ1689" s="26"/>
      <c r="AK1689" s="26"/>
      <c r="AL1689" s="26"/>
      <c r="AM1689" s="26"/>
      <c r="AN1689" s="26"/>
      <c r="AO1689" s="26"/>
      <c r="AP1689" s="26"/>
      <c r="AQ1689" s="26"/>
      <c r="AS1689" s="13"/>
      <c r="AT1689" s="13"/>
      <c r="AU1689" s="14"/>
      <c r="AV1689" s="26"/>
      <c r="AW1689" s="26"/>
      <c r="AX1689" s="26"/>
      <c r="AY1689" s="26"/>
      <c r="AZ1689" s="26"/>
      <c r="BA1689" s="26"/>
      <c r="BB1689" s="26"/>
      <c r="BC1689" s="26"/>
      <c r="CW1689" s="26">
        <v>0.57530737704918034</v>
      </c>
      <c r="CX1689" s="13">
        <v>73.2</v>
      </c>
      <c r="CY1689" s="13">
        <v>71.03354143375887</v>
      </c>
      <c r="CZ1689" s="13">
        <v>70.454847854560995</v>
      </c>
      <c r="DA1689" s="13">
        <v>59.283512382909606</v>
      </c>
      <c r="DB1689" s="13">
        <f ca="1"/>
        <v>72.057949106090561</v>
      </c>
      <c r="DC1689" s="13">
        <f ca="1"/>
        <v>70.691324476065233</v>
      </c>
      <c r="DD1689" s="13">
        <v>69.661707497109063</v>
      </c>
      <c r="DE1689" s="13">
        <f ca="1"/>
        <v>71.642830187601831</v>
      </c>
      <c r="DF1689" s="13">
        <v>72.359717973787411</v>
      </c>
    </row>
    <row r="1690" spans="1:110" x14ac:dyDescent="0.25">
      <c r="A1690" s="9">
        <v>76.3</v>
      </c>
      <c r="B1690" s="10" t="b">
        <v>1</v>
      </c>
      <c r="U1690" s="13"/>
      <c r="V1690" s="13"/>
      <c r="W1690" s="14"/>
      <c r="X1690" s="26"/>
      <c r="Y1690" s="26"/>
      <c r="Z1690" s="26"/>
      <c r="AA1690" s="26"/>
      <c r="AB1690" s="26"/>
      <c r="AC1690" s="26"/>
      <c r="AD1690" s="26"/>
      <c r="AE1690" s="26"/>
      <c r="AG1690" s="13"/>
      <c r="AH1690" s="13"/>
      <c r="AI1690" s="14"/>
      <c r="AJ1690" s="26"/>
      <c r="AK1690" s="26"/>
      <c r="AL1690" s="26"/>
      <c r="AM1690" s="26"/>
      <c r="AN1690" s="26"/>
      <c r="AO1690" s="26"/>
      <c r="AP1690" s="26"/>
      <c r="AQ1690" s="26"/>
      <c r="AS1690" s="13"/>
      <c r="AT1690" s="13"/>
      <c r="AU1690" s="14"/>
      <c r="AV1690" s="26"/>
      <c r="AW1690" s="26"/>
      <c r="AX1690" s="26"/>
      <c r="AY1690" s="26"/>
      <c r="AZ1690" s="26"/>
      <c r="BA1690" s="26"/>
      <c r="BB1690" s="26"/>
      <c r="BC1690" s="26"/>
      <c r="CW1690" s="26">
        <v>0.5756489071038251</v>
      </c>
      <c r="CX1690" s="13">
        <v>73.2</v>
      </c>
      <c r="CY1690" s="13">
        <v>71.041843748827304</v>
      </c>
      <c r="CZ1690" s="13">
        <v>70.463880643486789</v>
      </c>
      <c r="DA1690" s="13">
        <v>59.33920420545801</v>
      </c>
      <c r="DB1690" s="13">
        <f ca="1"/>
        <v>72.065401957277032</v>
      </c>
      <c r="DC1690" s="13">
        <f ca="1"/>
        <v>70.699705358268361</v>
      </c>
      <c r="DD1690" s="13">
        <v>69.671624223101873</v>
      </c>
      <c r="DE1690" s="13">
        <f ca="1"/>
        <v>71.651673502519628</v>
      </c>
      <c r="DF1690" s="13">
        <v>72.368706418381748</v>
      </c>
    </row>
    <row r="1691" spans="1:110" x14ac:dyDescent="0.25">
      <c r="A1691" s="9">
        <v>76.099999999999994</v>
      </c>
      <c r="B1691" s="10" t="b">
        <v>1</v>
      </c>
      <c r="U1691" s="13"/>
      <c r="V1691" s="13"/>
      <c r="W1691" s="14"/>
      <c r="X1691" s="26"/>
      <c r="Y1691" s="26"/>
      <c r="Z1691" s="26"/>
      <c r="AA1691" s="26"/>
      <c r="AB1691" s="26"/>
      <c r="AC1691" s="26"/>
      <c r="AD1691" s="26"/>
      <c r="AE1691" s="26"/>
      <c r="AG1691" s="13"/>
      <c r="AH1691" s="13"/>
      <c r="AI1691" s="14"/>
      <c r="AJ1691" s="26"/>
      <c r="AK1691" s="26"/>
      <c r="AL1691" s="26"/>
      <c r="AM1691" s="26"/>
      <c r="AN1691" s="26"/>
      <c r="AO1691" s="26"/>
      <c r="AP1691" s="26"/>
      <c r="AQ1691" s="26"/>
      <c r="AS1691" s="13"/>
      <c r="AT1691" s="13"/>
      <c r="AU1691" s="14"/>
      <c r="AV1691" s="26"/>
      <c r="AW1691" s="26"/>
      <c r="AX1691" s="26"/>
      <c r="AY1691" s="26"/>
      <c r="AZ1691" s="26"/>
      <c r="BA1691" s="26"/>
      <c r="BB1691" s="26"/>
      <c r="BC1691" s="26"/>
      <c r="CW1691" s="26">
        <v>0.57599043715846998</v>
      </c>
      <c r="CX1691" s="13">
        <v>73.2</v>
      </c>
      <c r="CY1691" s="13">
        <v>71.050147444845734</v>
      </c>
      <c r="CZ1691" s="13">
        <v>70.472916093218316</v>
      </c>
      <c r="DA1691" s="13">
        <v>59.394940868448124</v>
      </c>
      <c r="DB1691" s="13">
        <f ca="1"/>
        <v>72.07285457992009</v>
      </c>
      <c r="DC1691" s="13">
        <f ca="1"/>
        <v>70.708088295960636</v>
      </c>
      <c r="DD1691" s="13">
        <v>69.681538007755023</v>
      </c>
      <c r="DE1691" s="13">
        <f ca="1"/>
        <v>71.660516681504205</v>
      </c>
      <c r="DF1691" s="13">
        <v>72.377694524460082</v>
      </c>
    </row>
    <row r="1692" spans="1:110" x14ac:dyDescent="0.25">
      <c r="A1692" s="9">
        <v>75.599999999999994</v>
      </c>
      <c r="B1692" s="10" t="b">
        <v>1</v>
      </c>
      <c r="U1692" s="13"/>
      <c r="V1692" s="13"/>
      <c r="W1692" s="14"/>
      <c r="X1692" s="26"/>
      <c r="Y1692" s="26"/>
      <c r="Z1692" s="26"/>
      <c r="AA1692" s="26"/>
      <c r="AB1692" s="26"/>
      <c r="AC1692" s="26"/>
      <c r="AD1692" s="26"/>
      <c r="AE1692" s="26"/>
      <c r="AG1692" s="13"/>
      <c r="AH1692" s="13"/>
      <c r="AI1692" s="14"/>
      <c r="AJ1692" s="26"/>
      <c r="AK1692" s="26"/>
      <c r="AL1692" s="26"/>
      <c r="AM1692" s="26"/>
      <c r="AN1692" s="26"/>
      <c r="AO1692" s="26"/>
      <c r="AP1692" s="26"/>
      <c r="AQ1692" s="26"/>
      <c r="AS1692" s="13"/>
      <c r="AT1692" s="13"/>
      <c r="AU1692" s="14"/>
      <c r="AV1692" s="26"/>
      <c r="AW1692" s="26"/>
      <c r="AX1692" s="26"/>
      <c r="AY1692" s="26"/>
      <c r="AZ1692" s="26"/>
      <c r="BA1692" s="26"/>
      <c r="BB1692" s="26"/>
      <c r="BC1692" s="26"/>
      <c r="CW1692" s="26">
        <v>0.57633196721311475</v>
      </c>
      <c r="CX1692" s="13">
        <v>73.2</v>
      </c>
      <c r="CY1692" s="13">
        <v>71.058452528588035</v>
      </c>
      <c r="CZ1692" s="13">
        <v>70.481954211854372</v>
      </c>
      <c r="DA1692" s="13">
        <v>59.450722444144922</v>
      </c>
      <c r="DB1692" s="13">
        <f ca="1"/>
        <v>72.080306979690334</v>
      </c>
      <c r="DC1692" s="13">
        <f ca="1"/>
        <v>70.716473296330847</v>
      </c>
      <c r="DD1692" s="13">
        <v>69.691448853684221</v>
      </c>
      <c r="DE1692" s="13">
        <f ca="1"/>
        <v>71.669359729388304</v>
      </c>
      <c r="DF1692" s="13">
        <v>72.386682296770203</v>
      </c>
    </row>
    <row r="1693" spans="1:110" x14ac:dyDescent="0.25">
      <c r="A1693" s="9">
        <v>75.7</v>
      </c>
      <c r="B1693" s="10" t="b">
        <v>1</v>
      </c>
      <c r="U1693" s="13"/>
      <c r="V1693" s="13"/>
      <c r="W1693" s="14"/>
      <c r="X1693" s="26"/>
      <c r="Y1693" s="26"/>
      <c r="Z1693" s="26"/>
      <c r="AA1693" s="26"/>
      <c r="AB1693" s="26"/>
      <c r="AC1693" s="26"/>
      <c r="AD1693" s="26"/>
      <c r="AE1693" s="26"/>
      <c r="AG1693" s="13"/>
      <c r="AH1693" s="13"/>
      <c r="AI1693" s="14"/>
      <c r="AJ1693" s="26"/>
      <c r="AK1693" s="26"/>
      <c r="AL1693" s="26"/>
      <c r="AM1693" s="26"/>
      <c r="AN1693" s="26"/>
      <c r="AO1693" s="26"/>
      <c r="AP1693" s="26"/>
      <c r="AQ1693" s="26"/>
      <c r="AS1693" s="13"/>
      <c r="AT1693" s="13"/>
      <c r="AU1693" s="14"/>
      <c r="AV1693" s="26"/>
      <c r="AW1693" s="26"/>
      <c r="AX1693" s="26"/>
      <c r="AY1693" s="26"/>
      <c r="AZ1693" s="26"/>
      <c r="BA1693" s="26"/>
      <c r="BB1693" s="26"/>
      <c r="BC1693" s="26"/>
      <c r="CW1693" s="26">
        <v>0.57667349726775952</v>
      </c>
      <c r="CX1693" s="13">
        <v>73.2</v>
      </c>
      <c r="CY1693" s="13">
        <v>71.066759006835724</v>
      </c>
      <c r="CZ1693" s="13">
        <v>70.490995007506015</v>
      </c>
      <c r="DA1693" s="13">
        <v>59.50654900498828</v>
      </c>
      <c r="DB1693" s="13">
        <f ca="1"/>
        <v>72.087759162260681</v>
      </c>
      <c r="DC1693" s="13">
        <f ca="1"/>
        <v>70.724860366577715</v>
      </c>
      <c r="DD1693" s="13">
        <v>69.701356763501252</v>
      </c>
      <c r="DE1693" s="13">
        <f ca="1"/>
        <v>71.6782026510066</v>
      </c>
      <c r="DF1693" s="13">
        <v>72.395669740061408</v>
      </c>
    </row>
    <row r="1694" spans="1:110" x14ac:dyDescent="0.25">
      <c r="A1694" s="9">
        <v>75.599999999999994</v>
      </c>
      <c r="B1694" s="10" t="b">
        <v>1</v>
      </c>
      <c r="U1694" s="13"/>
      <c r="V1694" s="13"/>
      <c r="W1694" s="14"/>
      <c r="X1694" s="26"/>
      <c r="Y1694" s="26"/>
      <c r="Z1694" s="26"/>
      <c r="AA1694" s="26"/>
      <c r="AB1694" s="26"/>
      <c r="AC1694" s="26"/>
      <c r="AD1694" s="26"/>
      <c r="AE1694" s="26"/>
      <c r="AG1694" s="13"/>
      <c r="AH1694" s="13"/>
      <c r="AI1694" s="14"/>
      <c r="AJ1694" s="26"/>
      <c r="AK1694" s="26"/>
      <c r="AL1694" s="26"/>
      <c r="AM1694" s="26"/>
      <c r="AN1694" s="26"/>
      <c r="AO1694" s="26"/>
      <c r="AP1694" s="26"/>
      <c r="AQ1694" s="26"/>
      <c r="AS1694" s="13"/>
      <c r="AT1694" s="13"/>
      <c r="AU1694" s="14"/>
      <c r="AV1694" s="26"/>
      <c r="AW1694" s="26"/>
      <c r="AX1694" s="26"/>
      <c r="AY1694" s="26"/>
      <c r="AZ1694" s="26"/>
      <c r="BA1694" s="26"/>
      <c r="BB1694" s="26"/>
      <c r="BC1694" s="26"/>
      <c r="CW1694" s="26">
        <v>0.57701502732240439</v>
      </c>
      <c r="CX1694" s="13">
        <v>73.2</v>
      </c>
      <c r="CY1694" s="13">
        <v>71.07506688637794</v>
      </c>
      <c r="CZ1694" s="13">
        <v>70.500038488296852</v>
      </c>
      <c r="DA1694" s="13">
        <v>59.562420623593482</v>
      </c>
      <c r="DB1694" s="13">
        <f ca="1"/>
        <v>72.095211133306464</v>
      </c>
      <c r="DC1694" s="13">
        <f ca="1"/>
        <v>70.733249513909954</v>
      </c>
      <c r="DD1694" s="13">
        <v>69.711261739814063</v>
      </c>
      <c r="DE1694" s="13">
        <f ca="1"/>
        <v>71.687045451195772</v>
      </c>
      <c r="DF1694" s="13">
        <v>72.404656859084298</v>
      </c>
    </row>
    <row r="1695" spans="1:110" x14ac:dyDescent="0.25">
      <c r="A1695" s="9">
        <v>76</v>
      </c>
      <c r="B1695" s="10" t="b">
        <v>1</v>
      </c>
      <c r="U1695" s="13"/>
      <c r="V1695" s="13"/>
      <c r="W1695" s="14"/>
      <c r="X1695" s="26"/>
      <c r="Y1695" s="26"/>
      <c r="Z1695" s="26"/>
      <c r="AA1695" s="26"/>
      <c r="AB1695" s="26"/>
      <c r="AC1695" s="26"/>
      <c r="AD1695" s="26"/>
      <c r="AE1695" s="26"/>
      <c r="AG1695" s="13"/>
      <c r="AH1695" s="13"/>
      <c r="AI1695" s="14"/>
      <c r="AJ1695" s="26"/>
      <c r="AK1695" s="26"/>
      <c r="AL1695" s="26"/>
      <c r="AM1695" s="26"/>
      <c r="AN1695" s="26"/>
      <c r="AO1695" s="26"/>
      <c r="AP1695" s="26"/>
      <c r="AQ1695" s="26"/>
      <c r="AS1695" s="13"/>
      <c r="AT1695" s="13"/>
      <c r="AU1695" s="14"/>
      <c r="AV1695" s="26"/>
      <c r="AW1695" s="26"/>
      <c r="AX1695" s="26"/>
      <c r="AY1695" s="26"/>
      <c r="AZ1695" s="26"/>
      <c r="BA1695" s="26"/>
      <c r="BB1695" s="26"/>
      <c r="BC1695" s="26"/>
      <c r="CW1695" s="26">
        <v>0.57735655737704916</v>
      </c>
      <c r="CX1695" s="13">
        <v>73.2</v>
      </c>
      <c r="CY1695" s="13">
        <v>71.083376174011548</v>
      </c>
      <c r="CZ1695" s="13">
        <v>70.509084662362781</v>
      </c>
      <c r="DA1695" s="13">
        <v>59.618337372751718</v>
      </c>
      <c r="DB1695" s="13">
        <f ca="1"/>
        <v>72.102662898505372</v>
      </c>
      <c r="DC1695" s="13">
        <f ca="1"/>
        <v>70.741640745546277</v>
      </c>
      <c r="DD1695" s="13">
        <v>69.721163785226764</v>
      </c>
      <c r="DE1695" s="13">
        <f ca="1"/>
        <v>71.695888134794515</v>
      </c>
      <c r="DF1695" s="13">
        <v>72.413643658591099</v>
      </c>
    </row>
    <row r="1696" spans="1:110" x14ac:dyDescent="0.25">
      <c r="A1696" s="9">
        <v>75.8</v>
      </c>
      <c r="B1696" s="10" t="b">
        <v>1</v>
      </c>
      <c r="U1696" s="13"/>
      <c r="V1696" s="13"/>
      <c r="W1696" s="14"/>
      <c r="X1696" s="26"/>
      <c r="Y1696" s="26"/>
      <c r="Z1696" s="26"/>
      <c r="AA1696" s="26"/>
      <c r="AB1696" s="26"/>
      <c r="AC1696" s="26"/>
      <c r="AD1696" s="26"/>
      <c r="AE1696" s="26"/>
      <c r="AG1696" s="13"/>
      <c r="AH1696" s="13"/>
      <c r="AI1696" s="14"/>
      <c r="AJ1696" s="26"/>
      <c r="AK1696" s="26"/>
      <c r="AL1696" s="26"/>
      <c r="AM1696" s="26"/>
      <c r="AN1696" s="26"/>
      <c r="AO1696" s="26"/>
      <c r="AP1696" s="26"/>
      <c r="AQ1696" s="26"/>
      <c r="AS1696" s="13"/>
      <c r="AT1696" s="13"/>
      <c r="AU1696" s="14"/>
      <c r="AV1696" s="26"/>
      <c r="AW1696" s="26"/>
      <c r="AX1696" s="26"/>
      <c r="AY1696" s="26"/>
      <c r="AZ1696" s="26"/>
      <c r="BA1696" s="26"/>
      <c r="BB1696" s="26"/>
      <c r="BC1696" s="26"/>
      <c r="CW1696" s="26">
        <v>0.57769808743169404</v>
      </c>
      <c r="CX1696" s="13">
        <v>73.2</v>
      </c>
      <c r="CY1696" s="13">
        <v>71.091686876541146</v>
      </c>
      <c r="CZ1696" s="13">
        <v>70.518133537852236</v>
      </c>
      <c r="DA1696" s="13">
        <v>59.674299325430795</v>
      </c>
      <c r="DB1696" s="13">
        <f ca="1"/>
        <v>72.110114463537599</v>
      </c>
      <c r="DC1696" s="13">
        <f ca="1"/>
        <v>70.750034068715479</v>
      </c>
      <c r="DD1696" s="13">
        <v>69.731062902339573</v>
      </c>
      <c r="DE1696" s="13">
        <f ca="1"/>
        <v>71.704730706643545</v>
      </c>
      <c r="DF1696" s="13">
        <v>72.422630143335397</v>
      </c>
    </row>
    <row r="1697" spans="1:110" x14ac:dyDescent="0.25">
      <c r="A1697" s="9">
        <v>75.3</v>
      </c>
      <c r="B1697" s="10" t="b">
        <v>1</v>
      </c>
      <c r="U1697" s="13"/>
      <c r="V1697" s="13"/>
      <c r="W1697" s="14"/>
      <c r="X1697" s="26"/>
      <c r="Y1697" s="26"/>
      <c r="Z1697" s="26"/>
      <c r="AA1697" s="26"/>
      <c r="AB1697" s="26"/>
      <c r="AC1697" s="26"/>
      <c r="AD1697" s="26"/>
      <c r="AE1697" s="26"/>
      <c r="AG1697" s="13"/>
      <c r="AH1697" s="13"/>
      <c r="AI1697" s="14"/>
      <c r="AJ1697" s="26"/>
      <c r="AK1697" s="26"/>
      <c r="AL1697" s="26"/>
      <c r="AM1697" s="26"/>
      <c r="AN1697" s="26"/>
      <c r="AO1697" s="26"/>
      <c r="AP1697" s="26"/>
      <c r="AQ1697" s="26"/>
      <c r="AS1697" s="13"/>
      <c r="AT1697" s="13"/>
      <c r="AU1697" s="14"/>
      <c r="AV1697" s="26"/>
      <c r="AW1697" s="26"/>
      <c r="AX1697" s="26"/>
      <c r="AY1697" s="26"/>
      <c r="AZ1697" s="26"/>
      <c r="BA1697" s="26"/>
      <c r="BB1697" s="26"/>
      <c r="BC1697" s="26"/>
      <c r="CW1697" s="26">
        <v>0.57803961748633881</v>
      </c>
      <c r="CX1697" s="13">
        <v>73.2</v>
      </c>
      <c r="CY1697" s="13">
        <v>71.099999000779121</v>
      </c>
      <c r="CZ1697" s="13">
        <v>70.527185122926326</v>
      </c>
      <c r="DA1697" s="13">
        <v>59.730306554775524</v>
      </c>
      <c r="DB1697" s="13">
        <f ca="1"/>
        <v>72.117565834085795</v>
      </c>
      <c r="DC1697" s="13">
        <f ca="1"/>
        <v>70.758429490656425</v>
      </c>
      <c r="DD1697" s="13">
        <v>69.740959093748899</v>
      </c>
      <c r="DE1697" s="13">
        <f ca="1"/>
        <v>71.713573171585651</v>
      </c>
      <c r="DF1697" s="13">
        <v>72.431616318072372</v>
      </c>
    </row>
    <row r="1698" spans="1:110" x14ac:dyDescent="0.25">
      <c r="A1698" s="9">
        <v>75.400000000000006</v>
      </c>
      <c r="B1698" s="10" t="b">
        <v>1</v>
      </c>
      <c r="U1698" s="13"/>
      <c r="V1698" s="13"/>
      <c r="W1698" s="14"/>
      <c r="X1698" s="26"/>
      <c r="Y1698" s="26"/>
      <c r="Z1698" s="26"/>
      <c r="AA1698" s="26"/>
      <c r="AB1698" s="26"/>
      <c r="AC1698" s="26"/>
      <c r="AD1698" s="26"/>
      <c r="AE1698" s="26"/>
      <c r="AG1698" s="13"/>
      <c r="AH1698" s="13"/>
      <c r="AI1698" s="14"/>
      <c r="AJ1698" s="26"/>
      <c r="AK1698" s="26"/>
      <c r="AL1698" s="26"/>
      <c r="AM1698" s="26"/>
      <c r="AN1698" s="26"/>
      <c r="AO1698" s="26"/>
      <c r="AP1698" s="26"/>
      <c r="AQ1698" s="26"/>
      <c r="AS1698" s="13"/>
      <c r="AT1698" s="13"/>
      <c r="AU1698" s="14"/>
      <c r="AV1698" s="26"/>
      <c r="AW1698" s="26"/>
      <c r="AX1698" s="26"/>
      <c r="AY1698" s="26"/>
      <c r="AZ1698" s="26"/>
      <c r="BA1698" s="26"/>
      <c r="BB1698" s="26"/>
      <c r="BC1698" s="26"/>
      <c r="CW1698" s="26">
        <v>0.57838114754098358</v>
      </c>
      <c r="CX1698" s="13">
        <v>73.2</v>
      </c>
      <c r="CY1698" s="13">
        <v>71.108312553545716</v>
      </c>
      <c r="CZ1698" s="13">
        <v>70.536239425758666</v>
      </c>
      <c r="DA1698" s="13">
        <v>59.78635913410848</v>
      </c>
      <c r="DB1698" s="13">
        <f ca="1"/>
        <v>72.125017015835127</v>
      </c>
      <c r="DC1698" s="13">
        <f ca="1"/>
        <v>70.766827018618216</v>
      </c>
      <c r="DD1698" s="13">
        <v>69.750852362047283</v>
      </c>
      <c r="DE1698" s="13">
        <f ca="1"/>
        <v>71.722415534465725</v>
      </c>
      <c r="DF1698" s="13">
        <v>72.440602187558696</v>
      </c>
    </row>
    <row r="1699" spans="1:110" x14ac:dyDescent="0.25">
      <c r="A1699" s="9">
        <v>75</v>
      </c>
      <c r="B1699" s="10" t="b">
        <v>1</v>
      </c>
      <c r="U1699" s="13"/>
      <c r="V1699" s="13"/>
      <c r="W1699" s="14"/>
      <c r="X1699" s="26"/>
      <c r="Y1699" s="26"/>
      <c r="Z1699" s="26"/>
      <c r="AA1699" s="26"/>
      <c r="AB1699" s="26"/>
      <c r="AC1699" s="26"/>
      <c r="AD1699" s="26"/>
      <c r="AE1699" s="26"/>
      <c r="AG1699" s="13"/>
      <c r="AH1699" s="13"/>
      <c r="AI1699" s="14"/>
      <c r="AJ1699" s="26"/>
      <c r="AK1699" s="26"/>
      <c r="AL1699" s="26"/>
      <c r="AM1699" s="26"/>
      <c r="AN1699" s="26"/>
      <c r="AO1699" s="26"/>
      <c r="AP1699" s="26"/>
      <c r="AQ1699" s="26"/>
      <c r="AS1699" s="13"/>
      <c r="AT1699" s="13"/>
      <c r="AU1699" s="14"/>
      <c r="AV1699" s="26"/>
      <c r="AW1699" s="26"/>
      <c r="AX1699" s="26"/>
      <c r="AY1699" s="26"/>
      <c r="AZ1699" s="26"/>
      <c r="BA1699" s="26"/>
      <c r="BB1699" s="26"/>
      <c r="BC1699" s="26"/>
      <c r="CW1699" s="26">
        <v>0.57872267759562845</v>
      </c>
      <c r="CX1699" s="13">
        <v>73.2</v>
      </c>
      <c r="CY1699" s="13">
        <v>71.116627541669004</v>
      </c>
      <c r="CZ1699" s="13">
        <v>70.545296454535503</v>
      </c>
      <c r="DA1699" s="13">
        <v>59.842457136930491</v>
      </c>
      <c r="DB1699" s="13">
        <f ca="1"/>
        <v>72.132468014473261</v>
      </c>
      <c r="DC1699" s="13">
        <f ca="1"/>
        <v>70.775226659860081</v>
      </c>
      <c r="DD1699" s="13">
        <v>69.760742709823489</v>
      </c>
      <c r="DE1699" s="13">
        <f ca="1"/>
        <v>71.73125780013072</v>
      </c>
      <c r="DF1699" s="13">
        <v>72.449587756552631</v>
      </c>
    </row>
    <row r="1700" spans="1:110" x14ac:dyDescent="0.25">
      <c r="A1700" s="9">
        <v>75</v>
      </c>
      <c r="B1700" s="10" t="b">
        <v>1</v>
      </c>
      <c r="U1700" s="13"/>
      <c r="V1700" s="13"/>
      <c r="W1700" s="14"/>
      <c r="X1700" s="26"/>
      <c r="Y1700" s="26"/>
      <c r="Z1700" s="26"/>
      <c r="AA1700" s="26"/>
      <c r="AB1700" s="26"/>
      <c r="AC1700" s="26"/>
      <c r="AD1700" s="26"/>
      <c r="AE1700" s="26"/>
      <c r="AG1700" s="13"/>
      <c r="AH1700" s="13"/>
      <c r="AI1700" s="14"/>
      <c r="AJ1700" s="26"/>
      <c r="AK1700" s="26"/>
      <c r="AL1700" s="26"/>
      <c r="AM1700" s="26"/>
      <c r="AN1700" s="26"/>
      <c r="AO1700" s="26"/>
      <c r="AP1700" s="26"/>
      <c r="AQ1700" s="26"/>
      <c r="AS1700" s="13"/>
      <c r="AT1700" s="13"/>
      <c r="AU1700" s="14"/>
      <c r="AV1700" s="26"/>
      <c r="AW1700" s="26"/>
      <c r="AX1700" s="26"/>
      <c r="AY1700" s="26"/>
      <c r="AZ1700" s="26"/>
      <c r="BA1700" s="26"/>
      <c r="BB1700" s="26"/>
      <c r="BC1700" s="26"/>
      <c r="CW1700" s="26">
        <v>0.57906420765027322</v>
      </c>
      <c r="CX1700" s="13">
        <v>73.2</v>
      </c>
      <c r="CY1700" s="13">
        <v>71.124943971984976</v>
      </c>
      <c r="CZ1700" s="13">
        <v>70.55435621745589</v>
      </c>
      <c r="DA1700" s="13">
        <v>59.898600636921152</v>
      </c>
      <c r="DB1700" s="13">
        <f ca="1"/>
        <v>72.139918835690509</v>
      </c>
      <c r="DC1700" s="13">
        <f ca="1"/>
        <v>70.783628421651542</v>
      </c>
      <c r="DD1700" s="13">
        <v>69.770630139662387</v>
      </c>
      <c r="DE1700" s="13">
        <f ca="1"/>
        <v>71.74009997342975</v>
      </c>
      <c r="DF1700" s="13">
        <v>72.458573029813977</v>
      </c>
    </row>
    <row r="1701" spans="1:110" x14ac:dyDescent="0.25">
      <c r="A1701" s="9">
        <v>75</v>
      </c>
      <c r="B1701" s="10" t="b">
        <v>1</v>
      </c>
      <c r="U1701" s="13"/>
      <c r="V1701" s="13"/>
      <c r="W1701" s="14"/>
      <c r="X1701" s="26"/>
      <c r="Y1701" s="26"/>
      <c r="Z1701" s="26"/>
      <c r="AA1701" s="26"/>
      <c r="AB1701" s="26"/>
      <c r="AC1701" s="26"/>
      <c r="AD1701" s="26"/>
      <c r="AE1701" s="26"/>
      <c r="AG1701" s="13"/>
      <c r="AH1701" s="13"/>
      <c r="AI1701" s="14"/>
      <c r="AJ1701" s="26"/>
      <c r="AK1701" s="26"/>
      <c r="AL1701" s="26"/>
      <c r="AM1701" s="26"/>
      <c r="AN1701" s="26"/>
      <c r="AO1701" s="26"/>
      <c r="AP1701" s="26"/>
      <c r="AQ1701" s="26"/>
      <c r="AS1701" s="13"/>
      <c r="AT1701" s="13"/>
      <c r="AU1701" s="14"/>
      <c r="AV1701" s="26"/>
      <c r="AW1701" s="26"/>
      <c r="AX1701" s="26"/>
      <c r="AY1701" s="26"/>
      <c r="AZ1701" s="26"/>
      <c r="BA1701" s="26"/>
      <c r="BB1701" s="26"/>
      <c r="BC1701" s="26"/>
      <c r="CW1701" s="26">
        <v>0.57940573770491799</v>
      </c>
      <c r="CX1701" s="13">
        <v>73.2</v>
      </c>
      <c r="CY1701" s="13">
        <v>71.133261851337608</v>
      </c>
      <c r="CZ1701" s="13">
        <v>70.563418722731626</v>
      </c>
      <c r="DA1701" s="13">
        <v>59.954789707939533</v>
      </c>
      <c r="DB1701" s="13">
        <f ca="1"/>
        <v>72.147369485179723</v>
      </c>
      <c r="DC1701" s="13">
        <f ca="1"/>
        <v>70.792032311272422</v>
      </c>
      <c r="DD1701" s="13">
        <v>69.780514654145122</v>
      </c>
      <c r="DE1701" s="13">
        <f ca="1"/>
        <v>71.748942059214087</v>
      </c>
      <c r="DF1701" s="13">
        <v>72.467558012104206</v>
      </c>
    </row>
    <row r="1702" spans="1:110" x14ac:dyDescent="0.25">
      <c r="A1702" s="9">
        <v>74.8</v>
      </c>
      <c r="B1702" s="10" t="b">
        <v>1</v>
      </c>
      <c r="U1702" s="13"/>
      <c r="V1702" s="13"/>
      <c r="W1702" s="14"/>
      <c r="X1702" s="26"/>
      <c r="Y1702" s="26"/>
      <c r="Z1702" s="26"/>
      <c r="AA1702" s="26"/>
      <c r="AB1702" s="26"/>
      <c r="AC1702" s="26"/>
      <c r="AD1702" s="26"/>
      <c r="AE1702" s="26"/>
      <c r="AG1702" s="13"/>
      <c r="AH1702" s="13"/>
      <c r="AI1702" s="14"/>
      <c r="AJ1702" s="26"/>
      <c r="AK1702" s="26"/>
      <c r="AL1702" s="26"/>
      <c r="AM1702" s="26"/>
      <c r="AN1702" s="26"/>
      <c r="AO1702" s="26"/>
      <c r="AP1702" s="26"/>
      <c r="AQ1702" s="26"/>
      <c r="AS1702" s="13"/>
      <c r="AT1702" s="13"/>
      <c r="AU1702" s="14"/>
      <c r="AV1702" s="26"/>
      <c r="AW1702" s="26"/>
      <c r="AX1702" s="26"/>
      <c r="AY1702" s="26"/>
      <c r="AZ1702" s="26"/>
      <c r="BA1702" s="26"/>
      <c r="BB1702" s="26"/>
      <c r="BC1702" s="26"/>
      <c r="CW1702" s="26">
        <v>0.57974726775956287</v>
      </c>
      <c r="CX1702" s="13">
        <v>73.2</v>
      </c>
      <c r="CY1702" s="13">
        <v>71.141581186578875</v>
      </c>
      <c r="CZ1702" s="13">
        <v>70.572483978587215</v>
      </c>
      <c r="DA1702" s="13">
        <v>60.011024424024711</v>
      </c>
      <c r="DB1702" s="13">
        <f ca="1"/>
        <v>72.154819968636446</v>
      </c>
      <c r="DC1702" s="13">
        <f ca="1"/>
        <v>70.80043833601286</v>
      </c>
      <c r="DD1702" s="13">
        <v>69.790396255848975</v>
      </c>
      <c r="DE1702" s="13">
        <f ca="1"/>
        <v>71.757784062337194</v>
      </c>
      <c r="DF1702" s="13">
        <v>72.476542708186344</v>
      </c>
    </row>
    <row r="1703" spans="1:110" x14ac:dyDescent="0.25">
      <c r="A1703" s="9">
        <v>69.400000000000006</v>
      </c>
      <c r="B1703" s="10" t="b">
        <v>1</v>
      </c>
      <c r="U1703" s="13"/>
      <c r="V1703" s="13"/>
      <c r="W1703" s="14"/>
      <c r="X1703" s="26"/>
      <c r="Y1703" s="26"/>
      <c r="Z1703" s="26"/>
      <c r="AA1703" s="26"/>
      <c r="AB1703" s="26"/>
      <c r="AC1703" s="26"/>
      <c r="AD1703" s="26"/>
      <c r="AE1703" s="26"/>
      <c r="AG1703" s="13"/>
      <c r="AH1703" s="13"/>
      <c r="AI1703" s="14"/>
      <c r="AJ1703" s="26"/>
      <c r="AK1703" s="26"/>
      <c r="AL1703" s="26"/>
      <c r="AM1703" s="26"/>
      <c r="AN1703" s="26"/>
      <c r="AO1703" s="26"/>
      <c r="AP1703" s="26"/>
      <c r="AQ1703" s="26"/>
      <c r="AS1703" s="13"/>
      <c r="AT1703" s="13"/>
      <c r="AU1703" s="14"/>
      <c r="AV1703" s="26"/>
      <c r="AW1703" s="26"/>
      <c r="AX1703" s="26"/>
      <c r="AY1703" s="26"/>
      <c r="AZ1703" s="26"/>
      <c r="BA1703" s="26"/>
      <c r="BB1703" s="26"/>
      <c r="BC1703" s="26"/>
      <c r="CW1703" s="26">
        <v>0.58008879781420764</v>
      </c>
      <c r="CX1703" s="13">
        <v>73.2</v>
      </c>
      <c r="CY1703" s="13">
        <v>71.149901984568757</v>
      </c>
      <c r="CZ1703" s="13">
        <v>70.581551993260305</v>
      </c>
      <c r="DA1703" s="13">
        <v>60.067304859396266</v>
      </c>
      <c r="DB1703" s="13">
        <f ca="1"/>
        <v>72.162270291758858</v>
      </c>
      <c r="DC1703" s="13">
        <f ca="1"/>
        <v>70.808846503173442</v>
      </c>
      <c r="DD1703" s="13">
        <v>69.800274947347447</v>
      </c>
      <c r="DE1703" s="13">
        <f ca="1"/>
        <v>71.766625987654663</v>
      </c>
      <c r="DF1703" s="13">
        <v>72.485527122825133</v>
      </c>
    </row>
    <row r="1704" spans="1:110" x14ac:dyDescent="0.25">
      <c r="A1704" s="9">
        <v>69.400000000000006</v>
      </c>
      <c r="B1704" s="10" t="b">
        <v>1</v>
      </c>
      <c r="U1704" s="13"/>
      <c r="V1704" s="13"/>
      <c r="W1704" s="14"/>
      <c r="X1704" s="26"/>
      <c r="Y1704" s="26"/>
      <c r="Z1704" s="26"/>
      <c r="AA1704" s="26"/>
      <c r="AB1704" s="26"/>
      <c r="AC1704" s="26"/>
      <c r="AD1704" s="26"/>
      <c r="AE1704" s="26"/>
      <c r="AG1704" s="13"/>
      <c r="AH1704" s="13"/>
      <c r="AI1704" s="14"/>
      <c r="AJ1704" s="26"/>
      <c r="AK1704" s="26"/>
      <c r="AL1704" s="26"/>
      <c r="AM1704" s="26"/>
      <c r="AN1704" s="26"/>
      <c r="AO1704" s="26"/>
      <c r="AP1704" s="26"/>
      <c r="AQ1704" s="26"/>
      <c r="AS1704" s="13"/>
      <c r="AT1704" s="13"/>
      <c r="AU1704" s="14"/>
      <c r="AV1704" s="26"/>
      <c r="AW1704" s="26"/>
      <c r="AX1704" s="26"/>
      <c r="AY1704" s="26"/>
      <c r="AZ1704" s="26"/>
      <c r="BA1704" s="26"/>
      <c r="BB1704" s="26"/>
      <c r="BC1704" s="26"/>
      <c r="CW1704" s="26">
        <v>0.58043032786885251</v>
      </c>
      <c r="CX1704" s="13">
        <v>73.2</v>
      </c>
      <c r="CY1704" s="13">
        <v>71.158224252175344</v>
      </c>
      <c r="CZ1704" s="13">
        <v>70.590622775001265</v>
      </c>
      <c r="DA1704" s="13">
        <v>60.123631088455056</v>
      </c>
      <c r="DB1704" s="13">
        <f ca="1"/>
        <v>72.169720460247845</v>
      </c>
      <c r="DC1704" s="13">
        <f ca="1"/>
        <v>70.81725682006514</v>
      </c>
      <c r="DD1704" s="13">
        <v>69.810150731210271</v>
      </c>
      <c r="DE1704" s="13">
        <f ca="1"/>
        <v>71.775467840024433</v>
      </c>
      <c r="DF1704" s="13">
        <v>72.494511260786936</v>
      </c>
    </row>
    <row r="1705" spans="1:110" x14ac:dyDescent="0.25">
      <c r="A1705" s="9">
        <v>69.2</v>
      </c>
      <c r="B1705" s="10" t="b">
        <v>1</v>
      </c>
      <c r="U1705" s="13"/>
      <c r="V1705" s="13"/>
      <c r="W1705" s="14"/>
      <c r="X1705" s="26"/>
      <c r="Y1705" s="26"/>
      <c r="Z1705" s="26"/>
      <c r="AA1705" s="26"/>
      <c r="AB1705" s="26"/>
      <c r="AC1705" s="26"/>
      <c r="AD1705" s="26"/>
      <c r="AE1705" s="26"/>
      <c r="AG1705" s="13"/>
      <c r="AH1705" s="13"/>
      <c r="AI1705" s="14"/>
      <c r="AJ1705" s="26"/>
      <c r="AK1705" s="26"/>
      <c r="AL1705" s="26"/>
      <c r="AM1705" s="26"/>
      <c r="AN1705" s="26"/>
      <c r="AO1705" s="26"/>
      <c r="AP1705" s="26"/>
      <c r="AQ1705" s="26"/>
      <c r="AS1705" s="13"/>
      <c r="AT1705" s="13"/>
      <c r="AU1705" s="14"/>
      <c r="AV1705" s="26"/>
      <c r="AW1705" s="26"/>
      <c r="AX1705" s="26"/>
      <c r="AY1705" s="26"/>
      <c r="AZ1705" s="26"/>
      <c r="BA1705" s="26"/>
      <c r="BB1705" s="26"/>
      <c r="BC1705" s="26"/>
      <c r="CW1705" s="26">
        <v>0.58077185792349728</v>
      </c>
      <c r="CX1705" s="13">
        <v>73.2</v>
      </c>
      <c r="CY1705" s="13">
        <v>71.166547996274858</v>
      </c>
      <c r="CZ1705" s="13">
        <v>70.599696332073549</v>
      </c>
      <c r="DA1705" s="13">
        <v>60.180003185783605</v>
      </c>
      <c r="DB1705" s="13">
        <f ca="1"/>
        <v>72.177170479807003</v>
      </c>
      <c r="DC1705" s="13">
        <f ca="1"/>
        <v>70.825669294009472</v>
      </c>
      <c r="DD1705" s="13">
        <v>69.820023610003375</v>
      </c>
      <c r="DE1705" s="13">
        <f ca="1"/>
        <v>71.784309624306573</v>
      </c>
      <c r="DF1705" s="13">
        <v>72.503495126839823</v>
      </c>
    </row>
    <row r="1706" spans="1:110" x14ac:dyDescent="0.25">
      <c r="A1706" s="9">
        <v>69</v>
      </c>
      <c r="B1706" s="10" t="b">
        <v>1</v>
      </c>
      <c r="U1706" s="13"/>
      <c r="V1706" s="13"/>
      <c r="W1706" s="14"/>
      <c r="X1706" s="26"/>
      <c r="Y1706" s="26"/>
      <c r="Z1706" s="26"/>
      <c r="AA1706" s="26"/>
      <c r="AB1706" s="26"/>
      <c r="AC1706" s="26"/>
      <c r="AD1706" s="26"/>
      <c r="AE1706" s="26"/>
      <c r="AG1706" s="13"/>
      <c r="AH1706" s="13"/>
      <c r="AI1706" s="14"/>
      <c r="AJ1706" s="26"/>
      <c r="AK1706" s="26"/>
      <c r="AL1706" s="26"/>
      <c r="AM1706" s="26"/>
      <c r="AN1706" s="26"/>
      <c r="AO1706" s="26"/>
      <c r="AP1706" s="26"/>
      <c r="AQ1706" s="26"/>
      <c r="AS1706" s="13"/>
      <c r="AT1706" s="13"/>
      <c r="AU1706" s="14"/>
      <c r="AV1706" s="26"/>
      <c r="AW1706" s="26"/>
      <c r="AX1706" s="26"/>
      <c r="AY1706" s="26"/>
      <c r="AZ1706" s="26"/>
      <c r="BA1706" s="26"/>
      <c r="BB1706" s="26"/>
      <c r="BC1706" s="26"/>
      <c r="CW1706" s="26">
        <v>0.58111338797814205</v>
      </c>
      <c r="CX1706" s="13">
        <v>73.2</v>
      </c>
      <c r="CY1706" s="13">
        <v>71.174873223751703</v>
      </c>
      <c r="CZ1706" s="13">
        <v>70.608772672753631</v>
      </c>
      <c r="DA1706" s="13">
        <v>60.236421226146838</v>
      </c>
      <c r="DB1706" s="13">
        <f ca="1"/>
        <v>72.184620356142759</v>
      </c>
      <c r="DC1706" s="13">
        <f ca="1"/>
        <v>70.834083932338444</v>
      </c>
      <c r="DD1706" s="13">
        <v>69.829893586288932</v>
      </c>
      <c r="DE1706" s="13">
        <f ca="1"/>
        <v>71.79315134536354</v>
      </c>
      <c r="DF1706" s="13">
        <v>72.512478725753624</v>
      </c>
    </row>
    <row r="1707" spans="1:110" x14ac:dyDescent="0.25">
      <c r="A1707" s="9">
        <v>68.900000000000006</v>
      </c>
      <c r="B1707" s="10" t="b">
        <v>1</v>
      </c>
      <c r="U1707" s="13"/>
      <c r="V1707" s="13"/>
      <c r="W1707" s="14"/>
      <c r="X1707" s="26"/>
      <c r="Y1707" s="26"/>
      <c r="Z1707" s="26"/>
      <c r="AA1707" s="26"/>
      <c r="AB1707" s="26"/>
      <c r="AC1707" s="26"/>
      <c r="AD1707" s="26"/>
      <c r="AE1707" s="26"/>
      <c r="AG1707" s="13"/>
      <c r="AH1707" s="13"/>
      <c r="AI1707" s="14"/>
      <c r="AJ1707" s="26"/>
      <c r="AK1707" s="26"/>
      <c r="AL1707" s="26"/>
      <c r="AM1707" s="26"/>
      <c r="AN1707" s="26"/>
      <c r="AO1707" s="26"/>
      <c r="AP1707" s="26"/>
      <c r="AQ1707" s="26"/>
      <c r="AS1707" s="13"/>
      <c r="AT1707" s="13"/>
      <c r="AU1707" s="14"/>
      <c r="AV1707" s="26"/>
      <c r="AW1707" s="26"/>
      <c r="AX1707" s="26"/>
      <c r="AY1707" s="26"/>
      <c r="AZ1707" s="26"/>
      <c r="BA1707" s="26"/>
      <c r="BB1707" s="26"/>
      <c r="BC1707" s="26"/>
      <c r="CW1707" s="26">
        <v>0.58145491803278693</v>
      </c>
      <c r="CX1707" s="13">
        <v>73.3</v>
      </c>
      <c r="CY1707" s="13">
        <v>71.183199941498472</v>
      </c>
      <c r="CZ1707" s="13">
        <v>70.617851805331057</v>
      </c>
      <c r="DA1707" s="13">
        <v>60.292885284492641</v>
      </c>
      <c r="DB1707" s="13">
        <f ca="1"/>
        <v>72.192070094964294</v>
      </c>
      <c r="DC1707" s="13">
        <f ca="1"/>
        <v>70.842500742394705</v>
      </c>
      <c r="DD1707" s="13">
        <v>69.839760662625338</v>
      </c>
      <c r="DE1707" s="13">
        <f ca="1"/>
        <v>71.801993008060023</v>
      </c>
      <c r="DF1707" s="13">
        <v>72.521462062299861</v>
      </c>
    </row>
    <row r="1708" spans="1:110" x14ac:dyDescent="0.25">
      <c r="A1708" s="9">
        <v>68.7</v>
      </c>
      <c r="B1708" s="10" t="b">
        <v>1</v>
      </c>
      <c r="U1708" s="13"/>
      <c r="V1708" s="13"/>
      <c r="W1708" s="14"/>
      <c r="X1708" s="26"/>
      <c r="Y1708" s="26"/>
      <c r="Z1708" s="26"/>
      <c r="AA1708" s="26"/>
      <c r="AB1708" s="26"/>
      <c r="AC1708" s="26"/>
      <c r="AD1708" s="26"/>
      <c r="AE1708" s="26"/>
      <c r="AG1708" s="13"/>
      <c r="AH1708" s="13"/>
      <c r="AI1708" s="14"/>
      <c r="AJ1708" s="26"/>
      <c r="AK1708" s="26"/>
      <c r="AL1708" s="26"/>
      <c r="AM1708" s="26"/>
      <c r="AN1708" s="26"/>
      <c r="AO1708" s="26"/>
      <c r="AP1708" s="26"/>
      <c r="AQ1708" s="26"/>
      <c r="AS1708" s="13"/>
      <c r="AT1708" s="13"/>
      <c r="AU1708" s="14"/>
      <c r="AV1708" s="26"/>
      <c r="AW1708" s="26"/>
      <c r="AX1708" s="26"/>
      <c r="AY1708" s="26"/>
      <c r="AZ1708" s="26"/>
      <c r="BA1708" s="26"/>
      <c r="BB1708" s="26"/>
      <c r="BC1708" s="26"/>
      <c r="CW1708" s="26">
        <v>0.58179644808743169</v>
      </c>
      <c r="CX1708" s="13">
        <v>73.3</v>
      </c>
      <c r="CY1708" s="13">
        <v>71.191528156416027</v>
      </c>
      <c r="CZ1708" s="13">
        <v>70.626933738108718</v>
      </c>
      <c r="DA1708" s="13">
        <v>60.34939543595241</v>
      </c>
      <c r="DB1708" s="13">
        <f ca="1"/>
        <v>72.19951970198359</v>
      </c>
      <c r="DC1708" s="13">
        <f ca="1"/>
        <v>70.850919731531505</v>
      </c>
      <c r="DD1708" s="13">
        <v>69.849624841567248</v>
      </c>
      <c r="DE1708" s="13">
        <f ca="1"/>
        <v>71.810834617263012</v>
      </c>
      <c r="DF1708" s="13">
        <v>72.53044514125186</v>
      </c>
    </row>
    <row r="1709" spans="1:110" x14ac:dyDescent="0.25">
      <c r="A1709" s="9">
        <v>68.5</v>
      </c>
      <c r="B1709" s="10" t="b">
        <v>1</v>
      </c>
      <c r="U1709" s="13"/>
      <c r="V1709" s="13"/>
      <c r="W1709" s="14"/>
      <c r="X1709" s="26"/>
      <c r="Y1709" s="26"/>
      <c r="Z1709" s="26"/>
      <c r="AA1709" s="26"/>
      <c r="AB1709" s="26"/>
      <c r="AC1709" s="26"/>
      <c r="AD1709" s="26"/>
      <c r="AE1709" s="26"/>
      <c r="AG1709" s="13"/>
      <c r="AH1709" s="13"/>
      <c r="AI1709" s="14"/>
      <c r="AJ1709" s="26"/>
      <c r="AK1709" s="26"/>
      <c r="AL1709" s="26"/>
      <c r="AM1709" s="26"/>
      <c r="AN1709" s="26"/>
      <c r="AO1709" s="26"/>
      <c r="AP1709" s="26"/>
      <c r="AQ1709" s="26"/>
      <c r="AS1709" s="13"/>
      <c r="AT1709" s="13"/>
      <c r="AU1709" s="14"/>
      <c r="AV1709" s="26"/>
      <c r="AW1709" s="26"/>
      <c r="AX1709" s="26"/>
      <c r="AY1709" s="26"/>
      <c r="AZ1709" s="26"/>
      <c r="BA1709" s="26"/>
      <c r="BB1709" s="26"/>
      <c r="BC1709" s="26"/>
      <c r="CW1709" s="26">
        <v>0.58213797814207646</v>
      </c>
      <c r="CX1709" s="13">
        <v>73.3</v>
      </c>
      <c r="CY1709" s="13">
        <v>71.199857875413542</v>
      </c>
      <c r="CZ1709" s="13">
        <v>70.636018479402452</v>
      </c>
      <c r="DA1709" s="13">
        <v>60.405951755841699</v>
      </c>
      <c r="DB1709" s="13">
        <f ca="1"/>
        <v>72.206969182915557</v>
      </c>
      <c r="DC1709" s="13">
        <f ca="1"/>
        <v>70.859340907112752</v>
      </c>
      <c r="DD1709" s="13">
        <v>69.859486125665541</v>
      </c>
      <c r="DE1709" s="13">
        <f ca="1"/>
        <v>71.819676177841941</v>
      </c>
      <c r="DF1709" s="13">
        <v>72.539427967384711</v>
      </c>
    </row>
    <row r="1710" spans="1:110" x14ac:dyDescent="0.25">
      <c r="A1710" s="9">
        <v>68.400000000000006</v>
      </c>
      <c r="B1710" s="10" t="b">
        <v>1</v>
      </c>
      <c r="U1710" s="13"/>
      <c r="V1710" s="13"/>
      <c r="W1710" s="14"/>
      <c r="X1710" s="26"/>
      <c r="Y1710" s="26"/>
      <c r="Z1710" s="26"/>
      <c r="AA1710" s="26"/>
      <c r="AB1710" s="26"/>
      <c r="AC1710" s="26"/>
      <c r="AD1710" s="26"/>
      <c r="AE1710" s="26"/>
      <c r="AG1710" s="13"/>
      <c r="AH1710" s="13"/>
      <c r="AI1710" s="14"/>
      <c r="AJ1710" s="26"/>
      <c r="AK1710" s="26"/>
      <c r="AL1710" s="26"/>
      <c r="AM1710" s="26"/>
      <c r="AN1710" s="26"/>
      <c r="AO1710" s="26"/>
      <c r="AP1710" s="26"/>
      <c r="AQ1710" s="26"/>
      <c r="AS1710" s="13"/>
      <c r="AT1710" s="13"/>
      <c r="AU1710" s="14"/>
      <c r="AV1710" s="26"/>
      <c r="AW1710" s="26"/>
      <c r="AX1710" s="26"/>
      <c r="AY1710" s="26"/>
      <c r="AZ1710" s="26"/>
      <c r="BA1710" s="26"/>
      <c r="BB1710" s="26"/>
      <c r="BC1710" s="26"/>
      <c r="CW1710" s="26">
        <v>0.58247950819672134</v>
      </c>
      <c r="CX1710" s="13">
        <v>73.3</v>
      </c>
      <c r="CY1710" s="13">
        <v>71.208189105408536</v>
      </c>
      <c r="CZ1710" s="13">
        <v>70.645106037541666</v>
      </c>
      <c r="DA1710" s="13">
        <v>60.462554319660846</v>
      </c>
      <c r="DB1710" s="13">
        <f ca="1"/>
        <v>72.214418543477962</v>
      </c>
      <c r="DC1710" s="13">
        <f ca="1"/>
        <v>70.867764276513171</v>
      </c>
      <c r="DD1710" s="13">
        <v>69.869344517467397</v>
      </c>
      <c r="DE1710" s="13">
        <f ca="1"/>
        <v>71.82851769466852</v>
      </c>
      <c r="DF1710" s="13">
        <v>72.548410545475321</v>
      </c>
    </row>
    <row r="1711" spans="1:110" x14ac:dyDescent="0.25">
      <c r="A1711" s="9">
        <v>68.2</v>
      </c>
      <c r="B1711" s="10" t="b">
        <v>1</v>
      </c>
      <c r="U1711" s="13"/>
      <c r="V1711" s="13"/>
      <c r="W1711" s="14"/>
      <c r="X1711" s="26"/>
      <c r="Y1711" s="26"/>
      <c r="Z1711" s="26"/>
      <c r="AA1711" s="26"/>
      <c r="AB1711" s="26"/>
      <c r="AC1711" s="26"/>
      <c r="AD1711" s="26"/>
      <c r="AE1711" s="26"/>
      <c r="AG1711" s="13"/>
      <c r="AH1711" s="13"/>
      <c r="AI1711" s="14"/>
      <c r="AJ1711" s="26"/>
      <c r="AK1711" s="26"/>
      <c r="AL1711" s="26"/>
      <c r="AM1711" s="26"/>
      <c r="AN1711" s="26"/>
      <c r="AO1711" s="26"/>
      <c r="AP1711" s="26"/>
      <c r="AQ1711" s="26"/>
      <c r="AS1711" s="13"/>
      <c r="AT1711" s="13"/>
      <c r="AU1711" s="14"/>
      <c r="AV1711" s="26"/>
      <c r="AW1711" s="26"/>
      <c r="AX1711" s="26"/>
      <c r="AY1711" s="26"/>
      <c r="AZ1711" s="26"/>
      <c r="BA1711" s="26"/>
      <c r="BB1711" s="26"/>
      <c r="BC1711" s="26"/>
      <c r="CW1711" s="26">
        <v>0.58282103825136611</v>
      </c>
      <c r="CX1711" s="13">
        <v>73.3</v>
      </c>
      <c r="CY1711" s="13">
        <v>71.216521853326896</v>
      </c>
      <c r="CZ1711" s="13">
        <v>70.654196420868814</v>
      </c>
      <c r="DA1711" s="13">
        <v>60.519203203095465</v>
      </c>
      <c r="DB1711" s="13">
        <f ca="1"/>
        <v>72.221867789391496</v>
      </c>
      <c r="DC1711" s="13">
        <f ca="1"/>
        <v>70.876189847118212</v>
      </c>
      <c r="DD1711" s="13">
        <v>69.879200019516219</v>
      </c>
      <c r="DE1711" s="13">
        <f ca="1"/>
        <v>71.837359172616928</v>
      </c>
      <c r="DF1711" s="13">
        <v>72.557392880302444</v>
      </c>
    </row>
    <row r="1712" spans="1:110" x14ac:dyDescent="0.25">
      <c r="A1712" s="9">
        <v>68</v>
      </c>
      <c r="B1712" s="10" t="b">
        <v>1</v>
      </c>
      <c r="U1712" s="13"/>
      <c r="V1712" s="13"/>
      <c r="W1712" s="14"/>
      <c r="X1712" s="26"/>
      <c r="Y1712" s="26"/>
      <c r="Z1712" s="26"/>
      <c r="AA1712" s="26"/>
      <c r="AB1712" s="26"/>
      <c r="AC1712" s="26"/>
      <c r="AD1712" s="26"/>
      <c r="AE1712" s="26"/>
      <c r="AG1712" s="13"/>
      <c r="AH1712" s="13"/>
      <c r="AI1712" s="14"/>
      <c r="AJ1712" s="26"/>
      <c r="AK1712" s="26"/>
      <c r="AL1712" s="26"/>
      <c r="AM1712" s="26"/>
      <c r="AN1712" s="26"/>
      <c r="AO1712" s="26"/>
      <c r="AP1712" s="26"/>
      <c r="AQ1712" s="26"/>
      <c r="AS1712" s="13"/>
      <c r="AT1712" s="13"/>
      <c r="AU1712" s="14"/>
      <c r="AV1712" s="26"/>
      <c r="AW1712" s="26"/>
      <c r="AX1712" s="26"/>
      <c r="AY1712" s="26"/>
      <c r="AZ1712" s="26"/>
      <c r="BA1712" s="26"/>
      <c r="BB1712" s="26"/>
      <c r="BC1712" s="26"/>
      <c r="CW1712" s="26">
        <v>0.58316256830601088</v>
      </c>
      <c r="CX1712" s="13">
        <v>73.3</v>
      </c>
      <c r="CY1712" s="13">
        <v>71.224856126102992</v>
      </c>
      <c r="CZ1712" s="13">
        <v>70.66328963773995</v>
      </c>
      <c r="DA1712" s="13">
        <v>60.575898482017195</v>
      </c>
      <c r="DB1712" s="13">
        <f ca="1"/>
        <v>72.229316926379823</v>
      </c>
      <c r="DC1712" s="13">
        <f ca="1"/>
        <v>70.884617626324129</v>
      </c>
      <c r="DD1712" s="13">
        <v>69.889052634351742</v>
      </c>
      <c r="DE1712" s="13">
        <f ca="1"/>
        <v>71.846200616563706</v>
      </c>
      <c r="DF1712" s="13">
        <v>72.566374976646699</v>
      </c>
    </row>
    <row r="1713" spans="1:110" x14ac:dyDescent="0.25">
      <c r="A1713" s="9">
        <v>67.900000000000006</v>
      </c>
      <c r="B1713" s="10" t="b">
        <v>1</v>
      </c>
      <c r="U1713" s="13"/>
      <c r="V1713" s="13"/>
      <c r="W1713" s="14"/>
      <c r="X1713" s="26"/>
      <c r="Y1713" s="26"/>
      <c r="Z1713" s="26"/>
      <c r="AA1713" s="26"/>
      <c r="AB1713" s="26"/>
      <c r="AC1713" s="26"/>
      <c r="AD1713" s="26"/>
      <c r="AE1713" s="26"/>
      <c r="AG1713" s="13"/>
      <c r="AH1713" s="13"/>
      <c r="AI1713" s="14"/>
      <c r="AJ1713" s="26"/>
      <c r="AK1713" s="26"/>
      <c r="AL1713" s="26"/>
      <c r="AM1713" s="26"/>
      <c r="AN1713" s="26"/>
      <c r="AO1713" s="26"/>
      <c r="AP1713" s="26"/>
      <c r="AQ1713" s="26"/>
      <c r="AS1713" s="13"/>
      <c r="AT1713" s="13"/>
      <c r="AU1713" s="14"/>
      <c r="AV1713" s="26"/>
      <c r="AW1713" s="26"/>
      <c r="AX1713" s="26"/>
      <c r="AY1713" s="26"/>
      <c r="AZ1713" s="26"/>
      <c r="BA1713" s="26"/>
      <c r="BB1713" s="26"/>
      <c r="BC1713" s="26"/>
      <c r="CW1713" s="26">
        <v>0.58350409836065575</v>
      </c>
      <c r="CX1713" s="13">
        <v>73.3</v>
      </c>
      <c r="CY1713" s="13">
        <v>71.23319193067961</v>
      </c>
      <c r="CZ1713" s="13">
        <v>70.672385696524529</v>
      </c>
      <c r="DA1713" s="13">
        <v>60.632640232484249</v>
      </c>
      <c r="DB1713" s="13">
        <f ca="1"/>
        <v>72.236765960169606</v>
      </c>
      <c r="DC1713" s="13">
        <f ca="1"/>
        <v>70.893047621538145</v>
      </c>
      <c r="DD1713" s="13">
        <v>69.898902364509894</v>
      </c>
      <c r="DE1713" s="13">
        <f ca="1"/>
        <v>71.855042031387896</v>
      </c>
      <c r="DF1713" s="13">
        <v>72.575356839290549</v>
      </c>
    </row>
    <row r="1714" spans="1:110" x14ac:dyDescent="0.25">
      <c r="A1714" s="9">
        <v>67.7</v>
      </c>
      <c r="B1714" s="10" t="b">
        <v>1</v>
      </c>
      <c r="U1714" s="13"/>
      <c r="V1714" s="13"/>
      <c r="W1714" s="14"/>
      <c r="X1714" s="26"/>
      <c r="Y1714" s="26"/>
      <c r="Z1714" s="26"/>
      <c r="AA1714" s="26"/>
      <c r="AB1714" s="26"/>
      <c r="AC1714" s="26"/>
      <c r="AD1714" s="26"/>
      <c r="AE1714" s="26"/>
      <c r="AG1714" s="13"/>
      <c r="AH1714" s="13"/>
      <c r="AI1714" s="14"/>
      <c r="AJ1714" s="26"/>
      <c r="AK1714" s="26"/>
      <c r="AL1714" s="26"/>
      <c r="AM1714" s="26"/>
      <c r="AN1714" s="26"/>
      <c r="AO1714" s="26"/>
      <c r="AP1714" s="26"/>
      <c r="AQ1714" s="26"/>
      <c r="AS1714" s="13"/>
      <c r="AT1714" s="13"/>
      <c r="AU1714" s="14"/>
      <c r="AV1714" s="26"/>
      <c r="AW1714" s="26"/>
      <c r="AX1714" s="26"/>
      <c r="AY1714" s="26"/>
      <c r="AZ1714" s="26"/>
      <c r="BA1714" s="26"/>
      <c r="BB1714" s="26"/>
      <c r="BC1714" s="26"/>
      <c r="CW1714" s="26">
        <v>0.58384562841530052</v>
      </c>
      <c r="CX1714" s="13">
        <v>73.3</v>
      </c>
      <c r="CY1714" s="13">
        <v>71.241529274008101</v>
      </c>
      <c r="CZ1714" s="13">
        <v>70.681484605605476</v>
      </c>
      <c r="DA1714" s="13">
        <v>60.689428530741957</v>
      </c>
      <c r="DB1714" s="13">
        <f ca="1"/>
        <v>72.244214896490504</v>
      </c>
      <c r="DC1714" s="13">
        <f ca="1"/>
        <v>70.901479840178325</v>
      </c>
      <c r="DD1714" s="13">
        <v>69.908749212522991</v>
      </c>
      <c r="DE1714" s="13">
        <f ca="1"/>
        <v>71.863883421970968</v>
      </c>
      <c r="DF1714" s="13">
        <v>72.58433847301842</v>
      </c>
    </row>
    <row r="1715" spans="1:110" x14ac:dyDescent="0.25">
      <c r="A1715" s="9">
        <v>67.5</v>
      </c>
      <c r="B1715" s="10" t="b">
        <v>1</v>
      </c>
      <c r="U1715" s="13"/>
      <c r="V1715" s="13"/>
      <c r="W1715" s="14"/>
      <c r="X1715" s="26"/>
      <c r="Y1715" s="26"/>
      <c r="Z1715" s="26"/>
      <c r="AA1715" s="26"/>
      <c r="AB1715" s="26"/>
      <c r="AC1715" s="26"/>
      <c r="AD1715" s="26"/>
      <c r="AE1715" s="26"/>
      <c r="AG1715" s="13"/>
      <c r="AH1715" s="13"/>
      <c r="AI1715" s="14"/>
      <c r="AJ1715" s="26"/>
      <c r="AK1715" s="26"/>
      <c r="AL1715" s="26"/>
      <c r="AM1715" s="26"/>
      <c r="AN1715" s="26"/>
      <c r="AO1715" s="26"/>
      <c r="AP1715" s="26"/>
      <c r="AQ1715" s="26"/>
      <c r="AS1715" s="13"/>
      <c r="AT1715" s="13"/>
      <c r="AU1715" s="14"/>
      <c r="AV1715" s="26"/>
      <c r="AW1715" s="26"/>
      <c r="AX1715" s="26"/>
      <c r="AY1715" s="26"/>
      <c r="AZ1715" s="26"/>
      <c r="BA1715" s="26"/>
      <c r="BB1715" s="26"/>
      <c r="BC1715" s="26"/>
      <c r="CW1715" s="26">
        <v>0.5841871584699454</v>
      </c>
      <c r="CX1715" s="13">
        <v>73.3</v>
      </c>
      <c r="CY1715" s="13">
        <v>71.24986816304839</v>
      </c>
      <c r="CZ1715" s="13">
        <v>70.690586373379247</v>
      </c>
      <c r="DA1715" s="13">
        <v>60.74626345322352</v>
      </c>
      <c r="DB1715" s="13">
        <f ca="1"/>
        <v>72.251663741075262</v>
      </c>
      <c r="DC1715" s="13">
        <f ca="1"/>
        <v>70.909914289673779</v>
      </c>
      <c r="DD1715" s="13">
        <v>69.918593180919572</v>
      </c>
      <c r="DE1715" s="13">
        <f ca="1"/>
        <v>71.872724793196923</v>
      </c>
      <c r="DF1715" s="13">
        <v>72.593319882616612</v>
      </c>
    </row>
    <row r="1716" spans="1:110" x14ac:dyDescent="0.25">
      <c r="A1716" s="9">
        <v>66.2</v>
      </c>
      <c r="B1716" s="10" t="b">
        <v>1</v>
      </c>
      <c r="U1716" s="13"/>
      <c r="V1716" s="13"/>
      <c r="W1716" s="14"/>
      <c r="X1716" s="26"/>
      <c r="Y1716" s="26"/>
      <c r="Z1716" s="26"/>
      <c r="AA1716" s="26"/>
      <c r="AB1716" s="26"/>
      <c r="AC1716" s="26"/>
      <c r="AD1716" s="26"/>
      <c r="AE1716" s="26"/>
      <c r="AG1716" s="13"/>
      <c r="AH1716" s="13"/>
      <c r="AI1716" s="14"/>
      <c r="AJ1716" s="26"/>
      <c r="AK1716" s="26"/>
      <c r="AL1716" s="26"/>
      <c r="AM1716" s="26"/>
      <c r="AN1716" s="26"/>
      <c r="AO1716" s="26"/>
      <c r="AP1716" s="26"/>
      <c r="AQ1716" s="26"/>
      <c r="AS1716" s="13"/>
      <c r="AT1716" s="13"/>
      <c r="AU1716" s="14"/>
      <c r="AV1716" s="26"/>
      <c r="AW1716" s="26"/>
      <c r="AX1716" s="26"/>
      <c r="AY1716" s="26"/>
      <c r="AZ1716" s="26"/>
      <c r="BA1716" s="26"/>
      <c r="BB1716" s="26"/>
      <c r="BC1716" s="26"/>
      <c r="CW1716" s="26">
        <v>0.58452868852459017</v>
      </c>
      <c r="CX1716" s="13">
        <v>73.3</v>
      </c>
      <c r="CY1716" s="13">
        <v>71.258208604768981</v>
      </c>
      <c r="CZ1716" s="13">
        <v>70.699691008256025</v>
      </c>
      <c r="DA1716" s="13">
        <v>60.803145076550486</v>
      </c>
      <c r="DB1716" s="13">
        <f ca="1"/>
        <v>72.259112499659722</v>
      </c>
      <c r="DC1716" s="13">
        <f ca="1"/>
        <v>70.918350977464598</v>
      </c>
      <c r="DD1716" s="13">
        <v>69.928434272224507</v>
      </c>
      <c r="DE1716" s="13">
        <f ca="1"/>
        <v>71.881566149952249</v>
      </c>
      <c r="DF1716" s="13">
        <v>72.602301072873416</v>
      </c>
    </row>
    <row r="1717" spans="1:110" x14ac:dyDescent="0.25">
      <c r="A1717" s="9">
        <v>67.2</v>
      </c>
      <c r="B1717" s="10" t="b">
        <v>1</v>
      </c>
      <c r="U1717" s="13"/>
      <c r="V1717" s="13"/>
      <c r="W1717" s="14"/>
      <c r="X1717" s="26"/>
      <c r="Y1717" s="26"/>
      <c r="Z1717" s="26"/>
      <c r="AA1717" s="26"/>
      <c r="AB1717" s="26"/>
      <c r="AC1717" s="26"/>
      <c r="AD1717" s="26"/>
      <c r="AE1717" s="26"/>
      <c r="AG1717" s="13"/>
      <c r="AH1717" s="13"/>
      <c r="AI1717" s="14"/>
      <c r="AJ1717" s="26"/>
      <c r="AK1717" s="26"/>
      <c r="AL1717" s="26"/>
      <c r="AM1717" s="26"/>
      <c r="AN1717" s="26"/>
      <c r="AO1717" s="26"/>
      <c r="AP1717" s="26"/>
      <c r="AQ1717" s="26"/>
      <c r="AS1717" s="13"/>
      <c r="AT1717" s="13"/>
      <c r="AU1717" s="14"/>
      <c r="AV1717" s="26"/>
      <c r="AW1717" s="26"/>
      <c r="AX1717" s="26"/>
      <c r="AY1717" s="26"/>
      <c r="AZ1717" s="26"/>
      <c r="BA1717" s="26"/>
      <c r="BB1717" s="26"/>
      <c r="BC1717" s="26"/>
      <c r="CW1717" s="26">
        <v>0.58487021857923494</v>
      </c>
      <c r="CX1717" s="13">
        <v>73.3</v>
      </c>
      <c r="CY1717" s="13">
        <v>71.266550606147064</v>
      </c>
      <c r="CZ1717" s="13">
        <v>70.70879851865962</v>
      </c>
      <c r="DA1717" s="13">
        <v>60.860073477533483</v>
      </c>
      <c r="DB1717" s="13">
        <f ca="1"/>
        <v>72.266561177982808</v>
      </c>
      <c r="DC1717" s="13">
        <f ca="1"/>
        <v>70.92678991100199</v>
      </c>
      <c r="DD1717" s="13">
        <v>69.938272488959001</v>
      </c>
      <c r="DE1717" s="13">
        <f ca="1"/>
        <v>71.890407497126006</v>
      </c>
      <c r="DF1717" s="13">
        <v>72.611282048579085</v>
      </c>
    </row>
    <row r="1718" spans="1:110" x14ac:dyDescent="0.25">
      <c r="A1718" s="9">
        <v>67</v>
      </c>
      <c r="B1718" s="10" t="b">
        <v>1</v>
      </c>
      <c r="U1718" s="13"/>
      <c r="V1718" s="13"/>
      <c r="W1718" s="14"/>
      <c r="X1718" s="26"/>
      <c r="Y1718" s="26"/>
      <c r="Z1718" s="26"/>
      <c r="AA1718" s="26"/>
      <c r="AB1718" s="26"/>
      <c r="AC1718" s="26"/>
      <c r="AD1718" s="26"/>
      <c r="AE1718" s="26"/>
      <c r="AG1718" s="13"/>
      <c r="AH1718" s="13"/>
      <c r="AI1718" s="14"/>
      <c r="AJ1718" s="26"/>
      <c r="AK1718" s="26"/>
      <c r="AL1718" s="26"/>
      <c r="AM1718" s="26"/>
      <c r="AN1718" s="26"/>
      <c r="AO1718" s="26"/>
      <c r="AP1718" s="26"/>
      <c r="AQ1718" s="26"/>
      <c r="AS1718" s="13"/>
      <c r="AT1718" s="13"/>
      <c r="AU1718" s="14"/>
      <c r="AV1718" s="26"/>
      <c r="AW1718" s="26"/>
      <c r="AX1718" s="26"/>
      <c r="AY1718" s="26"/>
      <c r="AZ1718" s="26"/>
      <c r="BA1718" s="26"/>
      <c r="BB1718" s="26"/>
      <c r="BC1718" s="26"/>
      <c r="CW1718" s="26">
        <v>0.58521174863387981</v>
      </c>
      <c r="CX1718" s="13">
        <v>73.3</v>
      </c>
      <c r="CY1718" s="13">
        <v>71.274894174168523</v>
      </c>
      <c r="CZ1718" s="13">
        <v>70.717908913027514</v>
      </c>
      <c r="DA1718" s="13">
        <v>60.917048733172798</v>
      </c>
      <c r="DB1718" s="13">
        <f ca="1"/>
        <v>72.274009781786646</v>
      </c>
      <c r="DC1718" s="13">
        <f ca="1"/>
        <v>70.935231097748286</v>
      </c>
      <c r="DD1718" s="13">
        <v>69.948107833640563</v>
      </c>
      <c r="DE1718" s="13">
        <f ca="1"/>
        <v>71.899248839609811</v>
      </c>
      <c r="DF1718" s="13">
        <v>72.620262814525873</v>
      </c>
    </row>
    <row r="1719" spans="1:110" x14ac:dyDescent="0.25">
      <c r="A1719" s="9" t="str">
        <v/>
      </c>
      <c r="B1719" s="10" t="b">
        <v>0</v>
      </c>
      <c r="U1719" s="13"/>
      <c r="V1719" s="13"/>
      <c r="W1719" s="14"/>
      <c r="X1719" s="26"/>
      <c r="Y1719" s="26"/>
      <c r="Z1719" s="26"/>
      <c r="AA1719" s="26"/>
      <c r="AB1719" s="26"/>
      <c r="AC1719" s="26"/>
      <c r="AD1719" s="26"/>
      <c r="AE1719" s="26"/>
      <c r="AG1719" s="13"/>
      <c r="AH1719" s="13"/>
      <c r="AI1719" s="14"/>
      <c r="AJ1719" s="26"/>
      <c r="AK1719" s="26"/>
      <c r="AL1719" s="26"/>
      <c r="AM1719" s="26"/>
      <c r="AN1719" s="26"/>
      <c r="AO1719" s="26"/>
      <c r="AP1719" s="26"/>
      <c r="AQ1719" s="26"/>
      <c r="AS1719" s="13"/>
      <c r="AT1719" s="13"/>
      <c r="AU1719" s="14"/>
      <c r="AV1719" s="26"/>
      <c r="AW1719" s="26"/>
      <c r="AX1719" s="26"/>
      <c r="AY1719" s="26"/>
      <c r="AZ1719" s="26"/>
      <c r="BA1719" s="26"/>
      <c r="BB1719" s="26"/>
      <c r="BC1719" s="26"/>
      <c r="CW1719" s="26">
        <v>0.58555327868852458</v>
      </c>
      <c r="CX1719" s="13">
        <v>73.3</v>
      </c>
      <c r="CY1719" s="13">
        <v>71.28323931582797</v>
      </c>
      <c r="CZ1719" s="13">
        <v>70.727022199811117</v>
      </c>
      <c r="DA1719" s="13">
        <v>60.974070920658953</v>
      </c>
      <c r="DB1719" s="13">
        <f ca="1"/>
        <v>72.281458316816511</v>
      </c>
      <c r="DC1719" s="13">
        <f ca="1"/>
        <v>70.943674545176975</v>
      </c>
      <c r="DD1719" s="13">
        <v>69.957940308783009</v>
      </c>
      <c r="DE1719" s="13">
        <f ca="1"/>
        <v>71.908090182297897</v>
      </c>
      <c r="DF1719" s="13">
        <v>72.629243375508054</v>
      </c>
    </row>
    <row r="1720" spans="1:110" x14ac:dyDescent="0.25">
      <c r="A1720" s="9">
        <v>68.8</v>
      </c>
      <c r="B1720" s="10" t="b">
        <v>1</v>
      </c>
      <c r="U1720" s="13"/>
      <c r="V1720" s="13"/>
      <c r="W1720" s="14"/>
      <c r="X1720" s="26"/>
      <c r="Y1720" s="26"/>
      <c r="Z1720" s="26"/>
      <c r="AA1720" s="26"/>
      <c r="AB1720" s="26"/>
      <c r="AC1720" s="26"/>
      <c r="AD1720" s="26"/>
      <c r="AE1720" s="26"/>
      <c r="AG1720" s="13"/>
      <c r="AH1720" s="13"/>
      <c r="AI1720" s="14"/>
      <c r="AJ1720" s="26"/>
      <c r="AK1720" s="26"/>
      <c r="AL1720" s="26"/>
      <c r="AM1720" s="26"/>
      <c r="AN1720" s="26"/>
      <c r="AO1720" s="26"/>
      <c r="AP1720" s="26"/>
      <c r="AQ1720" s="26"/>
      <c r="AS1720" s="13"/>
      <c r="AT1720" s="13"/>
      <c r="AU1720" s="14"/>
      <c r="AV1720" s="26"/>
      <c r="AW1720" s="26"/>
      <c r="AX1720" s="26"/>
      <c r="AY1720" s="26"/>
      <c r="AZ1720" s="26"/>
      <c r="BA1720" s="26"/>
      <c r="BB1720" s="26"/>
      <c r="BC1720" s="26"/>
      <c r="CW1720" s="26">
        <v>0.58589480874316935</v>
      </c>
      <c r="CX1720" s="13">
        <v>73.3</v>
      </c>
      <c r="CY1720" s="13">
        <v>71.291586038128827</v>
      </c>
      <c r="CZ1720" s="13">
        <v>70.73613838747562</v>
      </c>
      <c r="DA1720" s="13">
        <v>61.031140117373418</v>
      </c>
      <c r="DB1720" s="13">
        <f ca="1"/>
        <v>72.288906788820938</v>
      </c>
      <c r="DC1720" s="13">
        <f ca="1"/>
        <v>70.952120260772787</v>
      </c>
      <c r="DD1720" s="13">
        <v>69.967769916896486</v>
      </c>
      <c r="DE1720" s="13">
        <f ca="1"/>
        <v>71.916931530087041</v>
      </c>
      <c r="DF1720" s="13">
        <v>72.638223736321962</v>
      </c>
    </row>
    <row r="1721" spans="1:110" x14ac:dyDescent="0.25">
      <c r="A1721" s="9">
        <v>68.400000000000006</v>
      </c>
      <c r="B1721" s="10" t="b">
        <v>1</v>
      </c>
      <c r="U1721" s="13"/>
      <c r="V1721" s="13"/>
      <c r="W1721" s="14"/>
      <c r="X1721" s="26"/>
      <c r="Y1721" s="26"/>
      <c r="Z1721" s="26"/>
      <c r="AA1721" s="26"/>
      <c r="AB1721" s="26"/>
      <c r="AC1721" s="26"/>
      <c r="AD1721" s="26"/>
      <c r="AE1721" s="26"/>
      <c r="AG1721" s="13"/>
      <c r="AH1721" s="13"/>
      <c r="AI1721" s="14"/>
      <c r="AJ1721" s="26"/>
      <c r="AK1721" s="26"/>
      <c r="AL1721" s="26"/>
      <c r="AM1721" s="26"/>
      <c r="AN1721" s="26"/>
      <c r="AO1721" s="26"/>
      <c r="AP1721" s="26"/>
      <c r="AQ1721" s="26"/>
      <c r="AS1721" s="13"/>
      <c r="AT1721" s="13"/>
      <c r="AU1721" s="14"/>
      <c r="AV1721" s="26"/>
      <c r="AW1721" s="26"/>
      <c r="AX1721" s="26"/>
      <c r="AY1721" s="26"/>
      <c r="AZ1721" s="26"/>
      <c r="BA1721" s="26"/>
      <c r="BB1721" s="26"/>
      <c r="BC1721" s="26"/>
      <c r="CW1721" s="26">
        <v>0.58623633879781423</v>
      </c>
      <c r="CX1721" s="13">
        <v>73.3</v>
      </c>
      <c r="CY1721" s="13">
        <v>71.299934348083355</v>
      </c>
      <c r="CZ1721" s="13">
        <v>70.745257484500101</v>
      </c>
      <c r="DA1721" s="13">
        <v>61.088256400889215</v>
      </c>
      <c r="DB1721" s="13">
        <f ca="1"/>
        <v>72.296355203551698</v>
      </c>
      <c r="DC1721" s="13">
        <f ca="1"/>
        <v>70.960568252031749</v>
      </c>
      <c r="DD1721" s="13">
        <v>69.977596660487563</v>
      </c>
      <c r="DE1721" s="13">
        <f ca="1"/>
        <v>71.925772887876789</v>
      </c>
      <c r="DF1721" s="13">
        <v>72.647203901765991</v>
      </c>
    </row>
    <row r="1722" spans="1:110" x14ac:dyDescent="0.25">
      <c r="A1722" s="9">
        <v>68.099999999999994</v>
      </c>
      <c r="B1722" s="10" t="b">
        <v>1</v>
      </c>
      <c r="U1722" s="13"/>
      <c r="V1722" s="13"/>
      <c r="W1722" s="14"/>
      <c r="X1722" s="26"/>
      <c r="Y1722" s="26"/>
      <c r="Z1722" s="26"/>
      <c r="AA1722" s="26"/>
      <c r="AB1722" s="26"/>
      <c r="AC1722" s="26"/>
      <c r="AD1722" s="26"/>
      <c r="AE1722" s="26"/>
      <c r="AG1722" s="13"/>
      <c r="AH1722" s="13"/>
      <c r="AI1722" s="14"/>
      <c r="AJ1722" s="26"/>
      <c r="AK1722" s="26"/>
      <c r="AL1722" s="26"/>
      <c r="AM1722" s="26"/>
      <c r="AN1722" s="26"/>
      <c r="AO1722" s="26"/>
      <c r="AP1722" s="26"/>
      <c r="AQ1722" s="26"/>
      <c r="AS1722" s="13"/>
      <c r="AT1722" s="13"/>
      <c r="AU1722" s="14"/>
      <c r="AV1722" s="26"/>
      <c r="AW1722" s="26"/>
      <c r="AX1722" s="26"/>
      <c r="AY1722" s="26"/>
      <c r="AZ1722" s="26"/>
      <c r="BA1722" s="26"/>
      <c r="BB1722" s="26"/>
      <c r="BC1722" s="26"/>
      <c r="CW1722" s="26">
        <v>0.58657786885245899</v>
      </c>
      <c r="CX1722" s="13">
        <v>73.3</v>
      </c>
      <c r="CY1722" s="13">
        <v>71.308284252712681</v>
      </c>
      <c r="CZ1722" s="13">
        <v>70.754379499377634</v>
      </c>
      <c r="DA1722" s="13">
        <v>61.145419848971464</v>
      </c>
      <c r="DB1722" s="13">
        <f ca="1"/>
        <v>72.303803566763847</v>
      </c>
      <c r="DC1722" s="13">
        <f ca="1"/>
        <v>70.969018526461213</v>
      </c>
      <c r="DD1722" s="13">
        <v>69.987420542059027</v>
      </c>
      <c r="DE1722" s="13">
        <f ca="1"/>
        <v>71.934614260569248</v>
      </c>
      <c r="DF1722" s="13">
        <v>72.656183876640625</v>
      </c>
    </row>
    <row r="1723" spans="1:110" x14ac:dyDescent="0.25">
      <c r="A1723" s="9">
        <v>67.8</v>
      </c>
      <c r="B1723" s="10" t="b">
        <v>1</v>
      </c>
      <c r="U1723" s="13"/>
      <c r="V1723" s="13"/>
      <c r="W1723" s="14"/>
      <c r="X1723" s="26"/>
      <c r="Y1723" s="26"/>
      <c r="Z1723" s="26"/>
      <c r="AA1723" s="26"/>
      <c r="AB1723" s="26"/>
      <c r="AC1723" s="26"/>
      <c r="AD1723" s="26"/>
      <c r="AE1723" s="26"/>
      <c r="AG1723" s="13"/>
      <c r="AH1723" s="13"/>
      <c r="AI1723" s="14"/>
      <c r="AJ1723" s="26"/>
      <c r="AK1723" s="26"/>
      <c r="AL1723" s="26"/>
      <c r="AM1723" s="26"/>
      <c r="AN1723" s="26"/>
      <c r="AO1723" s="26"/>
      <c r="AP1723" s="26"/>
      <c r="AQ1723" s="26"/>
      <c r="AS1723" s="13"/>
      <c r="AT1723" s="13"/>
      <c r="AU1723" s="14"/>
      <c r="AV1723" s="26"/>
      <c r="AW1723" s="26"/>
      <c r="AX1723" s="26"/>
      <c r="AY1723" s="26"/>
      <c r="AZ1723" s="26"/>
      <c r="BA1723" s="26"/>
      <c r="BB1723" s="26"/>
      <c r="BC1723" s="26"/>
      <c r="CW1723" s="26">
        <v>0.58691939890710387</v>
      </c>
      <c r="CX1723" s="13">
        <v>73.3</v>
      </c>
      <c r="CY1723" s="13">
        <v>71.316635759046889</v>
      </c>
      <c r="CZ1723" s="13">
        <v>70.763504440615392</v>
      </c>
      <c r="DA1723" s="13">
        <v>61.202630539578188</v>
      </c>
      <c r="DB1723" s="13">
        <f ca="1"/>
        <v>72.311251884215778</v>
      </c>
      <c r="DC1723" s="13">
        <f ca="1"/>
        <v>70.977471091579901</v>
      </c>
      <c r="DD1723" s="13">
        <v>69.997241564110155</v>
      </c>
      <c r="DE1723" s="13">
        <f ca="1"/>
        <v>71.943455653069279</v>
      </c>
      <c r="DF1723" s="13">
        <v>72.66516366574848</v>
      </c>
    </row>
    <row r="1724" spans="1:110" x14ac:dyDescent="0.25">
      <c r="A1724" s="9">
        <v>67.3</v>
      </c>
      <c r="B1724" s="10" t="b">
        <v>1</v>
      </c>
      <c r="U1724" s="13"/>
      <c r="V1724" s="13"/>
      <c r="W1724" s="14"/>
      <c r="X1724" s="26"/>
      <c r="Y1724" s="26"/>
      <c r="Z1724" s="26"/>
      <c r="AA1724" s="26"/>
      <c r="AB1724" s="26"/>
      <c r="AC1724" s="26"/>
      <c r="AD1724" s="26"/>
      <c r="AE1724" s="26"/>
      <c r="AG1724" s="13"/>
      <c r="AH1724" s="13"/>
      <c r="AI1724" s="14"/>
      <c r="AJ1724" s="26"/>
      <c r="AK1724" s="26"/>
      <c r="AL1724" s="26"/>
      <c r="AM1724" s="26"/>
      <c r="AN1724" s="26"/>
      <c r="AO1724" s="26"/>
      <c r="AP1724" s="26"/>
      <c r="AQ1724" s="26"/>
      <c r="AS1724" s="13"/>
      <c r="AT1724" s="13"/>
      <c r="AU1724" s="14"/>
      <c r="AV1724" s="26"/>
      <c r="AW1724" s="26"/>
      <c r="AX1724" s="26"/>
      <c r="AY1724" s="26"/>
      <c r="AZ1724" s="26"/>
      <c r="BA1724" s="26"/>
      <c r="BB1724" s="26"/>
      <c r="BC1724" s="26"/>
      <c r="CW1724" s="26">
        <v>0.58726092896174864</v>
      </c>
      <c r="CX1724" s="13">
        <v>73.3</v>
      </c>
      <c r="CY1724" s="13">
        <v>71.324988874125012</v>
      </c>
      <c r="CZ1724" s="13">
        <v>70.772632316734516</v>
      </c>
      <c r="DA1724" s="13">
        <v>61.259888550860758</v>
      </c>
      <c r="DB1724" s="13">
        <f ca="1"/>
        <v>72.318700161669227</v>
      </c>
      <c r="DC1724" s="13">
        <f ca="1"/>
        <v>70.985925954917946</v>
      </c>
      <c r="DD1724" s="13">
        <v>70.0070597291365</v>
      </c>
      <c r="DE1724" s="13">
        <f ca="1"/>
        <v>71.952297070284416</v>
      </c>
      <c r="DF1724" s="13">
        <v>72.674143273894316</v>
      </c>
    </row>
    <row r="1725" spans="1:110" x14ac:dyDescent="0.25">
      <c r="A1725" s="9">
        <v>66.3</v>
      </c>
      <c r="B1725" s="10" t="b">
        <v>1</v>
      </c>
      <c r="U1725" s="13"/>
      <c r="V1725" s="13"/>
      <c r="W1725" s="14"/>
      <c r="X1725" s="26"/>
      <c r="Y1725" s="26"/>
      <c r="Z1725" s="26"/>
      <c r="AA1725" s="26"/>
      <c r="AB1725" s="26"/>
      <c r="AC1725" s="26"/>
      <c r="AD1725" s="26"/>
      <c r="AE1725" s="26"/>
      <c r="AG1725" s="13"/>
      <c r="AH1725" s="13"/>
      <c r="AI1725" s="14"/>
      <c r="AJ1725" s="26"/>
      <c r="AK1725" s="26"/>
      <c r="AL1725" s="26"/>
      <c r="AM1725" s="26"/>
      <c r="AN1725" s="26"/>
      <c r="AO1725" s="26"/>
      <c r="AP1725" s="26"/>
      <c r="AQ1725" s="26"/>
      <c r="AS1725" s="13"/>
      <c r="AT1725" s="13"/>
      <c r="AU1725" s="14"/>
      <c r="AV1725" s="26"/>
      <c r="AW1725" s="26"/>
      <c r="AX1725" s="26"/>
      <c r="AY1725" s="26"/>
      <c r="AZ1725" s="26"/>
      <c r="BA1725" s="26"/>
      <c r="BB1725" s="26"/>
      <c r="BC1725" s="26"/>
      <c r="CW1725" s="26">
        <v>0.58760245901639341</v>
      </c>
      <c r="CX1725" s="13">
        <v>73.3</v>
      </c>
      <c r="CY1725" s="13">
        <v>71.333343604995108</v>
      </c>
      <c r="CZ1725" s="13">
        <v>70.78176313627047</v>
      </c>
      <c r="DA1725" s="13">
        <v>61.317193961164712</v>
      </c>
      <c r="DB1725" s="13">
        <f ca="1"/>
        <v>72.32614840488931</v>
      </c>
      <c r="DC1725" s="13">
        <f ca="1"/>
        <v>70.994383124017034</v>
      </c>
      <c r="DD1725" s="13">
        <v>70.016875039630023</v>
      </c>
      <c r="DE1725" s="13">
        <f ca="1"/>
        <v>71.961138517124979</v>
      </c>
      <c r="DF1725" s="13">
        <v>72.683122705885054</v>
      </c>
    </row>
    <row r="1726" spans="1:110" x14ac:dyDescent="0.25">
      <c r="A1726" s="9">
        <v>66.900000000000006</v>
      </c>
      <c r="B1726" s="10" t="b">
        <v>1</v>
      </c>
      <c r="U1726" s="13"/>
      <c r="V1726" s="13"/>
      <c r="W1726" s="14"/>
      <c r="X1726" s="26"/>
      <c r="Y1726" s="26"/>
      <c r="Z1726" s="26"/>
      <c r="AA1726" s="26"/>
      <c r="AB1726" s="26"/>
      <c r="AC1726" s="26"/>
      <c r="AD1726" s="26"/>
      <c r="AE1726" s="26"/>
      <c r="AG1726" s="13"/>
      <c r="AH1726" s="13"/>
      <c r="AI1726" s="14"/>
      <c r="AJ1726" s="26"/>
      <c r="AK1726" s="26"/>
      <c r="AL1726" s="26"/>
      <c r="AM1726" s="26"/>
      <c r="AN1726" s="26"/>
      <c r="AO1726" s="26"/>
      <c r="AP1726" s="26"/>
      <c r="AQ1726" s="26"/>
      <c r="AS1726" s="13"/>
      <c r="AT1726" s="13"/>
      <c r="AU1726" s="14"/>
      <c r="AV1726" s="26"/>
      <c r="AW1726" s="26"/>
      <c r="AX1726" s="26"/>
      <c r="AY1726" s="26"/>
      <c r="AZ1726" s="26"/>
      <c r="BA1726" s="26"/>
      <c r="BB1726" s="26"/>
      <c r="BC1726" s="26"/>
      <c r="CW1726" s="26">
        <v>0.58794398907103829</v>
      </c>
      <c r="CX1726" s="13">
        <v>73.3</v>
      </c>
      <c r="CY1726" s="13">
        <v>71.341699958714287</v>
      </c>
      <c r="CZ1726" s="13">
        <v>70.790896907772733</v>
      </c>
      <c r="DA1726" s="13">
        <v>61.374546849030281</v>
      </c>
      <c r="DB1726" s="13">
        <f ca="1"/>
        <v>72.333596619644595</v>
      </c>
      <c r="DC1726" s="13">
        <f ca="1"/>
        <v>71.002842606430349</v>
      </c>
      <c r="DD1726" s="13">
        <v>70.026687498079042</v>
      </c>
      <c r="DE1726" s="13">
        <f ca="1"/>
        <v>71.96997999850403</v>
      </c>
      <c r="DF1726" s="13">
        <v>72.692101966529776</v>
      </c>
    </row>
    <row r="1727" spans="1:110" x14ac:dyDescent="0.25">
      <c r="A1727" s="9">
        <v>67.400000000000006</v>
      </c>
      <c r="B1727" s="10" t="b">
        <v>1</v>
      </c>
      <c r="U1727" s="13"/>
      <c r="V1727" s="13"/>
      <c r="W1727" s="14"/>
      <c r="X1727" s="26"/>
      <c r="Y1727" s="26"/>
      <c r="Z1727" s="26"/>
      <c r="AA1727" s="26"/>
      <c r="AB1727" s="26"/>
      <c r="AC1727" s="26"/>
      <c r="AD1727" s="26"/>
      <c r="AE1727" s="26"/>
      <c r="AG1727" s="13"/>
      <c r="AH1727" s="13"/>
      <c r="AI1727" s="14"/>
      <c r="AJ1727" s="26"/>
      <c r="AK1727" s="26"/>
      <c r="AL1727" s="26"/>
      <c r="AM1727" s="26"/>
      <c r="AN1727" s="26"/>
      <c r="AO1727" s="26"/>
      <c r="AP1727" s="26"/>
      <c r="AQ1727" s="26"/>
      <c r="AS1727" s="13"/>
      <c r="AT1727" s="13"/>
      <c r="AU1727" s="14"/>
      <c r="AV1727" s="26"/>
      <c r="AW1727" s="26"/>
      <c r="AX1727" s="26"/>
      <c r="AY1727" s="26"/>
      <c r="AZ1727" s="26"/>
      <c r="BA1727" s="26"/>
      <c r="BB1727" s="26"/>
      <c r="BC1727" s="26"/>
      <c r="CW1727" s="26">
        <v>0.58828551912568305</v>
      </c>
      <c r="CX1727" s="13">
        <v>73.3</v>
      </c>
      <c r="CY1727" s="13">
        <v>71.350057942348798</v>
      </c>
      <c r="CZ1727" s="13">
        <v>70.800033639805164</v>
      </c>
      <c r="DA1727" s="13">
        <v>61.431947293193041</v>
      </c>
      <c r="DB1727" s="13">
        <f ca="1"/>
        <v>72.34104481170705</v>
      </c>
      <c r="DC1727" s="13">
        <f ca="1"/>
        <v>71.011304409722641</v>
      </c>
      <c r="DD1727" s="13">
        <v>70.036497106968312</v>
      </c>
      <c r="DE1727" s="13">
        <f ca="1"/>
        <v>71.978821519337458</v>
      </c>
      <c r="DF1727" s="13">
        <v>72.701081060639837</v>
      </c>
    </row>
    <row r="1728" spans="1:110" x14ac:dyDescent="0.25">
      <c r="A1728" s="9">
        <v>65.900000000000006</v>
      </c>
      <c r="B1728" s="10" t="b">
        <v>1</v>
      </c>
      <c r="U1728" s="13"/>
      <c r="V1728" s="13"/>
      <c r="W1728" s="14"/>
      <c r="X1728" s="26"/>
      <c r="Y1728" s="26"/>
      <c r="Z1728" s="26"/>
      <c r="AA1728" s="26"/>
      <c r="AB1728" s="26"/>
      <c r="AC1728" s="26"/>
      <c r="AD1728" s="26"/>
      <c r="AE1728" s="26"/>
      <c r="AG1728" s="13"/>
      <c r="AH1728" s="13"/>
      <c r="AI1728" s="14"/>
      <c r="AJ1728" s="26"/>
      <c r="AK1728" s="26"/>
      <c r="AL1728" s="26"/>
      <c r="AM1728" s="26"/>
      <c r="AN1728" s="26"/>
      <c r="AO1728" s="26"/>
      <c r="AP1728" s="26"/>
      <c r="AQ1728" s="26"/>
      <c r="AS1728" s="13"/>
      <c r="AT1728" s="13"/>
      <c r="AU1728" s="14"/>
      <c r="AV1728" s="26"/>
      <c r="AW1728" s="26"/>
      <c r="AX1728" s="26"/>
      <c r="AY1728" s="26"/>
      <c r="AZ1728" s="26"/>
      <c r="BA1728" s="26"/>
      <c r="BB1728" s="26"/>
      <c r="BC1728" s="26"/>
      <c r="CW1728" s="26">
        <v>0.58862704918032782</v>
      </c>
      <c r="CX1728" s="13">
        <v>73.400000000000006</v>
      </c>
      <c r="CY1728" s="13">
        <v>71.35841756297404</v>
      </c>
      <c r="CZ1728" s="13">
        <v>70.809173340946018</v>
      </c>
      <c r="DA1728" s="13">
        <v>61.489395372584646</v>
      </c>
      <c r="DB1728" s="13">
        <f ca="1"/>
        <v>72.348492986852222</v>
      </c>
      <c r="DC1728" s="13">
        <f ca="1"/>
        <v>71.019768541470313</v>
      </c>
      <c r="DD1728" s="13">
        <v>70.046303868778907</v>
      </c>
      <c r="DE1728" s="13">
        <f ca="1"/>
        <v>71.987663084543939</v>
      </c>
      <c r="DF1728" s="13">
        <v>72.710059993028779</v>
      </c>
    </row>
    <row r="1729" spans="1:110" x14ac:dyDescent="0.25">
      <c r="A1729" s="9">
        <v>65</v>
      </c>
      <c r="B1729" s="10" t="b">
        <v>1</v>
      </c>
      <c r="U1729" s="13"/>
      <c r="V1729" s="13"/>
      <c r="W1729" s="14"/>
      <c r="X1729" s="26"/>
      <c r="Y1729" s="26"/>
      <c r="Z1729" s="26"/>
      <c r="AA1729" s="26"/>
      <c r="AB1729" s="26"/>
      <c r="AC1729" s="26"/>
      <c r="AD1729" s="26"/>
      <c r="AE1729" s="26"/>
      <c r="AG1729" s="13"/>
      <c r="AH1729" s="13"/>
      <c r="AI1729" s="14"/>
      <c r="AJ1729" s="26"/>
      <c r="AK1729" s="26"/>
      <c r="AL1729" s="26"/>
      <c r="AM1729" s="26"/>
      <c r="AN1729" s="26"/>
      <c r="AO1729" s="26"/>
      <c r="AP1729" s="26"/>
      <c r="AQ1729" s="26"/>
      <c r="AS1729" s="13"/>
      <c r="AT1729" s="13"/>
      <c r="AU1729" s="14"/>
      <c r="AV1729" s="26"/>
      <c r="AW1729" s="26"/>
      <c r="AX1729" s="26"/>
      <c r="AY1729" s="26"/>
      <c r="AZ1729" s="26"/>
      <c r="BA1729" s="26"/>
      <c r="BB1729" s="26"/>
      <c r="BC1729" s="26"/>
      <c r="CW1729" s="26">
        <v>0.5889685792349727</v>
      </c>
      <c r="CX1729" s="13">
        <v>73.400000000000006</v>
      </c>
      <c r="CY1729" s="13">
        <v>71.36677882767458</v>
      </c>
      <c r="CZ1729" s="13">
        <v>70.81831601978773</v>
      </c>
      <c r="DA1729" s="13">
        <v>61.546891166333396</v>
      </c>
      <c r="DB1729" s="13">
        <f ca="1"/>
        <v>72.355941150859081</v>
      </c>
      <c r="DC1729" s="13">
        <f ca="1"/>
        <v>71.028235009261493</v>
      </c>
      <c r="DD1729" s="13">
        <v>70.05610778598836</v>
      </c>
      <c r="DE1729" s="13">
        <f ca="1"/>
        <v>71.996504699044991</v>
      </c>
      <c r="DF1729" s="13">
        <v>72.719038768512434</v>
      </c>
    </row>
    <row r="1730" spans="1:110" x14ac:dyDescent="0.25">
      <c r="A1730" s="9">
        <v>64.5</v>
      </c>
      <c r="B1730" s="10" t="b">
        <v>1</v>
      </c>
      <c r="U1730" s="13"/>
      <c r="V1730" s="13"/>
      <c r="W1730" s="14"/>
      <c r="X1730" s="26"/>
      <c r="Y1730" s="26"/>
      <c r="Z1730" s="26"/>
      <c r="AA1730" s="26"/>
      <c r="AB1730" s="26"/>
      <c r="AC1730" s="26"/>
      <c r="AD1730" s="26"/>
      <c r="AE1730" s="26"/>
      <c r="AG1730" s="13"/>
      <c r="AH1730" s="13"/>
      <c r="AI1730" s="14"/>
      <c r="AJ1730" s="26"/>
      <c r="AK1730" s="26"/>
      <c r="AL1730" s="26"/>
      <c r="AM1730" s="26"/>
      <c r="AN1730" s="26"/>
      <c r="AO1730" s="26"/>
      <c r="AP1730" s="26"/>
      <c r="AQ1730" s="26"/>
      <c r="AS1730" s="13"/>
      <c r="AT1730" s="13"/>
      <c r="AU1730" s="14"/>
      <c r="AV1730" s="26"/>
      <c r="AW1730" s="26"/>
      <c r="AX1730" s="26"/>
      <c r="AY1730" s="26"/>
      <c r="AZ1730" s="26"/>
      <c r="BA1730" s="26"/>
      <c r="BB1730" s="26"/>
      <c r="BC1730" s="26"/>
      <c r="CW1730" s="26">
        <v>0.58931010928961747</v>
      </c>
      <c r="CX1730" s="13">
        <v>73.400000000000006</v>
      </c>
      <c r="CY1730" s="13">
        <v>71.37514174354429</v>
      </c>
      <c r="CZ1730" s="13">
        <v>70.82746168493739</v>
      </c>
      <c r="DA1730" s="13">
        <v>61.604434753764899</v>
      </c>
      <c r="DB1730" s="13">
        <f ca="1"/>
        <v>72.363389309510225</v>
      </c>
      <c r="DC1730" s="13">
        <f ca="1"/>
        <v>71.036703820696005</v>
      </c>
      <c r="DD1730" s="13">
        <v>70.065908861070625</v>
      </c>
      <c r="DE1730" s="13">
        <f ca="1"/>
        <v>72.005346367765029</v>
      </c>
      <c r="DF1730" s="13">
        <v>72.728017391908907</v>
      </c>
    </row>
    <row r="1731" spans="1:110" x14ac:dyDescent="0.25">
      <c r="A1731" s="9">
        <v>64</v>
      </c>
      <c r="B1731" s="10" t="b">
        <v>1</v>
      </c>
      <c r="U1731" s="13"/>
      <c r="V1731" s="13"/>
      <c r="W1731" s="14"/>
      <c r="X1731" s="26"/>
      <c r="Y1731" s="26"/>
      <c r="Z1731" s="26"/>
      <c r="AA1731" s="26"/>
      <c r="AB1731" s="26"/>
      <c r="AC1731" s="26"/>
      <c r="AD1731" s="26"/>
      <c r="AE1731" s="26"/>
      <c r="AG1731" s="13"/>
      <c r="AH1731" s="13"/>
      <c r="AI1731" s="14"/>
      <c r="AJ1731" s="26"/>
      <c r="AK1731" s="26"/>
      <c r="AL1731" s="26"/>
      <c r="AM1731" s="26"/>
      <c r="AN1731" s="26"/>
      <c r="AO1731" s="26"/>
      <c r="AP1731" s="26"/>
      <c r="AQ1731" s="26"/>
      <c r="AS1731" s="13"/>
      <c r="AT1731" s="13"/>
      <c r="AU1731" s="14"/>
      <c r="AV1731" s="26"/>
      <c r="AW1731" s="26"/>
      <c r="AX1731" s="26"/>
      <c r="AY1731" s="26"/>
      <c r="AZ1731" s="26"/>
      <c r="BA1731" s="26"/>
      <c r="BB1731" s="26"/>
      <c r="BC1731" s="26"/>
      <c r="CW1731" s="26">
        <v>0.58965163934426235</v>
      </c>
      <c r="CX1731" s="13">
        <v>73.400000000000006</v>
      </c>
      <c r="CY1731" s="13">
        <v>71.383506317686312</v>
      </c>
      <c r="CZ1731" s="13">
        <v>70.836610345016538</v>
      </c>
      <c r="DA1731" s="13">
        <v>61.6620262144028</v>
      </c>
      <c r="DB1731" s="13">
        <f ca="1"/>
        <v>72.370837468591802</v>
      </c>
      <c r="DC1731" s="13">
        <f ca="1"/>
        <v>71.045174983385493</v>
      </c>
      <c r="DD1731" s="13">
        <v>70.075707096495989</v>
      </c>
      <c r="DE1731" s="13">
        <f ca="1"/>
        <v>72.014188095631354</v>
      </c>
      <c r="DF1731" s="13">
        <v>72.736995868038605</v>
      </c>
    </row>
    <row r="1732" spans="1:110" x14ac:dyDescent="0.25">
      <c r="A1732" s="9">
        <v>64</v>
      </c>
      <c r="B1732" s="10" t="b">
        <v>1</v>
      </c>
      <c r="U1732" s="13"/>
      <c r="V1732" s="13"/>
      <c r="W1732" s="14"/>
      <c r="X1732" s="26"/>
      <c r="Y1732" s="26"/>
      <c r="Z1732" s="26"/>
      <c r="AA1732" s="26"/>
      <c r="AB1732" s="26"/>
      <c r="AC1732" s="26"/>
      <c r="AD1732" s="26"/>
      <c r="AE1732" s="26"/>
      <c r="AG1732" s="13"/>
      <c r="AH1732" s="13"/>
      <c r="AI1732" s="14"/>
      <c r="AJ1732" s="26"/>
      <c r="AK1732" s="26"/>
      <c r="AL1732" s="26"/>
      <c r="AM1732" s="26"/>
      <c r="AN1732" s="26"/>
      <c r="AO1732" s="26"/>
      <c r="AP1732" s="26"/>
      <c r="AQ1732" s="26"/>
      <c r="AS1732" s="13"/>
      <c r="AT1732" s="13"/>
      <c r="AU1732" s="14"/>
      <c r="AV1732" s="26"/>
      <c r="AW1732" s="26"/>
      <c r="AX1732" s="26"/>
      <c r="AY1732" s="26"/>
      <c r="AZ1732" s="26"/>
      <c r="BA1732" s="26"/>
      <c r="BB1732" s="26"/>
      <c r="BC1732" s="26"/>
      <c r="CW1732" s="26">
        <v>0.58999316939890711</v>
      </c>
      <c r="CX1732" s="13">
        <v>73.400000000000006</v>
      </c>
      <c r="CY1732" s="13">
        <v>71.391872557213105</v>
      </c>
      <c r="CZ1732" s="13">
        <v>70.845762008661282</v>
      </c>
      <c r="DA1732" s="13">
        <v>61.719665627969313</v>
      </c>
      <c r="DB1732" s="13">
        <f ca="1"/>
        <v>72.378285633893626</v>
      </c>
      <c r="DC1732" s="13">
        <f ca="1"/>
        <v>71.053648504953443</v>
      </c>
      <c r="DD1732" s="13">
        <v>70.085502494731259</v>
      </c>
      <c r="DE1732" s="13">
        <f ca="1"/>
        <v>72.023029887574168</v>
      </c>
      <c r="DF1732" s="13">
        <v>72.745974201724295</v>
      </c>
    </row>
    <row r="1733" spans="1:110" x14ac:dyDescent="0.25">
      <c r="A1733" s="9">
        <v>63.8</v>
      </c>
      <c r="B1733" s="10" t="b">
        <v>1</v>
      </c>
      <c r="U1733" s="13"/>
      <c r="V1733" s="13"/>
      <c r="W1733" s="14"/>
      <c r="X1733" s="26"/>
      <c r="Y1733" s="26"/>
      <c r="Z1733" s="26"/>
      <c r="AA1733" s="26"/>
      <c r="AB1733" s="26"/>
      <c r="AC1733" s="26"/>
      <c r="AD1733" s="26"/>
      <c r="AE1733" s="26"/>
      <c r="AG1733" s="13"/>
      <c r="AH1733" s="13"/>
      <c r="AI1733" s="14"/>
      <c r="AJ1733" s="26"/>
      <c r="AK1733" s="26"/>
      <c r="AL1733" s="26"/>
      <c r="AM1733" s="26"/>
      <c r="AN1733" s="26"/>
      <c r="AO1733" s="26"/>
      <c r="AP1733" s="26"/>
      <c r="AQ1733" s="26"/>
      <c r="AS1733" s="13"/>
      <c r="AT1733" s="13"/>
      <c r="AU1733" s="14"/>
      <c r="AV1733" s="26"/>
      <c r="AW1733" s="26"/>
      <c r="AX1733" s="26"/>
      <c r="AY1733" s="26"/>
      <c r="AZ1733" s="26"/>
      <c r="BA1733" s="26"/>
      <c r="BB1733" s="26"/>
      <c r="BC1733" s="26"/>
      <c r="CW1733" s="26">
        <v>0.59033469945355188</v>
      </c>
      <c r="CX1733" s="13">
        <v>73.400000000000006</v>
      </c>
      <c r="CY1733" s="13">
        <v>71.400240469246569</v>
      </c>
      <c r="CZ1733" s="13">
        <v>70.854916684522351</v>
      </c>
      <c r="DA1733" s="13">
        <v>61.777353074386028</v>
      </c>
      <c r="DB1733" s="13">
        <f ca="1"/>
        <v>72.385733811209093</v>
      </c>
      <c r="DC1733" s="13">
        <f ca="1"/>
        <v>71.062124393035248</v>
      </c>
      <c r="DD1733" s="13">
        <v>70.0952950582396</v>
      </c>
      <c r="DE1733" s="13">
        <f ca="1"/>
        <v>72.03187174852664</v>
      </c>
      <c r="DF1733" s="13">
        <v>72.754952397791072</v>
      </c>
    </row>
    <row r="1734" spans="1:110" x14ac:dyDescent="0.25">
      <c r="A1734" s="9">
        <v>63.2</v>
      </c>
      <c r="B1734" s="10" t="b">
        <v>1</v>
      </c>
      <c r="U1734" s="13"/>
      <c r="V1734" s="13"/>
      <c r="W1734" s="14"/>
      <c r="X1734" s="26"/>
      <c r="Y1734" s="26"/>
      <c r="Z1734" s="26"/>
      <c r="AA1734" s="26"/>
      <c r="AB1734" s="26"/>
      <c r="AC1734" s="26"/>
      <c r="AD1734" s="26"/>
      <c r="AE1734" s="26"/>
      <c r="AG1734" s="13"/>
      <c r="AH1734" s="13"/>
      <c r="AI1734" s="14"/>
      <c r="AJ1734" s="26"/>
      <c r="AK1734" s="26"/>
      <c r="AL1734" s="26"/>
      <c r="AM1734" s="26"/>
      <c r="AN1734" s="26"/>
      <c r="AO1734" s="26"/>
      <c r="AP1734" s="26"/>
      <c r="AQ1734" s="26"/>
      <c r="AS1734" s="13"/>
      <c r="AT1734" s="13"/>
      <c r="AU1734" s="14"/>
      <c r="AV1734" s="26"/>
      <c r="AW1734" s="26"/>
      <c r="AX1734" s="26"/>
      <c r="AY1734" s="26"/>
      <c r="AZ1734" s="26"/>
      <c r="BA1734" s="26"/>
      <c r="BB1734" s="26"/>
      <c r="BC1734" s="26"/>
      <c r="CW1734" s="26">
        <v>0.59067622950819676</v>
      </c>
      <c r="CX1734" s="13">
        <v>73.400000000000006</v>
      </c>
      <c r="CY1734" s="13">
        <v>71.408610060918022</v>
      </c>
      <c r="CZ1734" s="13">
        <v>70.864074381265198</v>
      </c>
      <c r="DA1734" s="13">
        <v>61.835088633774483</v>
      </c>
      <c r="DB1734" s="13">
        <f ca="1"/>
        <v>72.39318200633538</v>
      </c>
      <c r="DC1734" s="13">
        <f ca="1"/>
        <v>71.070602655278236</v>
      </c>
      <c r="DD1734" s="13">
        <v>70.105084789480671</v>
      </c>
      <c r="DE1734" s="13">
        <f ca="1"/>
        <v>72.040713683424926</v>
      </c>
      <c r="DF1734" s="13">
        <v>72.763930461066465</v>
      </c>
    </row>
    <row r="1735" spans="1:110" x14ac:dyDescent="0.25">
      <c r="A1735" s="9">
        <v>62.8</v>
      </c>
      <c r="B1735" s="10" t="b">
        <v>1</v>
      </c>
      <c r="U1735" s="13"/>
      <c r="V1735" s="13"/>
      <c r="W1735" s="14"/>
      <c r="X1735" s="26"/>
      <c r="Y1735" s="26"/>
      <c r="Z1735" s="26"/>
      <c r="AA1735" s="26"/>
      <c r="AB1735" s="26"/>
      <c r="AC1735" s="26"/>
      <c r="AD1735" s="26"/>
      <c r="AE1735" s="26"/>
      <c r="AG1735" s="13"/>
      <c r="AH1735" s="13"/>
      <c r="AI1735" s="14"/>
      <c r="AJ1735" s="26"/>
      <c r="AK1735" s="26"/>
      <c r="AL1735" s="26"/>
      <c r="AM1735" s="26"/>
      <c r="AN1735" s="26"/>
      <c r="AO1735" s="26"/>
      <c r="AP1735" s="26"/>
      <c r="AQ1735" s="26"/>
      <c r="AS1735" s="13"/>
      <c r="AT1735" s="13"/>
      <c r="AU1735" s="14"/>
      <c r="AV1735" s="26"/>
      <c r="AW1735" s="26"/>
      <c r="AX1735" s="26"/>
      <c r="AY1735" s="26"/>
      <c r="AZ1735" s="26"/>
      <c r="BA1735" s="26"/>
      <c r="BB1735" s="26"/>
      <c r="BC1735" s="26"/>
      <c r="CW1735" s="26">
        <v>0.59101775956284153</v>
      </c>
      <c r="CX1735" s="13">
        <v>73.400000000000006</v>
      </c>
      <c r="CY1735" s="13">
        <v>71.416981339368235</v>
      </c>
      <c r="CZ1735" s="13">
        <v>70.873235107569968</v>
      </c>
      <c r="DA1735" s="13">
        <v>61.892872386456823</v>
      </c>
      <c r="DB1735" s="13">
        <f ca="1"/>
        <v>72.400630225073328</v>
      </c>
      <c r="DC1735" s="13">
        <f ca="1"/>
        <v>71.079083299341775</v>
      </c>
      <c r="DD1735" s="13">
        <v>70.114871690910547</v>
      </c>
      <c r="DE1735" s="13">
        <f ca="1"/>
        <v>72.04955569720812</v>
      </c>
      <c r="DF1735" s="13">
        <v>72.772908396380345</v>
      </c>
    </row>
    <row r="1736" spans="1:110" x14ac:dyDescent="0.25">
      <c r="A1736" s="9">
        <v>76.099999999999994</v>
      </c>
      <c r="B1736" s="10" t="b">
        <v>1</v>
      </c>
      <c r="U1736" s="13"/>
      <c r="V1736" s="13"/>
      <c r="W1736" s="14"/>
      <c r="X1736" s="26"/>
      <c r="Y1736" s="26"/>
      <c r="Z1736" s="26"/>
      <c r="AA1736" s="26"/>
      <c r="AB1736" s="26"/>
      <c r="AC1736" s="26"/>
      <c r="AD1736" s="26"/>
      <c r="AE1736" s="26"/>
      <c r="AG1736" s="13"/>
      <c r="AH1736" s="13"/>
      <c r="AI1736" s="14"/>
      <c r="AJ1736" s="26"/>
      <c r="AK1736" s="26"/>
      <c r="AL1736" s="26"/>
      <c r="AM1736" s="26"/>
      <c r="AN1736" s="26"/>
      <c r="AO1736" s="26"/>
      <c r="AP1736" s="26"/>
      <c r="AQ1736" s="26"/>
      <c r="AS1736" s="13"/>
      <c r="AT1736" s="13"/>
      <c r="AU1736" s="14"/>
      <c r="AV1736" s="26"/>
      <c r="AW1736" s="26"/>
      <c r="AX1736" s="26"/>
      <c r="AY1736" s="26"/>
      <c r="AZ1736" s="26"/>
      <c r="BA1736" s="26"/>
      <c r="BB1736" s="26"/>
      <c r="BC1736" s="26"/>
      <c r="CW1736" s="26">
        <v>0.59135928961748629</v>
      </c>
      <c r="CX1736" s="13">
        <v>73.400000000000006</v>
      </c>
      <c r="CY1736" s="13">
        <v>71.42535431174754</v>
      </c>
      <c r="CZ1736" s="13">
        <v>70.882398872131787</v>
      </c>
      <c r="DA1736" s="13">
        <v>61.950704412956533</v>
      </c>
      <c r="DB1736" s="13">
        <f ca="1"/>
        <v>72.408078473227562</v>
      </c>
      <c r="DC1736" s="13">
        <f ca="1"/>
        <v>71.087566332897239</v>
      </c>
      <c r="DD1736" s="13">
        <v>70.124655764981739</v>
      </c>
      <c r="DE1736" s="13">
        <f ca="1"/>
        <v>72.058397794818404</v>
      </c>
      <c r="DF1736" s="13">
        <v>72.781886208565055</v>
      </c>
    </row>
    <row r="1737" spans="1:110" x14ac:dyDescent="0.25">
      <c r="A1737" s="9">
        <v>75.900000000000006</v>
      </c>
      <c r="B1737" s="10" t="b">
        <v>1</v>
      </c>
      <c r="U1737" s="13"/>
      <c r="V1737" s="13"/>
      <c r="W1737" s="14"/>
      <c r="X1737" s="26"/>
      <c r="Y1737" s="26"/>
      <c r="Z1737" s="26"/>
      <c r="AA1737" s="26"/>
      <c r="AB1737" s="26"/>
      <c r="AC1737" s="26"/>
      <c r="AD1737" s="26"/>
      <c r="AE1737" s="26"/>
      <c r="AG1737" s="13"/>
      <c r="AH1737" s="13"/>
      <c r="AI1737" s="14"/>
      <c r="AJ1737" s="26"/>
      <c r="AK1737" s="26"/>
      <c r="AL1737" s="26"/>
      <c r="AM1737" s="26"/>
      <c r="AN1737" s="26"/>
      <c r="AO1737" s="26"/>
      <c r="AP1737" s="26"/>
      <c r="AQ1737" s="26"/>
      <c r="AS1737" s="13"/>
      <c r="AT1737" s="13"/>
      <c r="AU1737" s="14"/>
      <c r="AV1737" s="26"/>
      <c r="AW1737" s="26"/>
      <c r="AX1737" s="26"/>
      <c r="AY1737" s="26"/>
      <c r="AZ1737" s="26"/>
      <c r="BA1737" s="26"/>
      <c r="BB1737" s="26"/>
      <c r="BC1737" s="26"/>
      <c r="CW1737" s="26">
        <v>0.59170081967213117</v>
      </c>
      <c r="CX1737" s="13">
        <v>73.400000000000006</v>
      </c>
      <c r="CY1737" s="13">
        <v>71.433728985215879</v>
      </c>
      <c r="CZ1737" s="13">
        <v>70.891565683660531</v>
      </c>
      <c r="DA1737" s="13">
        <v>62.008584793999106</v>
      </c>
      <c r="DB1737" s="13">
        <f ca="1"/>
        <v>72.415526756606511</v>
      </c>
      <c r="DC1737" s="13">
        <f ca="1"/>
        <v>71.096051763628154</v>
      </c>
      <c r="DD1737" s="13">
        <v>70.134437014143259</v>
      </c>
      <c r="DE1737" s="13">
        <f ca="1"/>
        <v>72.067239981200998</v>
      </c>
      <c r="DF1737" s="13">
        <v>72.790863902455371</v>
      </c>
    </row>
    <row r="1738" spans="1:110" x14ac:dyDescent="0.25">
      <c r="A1738" s="9">
        <v>75.8</v>
      </c>
      <c r="B1738" s="10" t="b">
        <v>1</v>
      </c>
      <c r="U1738" s="13"/>
      <c r="V1738" s="13"/>
      <c r="W1738" s="14"/>
      <c r="X1738" s="26"/>
      <c r="Y1738" s="26"/>
      <c r="Z1738" s="26"/>
      <c r="AA1738" s="26"/>
      <c r="AB1738" s="26"/>
      <c r="AC1738" s="26"/>
      <c r="AD1738" s="26"/>
      <c r="AE1738" s="26"/>
      <c r="AG1738" s="13"/>
      <c r="AH1738" s="13"/>
      <c r="AI1738" s="14"/>
      <c r="AJ1738" s="26"/>
      <c r="AK1738" s="26"/>
      <c r="AL1738" s="26"/>
      <c r="AM1738" s="26"/>
      <c r="AN1738" s="26"/>
      <c r="AO1738" s="26"/>
      <c r="AP1738" s="26"/>
      <c r="AQ1738" s="26"/>
      <c r="AS1738" s="13"/>
      <c r="AT1738" s="13"/>
      <c r="AU1738" s="14"/>
      <c r="AV1738" s="26"/>
      <c r="AW1738" s="26"/>
      <c r="AX1738" s="26"/>
      <c r="AY1738" s="26"/>
      <c r="AZ1738" s="26"/>
      <c r="BA1738" s="26"/>
      <c r="BB1738" s="26"/>
      <c r="BC1738" s="26"/>
      <c r="CW1738" s="26">
        <v>0.59204234972677594</v>
      </c>
      <c r="CX1738" s="13">
        <v>73.400000000000006</v>
      </c>
      <c r="CY1738" s="13">
        <v>71.442105366942741</v>
      </c>
      <c r="CZ1738" s="13">
        <v>70.900735550880995</v>
      </c>
      <c r="DA1738" s="13">
        <v>62.066513610512615</v>
      </c>
      <c r="DB1738" s="13">
        <f ca="1"/>
        <v>72.422975081022386</v>
      </c>
      <c r="DC1738" s="13">
        <f ca="1"/>
        <v>71.104539599230208</v>
      </c>
      <c r="DD1738" s="13">
        <v>70.14421544084054</v>
      </c>
      <c r="DE1738" s="13">
        <f ca="1"/>
        <v>72.076082261304137</v>
      </c>
      <c r="DF1738" s="13">
        <v>72.799841482888581</v>
      </c>
    </row>
    <row r="1739" spans="1:110" x14ac:dyDescent="0.25">
      <c r="A1739" s="9">
        <v>75.599999999999994</v>
      </c>
      <c r="B1739" s="10" t="b">
        <v>1</v>
      </c>
      <c r="U1739" s="13"/>
      <c r="V1739" s="13"/>
      <c r="W1739" s="14"/>
      <c r="X1739" s="26"/>
      <c r="Y1739" s="26"/>
      <c r="Z1739" s="26"/>
      <c r="AA1739" s="26"/>
      <c r="AB1739" s="26"/>
      <c r="AC1739" s="26"/>
      <c r="AD1739" s="26"/>
      <c r="AE1739" s="26"/>
      <c r="AG1739" s="13"/>
      <c r="AH1739" s="13"/>
      <c r="AI1739" s="14"/>
      <c r="AJ1739" s="26"/>
      <c r="AK1739" s="26"/>
      <c r="AL1739" s="26"/>
      <c r="AM1739" s="26"/>
      <c r="AN1739" s="26"/>
      <c r="AO1739" s="26"/>
      <c r="AP1739" s="26"/>
      <c r="AQ1739" s="26"/>
      <c r="AS1739" s="13"/>
      <c r="AT1739" s="13"/>
      <c r="AU1739" s="14"/>
      <c r="AV1739" s="26"/>
      <c r="AW1739" s="26"/>
      <c r="AX1739" s="26"/>
      <c r="AY1739" s="26"/>
      <c r="AZ1739" s="26"/>
      <c r="BA1739" s="26"/>
      <c r="BB1739" s="26"/>
      <c r="BC1739" s="26"/>
      <c r="CW1739" s="26">
        <v>0.59238387978142082</v>
      </c>
      <c r="CX1739" s="13">
        <v>73.400000000000006</v>
      </c>
      <c r="CY1739" s="13">
        <v>71.450483464107364</v>
      </c>
      <c r="CZ1739" s="13">
        <v>70.909908482533083</v>
      </c>
      <c r="DA1739" s="13">
        <v>62.124490943628565</v>
      </c>
      <c r="DB1739" s="13">
        <f ca="1"/>
        <v>72.430423452291322</v>
      </c>
      <c r="DC1739" s="13">
        <f ca="1"/>
        <v>71.113029847411298</v>
      </c>
      <c r="DD1739" s="13">
        <v>70.153991047515532</v>
      </c>
      <c r="DE1739" s="13">
        <f ca="1"/>
        <v>72.084924640079223</v>
      </c>
      <c r="DF1739" s="13">
        <v>72.808818954704464</v>
      </c>
    </row>
    <row r="1740" spans="1:110" x14ac:dyDescent="0.25">
      <c r="A1740" s="9">
        <v>75.400000000000006</v>
      </c>
      <c r="B1740" s="10" t="b">
        <v>1</v>
      </c>
      <c r="U1740" s="13"/>
      <c r="V1740" s="13"/>
      <c r="W1740" s="14"/>
      <c r="X1740" s="26"/>
      <c r="Y1740" s="26"/>
      <c r="Z1740" s="26"/>
      <c r="AA1740" s="26"/>
      <c r="AB1740" s="26"/>
      <c r="AC1740" s="26"/>
      <c r="AD1740" s="26"/>
      <c r="AE1740" s="26"/>
      <c r="AG1740" s="13"/>
      <c r="AH1740" s="13"/>
      <c r="AI1740" s="14"/>
      <c r="AJ1740" s="26"/>
      <c r="AK1740" s="26"/>
      <c r="AL1740" s="26"/>
      <c r="AM1740" s="26"/>
      <c r="AN1740" s="26"/>
      <c r="AO1740" s="26"/>
      <c r="AP1740" s="26"/>
      <c r="AQ1740" s="26"/>
      <c r="AS1740" s="13"/>
      <c r="AT1740" s="13"/>
      <c r="AU1740" s="14"/>
      <c r="AV1740" s="26"/>
      <c r="AW1740" s="26"/>
      <c r="AX1740" s="26"/>
      <c r="AY1740" s="26"/>
      <c r="AZ1740" s="26"/>
      <c r="BA1740" s="26"/>
      <c r="BB1740" s="26"/>
      <c r="BC1740" s="26"/>
      <c r="CW1740" s="26">
        <v>0.59272540983606559</v>
      </c>
      <c r="CX1740" s="13">
        <v>73.400000000000006</v>
      </c>
      <c r="CY1740" s="13">
        <v>71.45886328389868</v>
      </c>
      <c r="CZ1740" s="13">
        <v>70.919084487371734</v>
      </c>
      <c r="DA1740" s="13">
        <v>62.182516874682385</v>
      </c>
      <c r="DB1740" s="13">
        <f ca="1"/>
        <v>72.437871876233331</v>
      </c>
      <c r="DC1740" s="13">
        <f ca="1"/>
        <v>71.121522515891613</v>
      </c>
      <c r="DD1740" s="13">
        <v>70.163763836606648</v>
      </c>
      <c r="DE1740" s="13">
        <f ca="1"/>
        <v>72.09376712248077</v>
      </c>
      <c r="DF1740" s="13">
        <v>72.817796322745295</v>
      </c>
    </row>
    <row r="1741" spans="1:110" x14ac:dyDescent="0.25">
      <c r="A1741" s="9">
        <v>75.3</v>
      </c>
      <c r="B1741" s="10" t="b">
        <v>1</v>
      </c>
      <c r="U1741" s="13"/>
      <c r="V1741" s="13"/>
      <c r="W1741" s="14"/>
      <c r="X1741" s="26"/>
      <c r="Y1741" s="26"/>
      <c r="Z1741" s="26"/>
      <c r="AA1741" s="26"/>
      <c r="AB1741" s="26"/>
      <c r="AC1741" s="26"/>
      <c r="AD1741" s="26"/>
      <c r="AE1741" s="26"/>
      <c r="AG1741" s="13"/>
      <c r="AH1741" s="13"/>
      <c r="AI1741" s="14"/>
      <c r="AJ1741" s="26"/>
      <c r="AK1741" s="26"/>
      <c r="AL1741" s="26"/>
      <c r="AM1741" s="26"/>
      <c r="AN1741" s="26"/>
      <c r="AO1741" s="26"/>
      <c r="AP1741" s="26"/>
      <c r="AQ1741" s="26"/>
      <c r="AS1741" s="13"/>
      <c r="AT1741" s="13"/>
      <c r="AU1741" s="14"/>
      <c r="AV1741" s="26"/>
      <c r="AW1741" s="26"/>
      <c r="AX1741" s="26"/>
      <c r="AY1741" s="26"/>
      <c r="AZ1741" s="26"/>
      <c r="BA1741" s="26"/>
      <c r="BB1741" s="26"/>
      <c r="BC1741" s="26"/>
      <c r="CW1741" s="26">
        <v>0.59306693989071035</v>
      </c>
      <c r="CX1741" s="13">
        <v>73.400000000000006</v>
      </c>
      <c r="CY1741" s="13">
        <v>71.467244833515366</v>
      </c>
      <c r="CZ1741" s="13">
        <v>70.928263574166991</v>
      </c>
      <c r="DA1741" s="13">
        <v>62.240591485214267</v>
      </c>
      <c r="DB1741" s="13">
        <f ca="1"/>
        <v>72.445320358672319</v>
      </c>
      <c r="DC1741" s="13">
        <f ca="1"/>
        <v>71.13001761240362</v>
      </c>
      <c r="DD1741" s="13">
        <v>70.173533810548776</v>
      </c>
      <c r="DE1741" s="13">
        <f ca="1"/>
        <v>72.102609713466407</v>
      </c>
      <c r="DF1741" s="13">
        <v>72.826773591855925</v>
      </c>
    </row>
    <row r="1742" spans="1:110" x14ac:dyDescent="0.25">
      <c r="A1742" s="9">
        <v>75</v>
      </c>
      <c r="B1742" s="10" t="b">
        <v>1</v>
      </c>
      <c r="U1742" s="13"/>
      <c r="V1742" s="13"/>
      <c r="W1742" s="14"/>
      <c r="X1742" s="26"/>
      <c r="Y1742" s="26"/>
      <c r="Z1742" s="26"/>
      <c r="AA1742" s="26"/>
      <c r="AB1742" s="26"/>
      <c r="AC1742" s="26"/>
      <c r="AD1742" s="26"/>
      <c r="AE1742" s="26"/>
      <c r="AG1742" s="13"/>
      <c r="AH1742" s="13"/>
      <c r="AI1742" s="14"/>
      <c r="AJ1742" s="26"/>
      <c r="AK1742" s="26"/>
      <c r="AL1742" s="26"/>
      <c r="AM1742" s="26"/>
      <c r="AN1742" s="26"/>
      <c r="AO1742" s="26"/>
      <c r="AP1742" s="26"/>
      <c r="AQ1742" s="26"/>
      <c r="AS1742" s="13"/>
      <c r="AT1742" s="13"/>
      <c r="AU1742" s="14"/>
      <c r="AV1742" s="26"/>
      <c r="AW1742" s="26"/>
      <c r="AX1742" s="26"/>
      <c r="AY1742" s="26"/>
      <c r="AZ1742" s="26"/>
      <c r="BA1742" s="26"/>
      <c r="BB1742" s="26"/>
      <c r="BC1742" s="26"/>
      <c r="CW1742" s="26">
        <v>0.59340846994535523</v>
      </c>
      <c r="CX1742" s="13">
        <v>73.400000000000006</v>
      </c>
      <c r="CY1742" s="13">
        <v>71.475628120165979</v>
      </c>
      <c r="CZ1742" s="13">
        <v>70.93744575170409</v>
      </c>
      <c r="DA1742" s="13">
        <v>62.298714856969809</v>
      </c>
      <c r="DB1742" s="13">
        <f ca="1"/>
        <v>72.452768905436201</v>
      </c>
      <c r="DC1742" s="13">
        <f ca="1"/>
        <v>71.138515144692221</v>
      </c>
      <c r="DD1742" s="13">
        <v>70.183300971773306</v>
      </c>
      <c r="DE1742" s="13">
        <f ca="1"/>
        <v>72.111452417996986</v>
      </c>
      <c r="DF1742" s="13">
        <v>72.835750766883848</v>
      </c>
    </row>
    <row r="1743" spans="1:110" x14ac:dyDescent="0.25">
      <c r="A1743" s="9">
        <v>74.599999999999994</v>
      </c>
      <c r="B1743" s="10" t="b">
        <v>1</v>
      </c>
      <c r="U1743" s="13"/>
      <c r="V1743" s="13"/>
      <c r="W1743" s="14"/>
      <c r="X1743" s="26"/>
      <c r="Y1743" s="26"/>
      <c r="Z1743" s="26"/>
      <c r="AA1743" s="26"/>
      <c r="AB1743" s="26"/>
      <c r="AC1743" s="26"/>
      <c r="AD1743" s="26"/>
      <c r="AE1743" s="26"/>
      <c r="AG1743" s="13"/>
      <c r="AH1743" s="13"/>
      <c r="AI1743" s="14"/>
      <c r="AJ1743" s="26"/>
      <c r="AK1743" s="26"/>
      <c r="AL1743" s="26"/>
      <c r="AM1743" s="26"/>
      <c r="AN1743" s="26"/>
      <c r="AO1743" s="26"/>
      <c r="AP1743" s="26"/>
      <c r="AQ1743" s="26"/>
      <c r="AS1743" s="13"/>
      <c r="AT1743" s="13"/>
      <c r="AU1743" s="14"/>
      <c r="AV1743" s="26"/>
      <c r="AW1743" s="26"/>
      <c r="AX1743" s="26"/>
      <c r="AY1743" s="26"/>
      <c r="AZ1743" s="26"/>
      <c r="BA1743" s="26"/>
      <c r="BB1743" s="26"/>
      <c r="BC1743" s="26"/>
      <c r="CW1743" s="26">
        <v>0.59375</v>
      </c>
      <c r="CX1743" s="13">
        <v>73.400000000000006</v>
      </c>
      <c r="CY1743" s="13">
        <v>71.484013151068865</v>
      </c>
      <c r="CZ1743" s="13">
        <v>70.9466310287836</v>
      </c>
      <c r="DA1743" s="13">
        <v>62.356887071900623</v>
      </c>
      <c r="DB1743" s="13">
        <f ca="1"/>
        <v>72.460217522356885</v>
      </c>
      <c r="DC1743" s="13">
        <f ca="1"/>
        <v>71.147015120514752</v>
      </c>
      <c r="DD1743" s="13">
        <v>70.193065322708151</v>
      </c>
      <c r="DE1743" s="13">
        <f ca="1"/>
        <v>72.120295241036544</v>
      </c>
      <c r="DF1743" s="13">
        <v>72.844727852679029</v>
      </c>
    </row>
    <row r="1744" spans="1:110" x14ac:dyDescent="0.25">
      <c r="A1744" s="9">
        <v>74.2</v>
      </c>
      <c r="B1744" s="10" t="b">
        <v>1</v>
      </c>
      <c r="U1744" s="13"/>
      <c r="V1744" s="13"/>
      <c r="W1744" s="14"/>
      <c r="X1744" s="26"/>
      <c r="Y1744" s="26"/>
      <c r="Z1744" s="26"/>
      <c r="AA1744" s="26"/>
      <c r="AB1744" s="26"/>
      <c r="AC1744" s="26"/>
      <c r="AD1744" s="26"/>
      <c r="AE1744" s="26"/>
      <c r="AG1744" s="13"/>
      <c r="AH1744" s="13"/>
      <c r="AI1744" s="14"/>
      <c r="AJ1744" s="26"/>
      <c r="AK1744" s="26"/>
      <c r="AL1744" s="26"/>
      <c r="AM1744" s="26"/>
      <c r="AN1744" s="26"/>
      <c r="AO1744" s="26"/>
      <c r="AP1744" s="26"/>
      <c r="AQ1744" s="26"/>
      <c r="AS1744" s="13"/>
      <c r="AT1744" s="13"/>
      <c r="AU1744" s="14"/>
      <c r="AV1744" s="26"/>
      <c r="AW1744" s="26"/>
      <c r="AX1744" s="26"/>
      <c r="AY1744" s="26"/>
      <c r="AZ1744" s="26"/>
      <c r="BA1744" s="26"/>
      <c r="BB1744" s="26"/>
      <c r="BC1744" s="26"/>
      <c r="CW1744" s="26">
        <v>0.59409153005464477</v>
      </c>
      <c r="CX1744" s="13">
        <v>73.400000000000006</v>
      </c>
      <c r="CY1744" s="13">
        <v>71.492399933452361</v>
      </c>
      <c r="CZ1744" s="13">
        <v>70.955819414221381</v>
      </c>
      <c r="DA1744" s="13">
        <v>62.415108212165144</v>
      </c>
      <c r="DB1744" s="13">
        <f ca="1"/>
        <v>72.467666215270299</v>
      </c>
      <c r="DC1744" s="13">
        <f ca="1"/>
        <v>71.155517547640983</v>
      </c>
      <c r="DD1744" s="13">
        <v>70.202826865777695</v>
      </c>
      <c r="DE1744" s="13">
        <f ca="1"/>
        <v>72.129138187552329</v>
      </c>
      <c r="DF1744" s="13">
        <v>72.853704854094161</v>
      </c>
    </row>
    <row r="1745" spans="1:110" x14ac:dyDescent="0.25">
      <c r="A1745" s="9">
        <v>73.8</v>
      </c>
      <c r="B1745" s="10" t="b">
        <v>1</v>
      </c>
      <c r="U1745" s="13"/>
      <c r="V1745" s="13"/>
      <c r="W1745" s="14"/>
      <c r="X1745" s="26"/>
      <c r="Y1745" s="26"/>
      <c r="Z1745" s="26"/>
      <c r="AA1745" s="26"/>
      <c r="AB1745" s="26"/>
      <c r="AC1745" s="26"/>
      <c r="AD1745" s="26"/>
      <c r="AE1745" s="26"/>
      <c r="AG1745" s="13"/>
      <c r="AH1745" s="13"/>
      <c r="AI1745" s="14"/>
      <c r="AJ1745" s="26"/>
      <c r="AK1745" s="26"/>
      <c r="AL1745" s="26"/>
      <c r="AM1745" s="26"/>
      <c r="AN1745" s="26"/>
      <c r="AO1745" s="26"/>
      <c r="AP1745" s="26"/>
      <c r="AQ1745" s="26"/>
      <c r="AS1745" s="13"/>
      <c r="AT1745" s="13"/>
      <c r="AU1745" s="14"/>
      <c r="AV1745" s="26"/>
      <c r="AW1745" s="26"/>
      <c r="AX1745" s="26"/>
      <c r="AY1745" s="26"/>
      <c r="AZ1745" s="26"/>
      <c r="BA1745" s="26"/>
      <c r="BB1745" s="26"/>
      <c r="BC1745" s="26"/>
      <c r="CW1745" s="26">
        <v>0.59443306010928965</v>
      </c>
      <c r="CX1745" s="13">
        <v>73.400000000000006</v>
      </c>
      <c r="CY1745" s="13">
        <v>71.50078847455471</v>
      </c>
      <c r="CZ1745" s="13">
        <v>70.965010916848613</v>
      </c>
      <c r="DA1745" s="13">
        <v>62.473378360129303</v>
      </c>
      <c r="DB1745" s="13">
        <f ca="1"/>
        <v>72.475114990016465</v>
      </c>
      <c r="DC1745" s="13">
        <f ca="1"/>
        <v>71.16402243385329</v>
      </c>
      <c r="DD1745" s="13">
        <v>70.212585603402886</v>
      </c>
      <c r="DE1745" s="13">
        <f ca="1"/>
        <v>72.137981262514884</v>
      </c>
      <c r="DF1745" s="13">
        <v>72.862681775984584</v>
      </c>
    </row>
    <row r="1746" spans="1:110" x14ac:dyDescent="0.25">
      <c r="A1746" s="9">
        <v>73.599999999999994</v>
      </c>
      <c r="B1746" s="10" t="b">
        <v>1</v>
      </c>
      <c r="U1746" s="13"/>
      <c r="V1746" s="13"/>
      <c r="W1746" s="14"/>
      <c r="X1746" s="26"/>
      <c r="Y1746" s="26"/>
      <c r="Z1746" s="26"/>
      <c r="AA1746" s="26"/>
      <c r="AB1746" s="26"/>
      <c r="AC1746" s="26"/>
      <c r="AD1746" s="26"/>
      <c r="AE1746" s="26"/>
      <c r="AG1746" s="13"/>
      <c r="AH1746" s="13"/>
      <c r="AI1746" s="14"/>
      <c r="AJ1746" s="26"/>
      <c r="AK1746" s="26"/>
      <c r="AL1746" s="26"/>
      <c r="AM1746" s="26"/>
      <c r="AN1746" s="26"/>
      <c r="AO1746" s="26"/>
      <c r="AP1746" s="26"/>
      <c r="AQ1746" s="26"/>
      <c r="AS1746" s="13"/>
      <c r="AT1746" s="13"/>
      <c r="AU1746" s="14"/>
      <c r="AV1746" s="26"/>
      <c r="AW1746" s="26"/>
      <c r="AX1746" s="26"/>
      <c r="AY1746" s="26"/>
      <c r="AZ1746" s="26"/>
      <c r="BA1746" s="26"/>
      <c r="BB1746" s="26"/>
      <c r="BC1746" s="26"/>
      <c r="CW1746" s="26">
        <v>0.59477459016393441</v>
      </c>
      <c r="CX1746" s="13">
        <v>73.400000000000006</v>
      </c>
      <c r="CY1746" s="13">
        <v>71.5091787816242</v>
      </c>
      <c r="CZ1746" s="13">
        <v>70.974205545512064</v>
      </c>
      <c r="DA1746" s="13">
        <v>62.53169759836711</v>
      </c>
      <c r="DB1746" s="13">
        <f ca="1"/>
        <v>72.482563852439498</v>
      </c>
      <c r="DC1746" s="13">
        <f ca="1"/>
        <v>71.172529786946598</v>
      </c>
      <c r="DD1746" s="13">
        <v>70.22234153800116</v>
      </c>
      <c r="DE1746" s="13">
        <f ca="1"/>
        <v>72.146824470898011</v>
      </c>
      <c r="DF1746" s="13">
        <v>72.871658623208262</v>
      </c>
    </row>
    <row r="1747" spans="1:110" x14ac:dyDescent="0.25">
      <c r="A1747" s="9">
        <v>73.5</v>
      </c>
      <c r="B1747" s="10" t="b">
        <v>1</v>
      </c>
      <c r="U1747" s="13"/>
      <c r="V1747" s="13"/>
      <c r="W1747" s="14"/>
      <c r="X1747" s="26"/>
      <c r="Y1747" s="26"/>
      <c r="Z1747" s="26"/>
      <c r="AA1747" s="26"/>
      <c r="AB1747" s="26"/>
      <c r="AC1747" s="26"/>
      <c r="AD1747" s="26"/>
      <c r="AE1747" s="26"/>
      <c r="AG1747" s="13"/>
      <c r="AH1747" s="13"/>
      <c r="AI1747" s="14"/>
      <c r="AJ1747" s="26"/>
      <c r="AK1747" s="26"/>
      <c r="AL1747" s="26"/>
      <c r="AM1747" s="26"/>
      <c r="AN1747" s="26"/>
      <c r="AO1747" s="26"/>
      <c r="AP1747" s="26"/>
      <c r="AQ1747" s="26"/>
      <c r="AS1747" s="13"/>
      <c r="AT1747" s="13"/>
      <c r="AU1747" s="14"/>
      <c r="AV1747" s="26"/>
      <c r="AW1747" s="26"/>
      <c r="AX1747" s="26"/>
      <c r="AY1747" s="26"/>
      <c r="AZ1747" s="26"/>
      <c r="BA1747" s="26"/>
      <c r="BB1747" s="26"/>
      <c r="BC1747" s="26"/>
      <c r="CW1747" s="26">
        <v>0.59511612021857918</v>
      </c>
      <c r="CX1747" s="13">
        <v>73.5</v>
      </c>
      <c r="CY1747" s="13">
        <v>71.517570861919168</v>
      </c>
      <c r="CZ1747" s="13">
        <v>70.983403309073893</v>
      </c>
      <c r="DA1747" s="13">
        <v>62.590066009661548</v>
      </c>
      <c r="DB1747" s="13">
        <f ca="1"/>
        <v>72.490012808387633</v>
      </c>
      <c r="DC1747" s="13">
        <f ca="1"/>
        <v>71.181039614728547</v>
      </c>
      <c r="DD1747" s="13">
        <v>70.232094671986459</v>
      </c>
      <c r="DE1747" s="13">
        <f ca="1"/>
        <v>72.155667817678804</v>
      </c>
      <c r="DF1747" s="13">
        <v>72.880635400625906</v>
      </c>
    </row>
    <row r="1748" spans="1:110" x14ac:dyDescent="0.25">
      <c r="A1748" s="9">
        <v>73.5</v>
      </c>
      <c r="B1748" s="10" t="b">
        <v>1</v>
      </c>
      <c r="U1748" s="13"/>
      <c r="V1748" s="13"/>
      <c r="W1748" s="14"/>
      <c r="X1748" s="26"/>
      <c r="Y1748" s="26"/>
      <c r="Z1748" s="26"/>
      <c r="AA1748" s="26"/>
      <c r="AB1748" s="26"/>
      <c r="AC1748" s="26"/>
      <c r="AD1748" s="26"/>
      <c r="AE1748" s="26"/>
      <c r="AG1748" s="13"/>
      <c r="AH1748" s="13"/>
      <c r="AI1748" s="14"/>
      <c r="AJ1748" s="26"/>
      <c r="AK1748" s="26"/>
      <c r="AL1748" s="26"/>
      <c r="AM1748" s="26"/>
      <c r="AN1748" s="26"/>
      <c r="AO1748" s="26"/>
      <c r="AP1748" s="26"/>
      <c r="AQ1748" s="26"/>
      <c r="AS1748" s="13"/>
      <c r="AT1748" s="13"/>
      <c r="AU1748" s="14"/>
      <c r="AV1748" s="26"/>
      <c r="AW1748" s="26"/>
      <c r="AX1748" s="26"/>
      <c r="AY1748" s="26"/>
      <c r="AZ1748" s="26"/>
      <c r="BA1748" s="26"/>
      <c r="BB1748" s="26"/>
      <c r="BC1748" s="26"/>
      <c r="CW1748" s="26">
        <v>0.59545765027322406</v>
      </c>
      <c r="CX1748" s="13">
        <v>73.5</v>
      </c>
      <c r="CY1748" s="13">
        <v>71.525964722708082</v>
      </c>
      <c r="CZ1748" s="13">
        <v>70.992604216411891</v>
      </c>
      <c r="DA1748" s="13">
        <v>62.648483677005117</v>
      </c>
      <c r="DB1748" s="13">
        <f ca="1"/>
        <v>72.497461863713312</v>
      </c>
      <c r="DC1748" s="13">
        <f ca="1"/>
        <v>71.18955192501943</v>
      </c>
      <c r="DD1748" s="13">
        <v>70.241845007769342</v>
      </c>
      <c r="DE1748" s="13">
        <f ca="1"/>
        <v>72.164511307837714</v>
      </c>
      <c r="DF1748" s="13">
        <v>72.889612113100938</v>
      </c>
    </row>
    <row r="1749" spans="1:110" x14ac:dyDescent="0.25">
      <c r="A1749" s="9">
        <v>73.400000000000006</v>
      </c>
      <c r="B1749" s="10" t="b">
        <v>1</v>
      </c>
      <c r="U1749" s="13"/>
      <c r="V1749" s="13"/>
      <c r="W1749" s="14"/>
      <c r="X1749" s="26"/>
      <c r="Y1749" s="26"/>
      <c r="Z1749" s="26"/>
      <c r="AA1749" s="26"/>
      <c r="AB1749" s="26"/>
      <c r="AC1749" s="26"/>
      <c r="AD1749" s="26"/>
      <c r="AE1749" s="26"/>
      <c r="AG1749" s="13"/>
      <c r="AH1749" s="13"/>
      <c r="AI1749" s="14"/>
      <c r="AJ1749" s="26"/>
      <c r="AK1749" s="26"/>
      <c r="AL1749" s="26"/>
      <c r="AM1749" s="26"/>
      <c r="AN1749" s="26"/>
      <c r="AO1749" s="26"/>
      <c r="AP1749" s="26"/>
      <c r="AQ1749" s="26"/>
      <c r="AS1749" s="13"/>
      <c r="AT1749" s="13"/>
      <c r="AU1749" s="14"/>
      <c r="AV1749" s="26"/>
      <c r="AW1749" s="26"/>
      <c r="AX1749" s="26"/>
      <c r="AY1749" s="26"/>
      <c r="AZ1749" s="26"/>
      <c r="BA1749" s="26"/>
      <c r="BB1749" s="26"/>
      <c r="BC1749" s="26"/>
      <c r="CW1749" s="26">
        <v>0.59579918032786883</v>
      </c>
      <c r="CX1749" s="13">
        <v>73.5</v>
      </c>
      <c r="CY1749" s="13">
        <v>71.534360371269528</v>
      </c>
      <c r="CZ1749" s="13">
        <v>71.001808276419496</v>
      </c>
      <c r="DA1749" s="13">
        <v>62.706950683600603</v>
      </c>
      <c r="DB1749" s="13">
        <f ca="1"/>
        <v>72.50491102427317</v>
      </c>
      <c r="DC1749" s="13">
        <f ca="1"/>
        <v>71.198066725652325</v>
      </c>
      <c r="DD1749" s="13">
        <v>70.251592547756857</v>
      </c>
      <c r="DE1749" s="13">
        <f ca="1"/>
        <v>72.173354946358572</v>
      </c>
      <c r="DF1749" s="13">
        <v>72.898588765499525</v>
      </c>
    </row>
    <row r="1750" spans="1:110" x14ac:dyDescent="0.25">
      <c r="A1750" s="9">
        <v>73.3</v>
      </c>
      <c r="B1750" s="10" t="b">
        <v>1</v>
      </c>
      <c r="U1750" s="13"/>
      <c r="V1750" s="13"/>
      <c r="W1750" s="14"/>
      <c r="X1750" s="26"/>
      <c r="Y1750" s="26"/>
      <c r="Z1750" s="26"/>
      <c r="AA1750" s="26"/>
      <c r="AB1750" s="26"/>
      <c r="AC1750" s="26"/>
      <c r="AD1750" s="26"/>
      <c r="AE1750" s="26"/>
      <c r="AG1750" s="13"/>
      <c r="AH1750" s="13"/>
      <c r="AI1750" s="14"/>
      <c r="AJ1750" s="26"/>
      <c r="AK1750" s="26"/>
      <c r="AL1750" s="26"/>
      <c r="AM1750" s="26"/>
      <c r="AN1750" s="26"/>
      <c r="AO1750" s="26"/>
      <c r="AP1750" s="26"/>
      <c r="AQ1750" s="26"/>
      <c r="AS1750" s="13"/>
      <c r="AT1750" s="13"/>
      <c r="AU1750" s="14"/>
      <c r="AV1750" s="26"/>
      <c r="AW1750" s="26"/>
      <c r="AX1750" s="26"/>
      <c r="AY1750" s="26"/>
      <c r="AZ1750" s="26"/>
      <c r="BA1750" s="26"/>
      <c r="BB1750" s="26"/>
      <c r="BC1750" s="26"/>
      <c r="CW1750" s="26">
        <v>0.59614071038251371</v>
      </c>
      <c r="CX1750" s="13">
        <v>73.5</v>
      </c>
      <c r="CY1750" s="13">
        <v>71.542757814892354</v>
      </c>
      <c r="CZ1750" s="13">
        <v>71.011015498005847</v>
      </c>
      <c r="DA1750" s="13">
        <v>62.765467112861835</v>
      </c>
      <c r="DB1750" s="13">
        <f ca="1"/>
        <v>72.512360295928119</v>
      </c>
      <c r="DC1750" s="13">
        <f ca="1"/>
        <v>71.206584024473145</v>
      </c>
      <c r="DD1750" s="13">
        <v>70.261337294352586</v>
      </c>
      <c r="DE1750" s="13">
        <f ca="1"/>
        <v>72.182198738228536</v>
      </c>
      <c r="DF1750" s="13">
        <v>72.907565362690633</v>
      </c>
    </row>
    <row r="1751" spans="1:110" x14ac:dyDescent="0.25">
      <c r="A1751" s="9">
        <v>73</v>
      </c>
      <c r="B1751" s="10" t="b">
        <v>1</v>
      </c>
      <c r="U1751" s="13"/>
      <c r="V1751" s="13"/>
      <c r="W1751" s="14"/>
      <c r="X1751" s="26"/>
      <c r="Y1751" s="26"/>
      <c r="Z1751" s="26"/>
      <c r="AA1751" s="26"/>
      <c r="AB1751" s="26"/>
      <c r="AC1751" s="26"/>
      <c r="AD1751" s="26"/>
      <c r="AE1751" s="26"/>
      <c r="AG1751" s="13"/>
      <c r="AH1751" s="13"/>
      <c r="AI1751" s="14"/>
      <c r="AJ1751" s="26"/>
      <c r="AK1751" s="26"/>
      <c r="AL1751" s="26"/>
      <c r="AM1751" s="26"/>
      <c r="AN1751" s="26"/>
      <c r="AO1751" s="26"/>
      <c r="AP1751" s="26"/>
      <c r="AQ1751" s="26"/>
      <c r="AS1751" s="13"/>
      <c r="AT1751" s="13"/>
      <c r="AU1751" s="14"/>
      <c r="AV1751" s="26"/>
      <c r="AW1751" s="26"/>
      <c r="AX1751" s="26"/>
      <c r="AY1751" s="26"/>
      <c r="AZ1751" s="26"/>
      <c r="BA1751" s="26"/>
      <c r="BB1751" s="26"/>
      <c r="BC1751" s="26"/>
      <c r="CW1751" s="26">
        <v>0.59648224043715847</v>
      </c>
      <c r="CX1751" s="13">
        <v>73.5</v>
      </c>
      <c r="CY1751" s="13">
        <v>71.55115706087561</v>
      </c>
      <c r="CZ1751" s="13">
        <v>71.020225890095887</v>
      </c>
      <c r="DA1751" s="13">
        <v>62.824033048414293</v>
      </c>
      <c r="DB1751" s="13">
        <f ca="1"/>
        <v>72.51980968454329</v>
      </c>
      <c r="DC1751" s="13">
        <f ca="1"/>
        <v>71.215103829340663</v>
      </c>
      <c r="DD1751" s="13">
        <v>70.271079249956713</v>
      </c>
      <c r="DE1751" s="13">
        <f ca="1"/>
        <v>72.19104268843823</v>
      </c>
      <c r="DF1751" s="13">
        <v>72.916541909545998</v>
      </c>
    </row>
    <row r="1752" spans="1:110" x14ac:dyDescent="0.25">
      <c r="A1752" s="9">
        <v>74.3</v>
      </c>
      <c r="B1752" s="10" t="b">
        <v>1</v>
      </c>
      <c r="U1752" s="13"/>
      <c r="V1752" s="13"/>
      <c r="W1752" s="14"/>
      <c r="X1752" s="26"/>
      <c r="Y1752" s="26"/>
      <c r="Z1752" s="26"/>
      <c r="AA1752" s="26"/>
      <c r="AB1752" s="26"/>
      <c r="AC1752" s="26"/>
      <c r="AD1752" s="26"/>
      <c r="AE1752" s="26"/>
      <c r="AG1752" s="13"/>
      <c r="AH1752" s="13"/>
      <c r="AI1752" s="14"/>
      <c r="AJ1752" s="26"/>
      <c r="AK1752" s="26"/>
      <c r="AL1752" s="26"/>
      <c r="AM1752" s="26"/>
      <c r="AN1752" s="26"/>
      <c r="AO1752" s="26"/>
      <c r="AP1752" s="26"/>
      <c r="AQ1752" s="26"/>
      <c r="AS1752" s="13"/>
      <c r="AT1752" s="13"/>
      <c r="AU1752" s="14"/>
      <c r="AV1752" s="26"/>
      <c r="AW1752" s="26"/>
      <c r="AX1752" s="26"/>
      <c r="AY1752" s="26"/>
      <c r="AZ1752" s="26"/>
      <c r="BA1752" s="26"/>
      <c r="BB1752" s="26"/>
      <c r="BC1752" s="26"/>
      <c r="CW1752" s="26">
        <v>0.59682377049180324</v>
      </c>
      <c r="CX1752" s="13">
        <v>73.5</v>
      </c>
      <c r="CY1752" s="13">
        <v>71.559558116528706</v>
      </c>
      <c r="CZ1752" s="13">
        <v>71.029439461630403</v>
      </c>
      <c r="DA1752" s="13">
        <v>62.882648574095903</v>
      </c>
      <c r="DB1752" s="13">
        <f ca="1"/>
        <v>72.527259195988179</v>
      </c>
      <c r="DC1752" s="13">
        <f ca="1"/>
        <v>71.223626148126584</v>
      </c>
      <c r="DD1752" s="13">
        <v>70.280818416965957</v>
      </c>
      <c r="DE1752" s="13">
        <f ca="1"/>
        <v>72.199886801981691</v>
      </c>
      <c r="DF1752" s="13">
        <v>72.925518410940214</v>
      </c>
    </row>
    <row r="1753" spans="1:110" x14ac:dyDescent="0.25">
      <c r="A1753" s="9">
        <v>74.099999999999994</v>
      </c>
      <c r="B1753" s="10" t="b">
        <v>1</v>
      </c>
      <c r="U1753" s="13"/>
      <c r="V1753" s="13"/>
      <c r="W1753" s="14"/>
      <c r="X1753" s="26"/>
      <c r="Y1753" s="26"/>
      <c r="Z1753" s="26"/>
      <c r="AA1753" s="26"/>
      <c r="AB1753" s="26"/>
      <c r="AC1753" s="26"/>
      <c r="AD1753" s="26"/>
      <c r="AE1753" s="26"/>
      <c r="AG1753" s="13"/>
      <c r="AH1753" s="13"/>
      <c r="AI1753" s="14"/>
      <c r="AJ1753" s="26"/>
      <c r="AK1753" s="26"/>
      <c r="AL1753" s="26"/>
      <c r="AM1753" s="26"/>
      <c r="AN1753" s="26"/>
      <c r="AO1753" s="26"/>
      <c r="AP1753" s="26"/>
      <c r="AQ1753" s="26"/>
      <c r="AS1753" s="13"/>
      <c r="AT1753" s="13"/>
      <c r="AU1753" s="14"/>
      <c r="AV1753" s="26"/>
      <c r="AW1753" s="26"/>
      <c r="AX1753" s="26"/>
      <c r="AY1753" s="26"/>
      <c r="AZ1753" s="26"/>
      <c r="BA1753" s="26"/>
      <c r="BB1753" s="26"/>
      <c r="BC1753" s="26"/>
      <c r="CW1753" s="26">
        <v>0.59716530054644812</v>
      </c>
      <c r="CX1753" s="13">
        <v>73.5</v>
      </c>
      <c r="CY1753" s="13">
        <v>71.567960989171382</v>
      </c>
      <c r="CZ1753" s="13">
        <v>71.038656221565972</v>
      </c>
      <c r="DA1753" s="13">
        <v>62.941313773957795</v>
      </c>
      <c r="DB1753" s="13">
        <f ca="1"/>
        <v>72.534708836136645</v>
      </c>
      <c r="DC1753" s="13">
        <f ca="1"/>
        <v>71.232150988715617</v>
      </c>
      <c r="DD1753" s="13">
        <v>70.290554797773638</v>
      </c>
      <c r="DE1753" s="13">
        <f ca="1"/>
        <v>72.208731083856449</v>
      </c>
      <c r="DF1753" s="13">
        <v>72.934494871750729</v>
      </c>
    </row>
    <row r="1754" spans="1:110" x14ac:dyDescent="0.25">
      <c r="A1754" s="9">
        <v>73.900000000000006</v>
      </c>
      <c r="B1754" s="10" t="b">
        <v>1</v>
      </c>
      <c r="U1754" s="13"/>
      <c r="V1754" s="13"/>
      <c r="W1754" s="14"/>
      <c r="X1754" s="26"/>
      <c r="Y1754" s="26"/>
      <c r="Z1754" s="26"/>
      <c r="AA1754" s="26"/>
      <c r="AB1754" s="26"/>
      <c r="AC1754" s="26"/>
      <c r="AD1754" s="26"/>
      <c r="AE1754" s="26"/>
      <c r="AG1754" s="13"/>
      <c r="AH1754" s="13"/>
      <c r="AI1754" s="14"/>
      <c r="AJ1754" s="26"/>
      <c r="AK1754" s="26"/>
      <c r="AL1754" s="26"/>
      <c r="AM1754" s="26"/>
      <c r="AN1754" s="26"/>
      <c r="AO1754" s="26"/>
      <c r="AP1754" s="26"/>
      <c r="AQ1754" s="26"/>
      <c r="AS1754" s="13"/>
      <c r="AT1754" s="13"/>
      <c r="AU1754" s="14"/>
      <c r="AV1754" s="26"/>
      <c r="AW1754" s="26"/>
      <c r="AX1754" s="26"/>
      <c r="AY1754" s="26"/>
      <c r="AZ1754" s="26"/>
      <c r="BA1754" s="26"/>
      <c r="BB1754" s="26"/>
      <c r="BC1754" s="26"/>
      <c r="CW1754" s="26">
        <v>0.59750683060109289</v>
      </c>
      <c r="CX1754" s="13">
        <v>73.5</v>
      </c>
      <c r="CY1754" s="13">
        <v>71.576365686133798</v>
      </c>
      <c r="CZ1754" s="13">
        <v>71.04787617887537</v>
      </c>
      <c r="DA1754" s="13">
        <v>63.000028732264859</v>
      </c>
      <c r="DB1754" s="13">
        <f ca="1"/>
        <v>72.542158610866878</v>
      </c>
      <c r="DC1754" s="13">
        <f ca="1"/>
        <v>71.240678359005486</v>
      </c>
      <c r="DD1754" s="13">
        <v>70.300288394769609</v>
      </c>
      <c r="DE1754" s="13">
        <f ca="1"/>
        <v>72.217575539063503</v>
      </c>
      <c r="DF1754" s="13">
        <v>72.943471296857822</v>
      </c>
    </row>
    <row r="1755" spans="1:110" x14ac:dyDescent="0.25">
      <c r="A1755" s="9">
        <v>73.599999999999994</v>
      </c>
      <c r="B1755" s="10" t="b">
        <v>1</v>
      </c>
      <c r="U1755" s="13"/>
      <c r="V1755" s="13"/>
      <c r="W1755" s="14"/>
      <c r="X1755" s="26"/>
      <c r="Y1755" s="26"/>
      <c r="Z1755" s="26"/>
      <c r="AA1755" s="26"/>
      <c r="AB1755" s="26"/>
      <c r="AC1755" s="26"/>
      <c r="AD1755" s="26"/>
      <c r="AE1755" s="26"/>
      <c r="AG1755" s="13"/>
      <c r="AH1755" s="13"/>
      <c r="AI1755" s="14"/>
      <c r="AJ1755" s="26"/>
      <c r="AK1755" s="26"/>
      <c r="AL1755" s="26"/>
      <c r="AM1755" s="26"/>
      <c r="AN1755" s="26"/>
      <c r="AO1755" s="26"/>
      <c r="AP1755" s="26"/>
      <c r="AQ1755" s="26"/>
      <c r="AS1755" s="13"/>
      <c r="AT1755" s="13"/>
      <c r="AU1755" s="14"/>
      <c r="AV1755" s="26"/>
      <c r="AW1755" s="26"/>
      <c r="AX1755" s="26"/>
      <c r="AY1755" s="26"/>
      <c r="AZ1755" s="26"/>
      <c r="BA1755" s="26"/>
      <c r="BB1755" s="26"/>
      <c r="BC1755" s="26"/>
      <c r="CW1755" s="26">
        <v>0.59784836065573765</v>
      </c>
      <c r="CX1755" s="13">
        <v>73.5</v>
      </c>
      <c r="CY1755" s="13">
        <v>71.584772214756569</v>
      </c>
      <c r="CZ1755" s="13">
        <v>71.057099342547261</v>
      </c>
      <c r="DA1755" s="13">
        <v>63.058793533496683</v>
      </c>
      <c r="DB1755" s="13">
        <f ca="1"/>
        <v>72.549608526061547</v>
      </c>
      <c r="DC1755" s="13">
        <f ca="1"/>
        <v>71.249208266907075</v>
      </c>
      <c r="DD1755" s="13">
        <v>70.310019210340357</v>
      </c>
      <c r="DE1755" s="13">
        <f ca="1"/>
        <v>72.226420172607376</v>
      </c>
      <c r="DF1755" s="13">
        <v>72.952447691144727</v>
      </c>
    </row>
    <row r="1756" spans="1:110" x14ac:dyDescent="0.25">
      <c r="A1756" s="9">
        <v>73.3</v>
      </c>
      <c r="B1756" s="10" t="b">
        <v>1</v>
      </c>
      <c r="U1756" s="13"/>
      <c r="V1756" s="13"/>
      <c r="W1756" s="14"/>
      <c r="X1756" s="26"/>
      <c r="Y1756" s="26"/>
      <c r="Z1756" s="26"/>
      <c r="AA1756" s="26"/>
      <c r="AB1756" s="26"/>
      <c r="AC1756" s="26"/>
      <c r="AD1756" s="26"/>
      <c r="AE1756" s="26"/>
      <c r="AG1756" s="13"/>
      <c r="AH1756" s="13"/>
      <c r="AI1756" s="14"/>
      <c r="AJ1756" s="26"/>
      <c r="AK1756" s="26"/>
      <c r="AL1756" s="26"/>
      <c r="AM1756" s="26"/>
      <c r="AN1756" s="26"/>
      <c r="AO1756" s="26"/>
      <c r="AP1756" s="26"/>
      <c r="AQ1756" s="26"/>
      <c r="AS1756" s="13"/>
      <c r="AT1756" s="13"/>
      <c r="AU1756" s="14"/>
      <c r="AV1756" s="26"/>
      <c r="AW1756" s="26"/>
      <c r="AX1756" s="26"/>
      <c r="AY1756" s="26"/>
      <c r="AZ1756" s="26"/>
      <c r="BA1756" s="26"/>
      <c r="BB1756" s="26"/>
      <c r="BC1756" s="26"/>
      <c r="CW1756" s="26">
        <v>0.59818989071038253</v>
      </c>
      <c r="CX1756" s="13">
        <v>73.5</v>
      </c>
      <c r="CY1756" s="13">
        <v>71.593180582390829</v>
      </c>
      <c r="CZ1756" s="13">
        <v>71.066325721586381</v>
      </c>
      <c r="DA1756" s="13">
        <v>63.117608262348149</v>
      </c>
      <c r="DB1756" s="13">
        <f ca="1"/>
        <v>72.557058587607756</v>
      </c>
      <c r="DC1756" s="13">
        <f ca="1"/>
        <v>71.257740720344358</v>
      </c>
      <c r="DD1756" s="13">
        <v>70.319747246868928</v>
      </c>
      <c r="DE1756" s="13">
        <f ca="1"/>
        <v>72.235264989496144</v>
      </c>
      <c r="DF1756" s="13">
        <v>72.961424059497602</v>
      </c>
    </row>
    <row r="1757" spans="1:110" x14ac:dyDescent="0.25">
      <c r="A1757" s="9">
        <v>72.8</v>
      </c>
      <c r="B1757" s="10" t="b">
        <v>1</v>
      </c>
      <c r="U1757" s="13"/>
      <c r="V1757" s="13"/>
      <c r="W1757" s="14"/>
      <c r="X1757" s="26"/>
      <c r="Y1757" s="26"/>
      <c r="Z1757" s="26"/>
      <c r="AA1757" s="26"/>
      <c r="AB1757" s="26"/>
      <c r="AC1757" s="26"/>
      <c r="AD1757" s="26"/>
      <c r="AE1757" s="26"/>
      <c r="AG1757" s="13"/>
      <c r="AH1757" s="13"/>
      <c r="AI1757" s="14"/>
      <c r="AJ1757" s="26"/>
      <c r="AK1757" s="26"/>
      <c r="AL1757" s="26"/>
      <c r="AM1757" s="26"/>
      <c r="AN1757" s="26"/>
      <c r="AO1757" s="26"/>
      <c r="AP1757" s="26"/>
      <c r="AQ1757" s="26"/>
      <c r="AS1757" s="13"/>
      <c r="AT1757" s="13"/>
      <c r="AU1757" s="14"/>
      <c r="AV1757" s="26"/>
      <c r="AW1757" s="26"/>
      <c r="AX1757" s="26"/>
      <c r="AY1757" s="26"/>
      <c r="AZ1757" s="26"/>
      <c r="BA1757" s="26"/>
      <c r="BB1757" s="26"/>
      <c r="BC1757" s="26"/>
      <c r="CW1757" s="26">
        <v>0.5985314207650273</v>
      </c>
      <c r="CX1757" s="13">
        <v>73.5</v>
      </c>
      <c r="CY1757" s="13">
        <v>71.601590796398241</v>
      </c>
      <c r="CZ1757" s="13">
        <v>71.075555325013795</v>
      </c>
      <c r="DA1757" s="13">
        <v>63.176473003730145</v>
      </c>
      <c r="DB1757" s="13">
        <f ca="1"/>
        <v>72.564508801397096</v>
      </c>
      <c r="DC1757" s="13">
        <f ca="1"/>
        <v>71.26627572725458</v>
      </c>
      <c r="DD1757" s="13">
        <v>70.329472506734987</v>
      </c>
      <c r="DE1757" s="13">
        <f ca="1"/>
        <v>72.244109994741436</v>
      </c>
      <c r="DF1757" s="13">
        <v>72.97040040680551</v>
      </c>
    </row>
    <row r="1758" spans="1:110" x14ac:dyDescent="0.25">
      <c r="A1758" s="9">
        <v>72.3</v>
      </c>
      <c r="B1758" s="10" t="b">
        <v>1</v>
      </c>
      <c r="U1758" s="13"/>
      <c r="V1758" s="13"/>
      <c r="W1758" s="14"/>
      <c r="X1758" s="26"/>
      <c r="Y1758" s="26"/>
      <c r="Z1758" s="26"/>
      <c r="AA1758" s="26"/>
      <c r="AB1758" s="26"/>
      <c r="AC1758" s="26"/>
      <c r="AD1758" s="26"/>
      <c r="AE1758" s="26"/>
      <c r="AG1758" s="13"/>
      <c r="AH1758" s="13"/>
      <c r="AI1758" s="14"/>
      <c r="AJ1758" s="26"/>
      <c r="AK1758" s="26"/>
      <c r="AL1758" s="26"/>
      <c r="AM1758" s="26"/>
      <c r="AN1758" s="26"/>
      <c r="AO1758" s="26"/>
      <c r="AP1758" s="26"/>
      <c r="AQ1758" s="26"/>
      <c r="AS1758" s="13"/>
      <c r="AT1758" s="13"/>
      <c r="AU1758" s="14"/>
      <c r="AV1758" s="26"/>
      <c r="AW1758" s="26"/>
      <c r="AX1758" s="26"/>
      <c r="AY1758" s="26"/>
      <c r="AZ1758" s="26"/>
      <c r="BA1758" s="26"/>
      <c r="BB1758" s="26"/>
      <c r="BC1758" s="26"/>
      <c r="CW1758" s="26">
        <v>0.59887295081967218</v>
      </c>
      <c r="CX1758" s="13">
        <v>73.5</v>
      </c>
      <c r="CY1758" s="13">
        <v>71.610002864151113</v>
      </c>
      <c r="CZ1758" s="13">
        <v>71.084788161866598</v>
      </c>
      <c r="DA1758" s="13">
        <v>63.235387842770457</v>
      </c>
      <c r="DB1758" s="13">
        <f ca="1"/>
        <v>72.571959173325695</v>
      </c>
      <c r="DC1758" s="13">
        <f ca="1"/>
        <v>71.274813295588217</v>
      </c>
      <c r="DD1758" s="13">
        <v>70.339194992314788</v>
      </c>
      <c r="DE1758" s="13">
        <f ca="1"/>
        <v>72.252955193358503</v>
      </c>
      <c r="DF1758" s="13">
        <v>72.979376737960536</v>
      </c>
    </row>
    <row r="1759" spans="1:110" x14ac:dyDescent="0.25">
      <c r="A1759" s="9">
        <v>71.8</v>
      </c>
      <c r="B1759" s="10" t="b">
        <v>1</v>
      </c>
      <c r="U1759" s="13"/>
      <c r="V1759" s="13"/>
      <c r="W1759" s="14"/>
      <c r="X1759" s="26"/>
      <c r="Y1759" s="26"/>
      <c r="Z1759" s="26"/>
      <c r="AA1759" s="26"/>
      <c r="AB1759" s="26"/>
      <c r="AC1759" s="26"/>
      <c r="AD1759" s="26"/>
      <c r="AE1759" s="26"/>
      <c r="AG1759" s="13"/>
      <c r="AH1759" s="13"/>
      <c r="AI1759" s="14"/>
      <c r="AJ1759" s="26"/>
      <c r="AK1759" s="26"/>
      <c r="AL1759" s="26"/>
      <c r="AM1759" s="26"/>
      <c r="AN1759" s="26"/>
      <c r="AO1759" s="26"/>
      <c r="AP1759" s="26"/>
      <c r="AQ1759" s="26"/>
      <c r="AS1759" s="13"/>
      <c r="AT1759" s="13"/>
      <c r="AU1759" s="14"/>
      <c r="AV1759" s="26"/>
      <c r="AW1759" s="26"/>
      <c r="AX1759" s="26"/>
      <c r="AY1759" s="26"/>
      <c r="AZ1759" s="26"/>
      <c r="BA1759" s="26"/>
      <c r="BB1759" s="26"/>
      <c r="BC1759" s="26"/>
      <c r="CW1759" s="26">
        <v>0.59921448087431695</v>
      </c>
      <c r="CX1759" s="13">
        <v>73.5</v>
      </c>
      <c r="CY1759" s="13">
        <v>71.618416793032395</v>
      </c>
      <c r="CZ1759" s="13">
        <v>71.094024241198397</v>
      </c>
      <c r="DA1759" s="13">
        <v>63.294352864814286</v>
      </c>
      <c r="DB1759" s="13">
        <f ca="1"/>
        <v>72.579409709294254</v>
      </c>
      <c r="DC1759" s="13">
        <f ca="1"/>
        <v>71.283353433309102</v>
      </c>
      <c r="DD1759" s="13">
        <v>70.34891470598123</v>
      </c>
      <c r="DE1759" s="13">
        <f ca="1"/>
        <v>72.261800590366235</v>
      </c>
      <c r="DF1759" s="13">
        <v>72.988353057857751</v>
      </c>
    </row>
    <row r="1760" spans="1:110" x14ac:dyDescent="0.25">
      <c r="A1760" s="9">
        <v>71.400000000000006</v>
      </c>
      <c r="B1760" s="10" t="b">
        <v>1</v>
      </c>
      <c r="U1760" s="13"/>
      <c r="V1760" s="13"/>
      <c r="W1760" s="14"/>
      <c r="X1760" s="26"/>
      <c r="Y1760" s="26"/>
      <c r="Z1760" s="26"/>
      <c r="AA1760" s="26"/>
      <c r="AB1760" s="26"/>
      <c r="AC1760" s="26"/>
      <c r="AD1760" s="26"/>
      <c r="AE1760" s="26"/>
      <c r="AG1760" s="13"/>
      <c r="AH1760" s="13"/>
      <c r="AI1760" s="14"/>
      <c r="AJ1760" s="26"/>
      <c r="AK1760" s="26"/>
      <c r="AL1760" s="26"/>
      <c r="AM1760" s="26"/>
      <c r="AN1760" s="26"/>
      <c r="AO1760" s="26"/>
      <c r="AP1760" s="26"/>
      <c r="AQ1760" s="26"/>
      <c r="AS1760" s="13"/>
      <c r="AT1760" s="13"/>
      <c r="AU1760" s="14"/>
      <c r="AV1760" s="26"/>
      <c r="AW1760" s="26"/>
      <c r="AX1760" s="26"/>
      <c r="AY1760" s="26"/>
      <c r="AZ1760" s="26"/>
      <c r="BA1760" s="26"/>
      <c r="BB1760" s="26"/>
      <c r="BC1760" s="26"/>
      <c r="CW1760" s="26">
        <v>0.59955601092896171</v>
      </c>
      <c r="CX1760" s="13">
        <v>73.5</v>
      </c>
      <c r="CY1760" s="13">
        <v>71.626832590435768</v>
      </c>
      <c r="CZ1760" s="13">
        <v>71.103263572079072</v>
      </c>
      <c r="DA1760" s="13">
        <v>63.353368155425201</v>
      </c>
      <c r="DB1760" s="13">
        <f ca="1"/>
        <v>72.586860415208079</v>
      </c>
      <c r="DC1760" s="13">
        <f ca="1"/>
        <v>71.291896148394457</v>
      </c>
      <c r="DD1760" s="13">
        <v>70.358631650103774</v>
      </c>
      <c r="DE1760" s="13">
        <f ca="1"/>
        <v>72.270646190787133</v>
      </c>
      <c r="DF1760" s="13">
        <v>72.997329371395281</v>
      </c>
    </row>
    <row r="1761" spans="1:110" x14ac:dyDescent="0.25">
      <c r="A1761" s="9">
        <v>71</v>
      </c>
      <c r="B1761" s="10" t="b">
        <v>1</v>
      </c>
      <c r="U1761" s="13"/>
      <c r="V1761" s="13"/>
      <c r="W1761" s="14"/>
      <c r="X1761" s="26"/>
      <c r="Y1761" s="26"/>
      <c r="Z1761" s="26"/>
      <c r="AA1761" s="26"/>
      <c r="AB1761" s="26"/>
      <c r="AC1761" s="26"/>
      <c r="AD1761" s="26"/>
      <c r="AE1761" s="26"/>
      <c r="AG1761" s="13"/>
      <c r="AH1761" s="13"/>
      <c r="AI1761" s="14"/>
      <c r="AJ1761" s="26"/>
      <c r="AK1761" s="26"/>
      <c r="AL1761" s="26"/>
      <c r="AM1761" s="26"/>
      <c r="AN1761" s="26"/>
      <c r="AO1761" s="26"/>
      <c r="AP1761" s="26"/>
      <c r="AQ1761" s="26"/>
      <c r="AS1761" s="13"/>
      <c r="AT1761" s="13"/>
      <c r="AU1761" s="14"/>
      <c r="AV1761" s="26"/>
      <c r="AW1761" s="26"/>
      <c r="AX1761" s="26"/>
      <c r="AY1761" s="26"/>
      <c r="AZ1761" s="26"/>
      <c r="BA1761" s="26"/>
      <c r="BB1761" s="26"/>
      <c r="BC1761" s="26"/>
      <c r="CW1761" s="26">
        <v>0.59989754098360659</v>
      </c>
      <c r="CX1761" s="13">
        <v>73.5</v>
      </c>
      <c r="CY1761" s="13">
        <v>71.635250263765656</v>
      </c>
      <c r="CZ1761" s="13">
        <v>71.112506163594958</v>
      </c>
      <c r="DA1761" s="13">
        <v>63.412433800385756</v>
      </c>
      <c r="DB1761" s="13">
        <f ca="1"/>
        <v>72.594311296977111</v>
      </c>
      <c r="DC1761" s="13">
        <f ca="1"/>
        <v>71.300441448834931</v>
      </c>
      <c r="DD1761" s="13">
        <v>70.368345827048557</v>
      </c>
      <c r="DE1761" s="13">
        <f ca="1"/>
        <v>72.279491999647419</v>
      </c>
      <c r="DF1761" s="13">
        <v>73.006305683474295</v>
      </c>
    </row>
    <row r="1762" spans="1:110" x14ac:dyDescent="0.25">
      <c r="A1762" s="9">
        <v>77</v>
      </c>
      <c r="B1762" s="10" t="b">
        <v>1</v>
      </c>
      <c r="U1762" s="13"/>
      <c r="V1762" s="13"/>
      <c r="W1762" s="14"/>
      <c r="X1762" s="26"/>
      <c r="Y1762" s="26"/>
      <c r="Z1762" s="26"/>
      <c r="AA1762" s="26"/>
      <c r="AB1762" s="26"/>
      <c r="AC1762" s="26"/>
      <c r="AD1762" s="26"/>
      <c r="AE1762" s="26"/>
      <c r="AG1762" s="13"/>
      <c r="AH1762" s="13"/>
      <c r="AI1762" s="14"/>
      <c r="AJ1762" s="26"/>
      <c r="AK1762" s="26"/>
      <c r="AL1762" s="26"/>
      <c r="AM1762" s="26"/>
      <c r="AN1762" s="26"/>
      <c r="AO1762" s="26"/>
      <c r="AP1762" s="26"/>
      <c r="AQ1762" s="26"/>
      <c r="AS1762" s="13"/>
      <c r="AT1762" s="13"/>
      <c r="AU1762" s="14"/>
      <c r="AV1762" s="26"/>
      <c r="AW1762" s="26"/>
      <c r="AX1762" s="26"/>
      <c r="AY1762" s="26"/>
      <c r="AZ1762" s="26"/>
      <c r="BA1762" s="26"/>
      <c r="BB1762" s="26"/>
      <c r="BC1762" s="26"/>
      <c r="CW1762" s="26">
        <v>0.60023907103825136</v>
      </c>
      <c r="CX1762" s="13">
        <v>73.5</v>
      </c>
      <c r="CY1762" s="13">
        <v>71.64366982043731</v>
      </c>
      <c r="CZ1762" s="13">
        <v>71.121752024848945</v>
      </c>
      <c r="DA1762" s="13">
        <v>63.471549885698252</v>
      </c>
      <c r="DB1762" s="13">
        <f ca="1"/>
        <v>72.601762360515949</v>
      </c>
      <c r="DC1762" s="13">
        <f ca="1"/>
        <v>71.308989342634689</v>
      </c>
      <c r="DD1762" s="13">
        <v>70.378057239178318</v>
      </c>
      <c r="DE1762" s="13">
        <f ca="1"/>
        <v>72.288338021977012</v>
      </c>
      <c r="DF1762" s="13">
        <v>73.015281998999001</v>
      </c>
    </row>
    <row r="1763" spans="1:110" x14ac:dyDescent="0.25">
      <c r="A1763" s="9">
        <v>72</v>
      </c>
      <c r="B1763" s="10" t="b">
        <v>1</v>
      </c>
      <c r="U1763" s="13"/>
      <c r="V1763" s="13"/>
      <c r="W1763" s="14"/>
      <c r="X1763" s="26"/>
      <c r="Y1763" s="26"/>
      <c r="Z1763" s="26"/>
      <c r="AA1763" s="26"/>
      <c r="AB1763" s="26"/>
      <c r="AC1763" s="26"/>
      <c r="AD1763" s="26"/>
      <c r="AE1763" s="26"/>
      <c r="AG1763" s="13"/>
      <c r="AH1763" s="13"/>
      <c r="AI1763" s="14"/>
      <c r="AJ1763" s="26"/>
      <c r="AK1763" s="26"/>
      <c r="AL1763" s="26"/>
      <c r="AM1763" s="26"/>
      <c r="AN1763" s="26"/>
      <c r="AO1763" s="26"/>
      <c r="AP1763" s="26"/>
      <c r="AQ1763" s="26"/>
      <c r="AS1763" s="13"/>
      <c r="AT1763" s="13"/>
      <c r="AU1763" s="14"/>
      <c r="AV1763" s="26"/>
      <c r="AW1763" s="26"/>
      <c r="AX1763" s="26"/>
      <c r="AY1763" s="26"/>
      <c r="AZ1763" s="26"/>
      <c r="BA1763" s="26"/>
      <c r="BB1763" s="26"/>
      <c r="BC1763" s="26"/>
      <c r="CW1763" s="26">
        <v>0.60058060109289613</v>
      </c>
      <c r="CX1763" s="13">
        <v>73.5</v>
      </c>
      <c r="CY1763" s="13">
        <v>71.652091267876841</v>
      </c>
      <c r="CZ1763" s="13">
        <v>71.131001164960352</v>
      </c>
      <c r="DA1763" s="13">
        <v>63.530716497585544</v>
      </c>
      <c r="DB1763" s="13">
        <f ca="1"/>
        <v>72.609213611743911</v>
      </c>
      <c r="DC1763" s="13">
        <f ca="1"/>
        <v>71.317539837811452</v>
      </c>
      <c r="DD1763" s="13">
        <v>70.387765888852471</v>
      </c>
      <c r="DE1763" s="13">
        <f ca="1"/>
        <v>72.297184262809537</v>
      </c>
      <c r="DF1763" s="13">
        <v>73.024258322876804</v>
      </c>
    </row>
    <row r="1764" spans="1:110" x14ac:dyDescent="0.25">
      <c r="A1764" s="9">
        <v>69.900000000000006</v>
      </c>
      <c r="B1764" s="10" t="b">
        <v>1</v>
      </c>
      <c r="U1764" s="13"/>
      <c r="V1764" s="13"/>
      <c r="W1764" s="14"/>
      <c r="X1764" s="26"/>
      <c r="Y1764" s="26"/>
      <c r="Z1764" s="26"/>
      <c r="AA1764" s="26"/>
      <c r="AB1764" s="26"/>
      <c r="AC1764" s="26"/>
      <c r="AD1764" s="26"/>
      <c r="AE1764" s="26"/>
      <c r="AG1764" s="13"/>
      <c r="AH1764" s="13"/>
      <c r="AI1764" s="14"/>
      <c r="AJ1764" s="26"/>
      <c r="AK1764" s="26"/>
      <c r="AL1764" s="26"/>
      <c r="AM1764" s="26"/>
      <c r="AN1764" s="26"/>
      <c r="AO1764" s="26"/>
      <c r="AP1764" s="26"/>
      <c r="AQ1764" s="26"/>
      <c r="AS1764" s="13"/>
      <c r="AT1764" s="13"/>
      <c r="AU1764" s="14"/>
      <c r="AV1764" s="26"/>
      <c r="AW1764" s="26"/>
      <c r="AX1764" s="26"/>
      <c r="AY1764" s="26"/>
      <c r="AZ1764" s="26"/>
      <c r="BA1764" s="26"/>
      <c r="BB1764" s="26"/>
      <c r="BC1764" s="26"/>
      <c r="CW1764" s="26">
        <v>0.60092213114754101</v>
      </c>
      <c r="CX1764" s="13">
        <v>73.5</v>
      </c>
      <c r="CY1764" s="13">
        <v>71.660514613521286</v>
      </c>
      <c r="CZ1764" s="13">
        <v>71.14025359306541</v>
      </c>
      <c r="DA1764" s="13">
        <v>63.589933722491757</v>
      </c>
      <c r="DB1764" s="13">
        <f ca="1"/>
        <v>72.616665056585106</v>
      </c>
      <c r="DC1764" s="13">
        <f ca="1"/>
        <v>71.326092942396599</v>
      </c>
      <c r="DD1764" s="13">
        <v>70.397471778427061</v>
      </c>
      <c r="DE1764" s="13">
        <f ca="1"/>
        <v>72.306030727182431</v>
      </c>
      <c r="DF1764" s="13">
        <v>73.033234660018138</v>
      </c>
    </row>
    <row r="1765" spans="1:110" x14ac:dyDescent="0.25">
      <c r="A1765" s="9">
        <v>69.5</v>
      </c>
      <c r="B1765" s="10" t="b">
        <v>1</v>
      </c>
      <c r="U1765" s="13"/>
      <c r="V1765" s="13"/>
      <c r="W1765" s="14"/>
      <c r="X1765" s="26"/>
      <c r="Y1765" s="26"/>
      <c r="Z1765" s="26"/>
      <c r="AA1765" s="26"/>
      <c r="AB1765" s="26"/>
      <c r="AC1765" s="26"/>
      <c r="AD1765" s="26"/>
      <c r="AE1765" s="26"/>
      <c r="AG1765" s="13"/>
      <c r="AH1765" s="13"/>
      <c r="AI1765" s="14"/>
      <c r="AJ1765" s="26"/>
      <c r="AK1765" s="26"/>
      <c r="AL1765" s="26"/>
      <c r="AM1765" s="26"/>
      <c r="AN1765" s="26"/>
      <c r="AO1765" s="26"/>
      <c r="AP1765" s="26"/>
      <c r="AQ1765" s="26"/>
      <c r="AS1765" s="13"/>
      <c r="AT1765" s="13"/>
      <c r="AU1765" s="14"/>
      <c r="AV1765" s="26"/>
      <c r="AW1765" s="26"/>
      <c r="AX1765" s="26"/>
      <c r="AY1765" s="26"/>
      <c r="AZ1765" s="26"/>
      <c r="BA1765" s="26"/>
      <c r="BB1765" s="26"/>
      <c r="BC1765" s="26"/>
      <c r="CW1765" s="26">
        <v>0.60126366120218577</v>
      </c>
      <c r="CX1765" s="13">
        <v>73.5</v>
      </c>
      <c r="CY1765" s="13">
        <v>71.668939864818654</v>
      </c>
      <c r="CZ1765" s="13">
        <v>71.149509318316845</v>
      </c>
      <c r="DA1765" s="13">
        <v>63.649201647083004</v>
      </c>
      <c r="DB1765" s="13">
        <f ca="1"/>
        <v>72.624116700968358</v>
      </c>
      <c r="DC1765" s="13">
        <f ca="1"/>
        <v>71.334648664435107</v>
      </c>
      <c r="DD1765" s="13">
        <v>70.407174910254753</v>
      </c>
      <c r="DE1765" s="13">
        <f ca="1"/>
        <v>72.314877420136909</v>
      </c>
      <c r="DF1765" s="13">
        <v>73.042211015336676</v>
      </c>
    </row>
    <row r="1766" spans="1:110" x14ac:dyDescent="0.25">
      <c r="A1766" s="9">
        <v>69</v>
      </c>
      <c r="B1766" s="10" t="b">
        <v>1</v>
      </c>
      <c r="U1766" s="13"/>
      <c r="V1766" s="13"/>
      <c r="W1766" s="14"/>
      <c r="X1766" s="26"/>
      <c r="Y1766" s="26"/>
      <c r="Z1766" s="26"/>
      <c r="AA1766" s="26"/>
      <c r="AB1766" s="26"/>
      <c r="AC1766" s="26"/>
      <c r="AD1766" s="26"/>
      <c r="AE1766" s="26"/>
      <c r="AG1766" s="13"/>
      <c r="AH1766" s="13"/>
      <c r="AI1766" s="14"/>
      <c r="AJ1766" s="26"/>
      <c r="AK1766" s="26"/>
      <c r="AL1766" s="26"/>
      <c r="AM1766" s="26"/>
      <c r="AN1766" s="26"/>
      <c r="AO1766" s="26"/>
      <c r="AP1766" s="26"/>
      <c r="AQ1766" s="26"/>
      <c r="AS1766" s="13"/>
      <c r="AT1766" s="13"/>
      <c r="AU1766" s="14"/>
      <c r="AV1766" s="26"/>
      <c r="AW1766" s="26"/>
      <c r="AX1766" s="26"/>
      <c r="AY1766" s="26"/>
      <c r="AZ1766" s="26"/>
      <c r="BA1766" s="26"/>
      <c r="BB1766" s="26"/>
      <c r="BC1766" s="26"/>
      <c r="CW1766" s="26">
        <v>0.60160519125683065</v>
      </c>
      <c r="CX1766" s="13">
        <v>73.5</v>
      </c>
      <c r="CY1766" s="13">
        <v>71.677367029227952</v>
      </c>
      <c r="CZ1766" s="13">
        <v>71.158768349884184</v>
      </c>
      <c r="DA1766" s="13">
        <v>63.708520358248251</v>
      </c>
      <c r="DB1766" s="13">
        <f ca="1"/>
        <v>72.631568550827339</v>
      </c>
      <c r="DC1766" s="13">
        <f ca="1"/>
        <v>71.343207011985783</v>
      </c>
      <c r="DD1766" s="13">
        <v>70.416875286684913</v>
      </c>
      <c r="DE1766" s="13">
        <f ca="1"/>
        <v>72.323724346717952</v>
      </c>
      <c r="DF1766" s="13">
        <v>73.051187393749245</v>
      </c>
    </row>
    <row r="1767" spans="1:110" x14ac:dyDescent="0.25">
      <c r="A1767" s="9">
        <v>68.599999999999994</v>
      </c>
      <c r="B1767" s="10" t="b">
        <v>1</v>
      </c>
      <c r="U1767" s="13"/>
      <c r="V1767" s="13"/>
      <c r="W1767" s="14"/>
      <c r="X1767" s="26"/>
      <c r="Y1767" s="26"/>
      <c r="Z1767" s="26"/>
      <c r="AA1767" s="26"/>
      <c r="AB1767" s="26"/>
      <c r="AC1767" s="26"/>
      <c r="AD1767" s="26"/>
      <c r="AE1767" s="26"/>
      <c r="AG1767" s="13"/>
      <c r="AH1767" s="13"/>
      <c r="AI1767" s="14"/>
      <c r="AJ1767" s="26"/>
      <c r="AK1767" s="26"/>
      <c r="AL1767" s="26"/>
      <c r="AM1767" s="26"/>
      <c r="AN1767" s="26"/>
      <c r="AO1767" s="26"/>
      <c r="AP1767" s="26"/>
      <c r="AQ1767" s="26"/>
      <c r="AS1767" s="13"/>
      <c r="AT1767" s="13"/>
      <c r="AU1767" s="14"/>
      <c r="AV1767" s="26"/>
      <c r="AW1767" s="26"/>
      <c r="AX1767" s="26"/>
      <c r="AY1767" s="26"/>
      <c r="AZ1767" s="26"/>
      <c r="BA1767" s="26"/>
      <c r="BB1767" s="26"/>
      <c r="BC1767" s="26"/>
      <c r="CW1767" s="26">
        <v>0.60194672131147542</v>
      </c>
      <c r="CX1767" s="13">
        <v>73.5</v>
      </c>
      <c r="CY1767" s="13">
        <v>71.685796114219286</v>
      </c>
      <c r="CZ1767" s="13">
        <v>71.168030696953977</v>
      </c>
      <c r="DA1767" s="13">
        <v>63.767889943099959</v>
      </c>
      <c r="DB1767" s="13">
        <f ca="1"/>
        <v>72.639020612100609</v>
      </c>
      <c r="DC1767" s="13">
        <f ca="1"/>
        <v>71.351767993121172</v>
      </c>
      <c r="DD1767" s="13">
        <v>70.426572910063555</v>
      </c>
      <c r="DE1767" s="13">
        <f ca="1"/>
        <v>72.332571511974436</v>
      </c>
      <c r="DF1767" s="13">
        <v>73.060163800175857</v>
      </c>
    </row>
    <row r="1768" spans="1:110" x14ac:dyDescent="0.25">
      <c r="A1768" s="9">
        <v>57.6</v>
      </c>
      <c r="B1768" s="10" t="b">
        <v>1</v>
      </c>
      <c r="U1768" s="13"/>
      <c r="V1768" s="13"/>
      <c r="W1768" s="14"/>
      <c r="X1768" s="26"/>
      <c r="Y1768" s="26"/>
      <c r="Z1768" s="26"/>
      <c r="AA1768" s="26"/>
      <c r="AB1768" s="26"/>
      <c r="AC1768" s="26"/>
      <c r="AD1768" s="26"/>
      <c r="AE1768" s="26"/>
      <c r="AG1768" s="13"/>
      <c r="AH1768" s="13"/>
      <c r="AI1768" s="14"/>
      <c r="AJ1768" s="26"/>
      <c r="AK1768" s="26"/>
      <c r="AL1768" s="26"/>
      <c r="AM1768" s="26"/>
      <c r="AN1768" s="26"/>
      <c r="AO1768" s="26"/>
      <c r="AP1768" s="26"/>
      <c r="AQ1768" s="26"/>
      <c r="AS1768" s="13"/>
      <c r="AT1768" s="13"/>
      <c r="AU1768" s="14"/>
      <c r="AV1768" s="26"/>
      <c r="AW1768" s="26"/>
      <c r="AX1768" s="26"/>
      <c r="AY1768" s="26"/>
      <c r="AZ1768" s="26"/>
      <c r="BA1768" s="26"/>
      <c r="BB1768" s="26"/>
      <c r="BC1768" s="26"/>
      <c r="CW1768" s="26">
        <v>0.60228825136612019</v>
      </c>
      <c r="CX1768" s="13">
        <v>73.5</v>
      </c>
      <c r="CY1768" s="13">
        <v>71.694227127273891</v>
      </c>
      <c r="CZ1768" s="13">
        <v>71.177296368729529</v>
      </c>
      <c r="DA1768" s="13">
        <v>63.827310488974959</v>
      </c>
      <c r="DB1768" s="13">
        <f ca="1"/>
        <v>72.646472890731602</v>
      </c>
      <c r="DC1768" s="13">
        <f ca="1"/>
        <v>71.360331615927691</v>
      </c>
      <c r="DD1768" s="13">
        <v>70.436267782733381</v>
      </c>
      <c r="DE1768" s="13">
        <f ca="1"/>
        <v>72.341418920959114</v>
      </c>
      <c r="DF1768" s="13">
        <v>73.06914023953982</v>
      </c>
    </row>
    <row r="1769" spans="1:110" x14ac:dyDescent="0.25">
      <c r="A1769" s="9">
        <v>56.7</v>
      </c>
      <c r="B1769" s="10" t="b">
        <v>1</v>
      </c>
      <c r="U1769" s="13"/>
      <c r="V1769" s="13"/>
      <c r="W1769" s="14"/>
      <c r="X1769" s="26"/>
      <c r="Y1769" s="26"/>
      <c r="Z1769" s="26"/>
      <c r="AA1769" s="26"/>
      <c r="AB1769" s="26"/>
      <c r="AC1769" s="26"/>
      <c r="AD1769" s="26"/>
      <c r="AE1769" s="26"/>
      <c r="AG1769" s="13"/>
      <c r="AH1769" s="13"/>
      <c r="AI1769" s="14"/>
      <c r="AJ1769" s="26"/>
      <c r="AK1769" s="26"/>
      <c r="AL1769" s="26"/>
      <c r="AM1769" s="26"/>
      <c r="AN1769" s="26"/>
      <c r="AO1769" s="26"/>
      <c r="AP1769" s="26"/>
      <c r="AQ1769" s="26"/>
      <c r="AS1769" s="13"/>
      <c r="AT1769" s="13"/>
      <c r="AU1769" s="14"/>
      <c r="AV1769" s="26"/>
      <c r="AW1769" s="26"/>
      <c r="AX1769" s="26"/>
      <c r="AY1769" s="26"/>
      <c r="AZ1769" s="26"/>
      <c r="BA1769" s="26"/>
      <c r="BB1769" s="26"/>
      <c r="BC1769" s="26"/>
      <c r="CW1769" s="26">
        <v>0.60262978142076506</v>
      </c>
      <c r="CX1769" s="13">
        <v>73.5</v>
      </c>
      <c r="CY1769" s="13">
        <v>71.702660075884182</v>
      </c>
      <c r="CZ1769" s="13">
        <v>71.186565374431183</v>
      </c>
      <c r="DA1769" s="13">
        <v>63.886782083435193</v>
      </c>
      <c r="DB1769" s="13">
        <f ca="1"/>
        <v>72.65392539266864</v>
      </c>
      <c r="DC1769" s="13">
        <f ca="1"/>
        <v>71.368897888505686</v>
      </c>
      <c r="DD1769" s="13">
        <v>70.445959907033739</v>
      </c>
      <c r="DE1769" s="13">
        <f ca="1"/>
        <v>72.350266578728608</v>
      </c>
      <c r="DF1769" s="13">
        <v>73.078116716767624</v>
      </c>
    </row>
    <row r="1770" spans="1:110" x14ac:dyDescent="0.25">
      <c r="A1770" s="9">
        <v>55.3</v>
      </c>
      <c r="B1770" s="10" t="b">
        <v>1</v>
      </c>
      <c r="U1770" s="13"/>
      <c r="V1770" s="13"/>
      <c r="W1770" s="14"/>
      <c r="X1770" s="26"/>
      <c r="Y1770" s="26"/>
      <c r="Z1770" s="26"/>
      <c r="AA1770" s="26"/>
      <c r="AB1770" s="26"/>
      <c r="AC1770" s="26"/>
      <c r="AD1770" s="26"/>
      <c r="AE1770" s="26"/>
      <c r="AG1770" s="13"/>
      <c r="AH1770" s="13"/>
      <c r="AI1770" s="14"/>
      <c r="AJ1770" s="26"/>
      <c r="AK1770" s="26"/>
      <c r="AL1770" s="26"/>
      <c r="AM1770" s="26"/>
      <c r="AN1770" s="26"/>
      <c r="AO1770" s="26"/>
      <c r="AP1770" s="26"/>
      <c r="AQ1770" s="26"/>
      <c r="AS1770" s="13"/>
      <c r="AT1770" s="13"/>
      <c r="AU1770" s="14"/>
      <c r="AV1770" s="26"/>
      <c r="AW1770" s="26"/>
      <c r="AX1770" s="26"/>
      <c r="AY1770" s="26"/>
      <c r="AZ1770" s="26"/>
      <c r="BA1770" s="26"/>
      <c r="BB1770" s="26"/>
      <c r="BC1770" s="26"/>
      <c r="CW1770" s="26">
        <v>0.60297131147540983</v>
      </c>
      <c r="CX1770" s="13">
        <v>73.599999999999994</v>
      </c>
      <c r="CY1770" s="13">
        <v>71.711094967553763</v>
      </c>
      <c r="CZ1770" s="13">
        <v>71.195837723296336</v>
      </c>
      <c r="DA1770" s="13">
        <v>63.946304814268387</v>
      </c>
      <c r="DB1770" s="13">
        <f ca="1"/>
        <v>72.661378123865092</v>
      </c>
      <c r="DC1770" s="13">
        <f ca="1"/>
        <v>71.377466818969452</v>
      </c>
      <c r="DD1770" s="13">
        <v>70.455649285300694</v>
      </c>
      <c r="DE1770" s="13">
        <f ca="1"/>
        <v>72.359114490343472</v>
      </c>
      <c r="DF1770" s="13">
        <v>73.087093236789144</v>
      </c>
    </row>
    <row r="1771" spans="1:110" x14ac:dyDescent="0.25">
      <c r="A1771" s="9">
        <v>54.8</v>
      </c>
      <c r="B1771" s="10" t="b">
        <v>1</v>
      </c>
      <c r="U1771" s="13"/>
      <c r="V1771" s="13"/>
      <c r="W1771" s="14"/>
      <c r="X1771" s="26"/>
      <c r="Y1771" s="26"/>
      <c r="Z1771" s="26"/>
      <c r="AA1771" s="26"/>
      <c r="AB1771" s="26"/>
      <c r="AC1771" s="26"/>
      <c r="AD1771" s="26"/>
      <c r="AE1771" s="26"/>
      <c r="AG1771" s="13"/>
      <c r="AH1771" s="13"/>
      <c r="AI1771" s="14"/>
      <c r="AJ1771" s="26"/>
      <c r="AK1771" s="26"/>
      <c r="AL1771" s="26"/>
      <c r="AM1771" s="26"/>
      <c r="AN1771" s="26"/>
      <c r="AO1771" s="26"/>
      <c r="AP1771" s="26"/>
      <c r="AQ1771" s="26"/>
      <c r="AS1771" s="13"/>
      <c r="AT1771" s="13"/>
      <c r="AU1771" s="14"/>
      <c r="AV1771" s="26"/>
      <c r="AW1771" s="26"/>
      <c r="AX1771" s="26"/>
      <c r="AY1771" s="26"/>
      <c r="AZ1771" s="26"/>
      <c r="BA1771" s="26"/>
      <c r="BB1771" s="26"/>
      <c r="BC1771" s="26"/>
      <c r="CW1771" s="26">
        <v>0.6033128415300546</v>
      </c>
      <c r="CX1771" s="13">
        <v>73.599999999999994</v>
      </c>
      <c r="CY1771" s="13">
        <v>71.719531809797587</v>
      </c>
      <c r="CZ1771" s="13">
        <v>71.205113424579622</v>
      </c>
      <c r="DA1771" s="13">
        <v>64.005878769489001</v>
      </c>
      <c r="DB1771" s="13">
        <f ca="1"/>
        <v>72.668831090279269</v>
      </c>
      <c r="DC1771" s="13">
        <f ca="1"/>
        <v>71.386038415447331</v>
      </c>
      <c r="DD1771" s="13">
        <v>70.465335919867016</v>
      </c>
      <c r="DE1771" s="13">
        <f ca="1"/>
        <v>72.367962660868244</v>
      </c>
      <c r="DF1771" s="13">
        <v>73.096069804537478</v>
      </c>
    </row>
    <row r="1772" spans="1:110" x14ac:dyDescent="0.25">
      <c r="A1772" s="9">
        <v>54.3</v>
      </c>
      <c r="B1772" s="10" t="b">
        <v>1</v>
      </c>
      <c r="U1772" s="13"/>
      <c r="V1772" s="13"/>
      <c r="W1772" s="14"/>
      <c r="X1772" s="26"/>
      <c r="Y1772" s="26"/>
      <c r="Z1772" s="26"/>
      <c r="AA1772" s="26"/>
      <c r="AB1772" s="26"/>
      <c r="AC1772" s="26"/>
      <c r="AD1772" s="26"/>
      <c r="AE1772" s="26"/>
      <c r="AG1772" s="13"/>
      <c r="AH1772" s="13"/>
      <c r="AI1772" s="14"/>
      <c r="AJ1772" s="26"/>
      <c r="AK1772" s="26"/>
      <c r="AL1772" s="26"/>
      <c r="AM1772" s="26"/>
      <c r="AN1772" s="26"/>
      <c r="AO1772" s="26"/>
      <c r="AP1772" s="26"/>
      <c r="AQ1772" s="26"/>
      <c r="AS1772" s="13"/>
      <c r="AT1772" s="13"/>
      <c r="AU1772" s="14"/>
      <c r="AV1772" s="26"/>
      <c r="AW1772" s="26"/>
      <c r="AX1772" s="26"/>
      <c r="AY1772" s="26"/>
      <c r="AZ1772" s="26"/>
      <c r="BA1772" s="26"/>
      <c r="BB1772" s="26"/>
      <c r="BC1772" s="26"/>
      <c r="CW1772" s="26">
        <v>0.60365437158469948</v>
      </c>
      <c r="CX1772" s="13">
        <v>73.599999999999994</v>
      </c>
      <c r="CY1772" s="13">
        <v>71.727970610141909</v>
      </c>
      <c r="CZ1772" s="13">
        <v>71.214392487552814</v>
      </c>
      <c r="DA1772" s="13">
        <v>64.065504037338897</v>
      </c>
      <c r="DB1772" s="13">
        <f ca="1"/>
        <v>72.676284297874545</v>
      </c>
      <c r="DC1772" s="13">
        <f ca="1"/>
        <v>71.3946126860818</v>
      </c>
      <c r="DD1772" s="13">
        <v>70.475019813062119</v>
      </c>
      <c r="DE1772" s="13">
        <f ca="1"/>
        <v>72.376811095371423</v>
      </c>
      <c r="DF1772" s="13">
        <v>73.105046424949137</v>
      </c>
    </row>
    <row r="1773" spans="1:110" x14ac:dyDescent="0.25">
      <c r="A1773" s="9">
        <v>54</v>
      </c>
      <c r="B1773" s="10" t="b">
        <v>1</v>
      </c>
      <c r="U1773" s="13"/>
      <c r="V1773" s="13"/>
      <c r="W1773" s="14"/>
      <c r="X1773" s="26"/>
      <c r="Y1773" s="26"/>
      <c r="Z1773" s="26"/>
      <c r="AA1773" s="26"/>
      <c r="AB1773" s="26"/>
      <c r="AC1773" s="26"/>
      <c r="AD1773" s="26"/>
      <c r="AE1773" s="26"/>
      <c r="AG1773" s="13"/>
      <c r="AH1773" s="13"/>
      <c r="AI1773" s="14"/>
      <c r="AJ1773" s="26"/>
      <c r="AK1773" s="26"/>
      <c r="AL1773" s="26"/>
      <c r="AM1773" s="26"/>
      <c r="AN1773" s="26"/>
      <c r="AO1773" s="26"/>
      <c r="AP1773" s="26"/>
      <c r="AQ1773" s="26"/>
      <c r="AS1773" s="13"/>
      <c r="AT1773" s="13"/>
      <c r="AU1773" s="14"/>
      <c r="AV1773" s="26"/>
      <c r="AW1773" s="26"/>
      <c r="AX1773" s="26"/>
      <c r="AY1773" s="26"/>
      <c r="AZ1773" s="26"/>
      <c r="BA1773" s="26"/>
      <c r="BB1773" s="26"/>
      <c r="BC1773" s="26"/>
      <c r="CW1773" s="26">
        <v>0.60399590163934425</v>
      </c>
      <c r="CX1773" s="13">
        <v>73.599999999999994</v>
      </c>
      <c r="CY1773" s="13">
        <v>71.73641137612438</v>
      </c>
      <c r="CZ1773" s="13">
        <v>71.223674921504866</v>
      </c>
      <c r="DA1773" s="13">
        <v>64.12518070628812</v>
      </c>
      <c r="DB1773" s="13">
        <f ca="1"/>
        <v>72.683737752619393</v>
      </c>
      <c r="DC1773" s="13">
        <f ca="1"/>
        <v>71.403189639029421</v>
      </c>
      <c r="DD1773" s="13">
        <v>70.484700967212177</v>
      </c>
      <c r="DE1773" s="13">
        <f ca="1"/>
        <v>72.385659798925502</v>
      </c>
      <c r="DF1773" s="13">
        <v>73.114023102963927</v>
      </c>
    </row>
    <row r="1774" spans="1:110" x14ac:dyDescent="0.25">
      <c r="A1774" s="9">
        <v>53.8</v>
      </c>
      <c r="B1774" s="10" t="b">
        <v>1</v>
      </c>
      <c r="U1774" s="13"/>
      <c r="V1774" s="13"/>
      <c r="W1774" s="14"/>
      <c r="X1774" s="26"/>
      <c r="Y1774" s="26"/>
      <c r="Z1774" s="26"/>
      <c r="AA1774" s="26"/>
      <c r="AB1774" s="26"/>
      <c r="AC1774" s="26"/>
      <c r="AD1774" s="26"/>
      <c r="AE1774" s="26"/>
      <c r="AG1774" s="13"/>
      <c r="AH1774" s="13"/>
      <c r="AI1774" s="14"/>
      <c r="AJ1774" s="26"/>
      <c r="AK1774" s="26"/>
      <c r="AL1774" s="26"/>
      <c r="AM1774" s="26"/>
      <c r="AN1774" s="26"/>
      <c r="AO1774" s="26"/>
      <c r="AP1774" s="26"/>
      <c r="AQ1774" s="26"/>
      <c r="AS1774" s="13"/>
      <c r="AT1774" s="13"/>
      <c r="AU1774" s="14"/>
      <c r="AV1774" s="26"/>
      <c r="AW1774" s="26"/>
      <c r="AX1774" s="26"/>
      <c r="AY1774" s="26"/>
      <c r="AZ1774" s="26"/>
      <c r="BA1774" s="26"/>
      <c r="BB1774" s="26"/>
      <c r="BC1774" s="26"/>
      <c r="CW1774" s="26">
        <v>0.60433743169398912</v>
      </c>
      <c r="CX1774" s="13">
        <v>73.599999999999994</v>
      </c>
      <c r="CY1774" s="13">
        <v>71.744854115294103</v>
      </c>
      <c r="CZ1774" s="13">
        <v>71.232960735742196</v>
      </c>
      <c r="DA1774" s="13">
        <v>64.184908865035766</v>
      </c>
      <c r="DB1774" s="13">
        <f ca="1"/>
        <v>72.691191460487389</v>
      </c>
      <c r="DC1774" s="13">
        <f ca="1"/>
        <v>71.411769282461023</v>
      </c>
      <c r="DD1774" s="13">
        <v>70.494379384640069</v>
      </c>
      <c r="DE1774" s="13">
        <f ca="1"/>
        <v>72.394508776607026</v>
      </c>
      <c r="DF1774" s="13">
        <v>73.122999843525122</v>
      </c>
    </row>
    <row r="1775" spans="1:110" x14ac:dyDescent="0.25">
      <c r="A1775" s="9">
        <v>53.2</v>
      </c>
      <c r="B1775" s="10" t="b">
        <v>1</v>
      </c>
      <c r="U1775" s="13"/>
      <c r="V1775" s="13"/>
      <c r="W1775" s="14"/>
      <c r="X1775" s="26"/>
      <c r="Y1775" s="26"/>
      <c r="Z1775" s="26"/>
      <c r="AA1775" s="26"/>
      <c r="AB1775" s="26"/>
      <c r="AC1775" s="26"/>
      <c r="AD1775" s="26"/>
      <c r="AE1775" s="26"/>
      <c r="AG1775" s="13"/>
      <c r="AH1775" s="13"/>
      <c r="AI1775" s="14"/>
      <c r="AJ1775" s="26"/>
      <c r="AK1775" s="26"/>
      <c r="AL1775" s="26"/>
      <c r="AM1775" s="26"/>
      <c r="AN1775" s="26"/>
      <c r="AO1775" s="26"/>
      <c r="AP1775" s="26"/>
      <c r="AQ1775" s="26"/>
      <c r="AS1775" s="13"/>
      <c r="AT1775" s="13"/>
      <c r="AU1775" s="14"/>
      <c r="AV1775" s="26"/>
      <c r="AW1775" s="26"/>
      <c r="AX1775" s="26"/>
      <c r="AY1775" s="26"/>
      <c r="AZ1775" s="26"/>
      <c r="BA1775" s="26"/>
      <c r="BB1775" s="26"/>
      <c r="BC1775" s="26"/>
      <c r="CW1775" s="26">
        <v>0.60467896174863389</v>
      </c>
      <c r="CX1775" s="13">
        <v>73.599999999999994</v>
      </c>
      <c r="CY1775" s="13">
        <v>71.753298835211666</v>
      </c>
      <c r="CZ1775" s="13">
        <v>71.242249939588589</v>
      </c>
      <c r="DA1775" s="13">
        <v>64.244688602510664</v>
      </c>
      <c r="DB1775" s="13">
        <f ca="1"/>
        <v>72.698645427457222</v>
      </c>
      <c r="DC1775" s="13">
        <f ca="1"/>
        <v>71.420351624561704</v>
      </c>
      <c r="DD1775" s="13">
        <v>70.504055067665334</v>
      </c>
      <c r="DE1775" s="13">
        <f ca="1"/>
        <v>72.403358033496644</v>
      </c>
      <c r="DF1775" s="13">
        <v>73.131976651579365</v>
      </c>
    </row>
    <row r="1776" spans="1:110" x14ac:dyDescent="0.25">
      <c r="A1776" s="9">
        <v>52.1</v>
      </c>
      <c r="B1776" s="10" t="b">
        <v>1</v>
      </c>
      <c r="U1776" s="13"/>
      <c r="V1776" s="13"/>
      <c r="W1776" s="14"/>
      <c r="X1776" s="26"/>
      <c r="Y1776" s="26"/>
      <c r="Z1776" s="26"/>
      <c r="AA1776" s="26"/>
      <c r="AB1776" s="26"/>
      <c r="AC1776" s="26"/>
      <c r="AD1776" s="26"/>
      <c r="AE1776" s="26"/>
      <c r="AG1776" s="13"/>
      <c r="AH1776" s="13"/>
      <c r="AI1776" s="14"/>
      <c r="AJ1776" s="26"/>
      <c r="AK1776" s="26"/>
      <c r="AL1776" s="26"/>
      <c r="AM1776" s="26"/>
      <c r="AN1776" s="26"/>
      <c r="AO1776" s="26"/>
      <c r="AP1776" s="26"/>
      <c r="AQ1776" s="26"/>
      <c r="AS1776" s="13"/>
      <c r="AT1776" s="13"/>
      <c r="AU1776" s="14"/>
      <c r="AV1776" s="26"/>
      <c r="AW1776" s="26"/>
      <c r="AX1776" s="26"/>
      <c r="AY1776" s="26"/>
      <c r="AZ1776" s="26"/>
      <c r="BA1776" s="26"/>
      <c r="BB1776" s="26"/>
      <c r="BC1776" s="26"/>
      <c r="CW1776" s="26">
        <v>0.60502049180327866</v>
      </c>
      <c r="CX1776" s="13">
        <v>73.599999999999994</v>
      </c>
      <c r="CY1776" s="13">
        <v>71.761745543449223</v>
      </c>
      <c r="CZ1776" s="13">
        <v>71.251542542385437</v>
      </c>
      <c r="DA1776" s="13">
        <v>64.304520007872242</v>
      </c>
      <c r="DB1776" s="13">
        <f ca="1"/>
        <v>72.706099659512873</v>
      </c>
      <c r="DC1776" s="13">
        <f ca="1"/>
        <v>71.428936673530899</v>
      </c>
      <c r="DD1776" s="13">
        <v>70.513728018604311</v>
      </c>
      <c r="DE1776" s="13">
        <f ca="1"/>
        <v>72.412207574679044</v>
      </c>
      <c r="DF1776" s="13">
        <v>73.140953532076765</v>
      </c>
    </row>
    <row r="1777" spans="1:110" x14ac:dyDescent="0.25">
      <c r="A1777" s="9">
        <v>51.2</v>
      </c>
      <c r="B1777" s="10" t="b">
        <v>1</v>
      </c>
      <c r="U1777" s="13"/>
      <c r="V1777" s="13"/>
      <c r="W1777" s="14"/>
      <c r="X1777" s="26"/>
      <c r="Y1777" s="26"/>
      <c r="Z1777" s="26"/>
      <c r="AA1777" s="26"/>
      <c r="AB1777" s="26"/>
      <c r="AC1777" s="26"/>
      <c r="AD1777" s="26"/>
      <c r="AE1777" s="26"/>
      <c r="AG1777" s="13"/>
      <c r="AH1777" s="13"/>
      <c r="AI1777" s="14"/>
      <c r="AJ1777" s="26"/>
      <c r="AK1777" s="26"/>
      <c r="AL1777" s="26"/>
      <c r="AM1777" s="26"/>
      <c r="AN1777" s="26"/>
      <c r="AO1777" s="26"/>
      <c r="AP1777" s="26"/>
      <c r="AQ1777" s="26"/>
      <c r="AS1777" s="13"/>
      <c r="AT1777" s="13"/>
      <c r="AU1777" s="14"/>
      <c r="AV1777" s="26"/>
      <c r="AW1777" s="26"/>
      <c r="AX1777" s="26"/>
      <c r="AY1777" s="26"/>
      <c r="AZ1777" s="26"/>
      <c r="BA1777" s="26"/>
      <c r="BB1777" s="26"/>
      <c r="BC1777" s="26"/>
      <c r="CW1777" s="26">
        <v>0.60536202185792354</v>
      </c>
      <c r="CX1777" s="13">
        <v>73.599999999999994</v>
      </c>
      <c r="CY1777" s="13">
        <v>71.770194247590538</v>
      </c>
      <c r="CZ1777" s="13">
        <v>71.260838553491482</v>
      </c>
      <c r="DA1777" s="13">
        <v>64.36440317051138</v>
      </c>
      <c r="DB1777" s="13">
        <f ca="1"/>
        <v>72.713554162643433</v>
      </c>
      <c r="DC1777" s="13">
        <f ca="1"/>
        <v>71.437524437582439</v>
      </c>
      <c r="DD1777" s="13">
        <v>70.523398239770046</v>
      </c>
      <c r="DE1777" s="13">
        <f ca="1"/>
        <v>72.421057405243047</v>
      </c>
      <c r="DF1777" s="13">
        <v>73.149930489970885</v>
      </c>
    </row>
    <row r="1778" spans="1:110" x14ac:dyDescent="0.25">
      <c r="A1778" s="9">
        <v>58</v>
      </c>
      <c r="B1778" s="10" t="b">
        <v>1</v>
      </c>
      <c r="U1778" s="13"/>
      <c r="V1778" s="13"/>
      <c r="W1778" s="14"/>
      <c r="X1778" s="26"/>
      <c r="Y1778" s="26"/>
      <c r="Z1778" s="26"/>
      <c r="AA1778" s="26"/>
      <c r="AB1778" s="26"/>
      <c r="AC1778" s="26"/>
      <c r="AD1778" s="26"/>
      <c r="AE1778" s="26"/>
      <c r="AG1778" s="13"/>
      <c r="AH1778" s="13"/>
      <c r="AI1778" s="14"/>
      <c r="AJ1778" s="26"/>
      <c r="AK1778" s="26"/>
      <c r="AL1778" s="26"/>
      <c r="AM1778" s="26"/>
      <c r="AN1778" s="26"/>
      <c r="AO1778" s="26"/>
      <c r="AP1778" s="26"/>
      <c r="AQ1778" s="26"/>
      <c r="AS1778" s="13"/>
      <c r="AT1778" s="13"/>
      <c r="AU1778" s="14"/>
      <c r="AV1778" s="26"/>
      <c r="AW1778" s="26"/>
      <c r="AX1778" s="26"/>
      <c r="AY1778" s="26"/>
      <c r="AZ1778" s="26"/>
      <c r="BA1778" s="26"/>
      <c r="BB1778" s="26"/>
      <c r="BC1778" s="26"/>
      <c r="CW1778" s="26">
        <v>0.60570355191256831</v>
      </c>
      <c r="CX1778" s="13">
        <v>73.599999999999994</v>
      </c>
      <c r="CY1778" s="13">
        <v>71.77864495523103</v>
      </c>
      <c r="CZ1778" s="13">
        <v>71.270137982283245</v>
      </c>
      <c r="DA1778" s="13">
        <v>64.424338180051038</v>
      </c>
      <c r="DB1778" s="13">
        <f ca="1"/>
        <v>72.721008942843355</v>
      </c>
      <c r="DC1778" s="13">
        <f ca="1"/>
        <v>71.446114924944595</v>
      </c>
      <c r="DD1778" s="13">
        <v>70.533065733472299</v>
      </c>
      <c r="DE1778" s="13">
        <f ca="1"/>
        <v>72.429907530281639</v>
      </c>
      <c r="DF1778" s="13">
        <v>73.158907530218812</v>
      </c>
    </row>
    <row r="1779" spans="1:110" x14ac:dyDescent="0.25">
      <c r="A1779" s="9">
        <v>54</v>
      </c>
      <c r="B1779" s="10" t="b">
        <v>1</v>
      </c>
      <c r="U1779" s="13"/>
      <c r="V1779" s="13"/>
      <c r="W1779" s="14"/>
      <c r="X1779" s="26"/>
      <c r="Y1779" s="26"/>
      <c r="Z1779" s="26"/>
      <c r="AA1779" s="26"/>
      <c r="AB1779" s="26"/>
      <c r="AC1779" s="26"/>
      <c r="AD1779" s="26"/>
      <c r="AE1779" s="26"/>
      <c r="AG1779" s="13"/>
      <c r="AH1779" s="13"/>
      <c r="AI1779" s="14"/>
      <c r="AJ1779" s="26"/>
      <c r="AK1779" s="26"/>
      <c r="AL1779" s="26"/>
      <c r="AM1779" s="26"/>
      <c r="AN1779" s="26"/>
      <c r="AO1779" s="26"/>
      <c r="AP1779" s="26"/>
      <c r="AQ1779" s="26"/>
      <c r="AS1779" s="13"/>
      <c r="AT1779" s="13"/>
      <c r="AU1779" s="14"/>
      <c r="AV1779" s="26"/>
      <c r="AW1779" s="26"/>
      <c r="AX1779" s="26"/>
      <c r="AY1779" s="26"/>
      <c r="AZ1779" s="26"/>
      <c r="BA1779" s="26"/>
      <c r="BB1779" s="26"/>
      <c r="BC1779" s="26"/>
      <c r="CW1779" s="26">
        <v>0.60604508196721307</v>
      </c>
      <c r="CX1779" s="13">
        <v>73.599999999999994</v>
      </c>
      <c r="CY1779" s="13">
        <v>71.787097673977811</v>
      </c>
      <c r="CZ1779" s="13">
        <v>71.279440838154969</v>
      </c>
      <c r="DA1779" s="13">
        <v>64.484325126347215</v>
      </c>
      <c r="DB1779" s="13">
        <f ca="1"/>
        <v>72.728464006112361</v>
      </c>
      <c r="DC1779" s="13">
        <f ca="1"/>
        <v>71.454708143860216</v>
      </c>
      <c r="DD1779" s="13">
        <v>70.542730502017605</v>
      </c>
      <c r="DE1779" s="13">
        <f ca="1"/>
        <v>72.438757954892012</v>
      </c>
      <c r="DF1779" s="13">
        <v>73.167884657781187</v>
      </c>
    </row>
    <row r="1780" spans="1:110" x14ac:dyDescent="0.25">
      <c r="A1780" s="9">
        <v>51</v>
      </c>
      <c r="B1780" s="10" t="b">
        <v>1</v>
      </c>
      <c r="U1780" s="13"/>
      <c r="V1780" s="13"/>
      <c r="W1780" s="14"/>
      <c r="X1780" s="26"/>
      <c r="Y1780" s="26"/>
      <c r="Z1780" s="26"/>
      <c r="AA1780" s="26"/>
      <c r="AB1780" s="26"/>
      <c r="AC1780" s="26"/>
      <c r="AD1780" s="26"/>
      <c r="AE1780" s="26"/>
      <c r="AG1780" s="13"/>
      <c r="AH1780" s="13"/>
      <c r="AI1780" s="14"/>
      <c r="AJ1780" s="26"/>
      <c r="AK1780" s="26"/>
      <c r="AL1780" s="26"/>
      <c r="AM1780" s="26"/>
      <c r="AN1780" s="26"/>
      <c r="AO1780" s="26"/>
      <c r="AP1780" s="26"/>
      <c r="AQ1780" s="26"/>
      <c r="AS1780" s="13"/>
      <c r="AT1780" s="13"/>
      <c r="AU1780" s="14"/>
      <c r="AV1780" s="26"/>
      <c r="AW1780" s="26"/>
      <c r="AX1780" s="26"/>
      <c r="AY1780" s="26"/>
      <c r="AZ1780" s="26"/>
      <c r="BA1780" s="26"/>
      <c r="BB1780" s="26"/>
      <c r="BC1780" s="26"/>
      <c r="CW1780" s="26">
        <v>0.60638661202185795</v>
      </c>
      <c r="CX1780" s="13">
        <v>73.599999999999994</v>
      </c>
      <c r="CY1780" s="13">
        <v>71.79555241144979</v>
      </c>
      <c r="CZ1780" s="13">
        <v>71.288747130518558</v>
      </c>
      <c r="DA1780" s="13">
        <v>64.544364099489741</v>
      </c>
      <c r="DB1780" s="13">
        <f ca="1"/>
        <v>72.73591935845549</v>
      </c>
      <c r="DC1780" s="13">
        <f ca="1"/>
        <v>71.46330410258669</v>
      </c>
      <c r="DD1780" s="13">
        <v>70.552392547709232</v>
      </c>
      <c r="DE1780" s="13">
        <f ca="1"/>
        <v>72.447608684175506</v>
      </c>
      <c r="DF1780" s="13">
        <v>73.176861877622116</v>
      </c>
    </row>
    <row r="1781" spans="1:110" x14ac:dyDescent="0.25">
      <c r="A1781" s="9">
        <v>49.8</v>
      </c>
      <c r="B1781" s="10" t="b">
        <v>1</v>
      </c>
      <c r="U1781" s="13"/>
      <c r="V1781" s="13"/>
      <c r="W1781" s="14"/>
      <c r="X1781" s="26"/>
      <c r="Y1781" s="26"/>
      <c r="Z1781" s="26"/>
      <c r="AA1781" s="26"/>
      <c r="AB1781" s="26"/>
      <c r="AC1781" s="26"/>
      <c r="AD1781" s="26"/>
      <c r="AE1781" s="26"/>
      <c r="AG1781" s="13"/>
      <c r="AH1781" s="13"/>
      <c r="AI1781" s="14"/>
      <c r="AJ1781" s="26"/>
      <c r="AK1781" s="26"/>
      <c r="AL1781" s="26"/>
      <c r="AM1781" s="26"/>
      <c r="AN1781" s="26"/>
      <c r="AO1781" s="26"/>
      <c r="AP1781" s="26"/>
      <c r="AQ1781" s="26"/>
      <c r="AS1781" s="13"/>
      <c r="AT1781" s="13"/>
      <c r="AU1781" s="14"/>
      <c r="AV1781" s="26"/>
      <c r="AW1781" s="26"/>
      <c r="AX1781" s="26"/>
      <c r="AY1781" s="26"/>
      <c r="AZ1781" s="26"/>
      <c r="BA1781" s="26"/>
      <c r="BB1781" s="26"/>
      <c r="BC1781" s="26"/>
      <c r="CW1781" s="26">
        <v>0.60672814207650272</v>
      </c>
      <c r="CX1781" s="13">
        <v>73.599999999999994</v>
      </c>
      <c r="CY1781" s="13">
        <v>71.804009175277713</v>
      </c>
      <c r="CZ1781" s="13">
        <v>71.298056868803926</v>
      </c>
      <c r="DA1781" s="13">
        <v>64.604455189802977</v>
      </c>
      <c r="DB1781" s="13">
        <f ca="1"/>
        <v>72.743375005883223</v>
      </c>
      <c r="DC1781" s="13">
        <f ca="1"/>
        <v>71.471902809396056</v>
      </c>
      <c r="DD1781" s="13">
        <v>70.562051872847221</v>
      </c>
      <c r="DE1781" s="13">
        <f ca="1"/>
        <v>72.456459723237714</v>
      </c>
      <c r="DF1781" s="13">
        <v>73.185839194709331</v>
      </c>
    </row>
    <row r="1782" spans="1:110" x14ac:dyDescent="0.25">
      <c r="A1782" s="9">
        <v>49.5</v>
      </c>
      <c r="B1782" s="10" t="b">
        <v>1</v>
      </c>
      <c r="U1782" s="13"/>
      <c r="V1782" s="13"/>
      <c r="W1782" s="14"/>
      <c r="X1782" s="26"/>
      <c r="Y1782" s="26"/>
      <c r="Z1782" s="26"/>
      <c r="AA1782" s="26"/>
      <c r="AB1782" s="26"/>
      <c r="AC1782" s="26"/>
      <c r="AD1782" s="26"/>
      <c r="AE1782" s="26"/>
      <c r="AG1782" s="13"/>
      <c r="AH1782" s="13"/>
      <c r="AI1782" s="14"/>
      <c r="AJ1782" s="26"/>
      <c r="AK1782" s="26"/>
      <c r="AL1782" s="26"/>
      <c r="AM1782" s="26"/>
      <c r="AN1782" s="26"/>
      <c r="AO1782" s="26"/>
      <c r="AP1782" s="26"/>
      <c r="AQ1782" s="26"/>
      <c r="AS1782" s="13"/>
      <c r="AT1782" s="13"/>
      <c r="AU1782" s="14"/>
      <c r="AV1782" s="26"/>
      <c r="AW1782" s="26"/>
      <c r="AX1782" s="26"/>
      <c r="AY1782" s="26"/>
      <c r="AZ1782" s="26"/>
      <c r="BA1782" s="26"/>
      <c r="BB1782" s="26"/>
      <c r="BC1782" s="26"/>
      <c r="CW1782" s="26">
        <v>0.60706967213114749</v>
      </c>
      <c r="CX1782" s="13">
        <v>73.599999999999994</v>
      </c>
      <c r="CY1782" s="13">
        <v>71.812467973104162</v>
      </c>
      <c r="CZ1782" s="13">
        <v>71.307370062458702</v>
      </c>
      <c r="DA1782" s="13">
        <v>64.664598487846774</v>
      </c>
      <c r="DB1782" s="13">
        <f ca="1"/>
        <v>72.750830954411398</v>
      </c>
      <c r="DC1782" s="13">
        <f ca="1"/>
        <v>71.480504272575075</v>
      </c>
      <c r="DD1782" s="13">
        <v>70.571708479728358</v>
      </c>
      <c r="DE1782" s="13">
        <f ca="1"/>
        <v>72.465311077188531</v>
      </c>
      <c r="DF1782" s="13">
        <v>73.194816614014186</v>
      </c>
    </row>
    <row r="1783" spans="1:110" x14ac:dyDescent="0.25">
      <c r="A1783" s="9">
        <v>49</v>
      </c>
      <c r="B1783" s="10" t="b">
        <v>1</v>
      </c>
      <c r="U1783" s="13"/>
      <c r="V1783" s="13"/>
      <c r="W1783" s="14"/>
      <c r="X1783" s="26"/>
      <c r="Y1783" s="26"/>
      <c r="Z1783" s="26"/>
      <c r="AA1783" s="26"/>
      <c r="AB1783" s="26"/>
      <c r="AC1783" s="26"/>
      <c r="AD1783" s="26"/>
      <c r="AE1783" s="26"/>
      <c r="AG1783" s="13"/>
      <c r="AH1783" s="13"/>
      <c r="AI1783" s="14"/>
      <c r="AJ1783" s="26"/>
      <c r="AK1783" s="26"/>
      <c r="AL1783" s="26"/>
      <c r="AM1783" s="26"/>
      <c r="AN1783" s="26"/>
      <c r="AO1783" s="26"/>
      <c r="AP1783" s="26"/>
      <c r="AQ1783" s="26"/>
      <c r="AS1783" s="13"/>
      <c r="AT1783" s="13"/>
      <c r="AU1783" s="14"/>
      <c r="AV1783" s="26"/>
      <c r="AW1783" s="26"/>
      <c r="AX1783" s="26"/>
      <c r="AY1783" s="26"/>
      <c r="AZ1783" s="26"/>
      <c r="BA1783" s="26"/>
      <c r="BB1783" s="26"/>
      <c r="BC1783" s="26"/>
      <c r="CW1783" s="26">
        <v>0.60741120218579236</v>
      </c>
      <c r="CX1783" s="13">
        <v>73.599999999999994</v>
      </c>
      <c r="CY1783" s="13">
        <v>71.820928812583702</v>
      </c>
      <c r="CZ1783" s="13">
        <v>71.31668672094878</v>
      </c>
      <c r="DA1783" s="13">
        <v>64.724794084417212</v>
      </c>
      <c r="DB1783" s="13">
        <f ca="1"/>
        <v>72.758287210061354</v>
      </c>
      <c r="DC1783" s="13">
        <f ca="1"/>
        <v>71.489108500425303</v>
      </c>
      <c r="DD1783" s="13">
        <v>70.581362370646218</v>
      </c>
      <c r="DE1783" s="13">
        <f ca="1"/>
        <v>72.474162751142117</v>
      </c>
      <c r="DF1783" s="13">
        <v>73.203794140511661</v>
      </c>
    </row>
    <row r="1784" spans="1:110" x14ac:dyDescent="0.25">
      <c r="A1784" s="9">
        <v>66.599999999999994</v>
      </c>
      <c r="B1784" s="10" t="b">
        <v>1</v>
      </c>
      <c r="U1784" s="13"/>
      <c r="V1784" s="13"/>
      <c r="W1784" s="14"/>
      <c r="X1784" s="26"/>
      <c r="Y1784" s="26"/>
      <c r="Z1784" s="26"/>
      <c r="AA1784" s="26"/>
      <c r="AB1784" s="26"/>
      <c r="AC1784" s="26"/>
      <c r="AD1784" s="26"/>
      <c r="AE1784" s="26"/>
      <c r="AG1784" s="13"/>
      <c r="AH1784" s="13"/>
      <c r="AI1784" s="14"/>
      <c r="AJ1784" s="26"/>
      <c r="AK1784" s="26"/>
      <c r="AL1784" s="26"/>
      <c r="AM1784" s="26"/>
      <c r="AN1784" s="26"/>
      <c r="AO1784" s="26"/>
      <c r="AP1784" s="26"/>
      <c r="AQ1784" s="26"/>
      <c r="AS1784" s="13"/>
      <c r="AT1784" s="13"/>
      <c r="AU1784" s="14"/>
      <c r="AV1784" s="26"/>
      <c r="AW1784" s="26"/>
      <c r="AX1784" s="26"/>
      <c r="AY1784" s="26"/>
      <c r="AZ1784" s="26"/>
      <c r="BA1784" s="26"/>
      <c r="BB1784" s="26"/>
      <c r="BC1784" s="26"/>
      <c r="CW1784" s="26">
        <v>0.60775273224043713</v>
      </c>
      <c r="CX1784" s="13">
        <v>73.599999999999994</v>
      </c>
      <c r="CY1784" s="13">
        <v>71.829391701382846</v>
      </c>
      <c r="CZ1784" s="13">
        <v>71.326006853757917</v>
      </c>
      <c r="DA1784" s="13">
        <v>64.785042070547391</v>
      </c>
      <c r="DB1784" s="13">
        <f ca="1"/>
        <v>72.765743778859914</v>
      </c>
      <c r="DC1784" s="13">
        <f ca="1"/>
        <v>71.497715501263073</v>
      </c>
      <c r="DD1784" s="13">
        <v>70.591013547891123</v>
      </c>
      <c r="DE1784" s="13">
        <f ca="1"/>
        <v>72.483014750216924</v>
      </c>
      <c r="DF1784" s="13">
        <v>73.2127717791804</v>
      </c>
    </row>
    <row r="1785" spans="1:110" x14ac:dyDescent="0.25">
      <c r="A1785" s="9">
        <v>66.400000000000006</v>
      </c>
      <c r="B1785" s="10" t="b">
        <v>1</v>
      </c>
      <c r="U1785" s="13"/>
      <c r="V1785" s="13"/>
      <c r="W1785" s="14"/>
      <c r="X1785" s="26"/>
      <c r="Y1785" s="26"/>
      <c r="Z1785" s="26"/>
      <c r="AA1785" s="26"/>
      <c r="AB1785" s="26"/>
      <c r="AC1785" s="26"/>
      <c r="AD1785" s="26"/>
      <c r="AE1785" s="26"/>
      <c r="AG1785" s="13"/>
      <c r="AH1785" s="13"/>
      <c r="AI1785" s="14"/>
      <c r="AJ1785" s="26"/>
      <c r="AK1785" s="26"/>
      <c r="AL1785" s="26"/>
      <c r="AM1785" s="26"/>
      <c r="AN1785" s="26"/>
      <c r="AO1785" s="26"/>
      <c r="AP1785" s="26"/>
      <c r="AQ1785" s="26"/>
      <c r="AS1785" s="13"/>
      <c r="AT1785" s="13"/>
      <c r="AU1785" s="14"/>
      <c r="AV1785" s="26"/>
      <c r="AW1785" s="26"/>
      <c r="AX1785" s="26"/>
      <c r="AY1785" s="26"/>
      <c r="AZ1785" s="26"/>
      <c r="BA1785" s="26"/>
      <c r="BB1785" s="26"/>
      <c r="BC1785" s="26"/>
      <c r="CW1785" s="26">
        <v>0.60809426229508201</v>
      </c>
      <c r="CX1785" s="13">
        <v>73.599999999999994</v>
      </c>
      <c r="CY1785" s="13">
        <v>71.837856647180175</v>
      </c>
      <c r="CZ1785" s="13">
        <v>71.335330470388058</v>
      </c>
      <c r="DA1785" s="13">
        <v>64.845342537508373</v>
      </c>
      <c r="DB1785" s="13">
        <f ca="1"/>
        <v>72.773200666839429</v>
      </c>
      <c r="DC1785" s="13">
        <f ca="1"/>
        <v>71.50632528341967</v>
      </c>
      <c r="DD1785" s="13">
        <v>70.600662013750224</v>
      </c>
      <c r="DE1785" s="13">
        <f ca="1"/>
        <v>72.491867079535822</v>
      </c>
      <c r="DF1785" s="13">
        <v>73.221749535002687</v>
      </c>
    </row>
    <row r="1786" spans="1:110" x14ac:dyDescent="0.25">
      <c r="A1786" s="9">
        <v>66.2</v>
      </c>
      <c r="B1786" s="10" t="b">
        <v>1</v>
      </c>
      <c r="U1786" s="13"/>
      <c r="V1786" s="13"/>
      <c r="W1786" s="14"/>
      <c r="X1786" s="26"/>
      <c r="Y1786" s="26"/>
      <c r="Z1786" s="26"/>
      <c r="AA1786" s="26"/>
      <c r="AB1786" s="26"/>
      <c r="AC1786" s="26"/>
      <c r="AD1786" s="26"/>
      <c r="AE1786" s="26"/>
      <c r="AG1786" s="13"/>
      <c r="AH1786" s="13"/>
      <c r="AI1786" s="14"/>
      <c r="AJ1786" s="26"/>
      <c r="AK1786" s="26"/>
      <c r="AL1786" s="26"/>
      <c r="AM1786" s="26"/>
      <c r="AN1786" s="26"/>
      <c r="AO1786" s="26"/>
      <c r="AP1786" s="26"/>
      <c r="AQ1786" s="26"/>
      <c r="AS1786" s="13"/>
      <c r="AT1786" s="13"/>
      <c r="AU1786" s="14"/>
      <c r="AV1786" s="26"/>
      <c r="AW1786" s="26"/>
      <c r="AX1786" s="26"/>
      <c r="AY1786" s="26"/>
      <c r="AZ1786" s="26"/>
      <c r="BA1786" s="26"/>
      <c r="BB1786" s="26"/>
      <c r="BC1786" s="26"/>
      <c r="CW1786" s="26">
        <v>0.60843579234972678</v>
      </c>
      <c r="CX1786" s="13">
        <v>73.599999999999994</v>
      </c>
      <c r="CY1786" s="13">
        <v>71.84632365766636</v>
      </c>
      <c r="CZ1786" s="13">
        <v>71.344657580359481</v>
      </c>
      <c r="DA1786" s="13">
        <v>64.90569557680989</v>
      </c>
      <c r="DB1786" s="13">
        <f ca="1"/>
        <v>72.780657880037822</v>
      </c>
      <c r="DC1786" s="13">
        <f ca="1"/>
        <v>71.514937855241314</v>
      </c>
      <c r="DD1786" s="13">
        <v>70.610307770507404</v>
      </c>
      <c r="DE1786" s="13">
        <f ca="1"/>
        <v>72.500719744226004</v>
      </c>
      <c r="DF1786" s="13">
        <v>73.230727412964598</v>
      </c>
    </row>
    <row r="1787" spans="1:110" x14ac:dyDescent="0.25">
      <c r="A1787" s="9">
        <v>65.900000000000006</v>
      </c>
      <c r="B1787" s="10" t="b">
        <v>1</v>
      </c>
      <c r="U1787" s="13"/>
      <c r="V1787" s="13"/>
      <c r="W1787" s="14"/>
      <c r="X1787" s="26"/>
      <c r="Y1787" s="26"/>
      <c r="Z1787" s="26"/>
      <c r="AA1787" s="26"/>
      <c r="AB1787" s="26"/>
      <c r="AC1787" s="26"/>
      <c r="AD1787" s="26"/>
      <c r="AE1787" s="26"/>
      <c r="AG1787" s="13"/>
      <c r="AH1787" s="13"/>
      <c r="AI1787" s="14"/>
      <c r="AJ1787" s="26"/>
      <c r="AK1787" s="26"/>
      <c r="AL1787" s="26"/>
      <c r="AM1787" s="26"/>
      <c r="AN1787" s="26"/>
      <c r="AO1787" s="26"/>
      <c r="AP1787" s="26"/>
      <c r="AQ1787" s="26"/>
      <c r="AS1787" s="13"/>
      <c r="AT1787" s="13"/>
      <c r="AU1787" s="14"/>
      <c r="AV1787" s="26"/>
      <c r="AW1787" s="26"/>
      <c r="AX1787" s="26"/>
      <c r="AY1787" s="26"/>
      <c r="AZ1787" s="26"/>
      <c r="BA1787" s="26"/>
      <c r="BB1787" s="26"/>
      <c r="BC1787" s="26"/>
      <c r="CW1787" s="26">
        <v>0.60877732240437155</v>
      </c>
      <c r="CX1787" s="13">
        <v>73.599999999999994</v>
      </c>
      <c r="CY1787" s="13">
        <v>71.854792740544255</v>
      </c>
      <c r="CZ1787" s="13">
        <v>71.353988193210569</v>
      </c>
      <c r="DA1787" s="13">
        <v>64.966101280201229</v>
      </c>
      <c r="DB1787" s="13">
        <f ca="1"/>
        <v>72.788115424498656</v>
      </c>
      <c r="DC1787" s="13">
        <f ca="1"/>
        <v>71.523553225089273</v>
      </c>
      <c r="DD1787" s="13">
        <v>70.619950820443407</v>
      </c>
      <c r="DE1787" s="13">
        <f ca="1"/>
        <v>72.509572749419064</v>
      </c>
      <c r="DF1787" s="13">
        <v>73.239705418055891</v>
      </c>
    </row>
    <row r="1788" spans="1:110" x14ac:dyDescent="0.25">
      <c r="A1788" s="9">
        <v>65.599999999999994</v>
      </c>
      <c r="B1788" s="10" t="b">
        <v>1</v>
      </c>
      <c r="U1788" s="13"/>
      <c r="V1788" s="13"/>
      <c r="W1788" s="14"/>
      <c r="X1788" s="26"/>
      <c r="Y1788" s="26"/>
      <c r="Z1788" s="26"/>
      <c r="AA1788" s="26"/>
      <c r="AB1788" s="26"/>
      <c r="AC1788" s="26"/>
      <c r="AD1788" s="26"/>
      <c r="AE1788" s="26"/>
      <c r="AG1788" s="13"/>
      <c r="AH1788" s="13"/>
      <c r="AI1788" s="14"/>
      <c r="AJ1788" s="26"/>
      <c r="AK1788" s="26"/>
      <c r="AL1788" s="26"/>
      <c r="AM1788" s="26"/>
      <c r="AN1788" s="26"/>
      <c r="AO1788" s="26"/>
      <c r="AP1788" s="26"/>
      <c r="AQ1788" s="26"/>
      <c r="AS1788" s="13"/>
      <c r="AT1788" s="13"/>
      <c r="AU1788" s="14"/>
      <c r="AV1788" s="26"/>
      <c r="AW1788" s="26"/>
      <c r="AX1788" s="26"/>
      <c r="AY1788" s="26"/>
      <c r="AZ1788" s="26"/>
      <c r="BA1788" s="26"/>
      <c r="BB1788" s="26"/>
      <c r="BC1788" s="26"/>
      <c r="CW1788" s="26">
        <v>0.60911885245901642</v>
      </c>
      <c r="CX1788" s="13">
        <v>73.599999999999994</v>
      </c>
      <c r="CY1788" s="13">
        <v>71.863263903528889</v>
      </c>
      <c r="CZ1788" s="13">
        <v>71.363322318498305</v>
      </c>
      <c r="DA1788" s="13">
        <v>65.026559739672138</v>
      </c>
      <c r="DB1788" s="13">
        <f ca="1"/>
        <v>72.795573306271109</v>
      </c>
      <c r="DC1788" s="13">
        <f ca="1"/>
        <v>71.532171401339852</v>
      </c>
      <c r="DD1788" s="13">
        <v>70.629591165835734</v>
      </c>
      <c r="DE1788" s="13">
        <f ca="1"/>
        <v>72.518426100251091</v>
      </c>
      <c r="DF1788" s="13">
        <v>73.248683555270105</v>
      </c>
    </row>
    <row r="1789" spans="1:110" x14ac:dyDescent="0.25">
      <c r="A1789" s="9">
        <v>65.400000000000006</v>
      </c>
      <c r="B1789" s="10" t="b">
        <v>1</v>
      </c>
      <c r="U1789" s="13"/>
      <c r="V1789" s="13"/>
      <c r="W1789" s="14"/>
      <c r="X1789" s="26"/>
      <c r="Y1789" s="26"/>
      <c r="Z1789" s="26"/>
      <c r="AA1789" s="26"/>
      <c r="AB1789" s="26"/>
      <c r="AC1789" s="26"/>
      <c r="AD1789" s="26"/>
      <c r="AE1789" s="26"/>
      <c r="AG1789" s="13"/>
      <c r="AH1789" s="13"/>
      <c r="AI1789" s="14"/>
      <c r="AJ1789" s="26"/>
      <c r="AK1789" s="26"/>
      <c r="AL1789" s="26"/>
      <c r="AM1789" s="26"/>
      <c r="AN1789" s="26"/>
      <c r="AO1789" s="26"/>
      <c r="AP1789" s="26"/>
      <c r="AQ1789" s="26"/>
      <c r="AS1789" s="13"/>
      <c r="AT1789" s="13"/>
      <c r="AU1789" s="14"/>
      <c r="AV1789" s="26"/>
      <c r="AW1789" s="26"/>
      <c r="AX1789" s="26"/>
      <c r="AY1789" s="26"/>
      <c r="AZ1789" s="26"/>
      <c r="BA1789" s="26"/>
      <c r="BB1789" s="26"/>
      <c r="BC1789" s="26"/>
      <c r="CW1789" s="26">
        <v>0.60946038251366119</v>
      </c>
      <c r="CX1789" s="13">
        <v>73.599999999999994</v>
      </c>
      <c r="CY1789" s="13">
        <v>71.871737154347585</v>
      </c>
      <c r="CZ1789" s="13">
        <v>71.37265996579788</v>
      </c>
      <c r="DA1789" s="13">
        <v>65.087071047453477</v>
      </c>
      <c r="DB1789" s="13">
        <f ca="1"/>
        <v>72.803031531410042</v>
      </c>
      <c r="DC1789" s="13">
        <f ca="1"/>
        <v>71.54079239238456</v>
      </c>
      <c r="DD1789" s="13">
        <v>70.639228808958677</v>
      </c>
      <c r="DE1789" s="13">
        <f ca="1"/>
        <v>72.527279801862605</v>
      </c>
      <c r="DF1789" s="13">
        <v>73.257661829604615</v>
      </c>
    </row>
    <row r="1790" spans="1:110" x14ac:dyDescent="0.25">
      <c r="A1790" s="9">
        <v>65.2</v>
      </c>
      <c r="B1790" s="10" t="b">
        <v>1</v>
      </c>
      <c r="U1790" s="13"/>
      <c r="V1790" s="13"/>
      <c r="W1790" s="14"/>
      <c r="X1790" s="26"/>
      <c r="Y1790" s="26"/>
      <c r="Z1790" s="26"/>
      <c r="AA1790" s="26"/>
      <c r="AB1790" s="26"/>
      <c r="AC1790" s="26"/>
      <c r="AD1790" s="26"/>
      <c r="AE1790" s="26"/>
      <c r="AG1790" s="13"/>
      <c r="AH1790" s="13"/>
      <c r="AI1790" s="14"/>
      <c r="AJ1790" s="26"/>
      <c r="AK1790" s="26"/>
      <c r="AL1790" s="26"/>
      <c r="AM1790" s="26"/>
      <c r="AN1790" s="26"/>
      <c r="AO1790" s="26"/>
      <c r="AP1790" s="26"/>
      <c r="AQ1790" s="26"/>
      <c r="AS1790" s="13"/>
      <c r="AT1790" s="13"/>
      <c r="AU1790" s="14"/>
      <c r="AV1790" s="26"/>
      <c r="AW1790" s="26"/>
      <c r="AX1790" s="26"/>
      <c r="AY1790" s="26"/>
      <c r="AZ1790" s="26"/>
      <c r="BA1790" s="26"/>
      <c r="BB1790" s="26"/>
      <c r="BC1790" s="26"/>
      <c r="CW1790" s="26">
        <v>0.60980191256830596</v>
      </c>
      <c r="CX1790" s="13">
        <v>73.599999999999994</v>
      </c>
      <c r="CY1790" s="13">
        <v>71.880212500740001</v>
      </c>
      <c r="CZ1790" s="13">
        <v>71.382001144703182</v>
      </c>
      <c r="DA1790" s="13">
        <v>65.147635296018279</v>
      </c>
      <c r="DB1790" s="13">
        <f ca="1"/>
        <v>72.810490105976086</v>
      </c>
      <c r="DC1790" s="13">
        <f ca="1"/>
        <v>71.549416206630099</v>
      </c>
      <c r="DD1790" s="13">
        <v>70.648863752083386</v>
      </c>
      <c r="DE1790" s="13">
        <f ca="1"/>
        <v>72.536133859398589</v>
      </c>
      <c r="DF1790" s="13">
        <v>73.266640246060518</v>
      </c>
    </row>
    <row r="1791" spans="1:110" x14ac:dyDescent="0.25">
      <c r="A1791" s="9">
        <v>59.2</v>
      </c>
      <c r="B1791" s="10" t="b">
        <v>1</v>
      </c>
      <c r="U1791" s="13"/>
      <c r="V1791" s="13"/>
      <c r="W1791" s="14"/>
      <c r="X1791" s="26"/>
      <c r="Y1791" s="26"/>
      <c r="Z1791" s="26"/>
      <c r="AA1791" s="26"/>
      <c r="AB1791" s="26"/>
      <c r="AC1791" s="26"/>
      <c r="AD1791" s="26"/>
      <c r="AE1791" s="26"/>
      <c r="AG1791" s="13"/>
      <c r="AH1791" s="13"/>
      <c r="AI1791" s="14"/>
      <c r="AJ1791" s="26"/>
      <c r="AK1791" s="26"/>
      <c r="AL1791" s="26"/>
      <c r="AM1791" s="26"/>
      <c r="AN1791" s="26"/>
      <c r="AO1791" s="26"/>
      <c r="AP1791" s="26"/>
      <c r="AQ1791" s="26"/>
      <c r="AS1791" s="13"/>
      <c r="AT1791" s="13"/>
      <c r="AU1791" s="14"/>
      <c r="AV1791" s="26"/>
      <c r="AW1791" s="26"/>
      <c r="AX1791" s="26"/>
      <c r="AY1791" s="26"/>
      <c r="AZ1791" s="26"/>
      <c r="BA1791" s="26"/>
      <c r="BB1791" s="26"/>
      <c r="BC1791" s="26"/>
      <c r="CW1791" s="26">
        <v>0.61014344262295084</v>
      </c>
      <c r="CX1791" s="13">
        <v>73.599999999999994</v>
      </c>
      <c r="CY1791" s="13">
        <v>71.888689950458144</v>
      </c>
      <c r="CZ1791" s="13">
        <v>71.39134586482669</v>
      </c>
      <c r="DA1791" s="13">
        <v>65.208252578082494</v>
      </c>
      <c r="DB1791" s="13">
        <f ca="1"/>
        <v>72.817949036035628</v>
      </c>
      <c r="DC1791" s="13">
        <f ca="1"/>
        <v>71.558042852498474</v>
      </c>
      <c r="DD1791" s="13">
        <v>70.658495997477829</v>
      </c>
      <c r="DE1791" s="13">
        <f ca="1"/>
        <v>72.544988278008603</v>
      </c>
      <c r="DF1791" s="13">
        <v>73.275618809642907</v>
      </c>
    </row>
    <row r="1792" spans="1:110" x14ac:dyDescent="0.25">
      <c r="A1792" s="9">
        <v>64.5</v>
      </c>
      <c r="B1792" s="10" t="b">
        <v>1</v>
      </c>
      <c r="U1792" s="13"/>
      <c r="V1792" s="13"/>
      <c r="W1792" s="14"/>
      <c r="X1792" s="26"/>
      <c r="Y1792" s="26"/>
      <c r="Z1792" s="26"/>
      <c r="AA1792" s="26"/>
      <c r="AB1792" s="26"/>
      <c r="AC1792" s="26"/>
      <c r="AD1792" s="26"/>
      <c r="AE1792" s="26"/>
      <c r="AG1792" s="13"/>
      <c r="AH1792" s="13"/>
      <c r="AI1792" s="14"/>
      <c r="AJ1792" s="26"/>
      <c r="AK1792" s="26"/>
      <c r="AL1792" s="26"/>
      <c r="AM1792" s="26"/>
      <c r="AN1792" s="26"/>
      <c r="AO1792" s="26"/>
      <c r="AP1792" s="26"/>
      <c r="AQ1792" s="26"/>
      <c r="AS1792" s="13"/>
      <c r="AT1792" s="13"/>
      <c r="AU1792" s="14"/>
      <c r="AV1792" s="26"/>
      <c r="AW1792" s="26"/>
      <c r="AX1792" s="26"/>
      <c r="AY1792" s="26"/>
      <c r="AZ1792" s="26"/>
      <c r="BA1792" s="26"/>
      <c r="BB1792" s="26"/>
      <c r="BC1792" s="26"/>
      <c r="CW1792" s="26">
        <v>0.61048497267759561</v>
      </c>
      <c r="CX1792" s="13">
        <v>73.599999999999994</v>
      </c>
      <c r="CY1792" s="13">
        <v>71.897169511266497</v>
      </c>
      <c r="CZ1792" s="13">
        <v>71.400694135799398</v>
      </c>
      <c r="DA1792" s="13">
        <v>65.268922986605773</v>
      </c>
      <c r="DB1792" s="13">
        <f ca="1"/>
        <v>72.825408327660838</v>
      </c>
      <c r="DC1792" s="13">
        <f ca="1"/>
        <v>71.566672338427026</v>
      </c>
      <c r="DD1792" s="13">
        <v>70.66812554740676</v>
      </c>
      <c r="DE1792" s="13">
        <f ca="1"/>
        <v>72.553843062846724</v>
      </c>
      <c r="DF1792" s="13">
        <v>73.284597525360624</v>
      </c>
    </row>
    <row r="1793" spans="1:110" x14ac:dyDescent="0.25">
      <c r="A1793" s="9">
        <v>64.2</v>
      </c>
      <c r="B1793" s="10" t="b">
        <v>1</v>
      </c>
      <c r="U1793" s="13"/>
      <c r="V1793" s="13"/>
      <c r="W1793" s="14"/>
      <c r="X1793" s="26"/>
      <c r="Y1793" s="26"/>
      <c r="Z1793" s="26"/>
      <c r="AA1793" s="26"/>
      <c r="AB1793" s="26"/>
      <c r="AC1793" s="26"/>
      <c r="AD1793" s="26"/>
      <c r="AE1793" s="26"/>
      <c r="AG1793" s="13"/>
      <c r="AH1793" s="13"/>
      <c r="AI1793" s="14"/>
      <c r="AJ1793" s="26"/>
      <c r="AK1793" s="26"/>
      <c r="AL1793" s="26"/>
      <c r="AM1793" s="26"/>
      <c r="AN1793" s="26"/>
      <c r="AO1793" s="26"/>
      <c r="AP1793" s="26"/>
      <c r="AQ1793" s="26"/>
      <c r="AS1793" s="13"/>
      <c r="AT1793" s="13"/>
      <c r="AU1793" s="14"/>
      <c r="AV1793" s="26"/>
      <c r="AW1793" s="26"/>
      <c r="AX1793" s="26"/>
      <c r="AY1793" s="26"/>
      <c r="AZ1793" s="26"/>
      <c r="BA1793" s="26"/>
      <c r="BB1793" s="26"/>
      <c r="BC1793" s="26"/>
      <c r="CW1793" s="26">
        <v>0.61082650273224048</v>
      </c>
      <c r="CX1793" s="13">
        <v>73.599999999999994</v>
      </c>
      <c r="CY1793" s="13">
        <v>71.90565119094201</v>
      </c>
      <c r="CZ1793" s="13">
        <v>71.410045967271174</v>
      </c>
      <c r="DA1793" s="13">
        <v>65.329646614792495</v>
      </c>
      <c r="DB1793" s="13">
        <f ca="1"/>
        <v>72.832867986929742</v>
      </c>
      <c r="DC1793" s="13">
        <f ca="1"/>
        <v>71.575304672868469</v>
      </c>
      <c r="DD1793" s="13">
        <v>70.677752404131823</v>
      </c>
      <c r="DE1793" s="13">
        <f ca="1"/>
        <v>72.562698219071635</v>
      </c>
      <c r="DF1793" s="13">
        <v>73.293576398226492</v>
      </c>
    </row>
    <row r="1794" spans="1:110" x14ac:dyDescent="0.25">
      <c r="A1794" s="9">
        <v>63.9</v>
      </c>
      <c r="B1794" s="10" t="b">
        <v>1</v>
      </c>
      <c r="U1794" s="13"/>
      <c r="V1794" s="13"/>
      <c r="W1794" s="14"/>
      <c r="X1794" s="26"/>
      <c r="Y1794" s="26"/>
      <c r="Z1794" s="26"/>
      <c r="AA1794" s="26"/>
      <c r="AB1794" s="26"/>
      <c r="AC1794" s="26"/>
      <c r="AD1794" s="26"/>
      <c r="AE1794" s="26"/>
      <c r="AG1794" s="13"/>
      <c r="AH1794" s="13"/>
      <c r="AI1794" s="14"/>
      <c r="AJ1794" s="26"/>
      <c r="AK1794" s="26"/>
      <c r="AL1794" s="26"/>
      <c r="AM1794" s="26"/>
      <c r="AN1794" s="26"/>
      <c r="AO1794" s="26"/>
      <c r="AP1794" s="26"/>
      <c r="AQ1794" s="26"/>
      <c r="AS1794" s="13"/>
      <c r="AT1794" s="13"/>
      <c r="AU1794" s="14"/>
      <c r="AV1794" s="26"/>
      <c r="AW1794" s="26"/>
      <c r="AX1794" s="26"/>
      <c r="AY1794" s="26"/>
      <c r="AZ1794" s="26"/>
      <c r="BA1794" s="26"/>
      <c r="BB1794" s="26"/>
      <c r="BC1794" s="26"/>
      <c r="CW1794" s="26">
        <v>0.61116803278688525</v>
      </c>
      <c r="CX1794" s="13">
        <v>73.599999999999994</v>
      </c>
      <c r="CY1794" s="13">
        <v>71.914134997274218</v>
      </c>
      <c r="CZ1794" s="13">
        <v>71.419401368910769</v>
      </c>
      <c r="DA1794" s="13">
        <v>65.390423556092443</v>
      </c>
      <c r="DB1794" s="13">
        <f ca="1"/>
        <v>72.840328019926275</v>
      </c>
      <c r="DC1794" s="13">
        <f ca="1"/>
        <v>71.583939864291068</v>
      </c>
      <c r="DD1794" s="13">
        <v>70.687376569911436</v>
      </c>
      <c r="DE1794" s="13">
        <f ca="1"/>
        <v>72.571553751846622</v>
      </c>
      <c r="DF1794" s="13">
        <v>73.302555433257226</v>
      </c>
    </row>
    <row r="1795" spans="1:110" x14ac:dyDescent="0.25">
      <c r="A1795" s="9">
        <v>63.5</v>
      </c>
      <c r="B1795" s="10" t="b">
        <v>1</v>
      </c>
      <c r="U1795" s="13"/>
      <c r="V1795" s="13"/>
      <c r="W1795" s="14"/>
      <c r="X1795" s="26"/>
      <c r="Y1795" s="26"/>
      <c r="Z1795" s="26"/>
      <c r="AA1795" s="26"/>
      <c r="AB1795" s="26"/>
      <c r="AC1795" s="26"/>
      <c r="AD1795" s="26"/>
      <c r="AE1795" s="26"/>
      <c r="AG1795" s="13"/>
      <c r="AH1795" s="13"/>
      <c r="AI1795" s="14"/>
      <c r="AJ1795" s="26"/>
      <c r="AK1795" s="26"/>
      <c r="AL1795" s="26"/>
      <c r="AM1795" s="26"/>
      <c r="AN1795" s="26"/>
      <c r="AO1795" s="26"/>
      <c r="AP1795" s="26"/>
      <c r="AQ1795" s="26"/>
      <c r="AS1795" s="13"/>
      <c r="AT1795" s="13"/>
      <c r="AU1795" s="14"/>
      <c r="AV1795" s="26"/>
      <c r="AW1795" s="26"/>
      <c r="AX1795" s="26"/>
      <c r="AY1795" s="26"/>
      <c r="AZ1795" s="26"/>
      <c r="BA1795" s="26"/>
      <c r="BB1795" s="26"/>
      <c r="BC1795" s="26"/>
      <c r="CW1795" s="26">
        <v>0.61150956284153002</v>
      </c>
      <c r="CX1795" s="13">
        <v>73.599999999999994</v>
      </c>
      <c r="CY1795" s="13">
        <v>71.922620938065236</v>
      </c>
      <c r="CZ1795" s="13">
        <v>71.42876035040571</v>
      </c>
      <c r="DA1795" s="13">
        <v>65.451253904201806</v>
      </c>
      <c r="DB1795" s="13">
        <f ca="1"/>
        <v>72.847788432740259</v>
      </c>
      <c r="DC1795" s="13">
        <f ca="1"/>
        <v>71.592577921178574</v>
      </c>
      <c r="DD1795" s="13">
        <v>70.696998047000918</v>
      </c>
      <c r="DE1795" s="13">
        <f ca="1"/>
        <v>72.580409666339577</v>
      </c>
      <c r="DF1795" s="13">
        <v>73.311534635473535</v>
      </c>
    </row>
    <row r="1796" spans="1:110" x14ac:dyDescent="0.25">
      <c r="A1796" s="9">
        <v>63.2</v>
      </c>
      <c r="B1796" s="10" t="b">
        <v>1</v>
      </c>
      <c r="U1796" s="13"/>
      <c r="V1796" s="13"/>
      <c r="W1796" s="14"/>
      <c r="X1796" s="26"/>
      <c r="Y1796" s="26"/>
      <c r="Z1796" s="26"/>
      <c r="AA1796" s="26"/>
      <c r="AB1796" s="26"/>
      <c r="AC1796" s="26"/>
      <c r="AD1796" s="26"/>
      <c r="AE1796" s="26"/>
      <c r="AG1796" s="13"/>
      <c r="AH1796" s="13"/>
      <c r="AI1796" s="14"/>
      <c r="AJ1796" s="26"/>
      <c r="AK1796" s="26"/>
      <c r="AL1796" s="26"/>
      <c r="AM1796" s="26"/>
      <c r="AN1796" s="26"/>
      <c r="AO1796" s="26"/>
      <c r="AP1796" s="26"/>
      <c r="AQ1796" s="26"/>
      <c r="AS1796" s="13"/>
      <c r="AT1796" s="13"/>
      <c r="AU1796" s="14"/>
      <c r="AV1796" s="26"/>
      <c r="AW1796" s="26"/>
      <c r="AX1796" s="26"/>
      <c r="AY1796" s="26"/>
      <c r="AZ1796" s="26"/>
      <c r="BA1796" s="26"/>
      <c r="BB1796" s="26"/>
      <c r="BC1796" s="26"/>
      <c r="CW1796" s="26">
        <v>0.6118510928961749</v>
      </c>
      <c r="CX1796" s="13">
        <v>73.599999999999994</v>
      </c>
      <c r="CY1796" s="13">
        <v>71.93110902112987</v>
      </c>
      <c r="CZ1796" s="13">
        <v>71.438122921462607</v>
      </c>
      <c r="DA1796" s="13">
        <v>65.51213775306401</v>
      </c>
      <c r="DB1796" s="13">
        <f ca="1"/>
        <v>72.855249231467525</v>
      </c>
      <c r="DC1796" s="13">
        <f ca="1"/>
        <v>71.601218852030357</v>
      </c>
      <c r="DD1796" s="13">
        <v>70.706616837652405</v>
      </c>
      <c r="DE1796" s="13">
        <f ca="1"/>
        <v>72.589265967723136</v>
      </c>
      <c r="DF1796" s="13">
        <v>73.320514009900108</v>
      </c>
    </row>
    <row r="1797" spans="1:110" x14ac:dyDescent="0.25">
      <c r="A1797" s="9">
        <v>62.8</v>
      </c>
      <c r="B1797" s="10" t="b">
        <v>1</v>
      </c>
      <c r="U1797" s="13"/>
      <c r="V1797" s="13"/>
      <c r="W1797" s="14"/>
      <c r="X1797" s="26"/>
      <c r="Y1797" s="26"/>
      <c r="Z1797" s="26"/>
      <c r="AA1797" s="26"/>
      <c r="AB1797" s="26"/>
      <c r="AC1797" s="26"/>
      <c r="AD1797" s="26"/>
      <c r="AE1797" s="26"/>
      <c r="AG1797" s="13"/>
      <c r="AH1797" s="13"/>
      <c r="AI1797" s="14"/>
      <c r="AJ1797" s="26"/>
      <c r="AK1797" s="26"/>
      <c r="AL1797" s="26"/>
      <c r="AM1797" s="26"/>
      <c r="AN1797" s="26"/>
      <c r="AO1797" s="26"/>
      <c r="AP1797" s="26"/>
      <c r="AQ1797" s="26"/>
      <c r="AS1797" s="13"/>
      <c r="AT1797" s="13"/>
      <c r="AU1797" s="14"/>
      <c r="AV1797" s="26"/>
      <c r="AW1797" s="26"/>
      <c r="AX1797" s="26"/>
      <c r="AY1797" s="26"/>
      <c r="AZ1797" s="26"/>
      <c r="BA1797" s="26"/>
      <c r="BB1797" s="26"/>
      <c r="BC1797" s="26"/>
      <c r="CW1797" s="26">
        <v>0.61219262295081966</v>
      </c>
      <c r="CX1797" s="13">
        <v>73.599999999999994</v>
      </c>
      <c r="CY1797" s="13">
        <v>71.939599254295629</v>
      </c>
      <c r="CZ1797" s="13">
        <v>71.447489091807014</v>
      </c>
      <c r="DA1797" s="13">
        <v>65.573075196870491</v>
      </c>
      <c r="DB1797" s="13">
        <f ca="1"/>
        <v>72.862710422209858</v>
      </c>
      <c r="DC1797" s="13">
        <f ca="1"/>
        <v>71.609862665361476</v>
      </c>
      <c r="DD1797" s="13">
        <v>70.716232944114921</v>
      </c>
      <c r="DE1797" s="13">
        <f ca="1"/>
        <v>72.598122661174571</v>
      </c>
      <c r="DF1797" s="13">
        <v>73.329493561565613</v>
      </c>
    </row>
    <row r="1798" spans="1:110" x14ac:dyDescent="0.25">
      <c r="A1798" s="9">
        <v>62.5</v>
      </c>
      <c r="B1798" s="10" t="b">
        <v>1</v>
      </c>
      <c r="U1798" s="13"/>
      <c r="V1798" s="13"/>
      <c r="W1798" s="14"/>
      <c r="X1798" s="26"/>
      <c r="Y1798" s="26"/>
      <c r="Z1798" s="26"/>
      <c r="AA1798" s="26"/>
      <c r="AB1798" s="26"/>
      <c r="AC1798" s="26"/>
      <c r="AD1798" s="26"/>
      <c r="AE1798" s="26"/>
      <c r="AG1798" s="13"/>
      <c r="AH1798" s="13"/>
      <c r="AI1798" s="14"/>
      <c r="AJ1798" s="26"/>
      <c r="AK1798" s="26"/>
      <c r="AL1798" s="26"/>
      <c r="AM1798" s="26"/>
      <c r="AN1798" s="26"/>
      <c r="AO1798" s="26"/>
      <c r="AP1798" s="26"/>
      <c r="AQ1798" s="26"/>
      <c r="AS1798" s="13"/>
      <c r="AT1798" s="13"/>
      <c r="AU1798" s="14"/>
      <c r="AV1798" s="26"/>
      <c r="AW1798" s="26"/>
      <c r="AX1798" s="26"/>
      <c r="AY1798" s="26"/>
      <c r="AZ1798" s="26"/>
      <c r="BA1798" s="26"/>
      <c r="BB1798" s="26"/>
      <c r="BC1798" s="26"/>
      <c r="CW1798" s="26">
        <v>0.61253415300546443</v>
      </c>
      <c r="CX1798" s="13">
        <v>73.7</v>
      </c>
      <c r="CY1798" s="13">
        <v>71.948091645402869</v>
      </c>
      <c r="CZ1798" s="13">
        <v>71.456858871183769</v>
      </c>
      <c r="DA1798" s="13">
        <v>65.634066330061714</v>
      </c>
      <c r="DB1798" s="13">
        <f ca="1"/>
        <v>72.870172011075127</v>
      </c>
      <c r="DC1798" s="13">
        <f ca="1"/>
        <v>71.618509369702707</v>
      </c>
      <c r="DD1798" s="13">
        <v>70.725846368634336</v>
      </c>
      <c r="DE1798" s="13">
        <f ca="1"/>
        <v>72.606979751875897</v>
      </c>
      <c r="DF1798" s="13">
        <v>73.338473295502837</v>
      </c>
    </row>
    <row r="1799" spans="1:110" x14ac:dyDescent="0.25">
      <c r="A1799" s="9">
        <v>62.1</v>
      </c>
      <c r="B1799" s="10" t="b">
        <v>1</v>
      </c>
      <c r="U1799" s="13"/>
      <c r="V1799" s="13"/>
      <c r="W1799" s="14"/>
      <c r="X1799" s="26"/>
      <c r="Y1799" s="26"/>
      <c r="Z1799" s="26"/>
      <c r="AA1799" s="26"/>
      <c r="AB1799" s="26"/>
      <c r="AC1799" s="26"/>
      <c r="AD1799" s="26"/>
      <c r="AE1799" s="26"/>
      <c r="AG1799" s="13"/>
      <c r="AH1799" s="13"/>
      <c r="AI1799" s="14"/>
      <c r="AJ1799" s="26"/>
      <c r="AK1799" s="26"/>
      <c r="AL1799" s="26"/>
      <c r="AM1799" s="26"/>
      <c r="AN1799" s="26"/>
      <c r="AO1799" s="26"/>
      <c r="AP1799" s="26"/>
      <c r="AQ1799" s="26"/>
      <c r="AS1799" s="13"/>
      <c r="AT1799" s="13"/>
      <c r="AU1799" s="14"/>
      <c r="AV1799" s="26"/>
      <c r="AW1799" s="26"/>
      <c r="AX1799" s="26"/>
      <c r="AY1799" s="26"/>
      <c r="AZ1799" s="26"/>
      <c r="BA1799" s="26"/>
      <c r="BB1799" s="26"/>
      <c r="BC1799" s="26"/>
      <c r="CW1799" s="26">
        <v>0.61287568306010931</v>
      </c>
      <c r="CX1799" s="13">
        <v>73.7</v>
      </c>
      <c r="CY1799" s="13">
        <v>71.956586202304706</v>
      </c>
      <c r="CZ1799" s="13">
        <v>71.46623226935678</v>
      </c>
      <c r="DA1799" s="13">
        <v>65.695111247327986</v>
      </c>
      <c r="DB1799" s="13">
        <f ca="1"/>
        <v>72.877634004177295</v>
      </c>
      <c r="DC1799" s="13">
        <f ca="1"/>
        <v>71.627158973600643</v>
      </c>
      <c r="DD1799" s="13">
        <v>70.735457113453364</v>
      </c>
      <c r="DE1799" s="13">
        <f ca="1"/>
        <v>72.615837245013921</v>
      </c>
      <c r="DF1799" s="13">
        <v>73.347453216748576</v>
      </c>
    </row>
    <row r="1800" spans="1:110" x14ac:dyDescent="0.25">
      <c r="A1800" s="9">
        <v>65.8</v>
      </c>
      <c r="B1800" s="10" t="b">
        <v>1</v>
      </c>
      <c r="U1800" s="13"/>
      <c r="V1800" s="13"/>
      <c r="W1800" s="14"/>
      <c r="X1800" s="26"/>
      <c r="Y1800" s="26"/>
      <c r="Z1800" s="26"/>
      <c r="AA1800" s="26"/>
      <c r="AB1800" s="26"/>
      <c r="AC1800" s="26"/>
      <c r="AD1800" s="26"/>
      <c r="AE1800" s="26"/>
      <c r="AG1800" s="13"/>
      <c r="AH1800" s="13"/>
      <c r="AI1800" s="14"/>
      <c r="AJ1800" s="26"/>
      <c r="AK1800" s="26"/>
      <c r="AL1800" s="26"/>
      <c r="AM1800" s="26"/>
      <c r="AN1800" s="26"/>
      <c r="AO1800" s="26"/>
      <c r="AP1800" s="26"/>
      <c r="AQ1800" s="26"/>
      <c r="AS1800" s="13"/>
      <c r="AT1800" s="13"/>
      <c r="AU1800" s="14"/>
      <c r="AV1800" s="26"/>
      <c r="AW1800" s="26"/>
      <c r="AX1800" s="26"/>
      <c r="AY1800" s="26"/>
      <c r="AZ1800" s="26"/>
      <c r="BA1800" s="26"/>
      <c r="BB1800" s="26"/>
      <c r="BC1800" s="26"/>
      <c r="CW1800" s="26">
        <v>0.61321721311475408</v>
      </c>
      <c r="CX1800" s="13">
        <v>73.7</v>
      </c>
      <c r="CY1800" s="13">
        <v>71.965082932867205</v>
      </c>
      <c r="CZ1800" s="13">
        <v>71.475609296109297</v>
      </c>
      <c r="DA1800" s="13">
        <v>65.756210043610295</v>
      </c>
      <c r="DB1800" s="13">
        <f ca="1"/>
        <v>72.885096407636382</v>
      </c>
      <c r="DC1800" s="13">
        <f ca="1"/>
        <v>71.635811485617765</v>
      </c>
      <c r="DD1800" s="13">
        <v>70.74506518081165</v>
      </c>
      <c r="DE1800" s="13">
        <f ca="1"/>
        <v>72.62469514578018</v>
      </c>
      <c r="DF1800" s="13">
        <v>73.356433330343734</v>
      </c>
    </row>
    <row r="1801" spans="1:110" x14ac:dyDescent="0.25">
      <c r="A1801" s="9">
        <v>65.900000000000006</v>
      </c>
      <c r="B1801" s="10" t="b">
        <v>1</v>
      </c>
      <c r="U1801" s="13"/>
      <c r="V1801" s="13"/>
      <c r="W1801" s="14"/>
      <c r="X1801" s="26"/>
      <c r="Y1801" s="26"/>
      <c r="Z1801" s="26"/>
      <c r="AA1801" s="26"/>
      <c r="AB1801" s="26"/>
      <c r="AC1801" s="26"/>
      <c r="AD1801" s="26"/>
      <c r="AE1801" s="26"/>
      <c r="AG1801" s="13"/>
      <c r="AH1801" s="13"/>
      <c r="AI1801" s="14"/>
      <c r="AJ1801" s="26"/>
      <c r="AK1801" s="26"/>
      <c r="AL1801" s="26"/>
      <c r="AM1801" s="26"/>
      <c r="AN1801" s="26"/>
      <c r="AO1801" s="26"/>
      <c r="AP1801" s="26"/>
      <c r="AQ1801" s="26"/>
      <c r="AS1801" s="13"/>
      <c r="AT1801" s="13"/>
      <c r="AU1801" s="14"/>
      <c r="AV1801" s="26"/>
      <c r="AW1801" s="26"/>
      <c r="AX1801" s="26"/>
      <c r="AY1801" s="26"/>
      <c r="AZ1801" s="26"/>
      <c r="BA1801" s="26"/>
      <c r="BB1801" s="26"/>
      <c r="BC1801" s="26"/>
      <c r="CW1801" s="26">
        <v>0.61355874316939896</v>
      </c>
      <c r="CX1801" s="13">
        <v>73.7</v>
      </c>
      <c r="CY1801" s="13">
        <v>71.973581844969402</v>
      </c>
      <c r="CZ1801" s="13">
        <v>71.48498996124404</v>
      </c>
      <c r="DA1801" s="13">
        <v>65.817362814101315</v>
      </c>
      <c r="DB1801" s="13">
        <f ca="1"/>
        <v>72.892559227578658</v>
      </c>
      <c r="DC1801" s="13">
        <f ca="1"/>
        <v>71.644466914332483</v>
      </c>
      <c r="DD1801" s="13">
        <v>70.754670572945656</v>
      </c>
      <c r="DE1801" s="13">
        <f ca="1"/>
        <v>72.6335534593711</v>
      </c>
      <c r="DF1801" s="13">
        <v>73.36541364133339</v>
      </c>
    </row>
    <row r="1802" spans="1:110" x14ac:dyDescent="0.25">
      <c r="A1802" s="9">
        <v>66.099999999999994</v>
      </c>
      <c r="B1802" s="10" t="b">
        <v>1</v>
      </c>
      <c r="U1802" s="13"/>
      <c r="V1802" s="13"/>
      <c r="W1802" s="14"/>
      <c r="X1802" s="26"/>
      <c r="Y1802" s="26"/>
      <c r="Z1802" s="26"/>
      <c r="AA1802" s="26"/>
      <c r="AB1802" s="26"/>
      <c r="AC1802" s="26"/>
      <c r="AD1802" s="26"/>
      <c r="AE1802" s="26"/>
      <c r="AG1802" s="13"/>
      <c r="AH1802" s="13"/>
      <c r="AI1802" s="14"/>
      <c r="AJ1802" s="26"/>
      <c r="AK1802" s="26"/>
      <c r="AL1802" s="26"/>
      <c r="AM1802" s="26"/>
      <c r="AN1802" s="26"/>
      <c r="AO1802" s="26"/>
      <c r="AP1802" s="26"/>
      <c r="AQ1802" s="26"/>
      <c r="AS1802" s="13"/>
      <c r="AT1802" s="13"/>
      <c r="AU1802" s="14"/>
      <c r="AV1802" s="26"/>
      <c r="AW1802" s="26"/>
      <c r="AX1802" s="26"/>
      <c r="AY1802" s="26"/>
      <c r="AZ1802" s="26"/>
      <c r="BA1802" s="26"/>
      <c r="BB1802" s="26"/>
      <c r="BC1802" s="26"/>
      <c r="CW1802" s="26">
        <v>0.61390027322404372</v>
      </c>
      <c r="CX1802" s="13">
        <v>73.7</v>
      </c>
      <c r="CY1802" s="13">
        <v>71.982082946503326</v>
      </c>
      <c r="CZ1802" s="13">
        <v>71.494374274582981</v>
      </c>
      <c r="DA1802" s="13">
        <v>65.878569654246121</v>
      </c>
      <c r="DB1802" s="13">
        <f ca="1"/>
        <v>72.900022470136534</v>
      </c>
      <c r="DC1802" s="13">
        <f ca="1"/>
        <v>71.65312526833921</v>
      </c>
      <c r="DD1802" s="13">
        <v>70.764273292088816</v>
      </c>
      <c r="DE1802" s="13">
        <f ca="1"/>
        <v>72.642412190987912</v>
      </c>
      <c r="DF1802" s="13">
        <v>73.374394154766719</v>
      </c>
    </row>
    <row r="1803" spans="1:110" x14ac:dyDescent="0.25">
      <c r="A1803" s="9">
        <v>65.8</v>
      </c>
      <c r="B1803" s="10" t="b">
        <v>1</v>
      </c>
      <c r="U1803" s="13"/>
      <c r="V1803" s="13"/>
      <c r="W1803" s="14"/>
      <c r="X1803" s="26"/>
      <c r="Y1803" s="26"/>
      <c r="Z1803" s="26"/>
      <c r="AA1803" s="26"/>
      <c r="AB1803" s="26"/>
      <c r="AC1803" s="26"/>
      <c r="AD1803" s="26"/>
      <c r="AE1803" s="26"/>
      <c r="AG1803" s="13"/>
      <c r="AH1803" s="13"/>
      <c r="AI1803" s="14"/>
      <c r="AJ1803" s="26"/>
      <c r="AK1803" s="26"/>
      <c r="AL1803" s="26"/>
      <c r="AM1803" s="26"/>
      <c r="AN1803" s="26"/>
      <c r="AO1803" s="26"/>
      <c r="AP1803" s="26"/>
      <c r="AQ1803" s="26"/>
      <c r="AS1803" s="13"/>
      <c r="AT1803" s="13"/>
      <c r="AU1803" s="14"/>
      <c r="AV1803" s="26"/>
      <c r="AW1803" s="26"/>
      <c r="AX1803" s="26"/>
      <c r="AY1803" s="26"/>
      <c r="AZ1803" s="26"/>
      <c r="BA1803" s="26"/>
      <c r="BB1803" s="26"/>
      <c r="BC1803" s="26"/>
      <c r="CW1803" s="26">
        <v>0.61424180327868849</v>
      </c>
      <c r="CX1803" s="13">
        <v>73.7</v>
      </c>
      <c r="CY1803" s="13">
        <v>71.990586245374104</v>
      </c>
      <c r="CZ1803" s="13">
        <v>71.50376224596792</v>
      </c>
      <c r="DA1803" s="13">
        <v>65.939830659743237</v>
      </c>
      <c r="DB1803" s="13">
        <f ca="1"/>
        <v>72.907486141448729</v>
      </c>
      <c r="DC1803" s="13">
        <f ca="1"/>
        <v>71.66178655624843</v>
      </c>
      <c r="DD1803" s="13">
        <v>70.773873340471368</v>
      </c>
      <c r="DE1803" s="13">
        <f ca="1"/>
        <v>72.651271345836719</v>
      </c>
      <c r="DF1803" s="13">
        <v>73.383374875697143</v>
      </c>
    </row>
    <row r="1804" spans="1:110" x14ac:dyDescent="0.25">
      <c r="A1804" s="9">
        <v>64.3</v>
      </c>
      <c r="B1804" s="10" t="b">
        <v>1</v>
      </c>
      <c r="U1804" s="13"/>
      <c r="V1804" s="13"/>
      <c r="W1804" s="14"/>
      <c r="X1804" s="26"/>
      <c r="Y1804" s="26"/>
      <c r="Z1804" s="26"/>
      <c r="AA1804" s="26"/>
      <c r="AB1804" s="26"/>
      <c r="AC1804" s="26"/>
      <c r="AD1804" s="26"/>
      <c r="AE1804" s="26"/>
      <c r="AG1804" s="13"/>
      <c r="AH1804" s="13"/>
      <c r="AI1804" s="14"/>
      <c r="AJ1804" s="26"/>
      <c r="AK1804" s="26"/>
      <c r="AL1804" s="26"/>
      <c r="AM1804" s="26"/>
      <c r="AN1804" s="26"/>
      <c r="AO1804" s="26"/>
      <c r="AP1804" s="26"/>
      <c r="AQ1804" s="26"/>
      <c r="AS1804" s="13"/>
      <c r="AT1804" s="13"/>
      <c r="AU1804" s="14"/>
      <c r="AV1804" s="26"/>
      <c r="AW1804" s="26"/>
      <c r="AX1804" s="26"/>
      <c r="AY1804" s="26"/>
      <c r="AZ1804" s="26"/>
      <c r="BA1804" s="26"/>
      <c r="BB1804" s="26"/>
      <c r="BC1804" s="26"/>
      <c r="CW1804" s="26">
        <v>0.61458333333333337</v>
      </c>
      <c r="CX1804" s="13">
        <v>73.7</v>
      </c>
      <c r="CY1804" s="13">
        <v>71.999091749499996</v>
      </c>
      <c r="CZ1804" s="13">
        <v>71.513153885259896</v>
      </c>
      <c r="DA1804" s="13">
        <v>66.001145926545533</v>
      </c>
      <c r="DB1804" s="13">
        <f ca="1"/>
        <v>72.914950247660173</v>
      </c>
      <c r="DC1804" s="13">
        <f ca="1"/>
        <v>71.670450786686771</v>
      </c>
      <c r="DD1804" s="13">
        <v>70.783470720320537</v>
      </c>
      <c r="DE1804" s="13">
        <f ca="1"/>
        <v>72.660130929128556</v>
      </c>
      <c r="DF1804" s="13">
        <v>73.39235580918222</v>
      </c>
    </row>
    <row r="1805" spans="1:110" x14ac:dyDescent="0.25">
      <c r="A1805" s="9">
        <v>63</v>
      </c>
      <c r="B1805" s="10" t="b">
        <v>1</v>
      </c>
      <c r="U1805" s="13"/>
      <c r="V1805" s="13"/>
      <c r="W1805" s="14"/>
      <c r="X1805" s="26"/>
      <c r="Y1805" s="26"/>
      <c r="Z1805" s="26"/>
      <c r="AA1805" s="26"/>
      <c r="AB1805" s="26"/>
      <c r="AC1805" s="26"/>
      <c r="AD1805" s="26"/>
      <c r="AE1805" s="26"/>
      <c r="AG1805" s="13"/>
      <c r="AH1805" s="13"/>
      <c r="AI1805" s="14"/>
      <c r="AJ1805" s="26"/>
      <c r="AK1805" s="26"/>
      <c r="AL1805" s="26"/>
      <c r="AM1805" s="26"/>
      <c r="AN1805" s="26"/>
      <c r="AO1805" s="26"/>
      <c r="AP1805" s="26"/>
      <c r="AQ1805" s="26"/>
      <c r="AS1805" s="13"/>
      <c r="AT1805" s="13"/>
      <c r="AU1805" s="14"/>
      <c r="AV1805" s="26"/>
      <c r="AW1805" s="26"/>
      <c r="AX1805" s="26"/>
      <c r="AY1805" s="26"/>
      <c r="AZ1805" s="26"/>
      <c r="BA1805" s="26"/>
      <c r="BB1805" s="26"/>
      <c r="BC1805" s="26"/>
      <c r="CW1805" s="26">
        <v>0.61492486338797814</v>
      </c>
      <c r="CX1805" s="13">
        <v>73.7</v>
      </c>
      <c r="CY1805" s="13">
        <v>72.007599466812451</v>
      </c>
      <c r="CZ1805" s="13">
        <v>71.522549202340002</v>
      </c>
      <c r="DA1805" s="13">
        <v>66.062515550860951</v>
      </c>
      <c r="DB1805" s="13">
        <f ca="1"/>
        <v>72.922414794922176</v>
      </c>
      <c r="DC1805" s="13">
        <f ca="1"/>
        <v>71.679117968297092</v>
      </c>
      <c r="DD1805" s="13">
        <v>70.793065433860363</v>
      </c>
      <c r="DE1805" s="13">
        <f ca="1"/>
        <v>72.668990946079404</v>
      </c>
      <c r="DF1805" s="13">
        <v>73.401336960283857</v>
      </c>
    </row>
    <row r="1806" spans="1:110" x14ac:dyDescent="0.25">
      <c r="A1806" s="9">
        <v>62.4</v>
      </c>
      <c r="B1806" s="10" t="b">
        <v>1</v>
      </c>
      <c r="U1806" s="13"/>
      <c r="V1806" s="13"/>
      <c r="W1806" s="14"/>
      <c r="X1806" s="26"/>
      <c r="Y1806" s="26"/>
      <c r="Z1806" s="26"/>
      <c r="AA1806" s="26"/>
      <c r="AB1806" s="26"/>
      <c r="AC1806" s="26"/>
      <c r="AD1806" s="26"/>
      <c r="AE1806" s="26"/>
      <c r="AG1806" s="13"/>
      <c r="AH1806" s="13"/>
      <c r="AI1806" s="14"/>
      <c r="AJ1806" s="26"/>
      <c r="AK1806" s="26"/>
      <c r="AL1806" s="26"/>
      <c r="AM1806" s="26"/>
      <c r="AN1806" s="26"/>
      <c r="AO1806" s="26"/>
      <c r="AP1806" s="26"/>
      <c r="AQ1806" s="26"/>
      <c r="AS1806" s="13"/>
      <c r="AT1806" s="13"/>
      <c r="AU1806" s="14"/>
      <c r="AV1806" s="26"/>
      <c r="AW1806" s="26"/>
      <c r="AX1806" s="26"/>
      <c r="AY1806" s="26"/>
      <c r="AZ1806" s="26"/>
      <c r="BA1806" s="26"/>
      <c r="BB1806" s="26"/>
      <c r="BC1806" s="26"/>
      <c r="CW1806" s="26">
        <v>0.61526639344262291</v>
      </c>
      <c r="CX1806" s="13">
        <v>73.7</v>
      </c>
      <c r="CY1806" s="13">
        <v>72.016109405256174</v>
      </c>
      <c r="CZ1806" s="13">
        <v>71.531948207108769</v>
      </c>
      <c r="DA1806" s="13">
        <v>66.123939629153611</v>
      </c>
      <c r="DB1806" s="13">
        <f ca="1"/>
        <v>72.929879789392416</v>
      </c>
      <c r="DC1806" s="13">
        <f ca="1"/>
        <v>71.687788109738506</v>
      </c>
      <c r="DD1806" s="13">
        <v>70.802657483311862</v>
      </c>
      <c r="DE1806" s="13">
        <f ca="1"/>
        <v>72.677851401910189</v>
      </c>
      <c r="DF1806" s="13">
        <v>73.410318334068108</v>
      </c>
    </row>
    <row r="1807" spans="1:110" x14ac:dyDescent="0.25">
      <c r="A1807" s="9">
        <v>61.7</v>
      </c>
      <c r="B1807" s="10" t="b">
        <v>1</v>
      </c>
      <c r="U1807" s="13"/>
      <c r="V1807" s="13"/>
      <c r="W1807" s="14"/>
      <c r="X1807" s="26"/>
      <c r="Y1807" s="26"/>
      <c r="Z1807" s="26"/>
      <c r="AA1807" s="26"/>
      <c r="AB1807" s="26"/>
      <c r="AC1807" s="26"/>
      <c r="AD1807" s="26"/>
      <c r="AE1807" s="26"/>
      <c r="AG1807" s="13"/>
      <c r="AH1807" s="13"/>
      <c r="AI1807" s="14"/>
      <c r="AJ1807" s="26"/>
      <c r="AK1807" s="26"/>
      <c r="AL1807" s="26"/>
      <c r="AM1807" s="26"/>
      <c r="AN1807" s="26"/>
      <c r="AO1807" s="26"/>
      <c r="AP1807" s="26"/>
      <c r="AQ1807" s="26"/>
      <c r="AS1807" s="13"/>
      <c r="AT1807" s="13"/>
      <c r="AU1807" s="14"/>
      <c r="AV1807" s="26"/>
      <c r="AW1807" s="26"/>
      <c r="AX1807" s="26"/>
      <c r="AY1807" s="26"/>
      <c r="AZ1807" s="26"/>
      <c r="BA1807" s="26"/>
      <c r="BB1807" s="26"/>
      <c r="BC1807" s="26"/>
      <c r="CW1807" s="26">
        <v>0.61560792349726778</v>
      </c>
      <c r="CX1807" s="13">
        <v>73.7</v>
      </c>
      <c r="CY1807" s="13">
        <v>72.024621572789229</v>
      </c>
      <c r="CZ1807" s="13">
        <v>71.541350909486923</v>
      </c>
      <c r="DA1807" s="13">
        <v>66.185418258144679</v>
      </c>
      <c r="DB1807" s="13">
        <f ca="1"/>
        <v>72.93734523723495</v>
      </c>
      <c r="DC1807" s="13">
        <f ca="1"/>
        <v>71.696461219686498</v>
      </c>
      <c r="DD1807" s="13">
        <v>70.812246870892977</v>
      </c>
      <c r="DE1807" s="13">
        <f ca="1"/>
        <v>72.686712301846853</v>
      </c>
      <c r="DF1807" s="13">
        <v>73.419299935605423</v>
      </c>
    </row>
    <row r="1808" spans="1:110" x14ac:dyDescent="0.25">
      <c r="A1808" s="9">
        <v>60</v>
      </c>
      <c r="B1808" s="10" t="b">
        <v>1</v>
      </c>
      <c r="U1808" s="13"/>
      <c r="V1808" s="13"/>
      <c r="W1808" s="14"/>
      <c r="X1808" s="26"/>
      <c r="Y1808" s="26"/>
      <c r="Z1808" s="26"/>
      <c r="AA1808" s="26"/>
      <c r="AB1808" s="26"/>
      <c r="AC1808" s="26"/>
      <c r="AD1808" s="26"/>
      <c r="AE1808" s="26"/>
      <c r="AG1808" s="13"/>
      <c r="AH1808" s="13"/>
      <c r="AI1808" s="14"/>
      <c r="AJ1808" s="26"/>
      <c r="AK1808" s="26"/>
      <c r="AL1808" s="26"/>
      <c r="AM1808" s="26"/>
      <c r="AN1808" s="26"/>
      <c r="AO1808" s="26"/>
      <c r="AP1808" s="26"/>
      <c r="AQ1808" s="26"/>
      <c r="AS1808" s="13"/>
      <c r="AT1808" s="13"/>
      <c r="AU1808" s="14"/>
      <c r="AV1808" s="26"/>
      <c r="AW1808" s="26"/>
      <c r="AX1808" s="26"/>
      <c r="AY1808" s="26"/>
      <c r="AZ1808" s="26"/>
      <c r="BA1808" s="26"/>
      <c r="BB1808" s="26"/>
      <c r="BC1808" s="26"/>
      <c r="CW1808" s="26">
        <v>0.61594945355191255</v>
      </c>
      <c r="CX1808" s="13">
        <v>73.7</v>
      </c>
      <c r="CY1808" s="13">
        <v>72.033135977383012</v>
      </c>
      <c r="CZ1808" s="13">
        <v>71.550757319414799</v>
      </c>
      <c r="DA1808" s="13">
        <v>66.246951534813121</v>
      </c>
      <c r="DB1808" s="13">
        <f ca="1"/>
        <v>72.944811144620303</v>
      </c>
      <c r="DC1808" s="13">
        <f ca="1"/>
        <v>71.705137306832924</v>
      </c>
      <c r="DD1808" s="13">
        <v>70.8218335988185</v>
      </c>
      <c r="DE1808" s="13">
        <f ca="1"/>
        <v>72.69557365112037</v>
      </c>
      <c r="DF1808" s="13">
        <v>73.428281769970539</v>
      </c>
    </row>
    <row r="1809" spans="1:110" x14ac:dyDescent="0.25">
      <c r="A1809" s="9">
        <v>57</v>
      </c>
      <c r="B1809" s="10" t="b">
        <v>1</v>
      </c>
      <c r="U1809" s="13"/>
      <c r="V1809" s="13"/>
      <c r="W1809" s="14"/>
      <c r="X1809" s="26"/>
      <c r="Y1809" s="26"/>
      <c r="Z1809" s="26"/>
      <c r="AA1809" s="26"/>
      <c r="AB1809" s="26"/>
      <c r="AC1809" s="26"/>
      <c r="AD1809" s="26"/>
      <c r="AE1809" s="26"/>
      <c r="AG1809" s="13"/>
      <c r="AH1809" s="13"/>
      <c r="AI1809" s="14"/>
      <c r="AJ1809" s="26"/>
      <c r="AK1809" s="26"/>
      <c r="AL1809" s="26"/>
      <c r="AM1809" s="26"/>
      <c r="AN1809" s="26"/>
      <c r="AO1809" s="26"/>
      <c r="AP1809" s="26"/>
      <c r="AQ1809" s="26"/>
      <c r="AS1809" s="13"/>
      <c r="AT1809" s="13"/>
      <c r="AU1809" s="14"/>
      <c r="AV1809" s="26"/>
      <c r="AW1809" s="26"/>
      <c r="AX1809" s="26"/>
      <c r="AY1809" s="26"/>
      <c r="AZ1809" s="26"/>
      <c r="BA1809" s="26"/>
      <c r="BB1809" s="26"/>
      <c r="BC1809" s="26"/>
      <c r="CW1809" s="26">
        <v>0.61629098360655743</v>
      </c>
      <c r="CX1809" s="13">
        <v>73.7</v>
      </c>
      <c r="CY1809" s="13">
        <v>72.041652627022387</v>
      </c>
      <c r="CZ1809" s="13">
        <v>71.56016744685293</v>
      </c>
      <c r="DA1809" s="13">
        <v>66.30853955639688</v>
      </c>
      <c r="DB1809" s="13">
        <f ca="1"/>
        <v>72.952277517725506</v>
      </c>
      <c r="DC1809" s="13">
        <f ca="1"/>
        <v>71.713816379886211</v>
      </c>
      <c r="DD1809" s="13">
        <v>70.831417669300265</v>
      </c>
      <c r="DE1809" s="13">
        <f ca="1"/>
        <v>72.704435454966742</v>
      </c>
      <c r="DF1809" s="13">
        <v>73.437263842242572</v>
      </c>
    </row>
    <row r="1810" spans="1:110" x14ac:dyDescent="0.25">
      <c r="A1810" s="9">
        <v>55.1</v>
      </c>
      <c r="B1810" s="10" t="b">
        <v>1</v>
      </c>
      <c r="U1810" s="13"/>
      <c r="V1810" s="13"/>
      <c r="W1810" s="14"/>
      <c r="X1810" s="26"/>
      <c r="Y1810" s="26"/>
      <c r="Z1810" s="26"/>
      <c r="AA1810" s="26"/>
      <c r="AB1810" s="26"/>
      <c r="AC1810" s="26"/>
      <c r="AD1810" s="26"/>
      <c r="AE1810" s="26"/>
      <c r="AG1810" s="13"/>
      <c r="AH1810" s="13"/>
      <c r="AI1810" s="14"/>
      <c r="AJ1810" s="26"/>
      <c r="AK1810" s="26"/>
      <c r="AL1810" s="26"/>
      <c r="AM1810" s="26"/>
      <c r="AN1810" s="26"/>
      <c r="AO1810" s="26"/>
      <c r="AP1810" s="26"/>
      <c r="AQ1810" s="26"/>
      <c r="AS1810" s="13"/>
      <c r="AT1810" s="13"/>
      <c r="AU1810" s="14"/>
      <c r="AV1810" s="26"/>
      <c r="AW1810" s="26"/>
      <c r="AX1810" s="26"/>
      <c r="AY1810" s="26"/>
      <c r="AZ1810" s="26"/>
      <c r="BA1810" s="26"/>
      <c r="BB1810" s="26"/>
      <c r="BC1810" s="26"/>
      <c r="CW1810" s="26">
        <v>0.6166325136612022</v>
      </c>
      <c r="CX1810" s="13">
        <v>73.7</v>
      </c>
      <c r="CY1810" s="13">
        <v>72.050171529705693</v>
      </c>
      <c r="CZ1810" s="13">
        <v>71.569581301781895</v>
      </c>
      <c r="DA1810" s="13">
        <v>66.370182420393533</v>
      </c>
      <c r="DB1810" s="13">
        <f ca="1"/>
        <v>72.959744362734099</v>
      </c>
      <c r="DC1810" s="13">
        <f ca="1"/>
        <v>71.722498447571226</v>
      </c>
      <c r="DD1810" s="13">
        <v>70.840999084546922</v>
      </c>
      <c r="DE1810" s="13">
        <f ca="1"/>
        <v>72.713297718627132</v>
      </c>
      <c r="DF1810" s="13">
        <v>73.446246157504987</v>
      </c>
    </row>
    <row r="1811" spans="1:110" x14ac:dyDescent="0.25">
      <c r="A1811" s="9">
        <v>54.7</v>
      </c>
      <c r="B1811" s="10" t="b">
        <v>1</v>
      </c>
      <c r="U1811" s="13"/>
      <c r="V1811" s="13"/>
      <c r="W1811" s="14"/>
      <c r="X1811" s="26"/>
      <c r="Y1811" s="26"/>
      <c r="Z1811" s="26"/>
      <c r="AA1811" s="26"/>
      <c r="AB1811" s="26"/>
      <c r="AC1811" s="26"/>
      <c r="AD1811" s="26"/>
      <c r="AE1811" s="26"/>
      <c r="AG1811" s="13"/>
      <c r="AH1811" s="13"/>
      <c r="AI1811" s="14"/>
      <c r="AJ1811" s="26"/>
      <c r="AK1811" s="26"/>
      <c r="AL1811" s="26"/>
      <c r="AM1811" s="26"/>
      <c r="AN1811" s="26"/>
      <c r="AO1811" s="26"/>
      <c r="AP1811" s="26"/>
      <c r="AQ1811" s="26"/>
      <c r="AS1811" s="13"/>
      <c r="AT1811" s="13"/>
      <c r="AU1811" s="14"/>
      <c r="AV1811" s="26"/>
      <c r="AW1811" s="26"/>
      <c r="AX1811" s="26"/>
      <c r="AY1811" s="26"/>
      <c r="AZ1811" s="26"/>
      <c r="BA1811" s="26"/>
      <c r="BB1811" s="26"/>
      <c r="BC1811" s="26"/>
      <c r="CW1811" s="26">
        <v>0.61697404371584696</v>
      </c>
      <c r="CX1811" s="13">
        <v>73.7</v>
      </c>
      <c r="CY1811" s="13">
        <v>72.058692693444854</v>
      </c>
      <c r="CZ1811" s="13">
        <v>71.578998894202442</v>
      </c>
      <c r="DA1811" s="13">
        <v>66.431880224561468</v>
      </c>
      <c r="DB1811" s="13">
        <f ca="1"/>
        <v>72.967211685836205</v>
      </c>
      <c r="DC1811" s="13">
        <f ca="1"/>
        <v>71.731183518629535</v>
      </c>
      <c r="DD1811" s="13">
        <v>70.850577846764153</v>
      </c>
      <c r="DE1811" s="13">
        <f ca="1"/>
        <v>72.722160447347761</v>
      </c>
      <c r="DF1811" s="13">
        <v>73.455228720845696</v>
      </c>
    </row>
    <row r="1812" spans="1:110" x14ac:dyDescent="0.25">
      <c r="A1812" s="9">
        <v>55</v>
      </c>
      <c r="B1812" s="10" t="b">
        <v>1</v>
      </c>
      <c r="U1812" s="13"/>
      <c r="V1812" s="13"/>
      <c r="W1812" s="14"/>
      <c r="X1812" s="26"/>
      <c r="Y1812" s="26"/>
      <c r="Z1812" s="26"/>
      <c r="AA1812" s="26"/>
      <c r="AB1812" s="26"/>
      <c r="AC1812" s="26"/>
      <c r="AD1812" s="26"/>
      <c r="AE1812" s="26"/>
      <c r="AG1812" s="13"/>
      <c r="AH1812" s="13"/>
      <c r="AI1812" s="14"/>
      <c r="AJ1812" s="26"/>
      <c r="AK1812" s="26"/>
      <c r="AL1812" s="26"/>
      <c r="AM1812" s="26"/>
      <c r="AN1812" s="26"/>
      <c r="AO1812" s="26"/>
      <c r="AP1812" s="26"/>
      <c r="AQ1812" s="26"/>
      <c r="AS1812" s="13"/>
      <c r="AT1812" s="13"/>
      <c r="AU1812" s="14"/>
      <c r="AV1812" s="26"/>
      <c r="AW1812" s="26"/>
      <c r="AX1812" s="26"/>
      <c r="AY1812" s="26"/>
      <c r="AZ1812" s="26"/>
      <c r="BA1812" s="26"/>
      <c r="BB1812" s="26"/>
      <c r="BC1812" s="26"/>
      <c r="CW1812" s="26">
        <v>0.61731557377049184</v>
      </c>
      <c r="CX1812" s="13">
        <v>73.7</v>
      </c>
      <c r="CY1812" s="13">
        <v>72.067216126265393</v>
      </c>
      <c r="CZ1812" s="13">
        <v>71.588420234135697</v>
      </c>
      <c r="DA1812" s="13">
        <v>66.493633066920609</v>
      </c>
      <c r="DB1812" s="13">
        <f ca="1"/>
        <v>72.97467949322855</v>
      </c>
      <c r="DC1812" s="13">
        <f ca="1"/>
        <v>71.739871601819431</v>
      </c>
      <c r="DD1812" s="13">
        <v>70.860153958154541</v>
      </c>
      <c r="DE1812" s="13">
        <f ca="1"/>
        <v>72.731023646380052</v>
      </c>
      <c r="DF1812" s="13">
        <v>73.464211537357016</v>
      </c>
    </row>
    <row r="1813" spans="1:110" x14ac:dyDescent="0.25">
      <c r="A1813" s="9">
        <v>55.7</v>
      </c>
      <c r="B1813" s="10" t="b">
        <v>1</v>
      </c>
      <c r="U1813" s="13"/>
      <c r="V1813" s="13"/>
      <c r="W1813" s="14"/>
      <c r="X1813" s="26"/>
      <c r="Y1813" s="26"/>
      <c r="Z1813" s="26"/>
      <c r="AA1813" s="26"/>
      <c r="AB1813" s="26"/>
      <c r="AC1813" s="26"/>
      <c r="AD1813" s="26"/>
      <c r="AE1813" s="26"/>
      <c r="AG1813" s="13"/>
      <c r="AH1813" s="13"/>
      <c r="AI1813" s="14"/>
      <c r="AJ1813" s="26"/>
      <c r="AK1813" s="26"/>
      <c r="AL1813" s="26"/>
      <c r="AM1813" s="26"/>
      <c r="AN1813" s="26"/>
      <c r="AO1813" s="26"/>
      <c r="AP1813" s="26"/>
      <c r="AQ1813" s="26"/>
      <c r="AS1813" s="13"/>
      <c r="AT1813" s="13"/>
      <c r="AU1813" s="14"/>
      <c r="AV1813" s="26"/>
      <c r="AW1813" s="26"/>
      <c r="AX1813" s="26"/>
      <c r="AY1813" s="26"/>
      <c r="AZ1813" s="26"/>
      <c r="BA1813" s="26"/>
      <c r="BB1813" s="26"/>
      <c r="BC1813" s="26"/>
      <c r="CW1813" s="26">
        <v>0.61765710382513661</v>
      </c>
      <c r="CX1813" s="13">
        <v>73.7</v>
      </c>
      <c r="CY1813" s="13">
        <v>72.075741836206532</v>
      </c>
      <c r="CZ1813" s="13">
        <v>71.597845331622963</v>
      </c>
      <c r="DA1813" s="13">
        <v>66.555441045753454</v>
      </c>
      <c r="DB1813" s="13">
        <f ca="1"/>
        <v>72.982147791114542</v>
      </c>
      <c r="DC1813" s="13">
        <f ca="1"/>
        <v>71.748562705915859</v>
      </c>
      <c r="DD1813" s="13">
        <v>70.869727420917656</v>
      </c>
      <c r="DE1813" s="13">
        <f ca="1"/>
        <v>72.739887320980543</v>
      </c>
      <c r="DF1813" s="13">
        <v>73.473194612135813</v>
      </c>
    </row>
    <row r="1814" spans="1:110" x14ac:dyDescent="0.25">
      <c r="A1814" s="9">
        <v>56.5</v>
      </c>
      <c r="B1814" s="10" t="b">
        <v>1</v>
      </c>
      <c r="U1814" s="13"/>
      <c r="V1814" s="13"/>
      <c r="W1814" s="14"/>
      <c r="X1814" s="26"/>
      <c r="Y1814" s="26"/>
      <c r="Z1814" s="26"/>
      <c r="AA1814" s="26"/>
      <c r="AB1814" s="26"/>
      <c r="AC1814" s="26"/>
      <c r="AD1814" s="26"/>
      <c r="AE1814" s="26"/>
      <c r="AG1814" s="13"/>
      <c r="AH1814" s="13"/>
      <c r="AI1814" s="14"/>
      <c r="AJ1814" s="26"/>
      <c r="AK1814" s="26"/>
      <c r="AL1814" s="26"/>
      <c r="AM1814" s="26"/>
      <c r="AN1814" s="26"/>
      <c r="AO1814" s="26"/>
      <c r="AP1814" s="26"/>
      <c r="AQ1814" s="26"/>
      <c r="AS1814" s="13"/>
      <c r="AT1814" s="13"/>
      <c r="AU1814" s="14"/>
      <c r="AV1814" s="26"/>
      <c r="AW1814" s="26"/>
      <c r="AX1814" s="26"/>
      <c r="AY1814" s="26"/>
      <c r="AZ1814" s="26"/>
      <c r="BA1814" s="26"/>
      <c r="BB1814" s="26"/>
      <c r="BC1814" s="26"/>
      <c r="CW1814" s="26">
        <v>0.61799863387978138</v>
      </c>
      <c r="CX1814" s="13">
        <v>73.7</v>
      </c>
      <c r="CY1814" s="13">
        <v>72.084269831321251</v>
      </c>
      <c r="CZ1814" s="13">
        <v>71.607274196726053</v>
      </c>
      <c r="DA1814" s="13">
        <v>66.617304259606016</v>
      </c>
      <c r="DB1814" s="13">
        <f ca="1"/>
        <v>72.989616585704269</v>
      </c>
      <c r="DC1814" s="13">
        <f ca="1"/>
        <v>71.757256839710706</v>
      </c>
      <c r="DD1814" s="13">
        <v>70.879298237249998</v>
      </c>
      <c r="DE1814" s="13">
        <f ca="1"/>
        <v>72.748751476411087</v>
      </c>
      <c r="DF1814" s="13">
        <v>73.482177950283372</v>
      </c>
    </row>
    <row r="1815" spans="1:110" x14ac:dyDescent="0.25">
      <c r="A1815" s="9">
        <v>57.4</v>
      </c>
      <c r="B1815" s="10" t="b">
        <v>1</v>
      </c>
      <c r="U1815" s="13"/>
      <c r="V1815" s="13"/>
      <c r="W1815" s="14"/>
      <c r="X1815" s="26"/>
      <c r="Y1815" s="26"/>
      <c r="Z1815" s="26"/>
      <c r="AA1815" s="26"/>
      <c r="AB1815" s="26"/>
      <c r="AC1815" s="26"/>
      <c r="AD1815" s="26"/>
      <c r="AE1815" s="26"/>
      <c r="AG1815" s="13"/>
      <c r="AH1815" s="13"/>
      <c r="AI1815" s="14"/>
      <c r="AJ1815" s="26"/>
      <c r="AK1815" s="26"/>
      <c r="AL1815" s="26"/>
      <c r="AM1815" s="26"/>
      <c r="AN1815" s="26"/>
      <c r="AO1815" s="26"/>
      <c r="AP1815" s="26"/>
      <c r="AQ1815" s="26"/>
      <c r="AS1815" s="13"/>
      <c r="AT1815" s="13"/>
      <c r="AU1815" s="14"/>
      <c r="AV1815" s="26"/>
      <c r="AW1815" s="26"/>
      <c r="AX1815" s="26"/>
      <c r="AY1815" s="26"/>
      <c r="AZ1815" s="26"/>
      <c r="BA1815" s="26"/>
      <c r="BB1815" s="26"/>
      <c r="BC1815" s="26"/>
      <c r="CW1815" s="26">
        <v>0.61834016393442626</v>
      </c>
      <c r="CX1815" s="13">
        <v>73.7</v>
      </c>
      <c r="CY1815" s="13">
        <v>72.092800119676326</v>
      </c>
      <c r="CZ1815" s="13">
        <v>71.616706839527254</v>
      </c>
      <c r="DA1815" s="13">
        <v>66.679222807288738</v>
      </c>
      <c r="DB1815" s="13">
        <f ca="1"/>
        <v>72.997085883214581</v>
      </c>
      <c r="DC1815" s="13">
        <f ca="1"/>
        <v>71.765954012012713</v>
      </c>
      <c r="DD1815" s="13">
        <v>70.888866409345056</v>
      </c>
      <c r="DE1815" s="13">
        <f ca="1"/>
        <v>72.757616117938696</v>
      </c>
      <c r="DF1815" s="13">
        <v>73.491161556905553</v>
      </c>
    </row>
    <row r="1816" spans="1:110" x14ac:dyDescent="0.25">
      <c r="A1816" s="9" t="str">
        <v/>
      </c>
      <c r="B1816" s="10" t="b">
        <v>0</v>
      </c>
      <c r="U1816" s="13"/>
      <c r="V1816" s="13"/>
      <c r="W1816" s="14"/>
      <c r="X1816" s="26"/>
      <c r="Y1816" s="26"/>
      <c r="Z1816" s="26"/>
      <c r="AA1816" s="26"/>
      <c r="AB1816" s="26"/>
      <c r="AC1816" s="26"/>
      <c r="AD1816" s="26"/>
      <c r="AE1816" s="26"/>
      <c r="AG1816" s="13"/>
      <c r="AH1816" s="13"/>
      <c r="AI1816" s="14"/>
      <c r="AJ1816" s="26"/>
      <c r="AK1816" s="26"/>
      <c r="AL1816" s="26"/>
      <c r="AM1816" s="26"/>
      <c r="AN1816" s="26"/>
      <c r="AO1816" s="26"/>
      <c r="AP1816" s="26"/>
      <c r="AQ1816" s="26"/>
      <c r="AS1816" s="13"/>
      <c r="AT1816" s="13"/>
      <c r="AU1816" s="14"/>
      <c r="AV1816" s="26"/>
      <c r="AW1816" s="26"/>
      <c r="AX1816" s="26"/>
      <c r="AY1816" s="26"/>
      <c r="AZ1816" s="26"/>
      <c r="BA1816" s="26"/>
      <c r="BB1816" s="26"/>
      <c r="BC1816" s="26"/>
      <c r="CW1816" s="26">
        <v>0.61868169398907102</v>
      </c>
      <c r="CX1816" s="13">
        <v>73.7</v>
      </c>
      <c r="CY1816" s="13">
        <v>72.101332709352363</v>
      </c>
      <c r="CZ1816" s="13">
        <v>71.626143270129447</v>
      </c>
      <c r="DA1816" s="13">
        <v>66.741196787877385</v>
      </c>
      <c r="DB1816" s="13">
        <f ca="1"/>
        <v>73.004555689869079</v>
      </c>
      <c r="DC1816" s="13">
        <f ca="1"/>
        <v>71.774654231647617</v>
      </c>
      <c r="DD1816" s="13">
        <v>70.898431939393248</v>
      </c>
      <c r="DE1816" s="13">
        <f ca="1"/>
        <v>72.766481250835724</v>
      </c>
      <c r="DF1816" s="13">
        <v>73.500145437112764</v>
      </c>
    </row>
    <row r="1817" spans="1:110" x14ac:dyDescent="0.25">
      <c r="A1817" s="9">
        <v>69.2</v>
      </c>
      <c r="B1817" s="10" t="b">
        <v>1</v>
      </c>
      <c r="U1817" s="13"/>
      <c r="V1817" s="13"/>
      <c r="W1817" s="14"/>
      <c r="X1817" s="26"/>
      <c r="Y1817" s="26"/>
      <c r="Z1817" s="26"/>
      <c r="AA1817" s="26"/>
      <c r="AB1817" s="26"/>
      <c r="AC1817" s="26"/>
      <c r="AD1817" s="26"/>
      <c r="AE1817" s="26"/>
      <c r="AG1817" s="13"/>
      <c r="AH1817" s="13"/>
      <c r="AI1817" s="14"/>
      <c r="AJ1817" s="26"/>
      <c r="AK1817" s="26"/>
      <c r="AL1817" s="26"/>
      <c r="AM1817" s="26"/>
      <c r="AN1817" s="26"/>
      <c r="AO1817" s="26"/>
      <c r="AP1817" s="26"/>
      <c r="AQ1817" s="26"/>
      <c r="AS1817" s="13"/>
      <c r="AT1817" s="13"/>
      <c r="AU1817" s="14"/>
      <c r="AV1817" s="26"/>
      <c r="AW1817" s="26"/>
      <c r="AX1817" s="26"/>
      <c r="AY1817" s="26"/>
      <c r="AZ1817" s="26"/>
      <c r="BA1817" s="26"/>
      <c r="BB1817" s="26"/>
      <c r="BC1817" s="26"/>
      <c r="CW1817" s="26">
        <v>0.61902322404371579</v>
      </c>
      <c r="CX1817" s="13">
        <v>73.8</v>
      </c>
      <c r="CY1817" s="13">
        <v>72.109867608443963</v>
      </c>
      <c r="CZ1817" s="13">
        <v>71.635583498656203</v>
      </c>
      <c r="DA1817" s="13">
        <v>66.803226300714144</v>
      </c>
      <c r="DB1817" s="13">
        <f ca="1"/>
        <v>73.012026011898215</v>
      </c>
      <c r="DC1817" s="13">
        <f ca="1"/>
        <v>71.783357507458163</v>
      </c>
      <c r="DD1817" s="13">
        <v>70.907994829582051</v>
      </c>
      <c r="DE1817" s="13">
        <f ca="1"/>
        <v>72.775346880379786</v>
      </c>
      <c r="DF1817" s="13">
        <v>73.509129596020003</v>
      </c>
    </row>
    <row r="1818" spans="1:110" x14ac:dyDescent="0.25">
      <c r="A1818" s="9">
        <v>69.599999999999994</v>
      </c>
      <c r="B1818" s="10" t="b">
        <v>1</v>
      </c>
      <c r="U1818" s="13"/>
      <c r="V1818" s="13"/>
      <c r="W1818" s="14"/>
      <c r="X1818" s="26"/>
      <c r="Y1818" s="26"/>
      <c r="Z1818" s="26"/>
      <c r="AA1818" s="26"/>
      <c r="AB1818" s="26"/>
      <c r="AC1818" s="26"/>
      <c r="AD1818" s="26"/>
      <c r="AE1818" s="26"/>
      <c r="AG1818" s="13"/>
      <c r="AH1818" s="13"/>
      <c r="AI1818" s="14"/>
      <c r="AJ1818" s="26"/>
      <c r="AK1818" s="26"/>
      <c r="AL1818" s="26"/>
      <c r="AM1818" s="26"/>
      <c r="AN1818" s="26"/>
      <c r="AO1818" s="26"/>
      <c r="AP1818" s="26"/>
      <c r="AQ1818" s="26"/>
      <c r="AS1818" s="13"/>
      <c r="AT1818" s="13"/>
      <c r="AU1818" s="14"/>
      <c r="AV1818" s="26"/>
      <c r="AW1818" s="26"/>
      <c r="AX1818" s="26"/>
      <c r="AY1818" s="26"/>
      <c r="AZ1818" s="26"/>
      <c r="BA1818" s="26"/>
      <c r="BB1818" s="26"/>
      <c r="BC1818" s="26"/>
      <c r="CW1818" s="26">
        <v>0.61936475409836067</v>
      </c>
      <c r="CX1818" s="13">
        <v>73.8</v>
      </c>
      <c r="CY1818" s="13">
        <v>72.118404825059699</v>
      </c>
      <c r="CZ1818" s="13">
        <v>71.645027535251913</v>
      </c>
      <c r="DA1818" s="13">
        <v>66.865311445408452</v>
      </c>
      <c r="DB1818" s="13">
        <f ca="1"/>
        <v>73.01949685553933</v>
      </c>
      <c r="DC1818" s="13">
        <f ca="1"/>
        <v>71.792063848304267</v>
      </c>
      <c r="DD1818" s="13">
        <v>70.917555082095845</v>
      </c>
      <c r="DE1818" s="13">
        <f ca="1"/>
        <v>72.784213011853851</v>
      </c>
      <c r="DF1818" s="13">
        <v>73.518114038746887</v>
      </c>
    </row>
    <row r="1819" spans="1:110" x14ac:dyDescent="0.25">
      <c r="A1819" s="9">
        <v>69.3</v>
      </c>
      <c r="B1819" s="10" t="b">
        <v>1</v>
      </c>
      <c r="U1819" s="13"/>
      <c r="V1819" s="13"/>
      <c r="W1819" s="14"/>
      <c r="X1819" s="26"/>
      <c r="Y1819" s="26"/>
      <c r="Z1819" s="26"/>
      <c r="AA1819" s="26"/>
      <c r="AB1819" s="26"/>
      <c r="AC1819" s="26"/>
      <c r="AD1819" s="26"/>
      <c r="AE1819" s="26"/>
      <c r="AG1819" s="13"/>
      <c r="AH1819" s="13"/>
      <c r="AI1819" s="14"/>
      <c r="AJ1819" s="26"/>
      <c r="AK1819" s="26"/>
      <c r="AL1819" s="26"/>
      <c r="AM1819" s="26"/>
      <c r="AN1819" s="26"/>
      <c r="AO1819" s="26"/>
      <c r="AP1819" s="26"/>
      <c r="AQ1819" s="26"/>
      <c r="AS1819" s="13"/>
      <c r="AT1819" s="13"/>
      <c r="AU1819" s="14"/>
      <c r="AV1819" s="26"/>
      <c r="AW1819" s="26"/>
      <c r="AX1819" s="26"/>
      <c r="AY1819" s="26"/>
      <c r="AZ1819" s="26"/>
      <c r="BA1819" s="26"/>
      <c r="BB1819" s="26"/>
      <c r="BC1819" s="26"/>
      <c r="CW1819" s="26">
        <v>0.61970628415300544</v>
      </c>
      <c r="CX1819" s="13">
        <v>73.8</v>
      </c>
      <c r="CY1819" s="13">
        <v>72.126944367322167</v>
      </c>
      <c r="CZ1819" s="13">
        <v>71.654475390081771</v>
      </c>
      <c r="DA1819" s="13">
        <v>66.927452321837947</v>
      </c>
      <c r="DB1819" s="13">
        <f ca="1"/>
        <v>73.026968227036591</v>
      </c>
      <c r="DC1819" s="13">
        <f ca="1"/>
        <v>71.800773263063022</v>
      </c>
      <c r="DD1819" s="13">
        <v>70.927112699116009</v>
      </c>
      <c r="DE1819" s="13">
        <f ca="1"/>
        <v>72.793079650546275</v>
      </c>
      <c r="DF1819" s="13">
        <v>73.527098770417695</v>
      </c>
    </row>
    <row r="1820" spans="1:110" x14ac:dyDescent="0.25">
      <c r="A1820" s="9">
        <v>68.900000000000006</v>
      </c>
      <c r="B1820" s="10" t="b">
        <v>1</v>
      </c>
      <c r="U1820" s="13"/>
      <c r="V1820" s="13"/>
      <c r="W1820" s="14"/>
      <c r="X1820" s="26"/>
      <c r="Y1820" s="26"/>
      <c r="Z1820" s="26"/>
      <c r="AA1820" s="26"/>
      <c r="AB1820" s="26"/>
      <c r="AC1820" s="26"/>
      <c r="AD1820" s="26"/>
      <c r="AE1820" s="26"/>
      <c r="AG1820" s="13"/>
      <c r="AH1820" s="13"/>
      <c r="AI1820" s="14"/>
      <c r="AJ1820" s="26"/>
      <c r="AK1820" s="26"/>
      <c r="AL1820" s="26"/>
      <c r="AM1820" s="26"/>
      <c r="AN1820" s="26"/>
      <c r="AO1820" s="26"/>
      <c r="AP1820" s="26"/>
      <c r="AQ1820" s="26"/>
      <c r="AS1820" s="13"/>
      <c r="AT1820" s="13"/>
      <c r="AU1820" s="14"/>
      <c r="AV1820" s="26"/>
      <c r="AW1820" s="26"/>
      <c r="AX1820" s="26"/>
      <c r="AY1820" s="26"/>
      <c r="AZ1820" s="26"/>
      <c r="BA1820" s="26"/>
      <c r="BB1820" s="26"/>
      <c r="BC1820" s="26"/>
      <c r="CW1820" s="26">
        <v>0.62004781420765032</v>
      </c>
      <c r="CX1820" s="13">
        <v>73.8</v>
      </c>
      <c r="CY1820" s="13">
        <v>72.135486243368149</v>
      </c>
      <c r="CZ1820" s="13">
        <v>71.66392707333182</v>
      </c>
      <c r="DA1820" s="13">
        <v>66.989649030149565</v>
      </c>
      <c r="DB1820" s="13">
        <f ca="1"/>
        <v>73.034440132641222</v>
      </c>
      <c r="DC1820" s="13">
        <f ca="1"/>
        <v>71.809485760628775</v>
      </c>
      <c r="DD1820" s="13">
        <v>70.936667682820982</v>
      </c>
      <c r="DE1820" s="13">
        <f ca="1"/>
        <v>72.801946801750816</v>
      </c>
      <c r="DF1820" s="13">
        <v>73.536083796161336</v>
      </c>
    </row>
    <row r="1821" spans="1:110" x14ac:dyDescent="0.25">
      <c r="A1821" s="9">
        <v>68.400000000000006</v>
      </c>
      <c r="B1821" s="10" t="b">
        <v>1</v>
      </c>
      <c r="U1821" s="13"/>
      <c r="V1821" s="13"/>
      <c r="W1821" s="14"/>
      <c r="X1821" s="26"/>
      <c r="Y1821" s="26"/>
      <c r="Z1821" s="26"/>
      <c r="AA1821" s="26"/>
      <c r="AB1821" s="26"/>
      <c r="AC1821" s="26"/>
      <c r="AD1821" s="26"/>
      <c r="AE1821" s="26"/>
      <c r="AG1821" s="13"/>
      <c r="AH1821" s="13"/>
      <c r="AI1821" s="14"/>
      <c r="AJ1821" s="26"/>
      <c r="AK1821" s="26"/>
      <c r="AL1821" s="26"/>
      <c r="AM1821" s="26"/>
      <c r="AN1821" s="26"/>
      <c r="AO1821" s="26"/>
      <c r="AP1821" s="26"/>
      <c r="AQ1821" s="26"/>
      <c r="AS1821" s="13"/>
      <c r="AT1821" s="13"/>
      <c r="AU1821" s="14"/>
      <c r="AV1821" s="26"/>
      <c r="AW1821" s="26"/>
      <c r="AX1821" s="26"/>
      <c r="AY1821" s="26"/>
      <c r="AZ1821" s="26"/>
      <c r="BA1821" s="26"/>
      <c r="BB1821" s="26"/>
      <c r="BC1821" s="26"/>
      <c r="CW1821" s="26">
        <v>0.62038934426229508</v>
      </c>
      <c r="CX1821" s="13">
        <v>73.8</v>
      </c>
      <c r="CY1821" s="13">
        <v>72.144030461348535</v>
      </c>
      <c r="CZ1821" s="13">
        <v>71.673382595209262</v>
      </c>
      <c r="DA1821" s="13">
        <v>67.051901670760358</v>
      </c>
      <c r="DB1821" s="13">
        <f ca="1"/>
        <v>73.041912578611374</v>
      </c>
      <c r="DC1821" s="13">
        <f ca="1"/>
        <v>71.818201349913195</v>
      </c>
      <c r="DD1821" s="13">
        <v>70.946220035386133</v>
      </c>
      <c r="DE1821" s="13">
        <f ca="1"/>
        <v>72.810814470766658</v>
      </c>
      <c r="DF1821" s="13">
        <v>73.54506912111151</v>
      </c>
    </row>
    <row r="1822" spans="1:110" x14ac:dyDescent="0.25">
      <c r="A1822" s="9">
        <v>68</v>
      </c>
      <c r="B1822" s="10" t="b">
        <v>1</v>
      </c>
      <c r="U1822" s="13"/>
      <c r="V1822" s="13"/>
      <c r="W1822" s="14"/>
      <c r="X1822" s="26"/>
      <c r="Y1822" s="26"/>
      <c r="Z1822" s="26"/>
      <c r="AA1822" s="26"/>
      <c r="AB1822" s="26"/>
      <c r="AC1822" s="26"/>
      <c r="AD1822" s="26"/>
      <c r="AE1822" s="26"/>
      <c r="AG1822" s="13"/>
      <c r="AH1822" s="13"/>
      <c r="AI1822" s="14"/>
      <c r="AJ1822" s="26"/>
      <c r="AK1822" s="26"/>
      <c r="AL1822" s="26"/>
      <c r="AM1822" s="26"/>
      <c r="AN1822" s="26"/>
      <c r="AO1822" s="26"/>
      <c r="AP1822" s="26"/>
      <c r="AQ1822" s="26"/>
      <c r="AS1822" s="13"/>
      <c r="AT1822" s="13"/>
      <c r="AU1822" s="14"/>
      <c r="AV1822" s="26"/>
      <c r="AW1822" s="26"/>
      <c r="AX1822" s="26"/>
      <c r="AY1822" s="26"/>
      <c r="AZ1822" s="26"/>
      <c r="BA1822" s="26"/>
      <c r="BB1822" s="26"/>
      <c r="BC1822" s="26"/>
      <c r="CW1822" s="26">
        <v>0.62073087431693985</v>
      </c>
      <c r="CX1822" s="13">
        <v>73.8</v>
      </c>
      <c r="CY1822" s="13">
        <v>72.152577029428514</v>
      </c>
      <c r="CZ1822" s="13">
        <v>71.682841965942288</v>
      </c>
      <c r="DA1822" s="13">
        <v>67.114210344358554</v>
      </c>
      <c r="DB1822" s="13">
        <f ca="1"/>
        <v>73.049385571212269</v>
      </c>
      <c r="DC1822" s="13">
        <f ca="1"/>
        <v>71.82692003984539</v>
      </c>
      <c r="DD1822" s="13">
        <v>70.955769758983848</v>
      </c>
      <c r="DE1822" s="13">
        <f ca="1"/>
        <v>72.819682662898444</v>
      </c>
      <c r="DF1822" s="13">
        <v>73.554054750406564</v>
      </c>
    </row>
    <row r="1823" spans="1:110" x14ac:dyDescent="0.25">
      <c r="A1823" s="9">
        <v>67.5</v>
      </c>
      <c r="B1823" s="10" t="b">
        <v>1</v>
      </c>
      <c r="U1823" s="13"/>
      <c r="V1823" s="13"/>
      <c r="W1823" s="14"/>
      <c r="X1823" s="26"/>
      <c r="Y1823" s="26"/>
      <c r="Z1823" s="26"/>
      <c r="AA1823" s="26"/>
      <c r="AB1823" s="26"/>
      <c r="AC1823" s="26"/>
      <c r="AD1823" s="26"/>
      <c r="AE1823" s="26"/>
      <c r="AG1823" s="13"/>
      <c r="AH1823" s="13"/>
      <c r="AI1823" s="14"/>
      <c r="AJ1823" s="26"/>
      <c r="AK1823" s="26"/>
      <c r="AL1823" s="26"/>
      <c r="AM1823" s="26"/>
      <c r="AN1823" s="26"/>
      <c r="AO1823" s="26"/>
      <c r="AP1823" s="26"/>
      <c r="AQ1823" s="26"/>
      <c r="AS1823" s="13"/>
      <c r="AT1823" s="13"/>
      <c r="AU1823" s="14"/>
      <c r="AV1823" s="26"/>
      <c r="AW1823" s="26"/>
      <c r="AX1823" s="26"/>
      <c r="AY1823" s="26"/>
      <c r="AZ1823" s="26"/>
      <c r="BA1823" s="26"/>
      <c r="BB1823" s="26"/>
      <c r="BC1823" s="26"/>
      <c r="CW1823" s="26">
        <v>0.62107240437158473</v>
      </c>
      <c r="CX1823" s="13">
        <v>73.8</v>
      </c>
      <c r="CY1823" s="13">
        <v>72.161125955787568</v>
      </c>
      <c r="CZ1823" s="13">
        <v>71.692305195780307</v>
      </c>
      <c r="DA1823" s="13">
        <v>67.176575151904544</v>
      </c>
      <c r="DB1823" s="13">
        <f ca="1"/>
        <v>73.056859116716197</v>
      </c>
      <c r="DC1823" s="13">
        <f ca="1"/>
        <v>71.835641839371931</v>
      </c>
      <c r="DD1823" s="13">
        <v>70.965316855783584</v>
      </c>
      <c r="DE1823" s="13">
        <f ca="1"/>
        <v>72.828551383456372</v>
      </c>
      <c r="DF1823" s="13">
        <v>73.563040689189691</v>
      </c>
    </row>
    <row r="1824" spans="1:110" x14ac:dyDescent="0.25">
      <c r="A1824" s="9">
        <v>67</v>
      </c>
      <c r="B1824" s="10" t="b">
        <v>1</v>
      </c>
      <c r="U1824" s="13"/>
      <c r="V1824" s="13"/>
      <c r="W1824" s="14"/>
      <c r="X1824" s="26"/>
      <c r="Y1824" s="26"/>
      <c r="Z1824" s="26"/>
      <c r="AA1824" s="26"/>
      <c r="AB1824" s="26"/>
      <c r="AC1824" s="26"/>
      <c r="AD1824" s="26"/>
      <c r="AE1824" s="26"/>
      <c r="AG1824" s="13"/>
      <c r="AH1824" s="13"/>
      <c r="AI1824" s="14"/>
      <c r="AJ1824" s="26"/>
      <c r="AK1824" s="26"/>
      <c r="AL1824" s="26"/>
      <c r="AM1824" s="26"/>
      <c r="AN1824" s="26"/>
      <c r="AO1824" s="26"/>
      <c r="AP1824" s="26"/>
      <c r="AQ1824" s="26"/>
      <c r="AS1824" s="13"/>
      <c r="AT1824" s="13"/>
      <c r="AU1824" s="14"/>
      <c r="AV1824" s="26"/>
      <c r="AW1824" s="26"/>
      <c r="AX1824" s="26"/>
      <c r="AY1824" s="26"/>
      <c r="AZ1824" s="26"/>
      <c r="BA1824" s="26"/>
      <c r="BB1824" s="26"/>
      <c r="BC1824" s="26"/>
      <c r="CW1824" s="26">
        <v>0.6214139344262295</v>
      </c>
      <c r="CX1824" s="13">
        <v>73.8</v>
      </c>
      <c r="CY1824" s="13">
        <v>72.169677248619564</v>
      </c>
      <c r="CZ1824" s="13">
        <v>71.701772294994001</v>
      </c>
      <c r="DA1824" s="13">
        <v>67.238996194631753</v>
      </c>
      <c r="DB1824" s="13">
        <f ca="1"/>
        <v>73.064333221402563</v>
      </c>
      <c r="DC1824" s="13">
        <f ca="1"/>
        <v>71.844366757456953</v>
      </c>
      <c r="DD1824" s="13">
        <v>70.974861327951743</v>
      </c>
      <c r="DE1824" s="13">
        <f ca="1"/>
        <v>72.837420637756068</v>
      </c>
      <c r="DF1824" s="13">
        <v>73.572026942608829</v>
      </c>
    </row>
    <row r="1825" spans="1:110" x14ac:dyDescent="0.25">
      <c r="A1825" s="9">
        <v>66.599999999999994</v>
      </c>
      <c r="B1825" s="10" t="b">
        <v>1</v>
      </c>
      <c r="U1825" s="13"/>
      <c r="V1825" s="13"/>
      <c r="W1825" s="14"/>
      <c r="X1825" s="26"/>
      <c r="Y1825" s="26"/>
      <c r="Z1825" s="26"/>
      <c r="AA1825" s="26"/>
      <c r="AB1825" s="26"/>
      <c r="AC1825" s="26"/>
      <c r="AD1825" s="26"/>
      <c r="AE1825" s="26"/>
      <c r="AG1825" s="13"/>
      <c r="AH1825" s="13"/>
      <c r="AI1825" s="14"/>
      <c r="AJ1825" s="26"/>
      <c r="AK1825" s="26"/>
      <c r="AL1825" s="26"/>
      <c r="AM1825" s="26"/>
      <c r="AN1825" s="26"/>
      <c r="AO1825" s="26"/>
      <c r="AP1825" s="26"/>
      <c r="AQ1825" s="26"/>
      <c r="AS1825" s="13"/>
      <c r="AT1825" s="13"/>
      <c r="AU1825" s="14"/>
      <c r="AV1825" s="26"/>
      <c r="AW1825" s="26"/>
      <c r="AX1825" s="26"/>
      <c r="AY1825" s="26"/>
      <c r="AZ1825" s="26"/>
      <c r="BA1825" s="26"/>
      <c r="BB1825" s="26"/>
      <c r="BC1825" s="26"/>
      <c r="CW1825" s="26">
        <v>0.62175546448087426</v>
      </c>
      <c r="CX1825" s="13">
        <v>73.8</v>
      </c>
      <c r="CY1825" s="13">
        <v>72.178230916132804</v>
      </c>
      <c r="CZ1825" s="13">
        <v>71.711243273875482</v>
      </c>
      <c r="DA1825" s="13">
        <v>67.301473574047762</v>
      </c>
      <c r="DB1825" s="13">
        <f ca="1"/>
        <v>73.071807891557967</v>
      </c>
      <c r="DC1825" s="13">
        <f ca="1"/>
        <v>71.8530948030822</v>
      </c>
      <c r="DD1825" s="13">
        <v>70.984403177651785</v>
      </c>
      <c r="DE1825" s="13">
        <f ca="1"/>
        <v>72.846290431118803</v>
      </c>
      <c r="DF1825" s="13">
        <v>73.58101351581675</v>
      </c>
    </row>
    <row r="1826" spans="1:110" x14ac:dyDescent="0.25">
      <c r="A1826" s="9">
        <v>66</v>
      </c>
      <c r="B1826" s="10" t="b">
        <v>1</v>
      </c>
      <c r="U1826" s="13"/>
      <c r="V1826" s="13"/>
      <c r="W1826" s="14"/>
      <c r="X1826" s="26"/>
      <c r="Y1826" s="26"/>
      <c r="Z1826" s="26"/>
      <c r="AA1826" s="26"/>
      <c r="AB1826" s="26"/>
      <c r="AC1826" s="26"/>
      <c r="AD1826" s="26"/>
      <c r="AE1826" s="26"/>
      <c r="AG1826" s="13"/>
      <c r="AH1826" s="13"/>
      <c r="AI1826" s="14"/>
      <c r="AJ1826" s="26"/>
      <c r="AK1826" s="26"/>
      <c r="AL1826" s="26"/>
      <c r="AM1826" s="26"/>
      <c r="AN1826" s="26"/>
      <c r="AO1826" s="26"/>
      <c r="AP1826" s="26"/>
      <c r="AQ1826" s="26"/>
      <c r="AS1826" s="13"/>
      <c r="AT1826" s="13"/>
      <c r="AU1826" s="14"/>
      <c r="AV1826" s="26"/>
      <c r="AW1826" s="26"/>
      <c r="AX1826" s="26"/>
      <c r="AY1826" s="26"/>
      <c r="AZ1826" s="26"/>
      <c r="BA1826" s="26"/>
      <c r="BB1826" s="26"/>
      <c r="BC1826" s="26"/>
      <c r="CW1826" s="26">
        <v>0.62209699453551914</v>
      </c>
      <c r="CX1826" s="13">
        <v>73.8</v>
      </c>
      <c r="CY1826" s="13">
        <v>72.186786966550073</v>
      </c>
      <c r="CZ1826" s="13">
        <v>71.720718142738306</v>
      </c>
      <c r="DA1826" s="13">
        <v>67.36400739193526</v>
      </c>
      <c r="DB1826" s="13">
        <f ca="1"/>
        <v>73.07928313347621</v>
      </c>
      <c r="DC1826" s="13">
        <f ca="1"/>
        <v>71.861825985247151</v>
      </c>
      <c r="DD1826" s="13">
        <v>70.993942407044187</v>
      </c>
      <c r="DE1826" s="13">
        <f ca="1"/>
        <v>72.855160768871428</v>
      </c>
      <c r="DF1826" s="13">
        <v>73.590000413971126</v>
      </c>
    </row>
    <row r="1827" spans="1:110" x14ac:dyDescent="0.25">
      <c r="A1827" s="9">
        <v>65.400000000000006</v>
      </c>
      <c r="B1827" s="10" t="b">
        <v>1</v>
      </c>
      <c r="U1827" s="13"/>
      <c r="V1827" s="13"/>
      <c r="W1827" s="14"/>
      <c r="X1827" s="26"/>
      <c r="Y1827" s="26"/>
      <c r="Z1827" s="26"/>
      <c r="AA1827" s="26"/>
      <c r="AB1827" s="26"/>
      <c r="AC1827" s="26"/>
      <c r="AD1827" s="26"/>
      <c r="AE1827" s="26"/>
      <c r="AG1827" s="13"/>
      <c r="AH1827" s="13"/>
      <c r="AI1827" s="14"/>
      <c r="AJ1827" s="26"/>
      <c r="AK1827" s="26"/>
      <c r="AL1827" s="26"/>
      <c r="AM1827" s="26"/>
      <c r="AN1827" s="26"/>
      <c r="AO1827" s="26"/>
      <c r="AP1827" s="26"/>
      <c r="AQ1827" s="26"/>
      <c r="AS1827" s="13"/>
      <c r="AT1827" s="13"/>
      <c r="AU1827" s="14"/>
      <c r="AV1827" s="26"/>
      <c r="AW1827" s="26"/>
      <c r="AX1827" s="26"/>
      <c r="AY1827" s="26"/>
      <c r="AZ1827" s="26"/>
      <c r="BA1827" s="26"/>
      <c r="BB1827" s="26"/>
      <c r="BC1827" s="26"/>
      <c r="CW1827" s="26">
        <v>0.62243852459016391</v>
      </c>
      <c r="CX1827" s="13">
        <v>73.8</v>
      </c>
      <c r="CY1827" s="13">
        <v>72.19534540810875</v>
      </c>
      <c r="CZ1827" s="13">
        <v>71.730196911917389</v>
      </c>
      <c r="DA1827" s="13">
        <v>67.42659775035294</v>
      </c>
      <c r="DB1827" s="13">
        <f ca="1"/>
        <v>73.086758953458315</v>
      </c>
      <c r="DC1827" s="13">
        <f ca="1"/>
        <v>71.870560312969047</v>
      </c>
      <c r="DD1827" s="13">
        <v>71.003479018286498</v>
      </c>
      <c r="DE1827" s="13">
        <f ca="1"/>
        <v>72.864031656346413</v>
      </c>
      <c r="DF1827" s="13">
        <v>73.598987642234448</v>
      </c>
    </row>
    <row r="1828" spans="1:110" x14ac:dyDescent="0.25">
      <c r="A1828" s="9">
        <v>64.7</v>
      </c>
      <c r="B1828" s="10" t="b">
        <v>1</v>
      </c>
      <c r="U1828" s="13"/>
      <c r="V1828" s="13"/>
      <c r="W1828" s="14"/>
      <c r="X1828" s="26"/>
      <c r="Y1828" s="26"/>
      <c r="Z1828" s="26"/>
      <c r="AA1828" s="26"/>
      <c r="AB1828" s="26"/>
      <c r="AC1828" s="26"/>
      <c r="AD1828" s="26"/>
      <c r="AE1828" s="26"/>
      <c r="AG1828" s="13"/>
      <c r="AH1828" s="13"/>
      <c r="AI1828" s="14"/>
      <c r="AJ1828" s="26"/>
      <c r="AK1828" s="26"/>
      <c r="AL1828" s="26"/>
      <c r="AM1828" s="26"/>
      <c r="AN1828" s="26"/>
      <c r="AO1828" s="26"/>
      <c r="AP1828" s="26"/>
      <c r="AQ1828" s="26"/>
      <c r="AS1828" s="13"/>
      <c r="AT1828" s="13"/>
      <c r="AU1828" s="14"/>
      <c r="AV1828" s="26"/>
      <c r="AW1828" s="26"/>
      <c r="AX1828" s="26"/>
      <c r="AY1828" s="26"/>
      <c r="AZ1828" s="26"/>
      <c r="BA1828" s="26"/>
      <c r="BB1828" s="26"/>
      <c r="BC1828" s="26"/>
      <c r="CW1828" s="26">
        <v>0.62278005464480879</v>
      </c>
      <c r="CX1828" s="13">
        <v>73.8</v>
      </c>
      <c r="CY1828" s="13">
        <v>72.20390624906085</v>
      </c>
      <c r="CZ1828" s="13">
        <v>71.739679591769487</v>
      </c>
      <c r="DA1828" s="13">
        <v>67.489244751636662</v>
      </c>
      <c r="DB1828" s="13">
        <f ca="1"/>
        <v>73.094235357812678</v>
      </c>
      <c r="DC1828" s="13">
        <f ca="1"/>
        <v>71.879297795282937</v>
      </c>
      <c r="DD1828" s="13">
        <v>71.013013013533239</v>
      </c>
      <c r="DE1828" s="13">
        <f ca="1"/>
        <v>72.872903098881892</v>
      </c>
      <c r="DF1828" s="13">
        <v>73.60797520577421</v>
      </c>
    </row>
    <row r="1829" spans="1:110" x14ac:dyDescent="0.25">
      <c r="A1829" s="9">
        <v>64.3</v>
      </c>
      <c r="B1829" s="10" t="b">
        <v>1</v>
      </c>
      <c r="U1829" s="13"/>
      <c r="V1829" s="13"/>
      <c r="W1829" s="14"/>
      <c r="X1829" s="26"/>
      <c r="Y1829" s="26"/>
      <c r="Z1829" s="26"/>
      <c r="AA1829" s="26"/>
      <c r="AB1829" s="26"/>
      <c r="AC1829" s="26"/>
      <c r="AD1829" s="26"/>
      <c r="AE1829" s="26"/>
      <c r="AG1829" s="13"/>
      <c r="AH1829" s="13"/>
      <c r="AI1829" s="14"/>
      <c r="AJ1829" s="26"/>
      <c r="AK1829" s="26"/>
      <c r="AL1829" s="26"/>
      <c r="AM1829" s="26"/>
      <c r="AN1829" s="26"/>
      <c r="AO1829" s="26"/>
      <c r="AP1829" s="26"/>
      <c r="AQ1829" s="26"/>
      <c r="AS1829" s="13"/>
      <c r="AT1829" s="13"/>
      <c r="AU1829" s="14"/>
      <c r="AV1829" s="26"/>
      <c r="AW1829" s="26"/>
      <c r="AX1829" s="26"/>
      <c r="AY1829" s="26"/>
      <c r="AZ1829" s="26"/>
      <c r="BA1829" s="26"/>
      <c r="BB1829" s="26"/>
      <c r="BC1829" s="26"/>
      <c r="CW1829" s="26">
        <v>0.62312158469945356</v>
      </c>
      <c r="CX1829" s="13">
        <v>73.8</v>
      </c>
      <c r="CY1829" s="13">
        <v>72.212469497673041</v>
      </c>
      <c r="CZ1829" s="13">
        <v>71.749166192672917</v>
      </c>
      <c r="DA1829" s="13">
        <v>67.551948498400293</v>
      </c>
      <c r="DB1829" s="13">
        <f ca="1"/>
        <v>73.10171235285496</v>
      </c>
      <c r="DC1829" s="13">
        <f ca="1"/>
        <v>71.888038441241875</v>
      </c>
      <c r="DD1829" s="13">
        <v>71.022544394936048</v>
      </c>
      <c r="DE1829" s="13">
        <f ca="1"/>
        <v>72.881775101821674</v>
      </c>
      <c r="DF1829" s="13">
        <v>73.616963109762736</v>
      </c>
    </row>
    <row r="1830" spans="1:110" x14ac:dyDescent="0.25">
      <c r="A1830" s="9">
        <v>63.1</v>
      </c>
      <c r="B1830" s="10" t="b">
        <v>1</v>
      </c>
      <c r="U1830" s="13"/>
      <c r="V1830" s="13"/>
      <c r="W1830" s="14"/>
      <c r="X1830" s="26"/>
      <c r="Y1830" s="26"/>
      <c r="Z1830" s="26"/>
      <c r="AA1830" s="26"/>
      <c r="AB1830" s="26"/>
      <c r="AC1830" s="26"/>
      <c r="AD1830" s="26"/>
      <c r="AE1830" s="26"/>
      <c r="AG1830" s="13"/>
      <c r="AH1830" s="13"/>
      <c r="AI1830" s="14"/>
      <c r="AJ1830" s="26"/>
      <c r="AK1830" s="26"/>
      <c r="AL1830" s="26"/>
      <c r="AM1830" s="26"/>
      <c r="AN1830" s="26"/>
      <c r="AO1830" s="26"/>
      <c r="AP1830" s="26"/>
      <c r="AQ1830" s="26"/>
      <c r="AS1830" s="13"/>
      <c r="AT1830" s="13"/>
      <c r="AU1830" s="14"/>
      <c r="AV1830" s="26"/>
      <c r="AW1830" s="26"/>
      <c r="AX1830" s="26"/>
      <c r="AY1830" s="26"/>
      <c r="AZ1830" s="26"/>
      <c r="BA1830" s="26"/>
      <c r="BB1830" s="26"/>
      <c r="BC1830" s="26"/>
      <c r="CW1830" s="26">
        <v>0.62346311475409832</v>
      </c>
      <c r="CX1830" s="13">
        <v>73.8</v>
      </c>
      <c r="CY1830" s="13">
        <v>72.221035162226812</v>
      </c>
      <c r="CZ1830" s="13">
        <v>71.758656725027905</v>
      </c>
      <c r="DA1830" s="13">
        <v>67.61470909353686</v>
      </c>
      <c r="DB1830" s="13">
        <f ca="1"/>
        <v>73.109189944908238</v>
      </c>
      <c r="DC1830" s="13">
        <f ca="1"/>
        <v>71.896782259916861</v>
      </c>
      <c r="DD1830" s="13">
        <v>71.032073164643563</v>
      </c>
      <c r="DE1830" s="13">
        <f ca="1"/>
        <v>72.890647670515321</v>
      </c>
      <c r="DF1830" s="13">
        <v>73.625951359377467</v>
      </c>
    </row>
    <row r="1831" spans="1:110" x14ac:dyDescent="0.25">
      <c r="A1831" s="9">
        <v>63.2</v>
      </c>
      <c r="B1831" s="10" t="b">
        <v>1</v>
      </c>
      <c r="U1831" s="13"/>
      <c r="V1831" s="13"/>
      <c r="W1831" s="14"/>
      <c r="X1831" s="26"/>
      <c r="Y1831" s="26"/>
      <c r="Z1831" s="26"/>
      <c r="AA1831" s="26"/>
      <c r="AB1831" s="26"/>
      <c r="AC1831" s="26"/>
      <c r="AD1831" s="26"/>
      <c r="AE1831" s="26"/>
      <c r="AG1831" s="13"/>
      <c r="AH1831" s="13"/>
      <c r="AI1831" s="14"/>
      <c r="AJ1831" s="26"/>
      <c r="AK1831" s="26"/>
      <c r="AL1831" s="26"/>
      <c r="AM1831" s="26"/>
      <c r="AN1831" s="26"/>
      <c r="AO1831" s="26"/>
      <c r="AP1831" s="26"/>
      <c r="AQ1831" s="26"/>
      <c r="AS1831" s="13"/>
      <c r="AT1831" s="13"/>
      <c r="AU1831" s="14"/>
      <c r="AV1831" s="26"/>
      <c r="AW1831" s="26"/>
      <c r="AX1831" s="26"/>
      <c r="AY1831" s="26"/>
      <c r="AZ1831" s="26"/>
      <c r="BA1831" s="26"/>
      <c r="BB1831" s="26"/>
      <c r="BC1831" s="26"/>
      <c r="CW1831" s="26">
        <v>0.6238046448087432</v>
      </c>
      <c r="CX1831" s="13">
        <v>73.8</v>
      </c>
      <c r="CY1831" s="13">
        <v>72.22960325101846</v>
      </c>
      <c r="CZ1831" s="13">
        <v>71.768151199256536</v>
      </c>
      <c r="DA1831" s="13">
        <v>67.677526640219511</v>
      </c>
      <c r="DB1831" s="13">
        <f ca="1"/>
        <v>73.116668140303048</v>
      </c>
      <c r="DC1831" s="13">
        <f ca="1"/>
        <v>71.905529260396975</v>
      </c>
      <c r="DD1831" s="13">
        <v>71.041599324801524</v>
      </c>
      <c r="DE1831" s="13">
        <f ca="1"/>
        <v>72.899520810318151</v>
      </c>
      <c r="DF1831" s="13">
        <v>73.634939959800761</v>
      </c>
    </row>
    <row r="1832" spans="1:110" x14ac:dyDescent="0.25">
      <c r="A1832" s="9">
        <v>62.5</v>
      </c>
      <c r="B1832" s="10" t="b">
        <v>1</v>
      </c>
      <c r="U1832" s="13"/>
      <c r="V1832" s="13"/>
      <c r="W1832" s="14"/>
      <c r="X1832" s="26"/>
      <c r="Y1832" s="26"/>
      <c r="Z1832" s="26"/>
      <c r="AA1832" s="26"/>
      <c r="AB1832" s="26"/>
      <c r="AC1832" s="26"/>
      <c r="AD1832" s="26"/>
      <c r="AE1832" s="26"/>
      <c r="AG1832" s="13"/>
      <c r="AH1832" s="13"/>
      <c r="AI1832" s="14"/>
      <c r="AJ1832" s="26"/>
      <c r="AK1832" s="26"/>
      <c r="AL1832" s="26"/>
      <c r="AM1832" s="26"/>
      <c r="AN1832" s="26"/>
      <c r="AO1832" s="26"/>
      <c r="AP1832" s="26"/>
      <c r="AQ1832" s="26"/>
      <c r="AS1832" s="13"/>
      <c r="AT1832" s="13"/>
      <c r="AU1832" s="14"/>
      <c r="AV1832" s="26"/>
      <c r="AW1832" s="26"/>
      <c r="AX1832" s="26"/>
      <c r="AY1832" s="26"/>
      <c r="AZ1832" s="26"/>
      <c r="BA1832" s="26"/>
      <c r="BB1832" s="26"/>
      <c r="BC1832" s="26"/>
      <c r="CW1832" s="26">
        <v>0.62414617486338797</v>
      </c>
      <c r="CX1832" s="13">
        <v>73.8</v>
      </c>
      <c r="CY1832" s="13">
        <v>72.238173772359161</v>
      </c>
      <c r="CZ1832" s="13">
        <v>71.777649625802781</v>
      </c>
      <c r="DA1832" s="13">
        <v>67.740401241902418</v>
      </c>
      <c r="DB1832" s="13">
        <f ca="1"/>
        <v>73.124146945377362</v>
      </c>
      <c r="DC1832" s="13">
        <f ca="1"/>
        <v>71.914279451789469</v>
      </c>
      <c r="DD1832" s="13">
        <v>71.051122877552672</v>
      </c>
      <c r="DE1832" s="13">
        <f ca="1"/>
        <v>72.908394526591238</v>
      </c>
      <c r="DF1832" s="13">
        <v>73.64392891622002</v>
      </c>
    </row>
    <row r="1833" spans="1:110" x14ac:dyDescent="0.25">
      <c r="A1833" s="9">
        <v>81.900000000000006</v>
      </c>
      <c r="B1833" s="10" t="b">
        <v>1</v>
      </c>
      <c r="U1833" s="13"/>
      <c r="V1833" s="13"/>
      <c r="W1833" s="14"/>
      <c r="X1833" s="26"/>
      <c r="Y1833" s="26"/>
      <c r="Z1833" s="26"/>
      <c r="AA1833" s="26"/>
      <c r="AB1833" s="26"/>
      <c r="AC1833" s="26"/>
      <c r="AD1833" s="26"/>
      <c r="AE1833" s="26"/>
      <c r="AG1833" s="13"/>
      <c r="AH1833" s="13"/>
      <c r="AI1833" s="14"/>
      <c r="AJ1833" s="26"/>
      <c r="AK1833" s="26"/>
      <c r="AL1833" s="26"/>
      <c r="AM1833" s="26"/>
      <c r="AN1833" s="26"/>
      <c r="AO1833" s="26"/>
      <c r="AP1833" s="26"/>
      <c r="AQ1833" s="26"/>
      <c r="AS1833" s="13"/>
      <c r="AT1833" s="13"/>
      <c r="AU1833" s="14"/>
      <c r="AV1833" s="26"/>
      <c r="AW1833" s="26"/>
      <c r="AX1833" s="26"/>
      <c r="AY1833" s="26"/>
      <c r="AZ1833" s="26"/>
      <c r="BA1833" s="26"/>
      <c r="BB1833" s="26"/>
      <c r="BC1833" s="26"/>
      <c r="CW1833" s="26">
        <v>0.62448770491803274</v>
      </c>
      <c r="CX1833" s="13">
        <v>73.8</v>
      </c>
      <c r="CY1833" s="13">
        <v>72.246746734575055</v>
      </c>
      <c r="CZ1833" s="13">
        <v>71.787152015132818</v>
      </c>
      <c r="DA1833" s="13">
        <v>67.803333002321992</v>
      </c>
      <c r="DB1833" s="13">
        <f ca="1"/>
        <v>73.131626366476681</v>
      </c>
      <c r="DC1833" s="13">
        <f ca="1"/>
        <v>71.923032843219801</v>
      </c>
      <c r="DD1833" s="13">
        <v>71.060643825036919</v>
      </c>
      <c r="DE1833" s="13">
        <f ca="1"/>
        <v>72.917268824701509</v>
      </c>
      <c r="DF1833" s="13">
        <v>73.652918233827762</v>
      </c>
    </row>
    <row r="1834" spans="1:110" x14ac:dyDescent="0.25">
      <c r="A1834" s="9">
        <v>81.7</v>
      </c>
      <c r="B1834" s="10" t="b">
        <v>1</v>
      </c>
      <c r="U1834" s="13"/>
      <c r="V1834" s="13"/>
      <c r="W1834" s="14"/>
      <c r="X1834" s="26"/>
      <c r="Y1834" s="26"/>
      <c r="Z1834" s="26"/>
      <c r="AA1834" s="26"/>
      <c r="AB1834" s="26"/>
      <c r="AC1834" s="26"/>
      <c r="AD1834" s="26"/>
      <c r="AE1834" s="26"/>
      <c r="AG1834" s="13"/>
      <c r="AH1834" s="13"/>
      <c r="AI1834" s="14"/>
      <c r="AJ1834" s="26"/>
      <c r="AK1834" s="26"/>
      <c r="AL1834" s="26"/>
      <c r="AM1834" s="26"/>
      <c r="AN1834" s="26"/>
      <c r="AO1834" s="26"/>
      <c r="AP1834" s="26"/>
      <c r="AQ1834" s="26"/>
      <c r="AS1834" s="13"/>
      <c r="AT1834" s="13"/>
      <c r="AU1834" s="14"/>
      <c r="AV1834" s="26"/>
      <c r="AW1834" s="26"/>
      <c r="AX1834" s="26"/>
      <c r="AY1834" s="26"/>
      <c r="AZ1834" s="26"/>
      <c r="BA1834" s="26"/>
      <c r="BB1834" s="26"/>
      <c r="BC1834" s="26"/>
      <c r="CW1834" s="26">
        <v>0.62482923497267762</v>
      </c>
      <c r="CX1834" s="13">
        <v>73.8</v>
      </c>
      <c r="CY1834" s="13">
        <v>72.255322146007359</v>
      </c>
      <c r="CZ1834" s="13">
        <v>71.7966583777349</v>
      </c>
      <c r="DA1834" s="13">
        <v>67.866322025497837</v>
      </c>
      <c r="DB1834" s="13">
        <f ca="1"/>
        <v>73.139106409954096</v>
      </c>
      <c r="DC1834" s="13">
        <f ca="1"/>
        <v>71.931789443831761</v>
      </c>
      <c r="DD1834" s="13">
        <v>71.070162169391125</v>
      </c>
      <c r="DE1834" s="13">
        <f ca="1"/>
        <v>72.926143710021734</v>
      </c>
      <c r="DF1834" s="13">
        <v>73.661907917821594</v>
      </c>
    </row>
    <row r="1835" spans="1:110" x14ac:dyDescent="0.25">
      <c r="A1835" s="9">
        <v>81.400000000000006</v>
      </c>
      <c r="B1835" s="10" t="b">
        <v>1</v>
      </c>
      <c r="U1835" s="13"/>
      <c r="V1835" s="13"/>
      <c r="W1835" s="14"/>
      <c r="X1835" s="26"/>
      <c r="Y1835" s="26"/>
      <c r="Z1835" s="26"/>
      <c r="AA1835" s="26"/>
      <c r="AB1835" s="26"/>
      <c r="AC1835" s="26"/>
      <c r="AD1835" s="26"/>
      <c r="AE1835" s="26"/>
      <c r="AG1835" s="13"/>
      <c r="AH1835" s="13"/>
      <c r="AI1835" s="14"/>
      <c r="AJ1835" s="26"/>
      <c r="AK1835" s="26"/>
      <c r="AL1835" s="26"/>
      <c r="AM1835" s="26"/>
      <c r="AN1835" s="26"/>
      <c r="AO1835" s="26"/>
      <c r="AP1835" s="26"/>
      <c r="AQ1835" s="26"/>
      <c r="AS1835" s="13"/>
      <c r="AT1835" s="13"/>
      <c r="AU1835" s="14"/>
      <c r="AV1835" s="26"/>
      <c r="AW1835" s="26"/>
      <c r="AX1835" s="26"/>
      <c r="AY1835" s="26"/>
      <c r="AZ1835" s="26"/>
      <c r="BA1835" s="26"/>
      <c r="BB1835" s="26"/>
      <c r="BC1835" s="26"/>
      <c r="CW1835" s="26">
        <v>0.62517076502732238</v>
      </c>
      <c r="CX1835" s="13">
        <v>73.8</v>
      </c>
      <c r="CY1835" s="13">
        <v>72.263900015012311</v>
      </c>
      <c r="CZ1835" s="13">
        <v>71.806168724119559</v>
      </c>
      <c r="DA1835" s="13">
        <v>67.929368415733634</v>
      </c>
      <c r="DB1835" s="13">
        <f ca="1"/>
        <v>73.146587082170257</v>
      </c>
      <c r="DC1835" s="13">
        <f ca="1"/>
        <v>71.940549262787485</v>
      </c>
      <c r="DD1835" s="13">
        <v>71.079677912749332</v>
      </c>
      <c r="DE1835" s="13">
        <f ca="1"/>
        <v>72.935019187930592</v>
      </c>
      <c r="DF1835" s="13">
        <v>73.670897973404223</v>
      </c>
    </row>
    <row r="1836" spans="1:110" x14ac:dyDescent="0.25">
      <c r="A1836" s="9">
        <v>81.099999999999994</v>
      </c>
      <c r="B1836" s="10" t="b">
        <v>1</v>
      </c>
      <c r="U1836" s="13"/>
      <c r="V1836" s="13"/>
      <c r="W1836" s="14"/>
      <c r="X1836" s="26"/>
      <c r="Y1836" s="26"/>
      <c r="Z1836" s="26"/>
      <c r="AA1836" s="26"/>
      <c r="AB1836" s="26"/>
      <c r="AC1836" s="26"/>
      <c r="AD1836" s="26"/>
      <c r="AE1836" s="26"/>
      <c r="AG1836" s="13"/>
      <c r="AH1836" s="13"/>
      <c r="AI1836" s="14"/>
      <c r="AJ1836" s="26"/>
      <c r="AK1836" s="26"/>
      <c r="AL1836" s="26"/>
      <c r="AM1836" s="26"/>
      <c r="AN1836" s="26"/>
      <c r="AO1836" s="26"/>
      <c r="AP1836" s="26"/>
      <c r="AQ1836" s="26"/>
      <c r="AS1836" s="13"/>
      <c r="AT1836" s="13"/>
      <c r="AU1836" s="14"/>
      <c r="AV1836" s="26"/>
      <c r="AW1836" s="26"/>
      <c r="AX1836" s="26"/>
      <c r="AY1836" s="26"/>
      <c r="AZ1836" s="26"/>
      <c r="BA1836" s="26"/>
      <c r="BB1836" s="26"/>
      <c r="BC1836" s="26"/>
      <c r="CW1836" s="26">
        <v>0.62551229508196726</v>
      </c>
      <c r="CX1836" s="13">
        <v>73.8</v>
      </c>
      <c r="CY1836" s="13">
        <v>72.27248034996137</v>
      </c>
      <c r="CZ1836" s="13">
        <v>71.81568306481968</v>
      </c>
      <c r="DA1836" s="13">
        <v>67.992472277618489</v>
      </c>
      <c r="DB1836" s="13">
        <f ca="1"/>
        <v>73.154068389493517</v>
      </c>
      <c r="DC1836" s="13">
        <f ca="1"/>
        <v>71.949312309267597</v>
      </c>
      <c r="DD1836" s="13">
        <v>71.08919105724263</v>
      </c>
      <c r="DE1836" s="13">
        <f ca="1"/>
        <v>72.943895263812678</v>
      </c>
      <c r="DF1836" s="13">
        <v>73.679888405783544</v>
      </c>
    </row>
    <row r="1837" spans="1:110" x14ac:dyDescent="0.25">
      <c r="A1837" s="9">
        <v>81.099999999999994</v>
      </c>
      <c r="B1837" s="10" t="b">
        <v>1</v>
      </c>
      <c r="U1837" s="13"/>
      <c r="V1837" s="13"/>
      <c r="W1837" s="14"/>
      <c r="X1837" s="26"/>
      <c r="Y1837" s="26"/>
      <c r="Z1837" s="26"/>
      <c r="AA1837" s="26"/>
      <c r="AB1837" s="26"/>
      <c r="AC1837" s="26"/>
      <c r="AD1837" s="26"/>
      <c r="AE1837" s="26"/>
      <c r="AG1837" s="13"/>
      <c r="AH1837" s="13"/>
      <c r="AI1837" s="14"/>
      <c r="AJ1837" s="26"/>
      <c r="AK1837" s="26"/>
      <c r="AL1837" s="26"/>
      <c r="AM1837" s="26"/>
      <c r="AN1837" s="26"/>
      <c r="AO1837" s="26"/>
      <c r="AP1837" s="26"/>
      <c r="AQ1837" s="26"/>
      <c r="AS1837" s="13"/>
      <c r="AT1837" s="13"/>
      <c r="AU1837" s="14"/>
      <c r="AV1837" s="26"/>
      <c r="AW1837" s="26"/>
      <c r="AX1837" s="26"/>
      <c r="AY1837" s="26"/>
      <c r="AZ1837" s="26"/>
      <c r="BA1837" s="26"/>
      <c r="BB1837" s="26"/>
      <c r="BC1837" s="26"/>
      <c r="CW1837" s="26">
        <v>0.62585382513661203</v>
      </c>
      <c r="CX1837" s="13">
        <v>73.8</v>
      </c>
      <c r="CY1837" s="13">
        <v>72.281063159241185</v>
      </c>
      <c r="CZ1837" s="13">
        <v>71.825201410390576</v>
      </c>
      <c r="DA1837" s="13">
        <v>68.055633716027614</v>
      </c>
      <c r="DB1837" s="13">
        <f ca="1"/>
        <v>73.16155033829989</v>
      </c>
      <c r="DC1837" s="13">
        <f ca="1"/>
        <v>71.958078592471225</v>
      </c>
      <c r="DD1837" s="13">
        <v>71.098701604999206</v>
      </c>
      <c r="DE1837" s="13">
        <f ca="1"/>
        <v>72.952771943058494</v>
      </c>
      <c r="DF1837" s="13">
        <v>73.688879220172652</v>
      </c>
    </row>
    <row r="1838" spans="1:110" x14ac:dyDescent="0.25">
      <c r="A1838" s="9">
        <v>88</v>
      </c>
      <c r="B1838" s="10" t="b">
        <v>1</v>
      </c>
      <c r="U1838" s="13"/>
      <c r="V1838" s="13"/>
      <c r="W1838" s="14"/>
      <c r="X1838" s="26"/>
      <c r="Y1838" s="26"/>
      <c r="Z1838" s="26"/>
      <c r="AA1838" s="26"/>
      <c r="AB1838" s="26"/>
      <c r="AC1838" s="26"/>
      <c r="AD1838" s="26"/>
      <c r="AE1838" s="26"/>
      <c r="AG1838" s="13"/>
      <c r="AH1838" s="13"/>
      <c r="AI1838" s="14"/>
      <c r="AJ1838" s="26"/>
      <c r="AK1838" s="26"/>
      <c r="AL1838" s="26"/>
      <c r="AM1838" s="26"/>
      <c r="AN1838" s="26"/>
      <c r="AO1838" s="26"/>
      <c r="AP1838" s="26"/>
      <c r="AQ1838" s="26"/>
      <c r="AS1838" s="13"/>
      <c r="AT1838" s="13"/>
      <c r="AU1838" s="14"/>
      <c r="AV1838" s="26"/>
      <c r="AW1838" s="26"/>
      <c r="AX1838" s="26"/>
      <c r="AY1838" s="26"/>
      <c r="AZ1838" s="26"/>
      <c r="BA1838" s="26"/>
      <c r="BB1838" s="26"/>
      <c r="BC1838" s="26"/>
      <c r="CW1838" s="26">
        <v>0.6261953551912568</v>
      </c>
      <c r="CX1838" s="13">
        <v>73.8</v>
      </c>
      <c r="CY1838" s="13">
        <v>72.28964845125374</v>
      </c>
      <c r="CZ1838" s="13">
        <v>71.834723771410026</v>
      </c>
      <c r="DA1838" s="13">
        <v>68.118852836123665</v>
      </c>
      <c r="DB1838" s="13">
        <f ca="1"/>
        <v>73.16903293497316</v>
      </c>
      <c r="DC1838" s="13">
        <f ca="1"/>
        <v>71.966848121616124</v>
      </c>
      <c r="DD1838" s="13">
        <v>71.108209558144296</v>
      </c>
      <c r="DE1838" s="13">
        <f ca="1"/>
        <v>72.961649231064612</v>
      </c>
      <c r="DF1838" s="13">
        <v>73.697870421789844</v>
      </c>
    </row>
    <row r="1839" spans="1:110" x14ac:dyDescent="0.25">
      <c r="A1839" s="9">
        <v>86</v>
      </c>
      <c r="B1839" s="10" t="b">
        <v>1</v>
      </c>
      <c r="U1839" s="13"/>
      <c r="V1839" s="13"/>
      <c r="W1839" s="14"/>
      <c r="X1839" s="26"/>
      <c r="Y1839" s="26"/>
      <c r="Z1839" s="26"/>
      <c r="AA1839" s="26"/>
      <c r="AB1839" s="26"/>
      <c r="AC1839" s="26"/>
      <c r="AD1839" s="26"/>
      <c r="AE1839" s="26"/>
      <c r="AG1839" s="13"/>
      <c r="AH1839" s="13"/>
      <c r="AI1839" s="14"/>
      <c r="AJ1839" s="26"/>
      <c r="AK1839" s="26"/>
      <c r="AL1839" s="26"/>
      <c r="AM1839" s="26"/>
      <c r="AN1839" s="26"/>
      <c r="AO1839" s="26"/>
      <c r="AP1839" s="26"/>
      <c r="AQ1839" s="26"/>
      <c r="AS1839" s="13"/>
      <c r="AT1839" s="13"/>
      <c r="AU1839" s="14"/>
      <c r="AV1839" s="26"/>
      <c r="AW1839" s="26"/>
      <c r="AX1839" s="26"/>
      <c r="AY1839" s="26"/>
      <c r="AZ1839" s="26"/>
      <c r="BA1839" s="26"/>
      <c r="BB1839" s="26"/>
      <c r="BC1839" s="26"/>
      <c r="CW1839" s="26">
        <v>0.62653688524590168</v>
      </c>
      <c r="CX1839" s="13">
        <v>73.900000000000006</v>
      </c>
      <c r="CY1839" s="13">
        <v>72.298236234416336</v>
      </c>
      <c r="CZ1839" s="13">
        <v>71.844250158478417</v>
      </c>
      <c r="DA1839" s="13">
        <v>68.182129743357663</v>
      </c>
      <c r="DB1839" s="13">
        <f ca="1"/>
        <v>73.176516185904902</v>
      </c>
      <c r="DC1839" s="13">
        <f ca="1"/>
        <v>71.975620905938754</v>
      </c>
      <c r="DD1839" s="13">
        <v>71.117714918800345</v>
      </c>
      <c r="DE1839" s="13">
        <f ca="1"/>
        <v>72.970527133233588</v>
      </c>
      <c r="DF1839" s="13">
        <v>73.706862015858718</v>
      </c>
    </row>
    <row r="1840" spans="1:110" x14ac:dyDescent="0.25">
      <c r="A1840" s="9">
        <v>83</v>
      </c>
      <c r="B1840" s="10" t="b">
        <v>1</v>
      </c>
      <c r="U1840" s="13"/>
      <c r="V1840" s="13"/>
      <c r="W1840" s="14"/>
      <c r="X1840" s="26"/>
      <c r="Y1840" s="26"/>
      <c r="Z1840" s="26"/>
      <c r="AA1840" s="26"/>
      <c r="AB1840" s="26"/>
      <c r="AC1840" s="26"/>
      <c r="AD1840" s="26"/>
      <c r="AE1840" s="26"/>
      <c r="AG1840" s="13"/>
      <c r="AH1840" s="13"/>
      <c r="AI1840" s="14"/>
      <c r="AJ1840" s="26"/>
      <c r="AK1840" s="26"/>
      <c r="AL1840" s="26"/>
      <c r="AM1840" s="26"/>
      <c r="AN1840" s="26"/>
      <c r="AO1840" s="26"/>
      <c r="AP1840" s="26"/>
      <c r="AQ1840" s="26"/>
      <c r="AS1840" s="13"/>
      <c r="AT1840" s="13"/>
      <c r="AU1840" s="14"/>
      <c r="AV1840" s="26"/>
      <c r="AW1840" s="26"/>
      <c r="AX1840" s="26"/>
      <c r="AY1840" s="26"/>
      <c r="AZ1840" s="26"/>
      <c r="BA1840" s="26"/>
      <c r="BB1840" s="26"/>
      <c r="BC1840" s="26"/>
      <c r="CW1840" s="26">
        <v>0.62687841530054644</v>
      </c>
      <c r="CX1840" s="13">
        <v>73.900000000000006</v>
      </c>
      <c r="CY1840" s="13">
        <v>72.306826517161738</v>
      </c>
      <c r="CZ1840" s="13">
        <v>71.853780582219017</v>
      </c>
      <c r="DA1840" s="13">
        <v>68.245464543470021</v>
      </c>
      <c r="DB1840" s="13">
        <f ca="1"/>
        <v>73.18400009749449</v>
      </c>
      <c r="DC1840" s="13">
        <f ca="1"/>
        <v>71.984396954694333</v>
      </c>
      <c r="DD1840" s="13">
        <v>71.127217689086791</v>
      </c>
      <c r="DE1840" s="13">
        <f ca="1"/>
        <v>72.979405654974002</v>
      </c>
      <c r="DF1840" s="13">
        <v>73.715854007608115</v>
      </c>
    </row>
    <row r="1841" spans="1:110" x14ac:dyDescent="0.25">
      <c r="A1841" s="9">
        <v>82</v>
      </c>
      <c r="B1841" s="10" t="b">
        <v>1</v>
      </c>
      <c r="U1841" s="13"/>
      <c r="V1841" s="13"/>
      <c r="W1841" s="14"/>
      <c r="X1841" s="26"/>
      <c r="Y1841" s="26"/>
      <c r="Z1841" s="26"/>
      <c r="AA1841" s="26"/>
      <c r="AB1841" s="26"/>
      <c r="AC1841" s="26"/>
      <c r="AD1841" s="26"/>
      <c r="AE1841" s="26"/>
      <c r="AG1841" s="13"/>
      <c r="AH1841" s="13"/>
      <c r="AI1841" s="14"/>
      <c r="AJ1841" s="26"/>
      <c r="AK1841" s="26"/>
      <c r="AL1841" s="26"/>
      <c r="AM1841" s="26"/>
      <c r="AN1841" s="26"/>
      <c r="AO1841" s="26"/>
      <c r="AP1841" s="26"/>
      <c r="AQ1841" s="26"/>
      <c r="AS1841" s="13"/>
      <c r="AT1841" s="13"/>
      <c r="AU1841" s="14"/>
      <c r="AV1841" s="26"/>
      <c r="AW1841" s="26"/>
      <c r="AX1841" s="26"/>
      <c r="AY1841" s="26"/>
      <c r="AZ1841" s="26"/>
      <c r="BA1841" s="26"/>
      <c r="BB1841" s="26"/>
      <c r="BC1841" s="26"/>
      <c r="CW1841" s="26">
        <v>0.62721994535519121</v>
      </c>
      <c r="CX1841" s="13">
        <v>73.900000000000006</v>
      </c>
      <c r="CY1841" s="13">
        <v>72.315419307938214</v>
      </c>
      <c r="CZ1841" s="13">
        <v>71.863315053277645</v>
      </c>
      <c r="DA1841" s="13">
        <v>68.308857342491677</v>
      </c>
      <c r="DB1841" s="13">
        <f ca="1"/>
        <v>73.191484676149202</v>
      </c>
      <c r="DC1841" s="13">
        <f ca="1"/>
        <v>71.993176277156891</v>
      </c>
      <c r="DD1841" s="13">
        <v>71.136717871120254</v>
      </c>
      <c r="DE1841" s="13">
        <f ca="1"/>
        <v>72.988284801700573</v>
      </c>
      <c r="DF1841" s="13">
        <v>73.72484640227222</v>
      </c>
    </row>
    <row r="1842" spans="1:110" x14ac:dyDescent="0.25">
      <c r="A1842" s="9">
        <v>79.8</v>
      </c>
      <c r="B1842" s="10" t="b">
        <v>1</v>
      </c>
      <c r="U1842" s="13"/>
      <c r="V1842" s="13"/>
      <c r="W1842" s="14"/>
      <c r="X1842" s="26"/>
      <c r="Y1842" s="26"/>
      <c r="Z1842" s="26"/>
      <c r="AA1842" s="26"/>
      <c r="AB1842" s="26"/>
      <c r="AC1842" s="26"/>
      <c r="AD1842" s="26"/>
      <c r="AE1842" s="26"/>
      <c r="AG1842" s="13"/>
      <c r="AH1842" s="13"/>
      <c r="AI1842" s="14"/>
      <c r="AJ1842" s="26"/>
      <c r="AK1842" s="26"/>
      <c r="AL1842" s="26"/>
      <c r="AM1842" s="26"/>
      <c r="AN1842" s="26"/>
      <c r="AO1842" s="26"/>
      <c r="AP1842" s="26"/>
      <c r="AQ1842" s="26"/>
      <c r="AS1842" s="13"/>
      <c r="AT1842" s="13"/>
      <c r="AU1842" s="14"/>
      <c r="AV1842" s="26"/>
      <c r="AW1842" s="26"/>
      <c r="AX1842" s="26"/>
      <c r="AY1842" s="26"/>
      <c r="AZ1842" s="26"/>
      <c r="BA1842" s="26"/>
      <c r="BB1842" s="26"/>
      <c r="BC1842" s="26"/>
      <c r="CW1842" s="26">
        <v>0.62756147540983609</v>
      </c>
      <c r="CX1842" s="13">
        <v>73.900000000000006</v>
      </c>
      <c r="CY1842" s="13">
        <v>72.324014615209606</v>
      </c>
      <c r="CZ1842" s="13">
        <v>71.872853582323231</v>
      </c>
      <c r="DA1842" s="13">
        <v>68.372308246745149</v>
      </c>
      <c r="DB1842" s="13">
        <f ca="1"/>
        <v>73.198969928284271</v>
      </c>
      <c r="DC1842" s="13">
        <f ca="1"/>
        <v>72.001958882619448</v>
      </c>
      <c r="DD1842" s="13">
        <v>71.146215467014471</v>
      </c>
      <c r="DE1842" s="13">
        <f ca="1"/>
        <v>72.997164578834131</v>
      </c>
      <c r="DF1842" s="13">
        <v>73.733839205090547</v>
      </c>
    </row>
    <row r="1843" spans="1:110" x14ac:dyDescent="0.25">
      <c r="A1843" s="9">
        <v>79.400000000000006</v>
      </c>
      <c r="B1843" s="10" t="b">
        <v>1</v>
      </c>
      <c r="U1843" s="13"/>
      <c r="V1843" s="13"/>
      <c r="W1843" s="14"/>
      <c r="X1843" s="26"/>
      <c r="Y1843" s="26"/>
      <c r="Z1843" s="26"/>
      <c r="AA1843" s="26"/>
      <c r="AB1843" s="26"/>
      <c r="AC1843" s="26"/>
      <c r="AD1843" s="26"/>
      <c r="AE1843" s="26"/>
      <c r="AG1843" s="13"/>
      <c r="AH1843" s="13"/>
      <c r="AI1843" s="14"/>
      <c r="AJ1843" s="26"/>
      <c r="AK1843" s="26"/>
      <c r="AL1843" s="26"/>
      <c r="AM1843" s="26"/>
      <c r="AN1843" s="26"/>
      <c r="AO1843" s="26"/>
      <c r="AP1843" s="26"/>
      <c r="AQ1843" s="26"/>
      <c r="AS1843" s="13"/>
      <c r="AT1843" s="13"/>
      <c r="AU1843" s="14"/>
      <c r="AV1843" s="26"/>
      <c r="AW1843" s="26"/>
      <c r="AX1843" s="26"/>
      <c r="AY1843" s="26"/>
      <c r="AZ1843" s="26"/>
      <c r="BA1843" s="26"/>
      <c r="BB1843" s="26"/>
      <c r="BC1843" s="26"/>
      <c r="CW1843" s="26">
        <v>0.62790300546448086</v>
      </c>
      <c r="CX1843" s="13">
        <v>73.900000000000006</v>
      </c>
      <c r="CY1843" s="13">
        <v>72.332612447455347</v>
      </c>
      <c r="CZ1843" s="13">
        <v>71.882396180047465</v>
      </c>
      <c r="DA1843" s="13">
        <v>68.43581736284554</v>
      </c>
      <c r="DB1843" s="13">
        <f ca="1"/>
        <v>73.206455860322833</v>
      </c>
      <c r="DC1843" s="13">
        <f ca="1"/>
        <v>72.010744780393978</v>
      </c>
      <c r="DD1843" s="13">
        <v>71.15571047888028</v>
      </c>
      <c r="DE1843" s="13">
        <f ca="1"/>
        <v>73.00604499180163</v>
      </c>
      <c r="DF1843" s="13">
        <v>73.742832421308037</v>
      </c>
    </row>
    <row r="1844" spans="1:110" x14ac:dyDescent="0.25">
      <c r="A1844" s="9">
        <v>79.2</v>
      </c>
      <c r="B1844" s="10" t="b">
        <v>1</v>
      </c>
      <c r="U1844" s="13"/>
      <c r="V1844" s="13"/>
      <c r="W1844" s="14"/>
      <c r="X1844" s="26"/>
      <c r="Y1844" s="26"/>
      <c r="Z1844" s="26"/>
      <c r="AA1844" s="26"/>
      <c r="AB1844" s="26"/>
      <c r="AC1844" s="26"/>
      <c r="AD1844" s="26"/>
      <c r="AE1844" s="26"/>
      <c r="AG1844" s="13"/>
      <c r="AH1844" s="13"/>
      <c r="AI1844" s="14"/>
      <c r="AJ1844" s="26"/>
      <c r="AK1844" s="26"/>
      <c r="AL1844" s="26"/>
      <c r="AM1844" s="26"/>
      <c r="AN1844" s="26"/>
      <c r="AO1844" s="26"/>
      <c r="AP1844" s="26"/>
      <c r="AQ1844" s="26"/>
      <c r="AS1844" s="13"/>
      <c r="AT1844" s="13"/>
      <c r="AU1844" s="14"/>
      <c r="AV1844" s="26"/>
      <c r="AW1844" s="26"/>
      <c r="AX1844" s="26"/>
      <c r="AY1844" s="26"/>
      <c r="AZ1844" s="26"/>
      <c r="BA1844" s="26"/>
      <c r="BB1844" s="26"/>
      <c r="BC1844" s="26"/>
      <c r="CW1844" s="26">
        <v>0.62824453551912574</v>
      </c>
      <c r="CX1844" s="13">
        <v>73.900000000000006</v>
      </c>
      <c r="CY1844" s="13">
        <v>72.341212813170642</v>
      </c>
      <c r="CZ1844" s="13">
        <v>71.891942857165404</v>
      </c>
      <c r="DA1844" s="13">
        <v>68.499384797701694</v>
      </c>
      <c r="DB1844" s="13">
        <f ca="1"/>
        <v>73.213942478696111</v>
      </c>
      <c r="DC1844" s="13">
        <f ca="1"/>
        <v>72.019533979811541</v>
      </c>
      <c r="DD1844" s="13">
        <v>71.165202908825648</v>
      </c>
      <c r="DE1844" s="13">
        <f ca="1"/>
        <v>73.01492604603628</v>
      </c>
      <c r="DF1844" s="13">
        <v>73.751826056175005</v>
      </c>
    </row>
    <row r="1845" spans="1:110" x14ac:dyDescent="0.25">
      <c r="A1845" s="9">
        <v>78.7</v>
      </c>
      <c r="B1845" s="10" t="b">
        <v>1</v>
      </c>
      <c r="U1845" s="13"/>
      <c r="V1845" s="13"/>
      <c r="W1845" s="14"/>
      <c r="X1845" s="26"/>
      <c r="Y1845" s="26"/>
      <c r="Z1845" s="26"/>
      <c r="AA1845" s="26"/>
      <c r="AB1845" s="26"/>
      <c r="AC1845" s="26"/>
      <c r="AD1845" s="26"/>
      <c r="AE1845" s="26"/>
      <c r="AG1845" s="13"/>
      <c r="AH1845" s="13"/>
      <c r="AI1845" s="14"/>
      <c r="AJ1845" s="26"/>
      <c r="AK1845" s="26"/>
      <c r="AL1845" s="26"/>
      <c r="AM1845" s="26"/>
      <c r="AN1845" s="26"/>
      <c r="AO1845" s="26"/>
      <c r="AP1845" s="26"/>
      <c r="AQ1845" s="26"/>
      <c r="AS1845" s="13"/>
      <c r="AT1845" s="13"/>
      <c r="AU1845" s="14"/>
      <c r="AV1845" s="26"/>
      <c r="AW1845" s="26"/>
      <c r="AX1845" s="26"/>
      <c r="AY1845" s="26"/>
      <c r="AZ1845" s="26"/>
      <c r="BA1845" s="26"/>
      <c r="BB1845" s="26"/>
      <c r="BC1845" s="26"/>
      <c r="CW1845" s="26">
        <v>0.6285860655737705</v>
      </c>
      <c r="CX1845" s="13">
        <v>73.900000000000006</v>
      </c>
      <c r="CY1845" s="13">
        <v>72.349815720866445</v>
      </c>
      <c r="CZ1845" s="13">
        <v>71.901493624414996</v>
      </c>
      <c r="DA1845" s="13">
        <v>68.563010658517214</v>
      </c>
      <c r="DB1845" s="13">
        <f ca="1"/>
        <v>73.221429789843341</v>
      </c>
      <c r="DC1845" s="13">
        <f ca="1"/>
        <v>72.028326490222398</v>
      </c>
      <c r="DD1845" s="13">
        <v>71.1746927589557</v>
      </c>
      <c r="DE1845" s="13">
        <f ca="1"/>
        <v>73.023807746977425</v>
      </c>
      <c r="DF1845" s="13">
        <v>73.760820114947222</v>
      </c>
    </row>
    <row r="1846" spans="1:110" x14ac:dyDescent="0.25">
      <c r="A1846" s="9">
        <v>78.400000000000006</v>
      </c>
      <c r="B1846" s="10" t="b">
        <v>1</v>
      </c>
      <c r="U1846" s="13"/>
      <c r="V1846" s="13"/>
      <c r="W1846" s="14"/>
      <c r="X1846" s="26"/>
      <c r="Y1846" s="26"/>
      <c r="Z1846" s="26"/>
      <c r="AA1846" s="26"/>
      <c r="AB1846" s="26"/>
      <c r="AC1846" s="26"/>
      <c r="AD1846" s="26"/>
      <c r="AE1846" s="26"/>
      <c r="AG1846" s="13"/>
      <c r="AH1846" s="13"/>
      <c r="AI1846" s="14"/>
      <c r="AJ1846" s="26"/>
      <c r="AK1846" s="26"/>
      <c r="AL1846" s="26"/>
      <c r="AM1846" s="26"/>
      <c r="AN1846" s="26"/>
      <c r="AO1846" s="26"/>
      <c r="AP1846" s="26"/>
      <c r="AQ1846" s="26"/>
      <c r="AS1846" s="13"/>
      <c r="AT1846" s="13"/>
      <c r="AU1846" s="14"/>
      <c r="AV1846" s="26"/>
      <c r="AW1846" s="26"/>
      <c r="AX1846" s="26"/>
      <c r="AY1846" s="26"/>
      <c r="AZ1846" s="26"/>
      <c r="BA1846" s="26"/>
      <c r="BB1846" s="26"/>
      <c r="BC1846" s="26"/>
      <c r="CW1846" s="26">
        <v>0.62892759562841527</v>
      </c>
      <c r="CX1846" s="13">
        <v>73.900000000000006</v>
      </c>
      <c r="CY1846" s="13">
        <v>72.358421179069524</v>
      </c>
      <c r="CZ1846" s="13">
        <v>71.911048492557697</v>
      </c>
      <c r="DA1846" s="13">
        <v>68.626695052791604</v>
      </c>
      <c r="DB1846" s="13">
        <f ca="1"/>
        <v>73.228917800211917</v>
      </c>
      <c r="DC1846" s="13">
        <f ca="1"/>
        <v>72.037122320996005</v>
      </c>
      <c r="DD1846" s="13">
        <v>71.184180031372676</v>
      </c>
      <c r="DE1846" s="13">
        <f ca="1"/>
        <v>73.032690100070781</v>
      </c>
      <c r="DF1846" s="13">
        <v>73.769814602885958</v>
      </c>
    </row>
    <row r="1847" spans="1:110" x14ac:dyDescent="0.25">
      <c r="A1847" s="9">
        <v>78.3</v>
      </c>
      <c r="B1847" s="10" t="b">
        <v>1</v>
      </c>
      <c r="U1847" s="13"/>
      <c r="V1847" s="13"/>
      <c r="W1847" s="14"/>
      <c r="X1847" s="26"/>
      <c r="Y1847" s="26"/>
      <c r="Z1847" s="26"/>
      <c r="AA1847" s="26"/>
      <c r="AB1847" s="26"/>
      <c r="AC1847" s="26"/>
      <c r="AD1847" s="26"/>
      <c r="AE1847" s="26"/>
      <c r="AG1847" s="13"/>
      <c r="AH1847" s="13"/>
      <c r="AI1847" s="14"/>
      <c r="AJ1847" s="26"/>
      <c r="AK1847" s="26"/>
      <c r="AL1847" s="26"/>
      <c r="AM1847" s="26"/>
      <c r="AN1847" s="26"/>
      <c r="AO1847" s="26"/>
      <c r="AP1847" s="26"/>
      <c r="AQ1847" s="26"/>
      <c r="AS1847" s="13"/>
      <c r="AT1847" s="13"/>
      <c r="AU1847" s="14"/>
      <c r="AV1847" s="26"/>
      <c r="AW1847" s="26"/>
      <c r="AX1847" s="26"/>
      <c r="AY1847" s="26"/>
      <c r="AZ1847" s="26"/>
      <c r="BA1847" s="26"/>
      <c r="BB1847" s="26"/>
      <c r="BC1847" s="26"/>
      <c r="CW1847" s="26">
        <v>0.62926912568306015</v>
      </c>
      <c r="CX1847" s="13">
        <v>73.900000000000006</v>
      </c>
      <c r="CY1847" s="13">
        <v>72.367029196322633</v>
      </c>
      <c r="CZ1847" s="13">
        <v>71.920607472378109</v>
      </c>
      <c r="DA1847" s="13">
        <v>68.690438088321315</v>
      </c>
      <c r="DB1847" s="13">
        <f ca="1"/>
        <v>73.236406516257318</v>
      </c>
      <c r="DC1847" s="13">
        <f ca="1"/>
        <v>72.045921481521191</v>
      </c>
      <c r="DD1847" s="13">
        <v>71.193664728175989</v>
      </c>
      <c r="DE1847" s="13">
        <f ca="1"/>
        <v>73.041573110768269</v>
      </c>
      <c r="DF1847" s="13">
        <v>73.778809525257969</v>
      </c>
    </row>
    <row r="1848" spans="1:110" x14ac:dyDescent="0.25">
      <c r="A1848" s="9">
        <v>78.099999999999994</v>
      </c>
      <c r="B1848" s="10" t="b">
        <v>1</v>
      </c>
      <c r="U1848" s="13"/>
      <c r="V1848" s="13"/>
      <c r="W1848" s="14"/>
      <c r="X1848" s="26"/>
      <c r="Y1848" s="26"/>
      <c r="Z1848" s="26"/>
      <c r="AA1848" s="26"/>
      <c r="AB1848" s="26"/>
      <c r="AC1848" s="26"/>
      <c r="AD1848" s="26"/>
      <c r="AE1848" s="26"/>
      <c r="AG1848" s="13"/>
      <c r="AH1848" s="13"/>
      <c r="AI1848" s="14"/>
      <c r="AJ1848" s="26"/>
      <c r="AK1848" s="26"/>
      <c r="AL1848" s="26"/>
      <c r="AM1848" s="26"/>
      <c r="AN1848" s="26"/>
      <c r="AO1848" s="26"/>
      <c r="AP1848" s="26"/>
      <c r="AQ1848" s="26"/>
      <c r="AS1848" s="13"/>
      <c r="AT1848" s="13"/>
      <c r="AU1848" s="14"/>
      <c r="AV1848" s="26"/>
      <c r="AW1848" s="26"/>
      <c r="AX1848" s="26"/>
      <c r="AY1848" s="26"/>
      <c r="AZ1848" s="26"/>
      <c r="BA1848" s="26"/>
      <c r="BB1848" s="26"/>
      <c r="BC1848" s="26"/>
      <c r="CW1848" s="26">
        <v>0.62961065573770492</v>
      </c>
      <c r="CX1848" s="13">
        <v>73.900000000000006</v>
      </c>
      <c r="CY1848" s="13">
        <v>72.375639781184447</v>
      </c>
      <c r="CZ1848" s="13">
        <v>71.930170574684468</v>
      </c>
      <c r="DA1848" s="13">
        <v>68.754239873200831</v>
      </c>
      <c r="DB1848" s="13">
        <f ca="1"/>
        <v>73.24389594444331</v>
      </c>
      <c r="DC1848" s="13">
        <f ca="1"/>
        <v>72.054723981206124</v>
      </c>
      <c r="DD1848" s="13">
        <v>71.203146851462179</v>
      </c>
      <c r="DE1848" s="13">
        <f ca="1"/>
        <v>73.050456784528166</v>
      </c>
      <c r="DF1848" s="13">
        <v>73.787804887335568</v>
      </c>
    </row>
    <row r="1849" spans="1:110" x14ac:dyDescent="0.25">
      <c r="A1849" s="9">
        <v>81.599999999999994</v>
      </c>
      <c r="B1849" s="10" t="b">
        <v>1</v>
      </c>
      <c r="U1849" s="13"/>
      <c r="V1849" s="13"/>
      <c r="W1849" s="14"/>
      <c r="X1849" s="26"/>
      <c r="Y1849" s="26"/>
      <c r="Z1849" s="26"/>
      <c r="AA1849" s="26"/>
      <c r="AB1849" s="26"/>
      <c r="AC1849" s="26"/>
      <c r="AD1849" s="26"/>
      <c r="AE1849" s="26"/>
      <c r="AG1849" s="13"/>
      <c r="AH1849" s="13"/>
      <c r="AI1849" s="14"/>
      <c r="AJ1849" s="26"/>
      <c r="AK1849" s="26"/>
      <c r="AL1849" s="26"/>
      <c r="AM1849" s="26"/>
      <c r="AN1849" s="26"/>
      <c r="AO1849" s="26"/>
      <c r="AP1849" s="26"/>
      <c r="AQ1849" s="26"/>
      <c r="AS1849" s="13"/>
      <c r="AT1849" s="13"/>
      <c r="AU1849" s="14"/>
      <c r="AV1849" s="26"/>
      <c r="AW1849" s="26"/>
      <c r="AX1849" s="26"/>
      <c r="AY1849" s="26"/>
      <c r="AZ1849" s="26"/>
      <c r="BA1849" s="26"/>
      <c r="BB1849" s="26"/>
      <c r="BC1849" s="26"/>
      <c r="CW1849" s="26">
        <v>0.62995218579234968</v>
      </c>
      <c r="CX1849" s="13">
        <v>73.900000000000006</v>
      </c>
      <c r="CY1849" s="13">
        <v>72.38425294222975</v>
      </c>
      <c r="CZ1849" s="13">
        <v>71.939737810308486</v>
      </c>
      <c r="DA1849" s="13">
        <v>68.818100515823815</v>
      </c>
      <c r="DB1849" s="13">
        <f ca="1"/>
        <v>73.251386091241855</v>
      </c>
      <c r="DC1849" s="13">
        <f ca="1"/>
        <v>72.06352982947854</v>
      </c>
      <c r="DD1849" s="13">
        <v>71.212626403324975</v>
      </c>
      <c r="DE1849" s="13">
        <f ca="1"/>
        <v>73.059341126815099</v>
      </c>
      <c r="DF1849" s="13">
        <v>73.796800694396637</v>
      </c>
    </row>
    <row r="1850" spans="1:110" x14ac:dyDescent="0.25">
      <c r="A1850" s="9">
        <v>81.5</v>
      </c>
      <c r="B1850" s="10" t="b">
        <v>1</v>
      </c>
      <c r="U1850" s="13"/>
      <c r="V1850" s="13"/>
      <c r="W1850" s="14"/>
      <c r="X1850" s="26"/>
      <c r="Y1850" s="26"/>
      <c r="Z1850" s="26"/>
      <c r="AA1850" s="26"/>
      <c r="AB1850" s="26"/>
      <c r="AC1850" s="26"/>
      <c r="AD1850" s="26"/>
      <c r="AE1850" s="26"/>
      <c r="AG1850" s="13"/>
      <c r="AH1850" s="13"/>
      <c r="AI1850" s="14"/>
      <c r="AJ1850" s="26"/>
      <c r="AK1850" s="26"/>
      <c r="AL1850" s="26"/>
      <c r="AM1850" s="26"/>
      <c r="AN1850" s="26"/>
      <c r="AO1850" s="26"/>
      <c r="AP1850" s="26"/>
      <c r="AQ1850" s="26"/>
      <c r="AS1850" s="13"/>
      <c r="AT1850" s="13"/>
      <c r="AU1850" s="14"/>
      <c r="AV1850" s="26"/>
      <c r="AW1850" s="26"/>
      <c r="AX1850" s="26"/>
      <c r="AY1850" s="26"/>
      <c r="AZ1850" s="26"/>
      <c r="BA1850" s="26"/>
      <c r="BB1850" s="26"/>
      <c r="BC1850" s="26"/>
      <c r="CW1850" s="26">
        <v>0.63029371584699456</v>
      </c>
      <c r="CX1850" s="13">
        <v>73.900000000000006</v>
      </c>
      <c r="CY1850" s="13">
        <v>72.392868688049404</v>
      </c>
      <c r="CZ1850" s="13">
        <v>71.949309190105481</v>
      </c>
      <c r="DA1850" s="13">
        <v>68.882020124884221</v>
      </c>
      <c r="DB1850" s="13">
        <f ca="1"/>
        <v>73.258876963133218</v>
      </c>
      <c r="DC1850" s="13">
        <f ca="1"/>
        <v>72.072339035785689</v>
      </c>
      <c r="DD1850" s="13">
        <v>71.222103385855235</v>
      </c>
      <c r="DE1850" s="13">
        <f ca="1"/>
        <v>73.068226143100148</v>
      </c>
      <c r="DF1850" s="13">
        <v>73.805796951724687</v>
      </c>
    </row>
    <row r="1851" spans="1:110" x14ac:dyDescent="0.25">
      <c r="A1851" s="9">
        <v>81.3</v>
      </c>
      <c r="B1851" s="10" t="b">
        <v>1</v>
      </c>
      <c r="U1851" s="13"/>
      <c r="V1851" s="13"/>
      <c r="W1851" s="14"/>
      <c r="X1851" s="26"/>
      <c r="Y1851" s="26"/>
      <c r="Z1851" s="26"/>
      <c r="AA1851" s="26"/>
      <c r="AB1851" s="26"/>
      <c r="AC1851" s="26"/>
      <c r="AD1851" s="26"/>
      <c r="AE1851" s="26"/>
      <c r="AG1851" s="13"/>
      <c r="AH1851" s="13"/>
      <c r="AI1851" s="14"/>
      <c r="AJ1851" s="26"/>
      <c r="AK1851" s="26"/>
      <c r="AL1851" s="26"/>
      <c r="AM1851" s="26"/>
      <c r="AN1851" s="26"/>
      <c r="AO1851" s="26"/>
      <c r="AP1851" s="26"/>
      <c r="AQ1851" s="26"/>
      <c r="AS1851" s="13"/>
      <c r="AT1851" s="13"/>
      <c r="AU1851" s="14"/>
      <c r="AV1851" s="26"/>
      <c r="AW1851" s="26"/>
      <c r="AX1851" s="26"/>
      <c r="AY1851" s="26"/>
      <c r="AZ1851" s="26"/>
      <c r="BA1851" s="26"/>
      <c r="BB1851" s="26"/>
      <c r="BC1851" s="26"/>
      <c r="CW1851" s="26">
        <v>0.63063524590163933</v>
      </c>
      <c r="CX1851" s="13">
        <v>73.900000000000006</v>
      </c>
      <c r="CY1851" s="13">
        <v>72.401487027250511</v>
      </c>
      <c r="CZ1851" s="13">
        <v>71.958884724954615</v>
      </c>
      <c r="DA1851" s="13">
        <v>68.945998809377272</v>
      </c>
      <c r="DB1851" s="13">
        <f ca="1"/>
        <v>73.266368566606047</v>
      </c>
      <c r="DC1851" s="13">
        <f ca="1"/>
        <v>72.081151609594457</v>
      </c>
      <c r="DD1851" s="13">
        <v>71.231577801141015</v>
      </c>
      <c r="DE1851" s="13">
        <f ca="1"/>
        <v>73.077111838860745</v>
      </c>
      <c r="DF1851" s="13">
        <v>73.814793664608814</v>
      </c>
    </row>
    <row r="1852" spans="1:110" x14ac:dyDescent="0.25">
      <c r="A1852" s="9">
        <v>81.099999999999994</v>
      </c>
      <c r="B1852" s="10" t="b">
        <v>1</v>
      </c>
      <c r="U1852" s="13"/>
      <c r="V1852" s="13"/>
      <c r="W1852" s="14"/>
      <c r="X1852" s="26"/>
      <c r="Y1852" s="26"/>
      <c r="Z1852" s="26"/>
      <c r="AA1852" s="26"/>
      <c r="AB1852" s="26"/>
      <c r="AC1852" s="26"/>
      <c r="AD1852" s="26"/>
      <c r="AE1852" s="26"/>
      <c r="AG1852" s="13"/>
      <c r="AH1852" s="13"/>
      <c r="AI1852" s="14"/>
      <c r="AJ1852" s="26"/>
      <c r="AK1852" s="26"/>
      <c r="AL1852" s="26"/>
      <c r="AM1852" s="26"/>
      <c r="AN1852" s="26"/>
      <c r="AO1852" s="26"/>
      <c r="AP1852" s="26"/>
      <c r="AQ1852" s="26"/>
      <c r="AS1852" s="13"/>
      <c r="AT1852" s="13"/>
      <c r="AU1852" s="14"/>
      <c r="AV1852" s="26"/>
      <c r="AW1852" s="26"/>
      <c r="AX1852" s="26"/>
      <c r="AY1852" s="26"/>
      <c r="AZ1852" s="26"/>
      <c r="BA1852" s="26"/>
      <c r="BB1852" s="26"/>
      <c r="BC1852" s="26"/>
      <c r="CW1852" s="26">
        <v>0.63097677595628421</v>
      </c>
      <c r="CX1852" s="13">
        <v>73.900000000000006</v>
      </c>
      <c r="CY1852" s="13">
        <v>72.410107968456444</v>
      </c>
      <c r="CZ1852" s="13">
        <v>71.96846442575891</v>
      </c>
      <c r="DA1852" s="13">
        <v>69.010036678600798</v>
      </c>
      <c r="DB1852" s="13">
        <f ca="1"/>
        <v>73.273860908157317</v>
      </c>
      <c r="DC1852" s="13">
        <f ca="1"/>
        <v>72.089967560391528</v>
      </c>
      <c r="DD1852" s="13">
        <v>71.241049651267502</v>
      </c>
      <c r="DE1852" s="13">
        <f ca="1"/>
        <v>73.085998219580844</v>
      </c>
      <c r="DF1852" s="13">
        <v>73.823790838343854</v>
      </c>
    </row>
    <row r="1853" spans="1:110" x14ac:dyDescent="0.25">
      <c r="A1853" s="9">
        <v>86</v>
      </c>
      <c r="B1853" s="10" t="b">
        <v>1</v>
      </c>
      <c r="U1853" s="13"/>
      <c r="V1853" s="13"/>
      <c r="W1853" s="14"/>
      <c r="X1853" s="26"/>
      <c r="Y1853" s="26"/>
      <c r="Z1853" s="26"/>
      <c r="AA1853" s="26"/>
      <c r="AB1853" s="26"/>
      <c r="AC1853" s="26"/>
      <c r="AD1853" s="26"/>
      <c r="AE1853" s="26"/>
      <c r="AG1853" s="13"/>
      <c r="AH1853" s="13"/>
      <c r="AI1853" s="14"/>
      <c r="AJ1853" s="26"/>
      <c r="AK1853" s="26"/>
      <c r="AL1853" s="26"/>
      <c r="AM1853" s="26"/>
      <c r="AN1853" s="26"/>
      <c r="AO1853" s="26"/>
      <c r="AP1853" s="26"/>
      <c r="AQ1853" s="26"/>
      <c r="AS1853" s="13"/>
      <c r="AT1853" s="13"/>
      <c r="AU1853" s="14"/>
      <c r="AV1853" s="26"/>
      <c r="AW1853" s="26"/>
      <c r="AX1853" s="26"/>
      <c r="AY1853" s="26"/>
      <c r="AZ1853" s="26"/>
      <c r="BA1853" s="26"/>
      <c r="BB1853" s="26"/>
      <c r="BC1853" s="26"/>
      <c r="CW1853" s="26">
        <v>0.63131830601092898</v>
      </c>
      <c r="CX1853" s="13">
        <v>73.900000000000006</v>
      </c>
      <c r="CY1853" s="13">
        <v>72.418731520306878</v>
      </c>
      <c r="CZ1853" s="13">
        <v>71.978048303445149</v>
      </c>
      <c r="DA1853" s="13">
        <v>69.074133842156115</v>
      </c>
      <c r="DB1853" s="13">
        <f ca="1"/>
        <v>73.281353994292502</v>
      </c>
      <c r="DC1853" s="13">
        <f ca="1"/>
        <v>72.098786897683325</v>
      </c>
      <c r="DD1853" s="13">
        <v>71.2505189383171</v>
      </c>
      <c r="DE1853" s="13">
        <f ca="1"/>
        <v>73.094885290750867</v>
      </c>
      <c r="DF1853" s="13">
        <v>73.832788478230313</v>
      </c>
    </row>
    <row r="1854" spans="1:110" x14ac:dyDescent="0.25">
      <c r="A1854" s="9">
        <v>89</v>
      </c>
      <c r="B1854" s="10" t="b">
        <v>1</v>
      </c>
      <c r="U1854" s="13"/>
      <c r="V1854" s="13"/>
      <c r="W1854" s="14"/>
      <c r="X1854" s="26"/>
      <c r="Y1854" s="26"/>
      <c r="Z1854" s="26"/>
      <c r="AA1854" s="26"/>
      <c r="AB1854" s="26"/>
      <c r="AC1854" s="26"/>
      <c r="AD1854" s="26"/>
      <c r="AE1854" s="26"/>
      <c r="AG1854" s="13"/>
      <c r="AH1854" s="13"/>
      <c r="AI1854" s="14"/>
      <c r="AJ1854" s="26"/>
      <c r="AK1854" s="26"/>
      <c r="AL1854" s="26"/>
      <c r="AM1854" s="26"/>
      <c r="AN1854" s="26"/>
      <c r="AO1854" s="26"/>
      <c r="AP1854" s="26"/>
      <c r="AQ1854" s="26"/>
      <c r="AS1854" s="13"/>
      <c r="AT1854" s="13"/>
      <c r="AU1854" s="14"/>
      <c r="AV1854" s="26"/>
      <c r="AW1854" s="26"/>
      <c r="AX1854" s="26"/>
      <c r="AY1854" s="26"/>
      <c r="AZ1854" s="26"/>
      <c r="BA1854" s="26"/>
      <c r="BB1854" s="26"/>
      <c r="BC1854" s="26"/>
      <c r="CW1854" s="26">
        <v>0.63165983606557374</v>
      </c>
      <c r="CX1854" s="13">
        <v>73.900000000000006</v>
      </c>
      <c r="CY1854" s="13">
        <v>72.427357691457928</v>
      </c>
      <c r="CZ1854" s="13">
        <v>71.987636368964402</v>
      </c>
      <c r="DA1854" s="13">
        <v>69.138290409949377</v>
      </c>
      <c r="DB1854" s="13">
        <f ca="1"/>
        <v>73.28884783152553</v>
      </c>
      <c r="DC1854" s="13">
        <f ca="1"/>
        <v>72.107609630996194</v>
      </c>
      <c r="DD1854" s="13">
        <v>71.259985664369367</v>
      </c>
      <c r="DE1854" s="13">
        <f ca="1"/>
        <v>73.103773057867826</v>
      </c>
      <c r="DF1854" s="13">
        <v>73.84178658957444</v>
      </c>
    </row>
    <row r="1855" spans="1:110" x14ac:dyDescent="0.25">
      <c r="A1855" s="9">
        <v>85</v>
      </c>
      <c r="B1855" s="10" t="b">
        <v>1</v>
      </c>
      <c r="U1855" s="13"/>
      <c r="V1855" s="13"/>
      <c r="W1855" s="14"/>
      <c r="X1855" s="26"/>
      <c r="Y1855" s="26"/>
      <c r="Z1855" s="26"/>
      <c r="AA1855" s="26"/>
      <c r="AB1855" s="26"/>
      <c r="AC1855" s="26"/>
      <c r="AD1855" s="26"/>
      <c r="AE1855" s="26"/>
      <c r="AG1855" s="13"/>
      <c r="AH1855" s="13"/>
      <c r="AI1855" s="14"/>
      <c r="AJ1855" s="26"/>
      <c r="AK1855" s="26"/>
      <c r="AL1855" s="26"/>
      <c r="AM1855" s="26"/>
      <c r="AN1855" s="26"/>
      <c r="AO1855" s="26"/>
      <c r="AP1855" s="26"/>
      <c r="AQ1855" s="26"/>
      <c r="AS1855" s="13"/>
      <c r="AT1855" s="13"/>
      <c r="AU1855" s="14"/>
      <c r="AV1855" s="26"/>
      <c r="AW1855" s="26"/>
      <c r="AX1855" s="26"/>
      <c r="AY1855" s="26"/>
      <c r="AZ1855" s="26"/>
      <c r="BA1855" s="26"/>
      <c r="BB1855" s="26"/>
      <c r="BC1855" s="26"/>
      <c r="CW1855" s="26">
        <v>0.63200136612021862</v>
      </c>
      <c r="CX1855" s="13">
        <v>73.900000000000006</v>
      </c>
      <c r="CY1855" s="13">
        <v>72.435986490582223</v>
      </c>
      <c r="CZ1855" s="13">
        <v>71.997228633291769</v>
      </c>
      <c r="DA1855" s="13">
        <v>69.202506492192541</v>
      </c>
      <c r="DB1855" s="13">
        <f ca="1"/>
        <v>73.296342426378871</v>
      </c>
      <c r="DC1855" s="13">
        <f ca="1"/>
        <v>72.116435769876489</v>
      </c>
      <c r="DD1855" s="13">
        <v>71.269449831501106</v>
      </c>
      <c r="DE1855" s="13">
        <f ca="1"/>
        <v>73.112661526435247</v>
      </c>
      <c r="DF1855" s="13">
        <v>73.850785177688238</v>
      </c>
    </row>
    <row r="1856" spans="1:110" x14ac:dyDescent="0.25">
      <c r="A1856" s="9">
        <v>81</v>
      </c>
      <c r="B1856" s="10" t="b">
        <v>1</v>
      </c>
      <c r="U1856" s="13"/>
      <c r="V1856" s="13"/>
      <c r="W1856" s="14"/>
      <c r="X1856" s="26"/>
      <c r="Y1856" s="26"/>
      <c r="Z1856" s="26"/>
      <c r="AA1856" s="26"/>
      <c r="AB1856" s="26"/>
      <c r="AC1856" s="26"/>
      <c r="AD1856" s="26"/>
      <c r="AE1856" s="26"/>
      <c r="AG1856" s="13"/>
      <c r="AH1856" s="13"/>
      <c r="AI1856" s="14"/>
      <c r="AJ1856" s="26"/>
      <c r="AK1856" s="26"/>
      <c r="AL1856" s="26"/>
      <c r="AM1856" s="26"/>
      <c r="AN1856" s="26"/>
      <c r="AO1856" s="26"/>
      <c r="AP1856" s="26"/>
      <c r="AQ1856" s="26"/>
      <c r="AS1856" s="13"/>
      <c r="AT1856" s="13"/>
      <c r="AU1856" s="14"/>
      <c r="AV1856" s="26"/>
      <c r="AW1856" s="26"/>
      <c r="AX1856" s="26"/>
      <c r="AY1856" s="26"/>
      <c r="AZ1856" s="26"/>
      <c r="BA1856" s="26"/>
      <c r="BB1856" s="26"/>
      <c r="BC1856" s="26"/>
      <c r="CW1856" s="26">
        <v>0.63234289617486339</v>
      </c>
      <c r="CX1856" s="13">
        <v>73.900000000000006</v>
      </c>
      <c r="CY1856" s="13">
        <v>72.444617926368892</v>
      </c>
      <c r="CZ1856" s="13">
        <v>72.006825107426479</v>
      </c>
      <c r="DA1856" s="13">
        <v>69.26678219940456</v>
      </c>
      <c r="DB1856" s="13">
        <f ca="1"/>
        <v>73.303837785383593</v>
      </c>
      <c r="DC1856" s="13">
        <f ca="1"/>
        <v>72.125265323890588</v>
      </c>
      <c r="DD1856" s="13">
        <v>71.278911441786249</v>
      </c>
      <c r="DE1856" s="13">
        <f ca="1"/>
        <v>73.121550701963272</v>
      </c>
      <c r="DF1856" s="13">
        <v>73.859784247889564</v>
      </c>
    </row>
    <row r="1857" spans="1:110" x14ac:dyDescent="0.25">
      <c r="A1857" s="9">
        <v>81</v>
      </c>
      <c r="B1857" s="10" t="b">
        <v>1</v>
      </c>
      <c r="U1857" s="13"/>
      <c r="V1857" s="13"/>
      <c r="W1857" s="14"/>
      <c r="X1857" s="26"/>
      <c r="Y1857" s="26"/>
      <c r="Z1857" s="26"/>
      <c r="AA1857" s="26"/>
      <c r="AB1857" s="26"/>
      <c r="AC1857" s="26"/>
      <c r="AD1857" s="26"/>
      <c r="AE1857" s="26"/>
      <c r="AG1857" s="13"/>
      <c r="AH1857" s="13"/>
      <c r="AI1857" s="14"/>
      <c r="AJ1857" s="26"/>
      <c r="AK1857" s="26"/>
      <c r="AL1857" s="26"/>
      <c r="AM1857" s="26"/>
      <c r="AN1857" s="26"/>
      <c r="AO1857" s="26"/>
      <c r="AP1857" s="26"/>
      <c r="AQ1857" s="26"/>
      <c r="AS1857" s="13"/>
      <c r="AT1857" s="13"/>
      <c r="AU1857" s="14"/>
      <c r="AV1857" s="26"/>
      <c r="AW1857" s="26"/>
      <c r="AX1857" s="26"/>
      <c r="AY1857" s="26"/>
      <c r="AZ1857" s="26"/>
      <c r="BA1857" s="26"/>
      <c r="BB1857" s="26"/>
      <c r="BC1857" s="26"/>
      <c r="CW1857" s="26">
        <v>0.63268442622950816</v>
      </c>
      <c r="CX1857" s="13">
        <v>73.900000000000006</v>
      </c>
      <c r="CY1857" s="13">
        <v>72.453252007523744</v>
      </c>
      <c r="CZ1857" s="13">
        <v>72.016425802392263</v>
      </c>
      <c r="DA1857" s="13">
        <v>69.331117642412536</v>
      </c>
      <c r="DB1857" s="13">
        <f ca="1"/>
        <v>73.311333915079345</v>
      </c>
      <c r="DC1857" s="13">
        <f ca="1"/>
        <v>72.134098302625048</v>
      </c>
      <c r="DD1857" s="13">
        <v>71.288370497295958</v>
      </c>
      <c r="DE1857" s="13">
        <f ca="1"/>
        <v>73.130440589968757</v>
      </c>
      <c r="DF1857" s="13">
        <v>73.868783805502034</v>
      </c>
    </row>
    <row r="1858" spans="1:110" x14ac:dyDescent="0.25">
      <c r="A1858" s="9">
        <v>79.900000000000006</v>
      </c>
      <c r="B1858" s="10" t="b">
        <v>1</v>
      </c>
      <c r="U1858" s="13"/>
      <c r="V1858" s="13"/>
      <c r="W1858" s="14"/>
      <c r="X1858" s="26"/>
      <c r="Y1858" s="26"/>
      <c r="Z1858" s="26"/>
      <c r="AA1858" s="26"/>
      <c r="AB1858" s="26"/>
      <c r="AC1858" s="26"/>
      <c r="AD1858" s="26"/>
      <c r="AE1858" s="26"/>
      <c r="AG1858" s="13"/>
      <c r="AH1858" s="13"/>
      <c r="AI1858" s="14"/>
      <c r="AJ1858" s="26"/>
      <c r="AK1858" s="26"/>
      <c r="AL1858" s="26"/>
      <c r="AM1858" s="26"/>
      <c r="AN1858" s="26"/>
      <c r="AO1858" s="26"/>
      <c r="AP1858" s="26"/>
      <c r="AQ1858" s="26"/>
      <c r="AS1858" s="13"/>
      <c r="AT1858" s="13"/>
      <c r="AU1858" s="14"/>
      <c r="AV1858" s="26"/>
      <c r="AW1858" s="26"/>
      <c r="AX1858" s="26"/>
      <c r="AY1858" s="26"/>
      <c r="AZ1858" s="26"/>
      <c r="BA1858" s="26"/>
      <c r="BB1858" s="26"/>
      <c r="BC1858" s="26"/>
      <c r="CW1858" s="26">
        <v>0.63302595628415304</v>
      </c>
      <c r="CX1858" s="13">
        <v>73.900000000000006</v>
      </c>
      <c r="CY1858" s="13">
        <v>72.461888742769275</v>
      </c>
      <c r="CZ1858" s="13">
        <v>72.02603072923722</v>
      </c>
      <c r="DA1858" s="13">
        <v>69.395512932352901</v>
      </c>
      <c r="DB1858" s="13">
        <f ca="1"/>
        <v>73.318830822014547</v>
      </c>
      <c r="DC1858" s="13">
        <f ca="1"/>
        <v>72.142934715686607</v>
      </c>
      <c r="DD1858" s="13">
        <v>71.297827000098607</v>
      </c>
      <c r="DE1858" s="13">
        <f ca="1"/>
        <v>73.139331195975103</v>
      </c>
      <c r="DF1858" s="13">
        <v>73.877783855855228</v>
      </c>
    </row>
    <row r="1859" spans="1:110" x14ac:dyDescent="0.25">
      <c r="A1859" s="9">
        <v>79.900000000000006</v>
      </c>
      <c r="B1859" s="10" t="b">
        <v>1</v>
      </c>
      <c r="U1859" s="13"/>
      <c r="V1859" s="13"/>
      <c r="W1859" s="14"/>
      <c r="X1859" s="26"/>
      <c r="Y1859" s="26"/>
      <c r="Z1859" s="26"/>
      <c r="AA1859" s="26"/>
      <c r="AB1859" s="26"/>
      <c r="AC1859" s="26"/>
      <c r="AD1859" s="26"/>
      <c r="AE1859" s="26"/>
      <c r="AG1859" s="13"/>
      <c r="AH1859" s="13"/>
      <c r="AI1859" s="14"/>
      <c r="AJ1859" s="26"/>
      <c r="AK1859" s="26"/>
      <c r="AL1859" s="26"/>
      <c r="AM1859" s="26"/>
      <c r="AN1859" s="26"/>
      <c r="AO1859" s="26"/>
      <c r="AP1859" s="26"/>
      <c r="AQ1859" s="26"/>
      <c r="AS1859" s="13"/>
      <c r="AT1859" s="13"/>
      <c r="AU1859" s="14"/>
      <c r="AV1859" s="26"/>
      <c r="AW1859" s="26"/>
      <c r="AX1859" s="26"/>
      <c r="AY1859" s="26"/>
      <c r="AZ1859" s="26"/>
      <c r="BA1859" s="26"/>
      <c r="BB1859" s="26"/>
      <c r="BC1859" s="26"/>
      <c r="CW1859" s="26">
        <v>0.6333674863387978</v>
      </c>
      <c r="CX1859" s="13">
        <v>73.900000000000006</v>
      </c>
      <c r="CY1859" s="13">
        <v>72.470528140844749</v>
      </c>
      <c r="CZ1859" s="13">
        <v>72.035639899033967</v>
      </c>
      <c r="DA1859" s="13">
        <v>69.459968180672419</v>
      </c>
      <c r="DB1859" s="13">
        <f ca="1"/>
        <v>73.326328512746244</v>
      </c>
      <c r="DC1859" s="13">
        <f ca="1"/>
        <v>72.151774572702379</v>
      </c>
      <c r="DD1859" s="13">
        <v>71.307280952259759</v>
      </c>
      <c r="DE1859" s="13">
        <f ca="1"/>
        <v>73.148222525512551</v>
      </c>
      <c r="DF1859" s="13">
        <v>73.886784404284555</v>
      </c>
    </row>
    <row r="1860" spans="1:110" x14ac:dyDescent="0.25">
      <c r="A1860" s="9">
        <v>79.2</v>
      </c>
      <c r="B1860" s="10" t="b">
        <v>1</v>
      </c>
      <c r="U1860" s="13"/>
      <c r="V1860" s="13"/>
      <c r="W1860" s="14"/>
      <c r="X1860" s="26"/>
      <c r="Y1860" s="26"/>
      <c r="Z1860" s="26"/>
      <c r="AA1860" s="26"/>
      <c r="AB1860" s="26"/>
      <c r="AC1860" s="26"/>
      <c r="AD1860" s="26"/>
      <c r="AE1860" s="26"/>
      <c r="AG1860" s="13"/>
      <c r="AH1860" s="13"/>
      <c r="AI1860" s="14"/>
      <c r="AJ1860" s="26"/>
      <c r="AK1860" s="26"/>
      <c r="AL1860" s="26"/>
      <c r="AM1860" s="26"/>
      <c r="AN1860" s="26"/>
      <c r="AO1860" s="26"/>
      <c r="AP1860" s="26"/>
      <c r="AQ1860" s="26"/>
      <c r="AS1860" s="13"/>
      <c r="AT1860" s="13"/>
      <c r="AU1860" s="14"/>
      <c r="AV1860" s="26"/>
      <c r="AW1860" s="26"/>
      <c r="AX1860" s="26"/>
      <c r="AY1860" s="26"/>
      <c r="AZ1860" s="26"/>
      <c r="BA1860" s="26"/>
      <c r="BB1860" s="26"/>
      <c r="BC1860" s="26"/>
      <c r="CW1860" s="26">
        <v>0.63370901639344257</v>
      </c>
      <c r="CX1860" s="13">
        <v>73.900000000000006</v>
      </c>
      <c r="CY1860" s="13">
        <v>72.479170210506311</v>
      </c>
      <c r="CZ1860" s="13">
        <v>72.045253322879773</v>
      </c>
      <c r="DA1860" s="13">
        <v>69.524483499129545</v>
      </c>
      <c r="DB1860" s="13">
        <f ca="1"/>
        <v>73.333826993840304</v>
      </c>
      <c r="DC1860" s="13">
        <f ca="1"/>
        <v>72.160617883319844</v>
      </c>
      <c r="DD1860" s="13">
        <v>71.31673235584222</v>
      </c>
      <c r="DE1860" s="13">
        <f ca="1"/>
        <v>73.157114584118034</v>
      </c>
      <c r="DF1860" s="13">
        <v>73.895785456131392</v>
      </c>
    </row>
    <row r="1861" spans="1:110" x14ac:dyDescent="0.25">
      <c r="A1861" s="9">
        <v>79.099999999999994</v>
      </c>
      <c r="B1861" s="10" t="b">
        <v>1</v>
      </c>
      <c r="U1861" s="13"/>
      <c r="V1861" s="13"/>
      <c r="W1861" s="14"/>
      <c r="X1861" s="26"/>
      <c r="Y1861" s="26"/>
      <c r="Z1861" s="26"/>
      <c r="AA1861" s="26"/>
      <c r="AB1861" s="26"/>
      <c r="AC1861" s="26"/>
      <c r="AD1861" s="26"/>
      <c r="AE1861" s="26"/>
      <c r="AG1861" s="13"/>
      <c r="AH1861" s="13"/>
      <c r="AI1861" s="14"/>
      <c r="AJ1861" s="26"/>
      <c r="AK1861" s="26"/>
      <c r="AL1861" s="26"/>
      <c r="AM1861" s="26"/>
      <c r="AN1861" s="26"/>
      <c r="AO1861" s="26"/>
      <c r="AP1861" s="26"/>
      <c r="AQ1861" s="26"/>
      <c r="AS1861" s="13"/>
      <c r="AT1861" s="13"/>
      <c r="AU1861" s="14"/>
      <c r="AV1861" s="26"/>
      <c r="AW1861" s="26"/>
      <c r="AX1861" s="26"/>
      <c r="AY1861" s="26"/>
      <c r="AZ1861" s="26"/>
      <c r="BA1861" s="26"/>
      <c r="BB1861" s="26"/>
      <c r="BC1861" s="26"/>
      <c r="CW1861" s="26">
        <v>0.63405054644808745</v>
      </c>
      <c r="CX1861" s="13">
        <v>73.900000000000006</v>
      </c>
      <c r="CY1861" s="13">
        <v>72.487814960527018</v>
      </c>
      <c r="CZ1861" s="13">
        <v>72.054871011896708</v>
      </c>
      <c r="DA1861" s="13">
        <v>69.589058999795455</v>
      </c>
      <c r="DB1861" s="13">
        <f ca="1"/>
        <v>73.341326271871438</v>
      </c>
      <c r="DC1861" s="13">
        <f ca="1"/>
        <v>72.169464657206987</v>
      </c>
      <c r="DD1861" s="13">
        <v>71.326181212906008</v>
      </c>
      <c r="DE1861" s="13">
        <f ca="1"/>
        <v>73.166007377335276</v>
      </c>
      <c r="DF1861" s="13">
        <v>73.904787016743086</v>
      </c>
    </row>
    <row r="1862" spans="1:110" x14ac:dyDescent="0.25">
      <c r="A1862" s="9">
        <v>78.7</v>
      </c>
      <c r="B1862" s="10" t="b">
        <v>1</v>
      </c>
      <c r="U1862" s="13"/>
      <c r="V1862" s="13"/>
      <c r="W1862" s="14"/>
      <c r="X1862" s="26"/>
      <c r="Y1862" s="26"/>
      <c r="Z1862" s="26"/>
      <c r="AA1862" s="26"/>
      <c r="AB1862" s="26"/>
      <c r="AC1862" s="26"/>
      <c r="AD1862" s="26"/>
      <c r="AE1862" s="26"/>
      <c r="AG1862" s="13"/>
      <c r="AH1862" s="13"/>
      <c r="AI1862" s="14"/>
      <c r="AJ1862" s="26"/>
      <c r="AK1862" s="26"/>
      <c r="AL1862" s="26"/>
      <c r="AM1862" s="26"/>
      <c r="AN1862" s="26"/>
      <c r="AO1862" s="26"/>
      <c r="AP1862" s="26"/>
      <c r="AQ1862" s="26"/>
      <c r="AS1862" s="13"/>
      <c r="AT1862" s="13"/>
      <c r="AU1862" s="14"/>
      <c r="AV1862" s="26"/>
      <c r="AW1862" s="26"/>
      <c r="AX1862" s="26"/>
      <c r="AY1862" s="26"/>
      <c r="AZ1862" s="26"/>
      <c r="BA1862" s="26"/>
      <c r="BB1862" s="26"/>
      <c r="BC1862" s="26"/>
      <c r="CW1862" s="26">
        <v>0.63439207650273222</v>
      </c>
      <c r="CX1862" s="13">
        <v>73.900000000000006</v>
      </c>
      <c r="CY1862" s="13">
        <v>72.496462399696895</v>
      </c>
      <c r="CZ1862" s="13">
        <v>72.064492977231623</v>
      </c>
      <c r="DA1862" s="13">
        <v>69.653694795055245</v>
      </c>
      <c r="DB1862" s="13">
        <f ca="1"/>
        <v>73.348826353423235</v>
      </c>
      <c r="DC1862" s="13">
        <f ca="1"/>
        <v>72.178314904052314</v>
      </c>
      <c r="DD1862" s="13">
        <v>71.335627525508343</v>
      </c>
      <c r="DE1862" s="13">
        <f ca="1"/>
        <v>73.17490091071484</v>
      </c>
      <c r="DF1862" s="13">
        <v>73.913789091472978</v>
      </c>
    </row>
    <row r="1863" spans="1:110" x14ac:dyDescent="0.25">
      <c r="A1863" s="9">
        <v>78.5</v>
      </c>
      <c r="B1863" s="10" t="b">
        <v>1</v>
      </c>
      <c r="U1863" s="13"/>
      <c r="V1863" s="13"/>
      <c r="W1863" s="14"/>
      <c r="X1863" s="26"/>
      <c r="Y1863" s="26"/>
      <c r="Z1863" s="26"/>
      <c r="AA1863" s="26"/>
      <c r="AB1863" s="26"/>
      <c r="AC1863" s="26"/>
      <c r="AD1863" s="26"/>
      <c r="AE1863" s="26"/>
      <c r="AG1863" s="13"/>
      <c r="AH1863" s="13"/>
      <c r="AI1863" s="14"/>
      <c r="AJ1863" s="26"/>
      <c r="AK1863" s="26"/>
      <c r="AL1863" s="26"/>
      <c r="AM1863" s="26"/>
      <c r="AN1863" s="26"/>
      <c r="AO1863" s="26"/>
      <c r="AP1863" s="26"/>
      <c r="AQ1863" s="26"/>
      <c r="AS1863" s="13"/>
      <c r="AT1863" s="13"/>
      <c r="AU1863" s="14"/>
      <c r="AV1863" s="26"/>
      <c r="AW1863" s="26"/>
      <c r="AX1863" s="26"/>
      <c r="AY1863" s="26"/>
      <c r="AZ1863" s="26"/>
      <c r="BA1863" s="26"/>
      <c r="BB1863" s="26"/>
      <c r="BC1863" s="26"/>
      <c r="CW1863" s="26">
        <v>0.63473360655737709</v>
      </c>
      <c r="CX1863" s="13">
        <v>73.900000000000006</v>
      </c>
      <c r="CY1863" s="13">
        <v>72.505112536823091</v>
      </c>
      <c r="CZ1863" s="13">
        <v>72.074119230056255</v>
      </c>
      <c r="DA1863" s="13">
        <v>69.718390997609106</v>
      </c>
      <c r="DB1863" s="13">
        <f ca="1"/>
        <v>73.356327245088124</v>
      </c>
      <c r="DC1863" s="13">
        <f ca="1"/>
        <v>72.187168633565065</v>
      </c>
      <c r="DD1863" s="13">
        <v>71.34507129570369</v>
      </c>
      <c r="DE1863" s="13">
        <f ca="1"/>
        <v>73.18379518981412</v>
      </c>
      <c r="DF1863" s="13">
        <v>73.922791685680465</v>
      </c>
    </row>
    <row r="1864" spans="1:110" x14ac:dyDescent="0.25">
      <c r="A1864" s="9">
        <v>78.599999999999994</v>
      </c>
      <c r="B1864" s="10" t="b">
        <v>1</v>
      </c>
      <c r="U1864" s="13"/>
      <c r="V1864" s="13"/>
      <c r="W1864" s="14"/>
      <c r="X1864" s="26"/>
      <c r="Y1864" s="26"/>
      <c r="Z1864" s="26"/>
      <c r="AA1864" s="26"/>
      <c r="AB1864" s="26"/>
      <c r="AC1864" s="26"/>
      <c r="AD1864" s="26"/>
      <c r="AE1864" s="26"/>
      <c r="AG1864" s="13"/>
      <c r="AH1864" s="13"/>
      <c r="AI1864" s="14"/>
      <c r="AJ1864" s="26"/>
      <c r="AK1864" s="26"/>
      <c r="AL1864" s="26"/>
      <c r="AM1864" s="26"/>
      <c r="AN1864" s="26"/>
      <c r="AO1864" s="26"/>
      <c r="AP1864" s="26"/>
      <c r="AQ1864" s="26"/>
      <c r="AS1864" s="13"/>
      <c r="AT1864" s="13"/>
      <c r="AU1864" s="14"/>
      <c r="AV1864" s="26"/>
      <c r="AW1864" s="26"/>
      <c r="AX1864" s="26"/>
      <c r="AY1864" s="26"/>
      <c r="AZ1864" s="26"/>
      <c r="BA1864" s="26"/>
      <c r="BB1864" s="26"/>
      <c r="BC1864" s="26"/>
      <c r="CW1864" s="26">
        <v>0.63507513661202186</v>
      </c>
      <c r="CX1864" s="13">
        <v>74</v>
      </c>
      <c r="CY1864" s="13">
        <v>72.513765380729879</v>
      </c>
      <c r="CZ1864" s="13">
        <v>72.083749781567491</v>
      </c>
      <c r="DA1864" s="13">
        <v>69.783147720473536</v>
      </c>
      <c r="DB1864" s="13">
        <f ca="1"/>
        <v>73.363828953467632</v>
      </c>
      <c r="DC1864" s="13">
        <f ca="1"/>
        <v>72.196025855475156</v>
      </c>
      <c r="DD1864" s="13">
        <v>71.354512525543782</v>
      </c>
      <c r="DE1864" s="13">
        <f ca="1"/>
        <v>73.192690220197406</v>
      </c>
      <c r="DF1864" s="13">
        <v>73.93179480473097</v>
      </c>
    </row>
    <row r="1865" spans="1:110" x14ac:dyDescent="0.25">
      <c r="A1865" s="9">
        <v>74.8</v>
      </c>
      <c r="B1865" s="10" t="b">
        <v>1</v>
      </c>
      <c r="U1865" s="13"/>
      <c r="V1865" s="13"/>
      <c r="W1865" s="14"/>
      <c r="X1865" s="26"/>
      <c r="Y1865" s="26"/>
      <c r="Z1865" s="26"/>
      <c r="AA1865" s="26"/>
      <c r="AB1865" s="26"/>
      <c r="AC1865" s="26"/>
      <c r="AD1865" s="26"/>
      <c r="AE1865" s="26"/>
      <c r="AG1865" s="13"/>
      <c r="AH1865" s="13"/>
      <c r="AI1865" s="14"/>
      <c r="AJ1865" s="26"/>
      <c r="AK1865" s="26"/>
      <c r="AL1865" s="26"/>
      <c r="AM1865" s="26"/>
      <c r="AN1865" s="26"/>
      <c r="AO1865" s="26"/>
      <c r="AP1865" s="26"/>
      <c r="AQ1865" s="26"/>
      <c r="AS1865" s="13"/>
      <c r="AT1865" s="13"/>
      <c r="AU1865" s="14"/>
      <c r="AV1865" s="26"/>
      <c r="AW1865" s="26"/>
      <c r="AX1865" s="26"/>
      <c r="AY1865" s="26"/>
      <c r="AZ1865" s="26"/>
      <c r="BA1865" s="26"/>
      <c r="BB1865" s="26"/>
      <c r="BC1865" s="26"/>
      <c r="CW1865" s="26">
        <v>0.63541666666666663</v>
      </c>
      <c r="CX1865" s="13">
        <v>74</v>
      </c>
      <c r="CY1865" s="13">
        <v>72.522420940258769</v>
      </c>
      <c r="CZ1865" s="13">
        <v>72.093384642987317</v>
      </c>
      <c r="DA1865" s="13">
        <v>69.847965076982433</v>
      </c>
      <c r="DB1865" s="13">
        <f ca="1"/>
        <v>73.371331485172192</v>
      </c>
      <c r="DC1865" s="13">
        <f ca="1"/>
        <v>72.20488657953338</v>
      </c>
      <c r="DD1865" s="13">
        <v>71.363951217077556</v>
      </c>
      <c r="DE1865" s="13">
        <f ca="1"/>
        <v>73.201586007435949</v>
      </c>
      <c r="DF1865" s="13">
        <v>73.940798453996081</v>
      </c>
    </row>
    <row r="1866" spans="1:110" x14ac:dyDescent="0.25">
      <c r="A1866" s="9">
        <v>74.5</v>
      </c>
      <c r="B1866" s="10" t="b">
        <v>1</v>
      </c>
      <c r="U1866" s="13"/>
      <c r="V1866" s="13"/>
      <c r="W1866" s="14"/>
      <c r="X1866" s="26"/>
      <c r="Y1866" s="26"/>
      <c r="Z1866" s="26"/>
      <c r="AA1866" s="26"/>
      <c r="AB1866" s="26"/>
      <c r="AC1866" s="26"/>
      <c r="AD1866" s="26"/>
      <c r="AE1866" s="26"/>
      <c r="AG1866" s="13"/>
      <c r="AH1866" s="13"/>
      <c r="AI1866" s="14"/>
      <c r="AJ1866" s="26"/>
      <c r="AK1866" s="26"/>
      <c r="AL1866" s="26"/>
      <c r="AM1866" s="26"/>
      <c r="AN1866" s="26"/>
      <c r="AO1866" s="26"/>
      <c r="AP1866" s="26"/>
      <c r="AQ1866" s="26"/>
      <c r="AS1866" s="13"/>
      <c r="AT1866" s="13"/>
      <c r="AU1866" s="14"/>
      <c r="AV1866" s="26"/>
      <c r="AW1866" s="26"/>
      <c r="AX1866" s="26"/>
      <c r="AY1866" s="26"/>
      <c r="AZ1866" s="26"/>
      <c r="BA1866" s="26"/>
      <c r="BB1866" s="26"/>
      <c r="BC1866" s="26"/>
      <c r="CW1866" s="26">
        <v>0.63575819672131151</v>
      </c>
      <c r="CX1866" s="13">
        <v>74</v>
      </c>
      <c r="CY1866" s="13">
        <v>72.531079224268566</v>
      </c>
      <c r="CZ1866" s="13">
        <v>72.103023825563014</v>
      </c>
      <c r="DA1866" s="13">
        <v>69.912843180788457</v>
      </c>
      <c r="DB1866" s="13">
        <f ca="1"/>
        <v>73.378834846821377</v>
      </c>
      <c r="DC1866" s="13">
        <f ca="1"/>
        <v>72.213750815511418</v>
      </c>
      <c r="DD1866" s="13">
        <v>71.373387372351203</v>
      </c>
      <c r="DE1866" s="13">
        <f ca="1"/>
        <v>73.210482557107966</v>
      </c>
      <c r="DF1866" s="13">
        <v>73.949802638853498</v>
      </c>
    </row>
    <row r="1867" spans="1:110" x14ac:dyDescent="0.25">
      <c r="A1867" s="9">
        <v>73.900000000000006</v>
      </c>
      <c r="B1867" s="10" t="b">
        <v>1</v>
      </c>
      <c r="U1867" s="13"/>
      <c r="V1867" s="13"/>
      <c r="W1867" s="14"/>
      <c r="X1867" s="26"/>
      <c r="Y1867" s="26"/>
      <c r="Z1867" s="26"/>
      <c r="AA1867" s="26"/>
      <c r="AB1867" s="26"/>
      <c r="AC1867" s="26"/>
      <c r="AD1867" s="26"/>
      <c r="AE1867" s="26"/>
      <c r="AG1867" s="13"/>
      <c r="AH1867" s="13"/>
      <c r="AI1867" s="14"/>
      <c r="AJ1867" s="26"/>
      <c r="AK1867" s="26"/>
      <c r="AL1867" s="26"/>
      <c r="AM1867" s="26"/>
      <c r="AN1867" s="26"/>
      <c r="AO1867" s="26"/>
      <c r="AP1867" s="26"/>
      <c r="AQ1867" s="26"/>
      <c r="AS1867" s="13"/>
      <c r="AT1867" s="13"/>
      <c r="AU1867" s="14"/>
      <c r="AV1867" s="26"/>
      <c r="AW1867" s="26"/>
      <c r="AX1867" s="26"/>
      <c r="AY1867" s="26"/>
      <c r="AZ1867" s="26"/>
      <c r="BA1867" s="26"/>
      <c r="BB1867" s="26"/>
      <c r="BC1867" s="26"/>
      <c r="CW1867" s="26">
        <v>0.63609972677595628</v>
      </c>
      <c r="CX1867" s="13">
        <v>74</v>
      </c>
      <c r="CY1867" s="13">
        <v>72.539740241635442</v>
      </c>
      <c r="CZ1867" s="13">
        <v>72.112667340567057</v>
      </c>
      <c r="DA1867" s="13">
        <v>69.977782145863983</v>
      </c>
      <c r="DB1867" s="13">
        <f ca="1"/>
        <v>73.386339045043883</v>
      </c>
      <c r="DC1867" s="13">
        <f ca="1"/>
        <v>72.222618573201984</v>
      </c>
      <c r="DD1867" s="13">
        <v>71.382820993408188</v>
      </c>
      <c r="DE1867" s="13">
        <f ca="1"/>
        <v>73.219379874798634</v>
      </c>
      <c r="DF1867" s="13">
        <v>73.95880736468709</v>
      </c>
    </row>
    <row r="1868" spans="1:110" x14ac:dyDescent="0.25">
      <c r="A1868" s="9">
        <v>73.900000000000006</v>
      </c>
      <c r="B1868" s="10" t="b">
        <v>1</v>
      </c>
      <c r="U1868" s="13"/>
      <c r="V1868" s="13"/>
      <c r="W1868" s="14"/>
      <c r="X1868" s="26"/>
      <c r="Y1868" s="26"/>
      <c r="Z1868" s="26"/>
      <c r="AA1868" s="26"/>
      <c r="AB1868" s="26"/>
      <c r="AC1868" s="26"/>
      <c r="AD1868" s="26"/>
      <c r="AE1868" s="26"/>
      <c r="AG1868" s="13"/>
      <c r="AH1868" s="13"/>
      <c r="AI1868" s="14"/>
      <c r="AJ1868" s="26"/>
      <c r="AK1868" s="26"/>
      <c r="AL1868" s="26"/>
      <c r="AM1868" s="26"/>
      <c r="AN1868" s="26"/>
      <c r="AO1868" s="26"/>
      <c r="AP1868" s="26"/>
      <c r="AQ1868" s="26"/>
      <c r="AS1868" s="13"/>
      <c r="AT1868" s="13"/>
      <c r="AU1868" s="14"/>
      <c r="AV1868" s="26"/>
      <c r="AW1868" s="26"/>
      <c r="AX1868" s="26"/>
      <c r="AY1868" s="26"/>
      <c r="AZ1868" s="26"/>
      <c r="BA1868" s="26"/>
      <c r="BB1868" s="26"/>
      <c r="BC1868" s="26"/>
      <c r="CW1868" s="26">
        <v>0.63644125683060104</v>
      </c>
      <c r="CX1868" s="13">
        <v>74</v>
      </c>
      <c r="CY1868" s="13">
        <v>72.548404001253033</v>
      </c>
      <c r="CZ1868" s="13">
        <v>72.122315199297503</v>
      </c>
      <c r="DA1868" s="13">
        <v>70.042782086502513</v>
      </c>
      <c r="DB1868" s="13">
        <f ca="1"/>
        <v>73.393844086477543</v>
      </c>
      <c r="DC1868" s="13">
        <f ca="1"/>
        <v>72.23148986241884</v>
      </c>
      <c r="DD1868" s="13">
        <v>71.39225208228919</v>
      </c>
      <c r="DE1868" s="13">
        <f ca="1"/>
        <v>73.228277966100208</v>
      </c>
      <c r="DF1868" s="13">
        <v>73.967812636886947</v>
      </c>
    </row>
    <row r="1869" spans="1:110" x14ac:dyDescent="0.25">
      <c r="A1869" s="9">
        <v>74.5</v>
      </c>
      <c r="B1869" s="10" t="b">
        <v>1</v>
      </c>
      <c r="U1869" s="13"/>
      <c r="V1869" s="13"/>
      <c r="W1869" s="14"/>
      <c r="X1869" s="26"/>
      <c r="Y1869" s="26"/>
      <c r="Z1869" s="26"/>
      <c r="AA1869" s="26"/>
      <c r="AB1869" s="26"/>
      <c r="AC1869" s="26"/>
      <c r="AD1869" s="26"/>
      <c r="AE1869" s="26"/>
      <c r="AG1869" s="13"/>
      <c r="AH1869" s="13"/>
      <c r="AI1869" s="14"/>
      <c r="AJ1869" s="26"/>
      <c r="AK1869" s="26"/>
      <c r="AL1869" s="26"/>
      <c r="AM1869" s="26"/>
      <c r="AN1869" s="26"/>
      <c r="AO1869" s="26"/>
      <c r="AP1869" s="26"/>
      <c r="AQ1869" s="26"/>
      <c r="AS1869" s="13"/>
      <c r="AT1869" s="13"/>
      <c r="AU1869" s="14"/>
      <c r="AV1869" s="26"/>
      <c r="AW1869" s="26"/>
      <c r="AX1869" s="26"/>
      <c r="AY1869" s="26"/>
      <c r="AZ1869" s="26"/>
      <c r="BA1869" s="26"/>
      <c r="BB1869" s="26"/>
      <c r="BC1869" s="26"/>
      <c r="CW1869" s="26">
        <v>0.63678278688524592</v>
      </c>
      <c r="CX1869" s="13">
        <v>74</v>
      </c>
      <c r="CY1869" s="13">
        <v>72.55707051203251</v>
      </c>
      <c r="CZ1869" s="13">
        <v>72.131967413078115</v>
      </c>
      <c r="DA1869" s="13">
        <v>70.10784311731986</v>
      </c>
      <c r="DB1869" s="13">
        <f ca="1"/>
        <v>73.401349977769442</v>
      </c>
      <c r="DC1869" s="13">
        <f ca="1"/>
        <v>72.240364692996977</v>
      </c>
      <c r="DD1869" s="13">
        <v>71.401680641032215</v>
      </c>
      <c r="DE1869" s="13">
        <f ca="1"/>
        <v>73.237176836612022</v>
      </c>
      <c r="DF1869" s="13">
        <v>73.976818460849387</v>
      </c>
    </row>
    <row r="1870" spans="1:110" x14ac:dyDescent="0.25">
      <c r="A1870" s="9">
        <v>73.2</v>
      </c>
      <c r="B1870" s="10" t="b">
        <v>1</v>
      </c>
      <c r="U1870" s="13"/>
      <c r="V1870" s="13"/>
      <c r="W1870" s="14"/>
      <c r="X1870" s="26"/>
      <c r="Y1870" s="26"/>
      <c r="Z1870" s="26"/>
      <c r="AA1870" s="26"/>
      <c r="AB1870" s="26"/>
      <c r="AC1870" s="26"/>
      <c r="AD1870" s="26"/>
      <c r="AE1870" s="26"/>
      <c r="AG1870" s="13"/>
      <c r="AH1870" s="13"/>
      <c r="AI1870" s="14"/>
      <c r="AJ1870" s="26"/>
      <c r="AK1870" s="26"/>
      <c r="AL1870" s="26"/>
      <c r="AM1870" s="26"/>
      <c r="AN1870" s="26"/>
      <c r="AO1870" s="26"/>
      <c r="AP1870" s="26"/>
      <c r="AQ1870" s="26"/>
      <c r="AS1870" s="13"/>
      <c r="AT1870" s="13"/>
      <c r="AU1870" s="14"/>
      <c r="AV1870" s="26"/>
      <c r="AW1870" s="26"/>
      <c r="AX1870" s="26"/>
      <c r="AY1870" s="26"/>
      <c r="AZ1870" s="26"/>
      <c r="BA1870" s="26"/>
      <c r="BB1870" s="26"/>
      <c r="BC1870" s="26"/>
      <c r="CW1870" s="26">
        <v>0.63712431693989069</v>
      </c>
      <c r="CX1870" s="13">
        <v>74</v>
      </c>
      <c r="CY1870" s="13">
        <v>72.565739782902625</v>
      </c>
      <c r="CZ1870" s="13">
        <v>72.141623993258023</v>
      </c>
      <c r="DA1870" s="13">
        <v>70.172965353255137</v>
      </c>
      <c r="DB1870" s="13">
        <f ca="1"/>
        <v>73.408856725575887</v>
      </c>
      <c r="DC1870" s="13">
        <f ca="1"/>
        <v>72.249243074792616</v>
      </c>
      <c r="DD1870" s="13">
        <v>71.411106671672457</v>
      </c>
      <c r="DE1870" s="13">
        <f ca="1"/>
        <v>73.246076491940485</v>
      </c>
      <c r="DF1870" s="13">
        <v>73.985824841976992</v>
      </c>
    </row>
    <row r="1871" spans="1:110" x14ac:dyDescent="0.25">
      <c r="A1871" s="9">
        <v>73.2</v>
      </c>
      <c r="B1871" s="10" t="b">
        <v>1</v>
      </c>
      <c r="U1871" s="13"/>
      <c r="V1871" s="13"/>
      <c r="W1871" s="14"/>
      <c r="X1871" s="26"/>
      <c r="Y1871" s="26"/>
      <c r="Z1871" s="26"/>
      <c r="AA1871" s="26"/>
      <c r="AB1871" s="26"/>
      <c r="AC1871" s="26"/>
      <c r="AD1871" s="26"/>
      <c r="AE1871" s="26"/>
      <c r="AG1871" s="13"/>
      <c r="AH1871" s="13"/>
      <c r="AI1871" s="14"/>
      <c r="AJ1871" s="26"/>
      <c r="AK1871" s="26"/>
      <c r="AL1871" s="26"/>
      <c r="AM1871" s="26"/>
      <c r="AN1871" s="26"/>
      <c r="AO1871" s="26"/>
      <c r="AP1871" s="26"/>
      <c r="AQ1871" s="26"/>
      <c r="AS1871" s="13"/>
      <c r="AT1871" s="13"/>
      <c r="AU1871" s="14"/>
      <c r="AV1871" s="26"/>
      <c r="AW1871" s="26"/>
      <c r="AX1871" s="26"/>
      <c r="AY1871" s="26"/>
      <c r="AZ1871" s="26"/>
      <c r="BA1871" s="26"/>
      <c r="BB1871" s="26"/>
      <c r="BC1871" s="26"/>
      <c r="CW1871" s="26">
        <v>0.63746584699453557</v>
      </c>
      <c r="CX1871" s="13">
        <v>74</v>
      </c>
      <c r="CY1871" s="13">
        <v>72.574411822809836</v>
      </c>
      <c r="CZ1871" s="13">
        <v>72.151284951212318</v>
      </c>
      <c r="DA1871" s="13">
        <v>70.238148909572317</v>
      </c>
      <c r="DB1871" s="13">
        <f ca="1"/>
        <v>73.416364336562609</v>
      </c>
      <c r="DC1871" s="13">
        <f ca="1"/>
        <v>72.258125017683369</v>
      </c>
      <c r="DD1871" s="13">
        <v>71.420530176242451</v>
      </c>
      <c r="DE1871" s="13">
        <f ca="1"/>
        <v>73.254976937699226</v>
      </c>
      <c r="DF1871" s="13">
        <v>73.994831785678699</v>
      </c>
    </row>
    <row r="1872" spans="1:110" x14ac:dyDescent="0.25">
      <c r="A1872" s="9">
        <v>72.5</v>
      </c>
      <c r="B1872" s="10" t="b">
        <v>1</v>
      </c>
      <c r="U1872" s="13"/>
      <c r="V1872" s="13"/>
      <c r="W1872" s="14"/>
      <c r="X1872" s="26"/>
      <c r="Y1872" s="26"/>
      <c r="Z1872" s="26"/>
      <c r="AA1872" s="26"/>
      <c r="AB1872" s="26"/>
      <c r="AC1872" s="26"/>
      <c r="AD1872" s="26"/>
      <c r="AE1872" s="26"/>
      <c r="AG1872" s="13"/>
      <c r="AH1872" s="13"/>
      <c r="AI1872" s="14"/>
      <c r="AJ1872" s="26"/>
      <c r="AK1872" s="26"/>
      <c r="AL1872" s="26"/>
      <c r="AM1872" s="26"/>
      <c r="AN1872" s="26"/>
      <c r="AO1872" s="26"/>
      <c r="AP1872" s="26"/>
      <c r="AQ1872" s="26"/>
      <c r="AS1872" s="13"/>
      <c r="AT1872" s="13"/>
      <c r="AU1872" s="14"/>
      <c r="AV1872" s="26"/>
      <c r="AW1872" s="26"/>
      <c r="AX1872" s="26"/>
      <c r="AY1872" s="26"/>
      <c r="AZ1872" s="26"/>
      <c r="BA1872" s="26"/>
      <c r="BB1872" s="26"/>
      <c r="BC1872" s="26"/>
      <c r="CW1872" s="26">
        <v>0.63780737704918034</v>
      </c>
      <c r="CX1872" s="13">
        <v>74</v>
      </c>
      <c r="CY1872" s="13">
        <v>72.583086640718363</v>
      </c>
      <c r="CZ1872" s="13">
        <v>72.160950298341874</v>
      </c>
      <c r="DA1872" s="13">
        <v>70.303393901861156</v>
      </c>
      <c r="DB1872" s="13">
        <f ca="1"/>
        <v>73.4238728174046</v>
      </c>
      <c r="DC1872" s="13">
        <f ca="1"/>
        <v>72.267010531568289</v>
      </c>
      <c r="DD1872" s="13">
        <v>71.429951156771978</v>
      </c>
      <c r="DE1872" s="13">
        <f ca="1"/>
        <v>73.263878179508993</v>
      </c>
      <c r="DF1872" s="13">
        <v>74.003839297369765</v>
      </c>
    </row>
    <row r="1873" spans="1:110" x14ac:dyDescent="0.25">
      <c r="A1873" s="9">
        <v>72.5</v>
      </c>
      <c r="B1873" s="10" t="b">
        <v>1</v>
      </c>
      <c r="U1873" s="13"/>
      <c r="V1873" s="13"/>
      <c r="W1873" s="14"/>
      <c r="X1873" s="26"/>
      <c r="Y1873" s="26"/>
      <c r="Z1873" s="26"/>
      <c r="AA1873" s="26"/>
      <c r="AB1873" s="26"/>
      <c r="AC1873" s="26"/>
      <c r="AD1873" s="26"/>
      <c r="AE1873" s="26"/>
      <c r="AG1873" s="13"/>
      <c r="AH1873" s="13"/>
      <c r="AI1873" s="14"/>
      <c r="AJ1873" s="26"/>
      <c r="AK1873" s="26"/>
      <c r="AL1873" s="26"/>
      <c r="AM1873" s="26"/>
      <c r="AN1873" s="26"/>
      <c r="AO1873" s="26"/>
      <c r="AP1873" s="26"/>
      <c r="AQ1873" s="26"/>
      <c r="AS1873" s="13"/>
      <c r="AT1873" s="13"/>
      <c r="AU1873" s="14"/>
      <c r="AV1873" s="26"/>
      <c r="AW1873" s="26"/>
      <c r="AX1873" s="26"/>
      <c r="AY1873" s="26"/>
      <c r="AZ1873" s="26"/>
      <c r="BA1873" s="26"/>
      <c r="BB1873" s="26"/>
      <c r="BC1873" s="26"/>
      <c r="CW1873" s="26">
        <v>0.6381489071038251</v>
      </c>
      <c r="CX1873" s="13">
        <v>74</v>
      </c>
      <c r="CY1873" s="13">
        <v>72.59176424561025</v>
      </c>
      <c r="CZ1873" s="13">
        <v>72.170620046073708</v>
      </c>
      <c r="DA1873" s="13">
        <v>70.368700446038659</v>
      </c>
      <c r="DB1873" s="13">
        <f ca="1"/>
        <v>73.431382174786307</v>
      </c>
      <c r="DC1873" s="13">
        <f ca="1"/>
        <v>72.275899626367931</v>
      </c>
      <c r="DD1873" s="13">
        <v>71.439369615288115</v>
      </c>
      <c r="DE1873" s="13">
        <f ca="1"/>
        <v>73.272780222997795</v>
      </c>
      <c r="DF1873" s="13">
        <v>74.012847382471818</v>
      </c>
    </row>
    <row r="1874" spans="1:110" x14ac:dyDescent="0.25">
      <c r="A1874" s="9">
        <v>73</v>
      </c>
      <c r="B1874" s="10" t="b">
        <v>1</v>
      </c>
      <c r="U1874" s="13"/>
      <c r="V1874" s="13"/>
      <c r="W1874" s="14"/>
      <c r="X1874" s="26"/>
      <c r="Y1874" s="26"/>
      <c r="Z1874" s="26"/>
      <c r="AA1874" s="26"/>
      <c r="AB1874" s="26"/>
      <c r="AC1874" s="26"/>
      <c r="AD1874" s="26"/>
      <c r="AE1874" s="26"/>
      <c r="AG1874" s="13"/>
      <c r="AH1874" s="13"/>
      <c r="AI1874" s="14"/>
      <c r="AJ1874" s="26"/>
      <c r="AK1874" s="26"/>
      <c r="AL1874" s="26"/>
      <c r="AM1874" s="26"/>
      <c r="AN1874" s="26"/>
      <c r="AO1874" s="26"/>
      <c r="AP1874" s="26"/>
      <c r="AQ1874" s="26"/>
      <c r="AS1874" s="13"/>
      <c r="AT1874" s="13"/>
      <c r="AU1874" s="14"/>
      <c r="AV1874" s="26"/>
      <c r="AW1874" s="26"/>
      <c r="AX1874" s="26"/>
      <c r="AY1874" s="26"/>
      <c r="AZ1874" s="26"/>
      <c r="BA1874" s="26"/>
      <c r="BB1874" s="26"/>
      <c r="BC1874" s="26"/>
      <c r="CW1874" s="26">
        <v>0.63849043715846998</v>
      </c>
      <c r="CX1874" s="13">
        <v>74</v>
      </c>
      <c r="CY1874" s="13">
        <v>72.600444646485471</v>
      </c>
      <c r="CZ1874" s="13">
        <v>72.180294205860719</v>
      </c>
      <c r="DA1874" s="13">
        <v>70.434068658350142</v>
      </c>
      <c r="DB1874" s="13">
        <f ca="1"/>
        <v>73.438892415401739</v>
      </c>
      <c r="DC1874" s="13">
        <f ca="1"/>
        <v>72.284792312024521</v>
      </c>
      <c r="DD1874" s="13">
        <v>71.448785553815213</v>
      </c>
      <c r="DE1874" s="13">
        <f ca="1"/>
        <v>73.281683073800906</v>
      </c>
      <c r="DF1874" s="13">
        <v>74.021856046412921</v>
      </c>
    </row>
    <row r="1875" spans="1:110" x14ac:dyDescent="0.25">
      <c r="A1875" s="9">
        <v>71.2</v>
      </c>
      <c r="B1875" s="10" t="b">
        <v>1</v>
      </c>
      <c r="U1875" s="13"/>
      <c r="V1875" s="13"/>
      <c r="W1875" s="14"/>
      <c r="X1875" s="26"/>
      <c r="Y1875" s="26"/>
      <c r="Z1875" s="26"/>
      <c r="AA1875" s="26"/>
      <c r="AB1875" s="26"/>
      <c r="AC1875" s="26"/>
      <c r="AD1875" s="26"/>
      <c r="AE1875" s="26"/>
      <c r="AG1875" s="13"/>
      <c r="AH1875" s="13"/>
      <c r="AI1875" s="14"/>
      <c r="AJ1875" s="26"/>
      <c r="AK1875" s="26"/>
      <c r="AL1875" s="26"/>
      <c r="AM1875" s="26"/>
      <c r="AN1875" s="26"/>
      <c r="AO1875" s="26"/>
      <c r="AP1875" s="26"/>
      <c r="AQ1875" s="26"/>
      <c r="AS1875" s="13"/>
      <c r="AT1875" s="13"/>
      <c r="AU1875" s="14"/>
      <c r="AV1875" s="26"/>
      <c r="AW1875" s="26"/>
      <c r="AX1875" s="26"/>
      <c r="AY1875" s="26"/>
      <c r="AZ1875" s="26"/>
      <c r="BA1875" s="26"/>
      <c r="BB1875" s="26"/>
      <c r="BC1875" s="26"/>
      <c r="CW1875" s="26">
        <v>0.63883196721311475</v>
      </c>
      <c r="CX1875" s="13">
        <v>74</v>
      </c>
      <c r="CY1875" s="13">
        <v>72.609127852361965</v>
      </c>
      <c r="CZ1875" s="13">
        <v>72.189972789182178</v>
      </c>
      <c r="DA1875" s="13">
        <v>70.499498655370544</v>
      </c>
      <c r="DB1875" s="13">
        <f ca="1"/>
        <v>73.446403545954311</v>
      </c>
      <c r="DC1875" s="13">
        <f ca="1"/>
        <v>72.293688598501987</v>
      </c>
      <c r="DD1875" s="13">
        <v>71.458198974374938</v>
      </c>
      <c r="DE1875" s="13">
        <f ca="1"/>
        <v>73.290586737560901</v>
      </c>
      <c r="DF1875" s="13">
        <v>74.030865294627588</v>
      </c>
    </row>
    <row r="1876" spans="1:110" x14ac:dyDescent="0.25">
      <c r="A1876" s="9">
        <v>71</v>
      </c>
      <c r="B1876" s="10" t="b">
        <v>1</v>
      </c>
      <c r="U1876" s="13"/>
      <c r="V1876" s="13"/>
      <c r="W1876" s="14"/>
      <c r="X1876" s="26"/>
      <c r="Y1876" s="26"/>
      <c r="Z1876" s="26"/>
      <c r="AA1876" s="26"/>
      <c r="AB1876" s="26"/>
      <c r="AC1876" s="26"/>
      <c r="AD1876" s="26"/>
      <c r="AE1876" s="26"/>
      <c r="AG1876" s="13"/>
      <c r="AH1876" s="13"/>
      <c r="AI1876" s="14"/>
      <c r="AJ1876" s="26"/>
      <c r="AK1876" s="26"/>
      <c r="AL1876" s="26"/>
      <c r="AM1876" s="26"/>
      <c r="AN1876" s="26"/>
      <c r="AO1876" s="26"/>
      <c r="AP1876" s="26"/>
      <c r="AQ1876" s="26"/>
      <c r="AS1876" s="13"/>
      <c r="AT1876" s="13"/>
      <c r="AU1876" s="14"/>
      <c r="AV1876" s="26"/>
      <c r="AW1876" s="26"/>
      <c r="AX1876" s="26"/>
      <c r="AY1876" s="26"/>
      <c r="AZ1876" s="26"/>
      <c r="BA1876" s="26"/>
      <c r="BB1876" s="26"/>
      <c r="BC1876" s="26"/>
      <c r="CW1876" s="26">
        <v>0.63917349726775952</v>
      </c>
      <c r="CX1876" s="13">
        <v>74</v>
      </c>
      <c r="CY1876" s="13">
        <v>72.617813872275775</v>
      </c>
      <c r="CZ1876" s="13">
        <v>72.199655807543493</v>
      </c>
      <c r="DA1876" s="13">
        <v>70.564990554005661</v>
      </c>
      <c r="DB1876" s="13">
        <f ca="1"/>
        <v>73.45391557315709</v>
      </c>
      <c r="DC1876" s="13">
        <f ca="1"/>
        <v>72.302588495786068</v>
      </c>
      <c r="DD1876" s="13">
        <v>71.467609878986195</v>
      </c>
      <c r="DE1876" s="13">
        <f ca="1"/>
        <v>73.299491219927674</v>
      </c>
      <c r="DF1876" s="13">
        <v>74.039875132556787</v>
      </c>
    </row>
    <row r="1877" spans="1:110" x14ac:dyDescent="0.25">
      <c r="A1877" s="9">
        <v>76</v>
      </c>
      <c r="B1877" s="10" t="b">
        <v>1</v>
      </c>
      <c r="U1877" s="13"/>
      <c r="V1877" s="13"/>
      <c r="W1877" s="14"/>
      <c r="X1877" s="26"/>
      <c r="Y1877" s="26"/>
      <c r="Z1877" s="26"/>
      <c r="AA1877" s="26"/>
      <c r="AB1877" s="26"/>
      <c r="AC1877" s="26"/>
      <c r="AD1877" s="26"/>
      <c r="AE1877" s="26"/>
      <c r="AG1877" s="13"/>
      <c r="AH1877" s="13"/>
      <c r="AI1877" s="14"/>
      <c r="AJ1877" s="26"/>
      <c r="AK1877" s="26"/>
      <c r="AL1877" s="26"/>
      <c r="AM1877" s="26"/>
      <c r="AN1877" s="26"/>
      <c r="AO1877" s="26"/>
      <c r="AP1877" s="26"/>
      <c r="AQ1877" s="26"/>
      <c r="AS1877" s="13"/>
      <c r="AT1877" s="13"/>
      <c r="AU1877" s="14"/>
      <c r="AV1877" s="26"/>
      <c r="AW1877" s="26"/>
      <c r="AX1877" s="26"/>
      <c r="AY1877" s="26"/>
      <c r="AZ1877" s="26"/>
      <c r="BA1877" s="26"/>
      <c r="BB1877" s="26"/>
      <c r="BC1877" s="26"/>
      <c r="CW1877" s="26">
        <v>0.63951502732240439</v>
      </c>
      <c r="CX1877" s="13">
        <v>74</v>
      </c>
      <c r="CY1877" s="13">
        <v>72.626502715281106</v>
      </c>
      <c r="CZ1877" s="13">
        <v>72.209343272476687</v>
      </c>
      <c r="DA1877" s="13">
        <v>70.630544471493479</v>
      </c>
      <c r="DB1877" s="13">
        <f ca="1"/>
        <v>73.461428503732733</v>
      </c>
      <c r="DC1877" s="13">
        <f ca="1"/>
        <v>72.31149201388439</v>
      </c>
      <c r="DD1877" s="13">
        <v>71.477018269665308</v>
      </c>
      <c r="DE1877" s="13">
        <f ca="1"/>
        <v>73.308396526558511</v>
      </c>
      <c r="DF1877" s="13">
        <v>74.04888556564805</v>
      </c>
    </row>
    <row r="1878" spans="1:110" x14ac:dyDescent="0.25">
      <c r="A1878" s="9">
        <v>75</v>
      </c>
      <c r="B1878" s="10" t="b">
        <v>1</v>
      </c>
      <c r="U1878" s="13"/>
      <c r="V1878" s="13"/>
      <c r="W1878" s="14"/>
      <c r="X1878" s="26"/>
      <c r="Y1878" s="26"/>
      <c r="Z1878" s="26"/>
      <c r="AA1878" s="26"/>
      <c r="AB1878" s="26"/>
      <c r="AC1878" s="26"/>
      <c r="AD1878" s="26"/>
      <c r="AE1878" s="26"/>
      <c r="AG1878" s="13"/>
      <c r="AH1878" s="13"/>
      <c r="AI1878" s="14"/>
      <c r="AJ1878" s="26"/>
      <c r="AK1878" s="26"/>
      <c r="AL1878" s="26"/>
      <c r="AM1878" s="26"/>
      <c r="AN1878" s="26"/>
      <c r="AO1878" s="26"/>
      <c r="AP1878" s="26"/>
      <c r="AQ1878" s="26"/>
      <c r="AS1878" s="13"/>
      <c r="AT1878" s="13"/>
      <c r="AU1878" s="14"/>
      <c r="AV1878" s="26"/>
      <c r="AW1878" s="26"/>
      <c r="AX1878" s="26"/>
      <c r="AY1878" s="26"/>
      <c r="AZ1878" s="26"/>
      <c r="BA1878" s="26"/>
      <c r="BB1878" s="26"/>
      <c r="BC1878" s="26"/>
      <c r="CW1878" s="26">
        <v>0.63985655737704916</v>
      </c>
      <c r="CX1878" s="13">
        <v>74</v>
      </c>
      <c r="CY1878" s="13">
        <v>72.635194390450351</v>
      </c>
      <c r="CZ1878" s="13">
        <v>72.219035195540116</v>
      </c>
      <c r="DA1878" s="13">
        <v>70.696160525405261</v>
      </c>
      <c r="DB1878" s="13">
        <f ca="1"/>
        <v>73.46894234441362</v>
      </c>
      <c r="DC1878" s="13">
        <f ca="1"/>
        <v>72.32039916282659</v>
      </c>
      <c r="DD1878" s="13">
        <v>71.486424148425783</v>
      </c>
      <c r="DE1878" s="13">
        <f ca="1"/>
        <v>73.317302663118127</v>
      </c>
      <c r="DF1878" s="13">
        <v>74.057896599355416</v>
      </c>
    </row>
    <row r="1879" spans="1:110" x14ac:dyDescent="0.25">
      <c r="A1879" s="9">
        <v>73</v>
      </c>
      <c r="B1879" s="10" t="b">
        <v>1</v>
      </c>
      <c r="U1879" s="13"/>
      <c r="V1879" s="13"/>
      <c r="W1879" s="14"/>
      <c r="X1879" s="26"/>
      <c r="Y1879" s="26"/>
      <c r="Z1879" s="26"/>
      <c r="AA1879" s="26"/>
      <c r="AB1879" s="26"/>
      <c r="AC1879" s="26"/>
      <c r="AD1879" s="26"/>
      <c r="AE1879" s="26"/>
      <c r="AG1879" s="13"/>
      <c r="AH1879" s="13"/>
      <c r="AI1879" s="14"/>
      <c r="AJ1879" s="26"/>
      <c r="AK1879" s="26"/>
      <c r="AL1879" s="26"/>
      <c r="AM1879" s="26"/>
      <c r="AN1879" s="26"/>
      <c r="AO1879" s="26"/>
      <c r="AP1879" s="26"/>
      <c r="AQ1879" s="26"/>
      <c r="AS1879" s="13"/>
      <c r="AT1879" s="13"/>
      <c r="AU1879" s="14"/>
      <c r="AV1879" s="26"/>
      <c r="AW1879" s="26"/>
      <c r="AX1879" s="26"/>
      <c r="AY1879" s="26"/>
      <c r="AZ1879" s="26"/>
      <c r="BA1879" s="26"/>
      <c r="BB1879" s="26"/>
      <c r="BC1879" s="26"/>
      <c r="CW1879" s="26">
        <v>0.64019808743169404</v>
      </c>
      <c r="CX1879" s="13">
        <v>74</v>
      </c>
      <c r="CY1879" s="13">
        <v>72.643888906874267</v>
      </c>
      <c r="CZ1879" s="13">
        <v>72.228731588318865</v>
      </c>
      <c r="DA1879" s="13">
        <v>70.761838833646991</v>
      </c>
      <c r="DB1879" s="13">
        <f ca="1"/>
        <v>73.476457101941847</v>
      </c>
      <c r="DC1879" s="13">
        <f ca="1"/>
        <v>72.329309952664374</v>
      </c>
      <c r="DD1879" s="13">
        <v>71.495827517278542</v>
      </c>
      <c r="DE1879" s="13">
        <f ca="1"/>
        <v>73.326209635278687</v>
      </c>
      <c r="DF1879" s="13">
        <v>74.066908239139622</v>
      </c>
    </row>
    <row r="1880" spans="1:110" x14ac:dyDescent="0.25">
      <c r="A1880" s="9">
        <v>73</v>
      </c>
      <c r="B1880" s="10" t="b">
        <v>1</v>
      </c>
      <c r="U1880" s="13"/>
      <c r="V1880" s="13"/>
      <c r="W1880" s="14"/>
      <c r="X1880" s="26"/>
      <c r="Y1880" s="26"/>
      <c r="Z1880" s="26"/>
      <c r="AA1880" s="26"/>
      <c r="AB1880" s="26"/>
      <c r="AC1880" s="26"/>
      <c r="AD1880" s="26"/>
      <c r="AE1880" s="26"/>
      <c r="AG1880" s="13"/>
      <c r="AH1880" s="13"/>
      <c r="AI1880" s="14"/>
      <c r="AJ1880" s="26"/>
      <c r="AK1880" s="26"/>
      <c r="AL1880" s="26"/>
      <c r="AM1880" s="26"/>
      <c r="AN1880" s="26"/>
      <c r="AO1880" s="26"/>
      <c r="AP1880" s="26"/>
      <c r="AQ1880" s="26"/>
      <c r="AS1880" s="13"/>
      <c r="AT1880" s="13"/>
      <c r="AU1880" s="14"/>
      <c r="AV1880" s="26"/>
      <c r="AW1880" s="26"/>
      <c r="AX1880" s="26"/>
      <c r="AY1880" s="26"/>
      <c r="AZ1880" s="26"/>
      <c r="BA1880" s="26"/>
      <c r="BB1880" s="26"/>
      <c r="BC1880" s="26"/>
      <c r="CW1880" s="26">
        <v>0.64053961748633881</v>
      </c>
      <c r="CX1880" s="13">
        <v>74</v>
      </c>
      <c r="CY1880" s="13">
        <v>72.652586273661939</v>
      </c>
      <c r="CZ1880" s="13">
        <v>72.238432462424726</v>
      </c>
      <c r="DA1880" s="13">
        <v>70.82757951446051</v>
      </c>
      <c r="DB1880" s="13">
        <f ca="1"/>
        <v>73.483972783069291</v>
      </c>
      <c r="DC1880" s="13">
        <f ca="1"/>
        <v>72.338224393471648</v>
      </c>
      <c r="DD1880" s="13">
        <v>71.50522837823172</v>
      </c>
      <c r="DE1880" s="13">
        <f ca="1"/>
        <v>73.335117448719799</v>
      </c>
      <c r="DF1880" s="13">
        <v>74.075920490467865</v>
      </c>
    </row>
    <row r="1881" spans="1:110" x14ac:dyDescent="0.25">
      <c r="A1881" s="9">
        <v>61.8</v>
      </c>
      <c r="B1881" s="10" t="b">
        <v>1</v>
      </c>
      <c r="U1881" s="13"/>
      <c r="V1881" s="13"/>
      <c r="W1881" s="14"/>
      <c r="X1881" s="26"/>
      <c r="Y1881" s="26"/>
      <c r="Z1881" s="26"/>
      <c r="AA1881" s="26"/>
      <c r="AB1881" s="26"/>
      <c r="AC1881" s="26"/>
      <c r="AD1881" s="26"/>
      <c r="AE1881" s="26"/>
      <c r="AG1881" s="13"/>
      <c r="AH1881" s="13"/>
      <c r="AI1881" s="14"/>
      <c r="AJ1881" s="26"/>
      <c r="AK1881" s="26"/>
      <c r="AL1881" s="26"/>
      <c r="AM1881" s="26"/>
      <c r="AN1881" s="26"/>
      <c r="AO1881" s="26"/>
      <c r="AP1881" s="26"/>
      <c r="AQ1881" s="26"/>
      <c r="AS1881" s="13"/>
      <c r="AT1881" s="13"/>
      <c r="AU1881" s="14"/>
      <c r="AV1881" s="26"/>
      <c r="AW1881" s="26"/>
      <c r="AX1881" s="26"/>
      <c r="AY1881" s="26"/>
      <c r="AZ1881" s="26"/>
      <c r="BA1881" s="26"/>
      <c r="BB1881" s="26"/>
      <c r="BC1881" s="26"/>
      <c r="CW1881" s="26">
        <v>0.64088114754098358</v>
      </c>
      <c r="CX1881" s="13">
        <v>74</v>
      </c>
      <c r="CY1881" s="13">
        <v>72.661286499940971</v>
      </c>
      <c r="CZ1881" s="13">
        <v>72.248137829496457</v>
      </c>
      <c r="DA1881" s="13">
        <v>70.893382686424886</v>
      </c>
      <c r="DB1881" s="13">
        <f ca="1"/>
        <v>73.491489394557647</v>
      </c>
      <c r="DC1881" s="13">
        <f ca="1"/>
        <v>72.347142495344542</v>
      </c>
      <c r="DD1881" s="13">
        <v>71.514626733290896</v>
      </c>
      <c r="DE1881" s="13">
        <f ca="1"/>
        <v>73.344026109128691</v>
      </c>
      <c r="DF1881" s="13">
        <v>74.084933358814169</v>
      </c>
    </row>
    <row r="1882" spans="1:110" x14ac:dyDescent="0.25">
      <c r="A1882" s="9">
        <v>61.4</v>
      </c>
      <c r="B1882" s="10" t="b">
        <v>1</v>
      </c>
      <c r="U1882" s="13"/>
      <c r="V1882" s="13"/>
      <c r="W1882" s="14"/>
      <c r="X1882" s="26"/>
      <c r="Y1882" s="26"/>
      <c r="Z1882" s="26"/>
      <c r="AA1882" s="26"/>
      <c r="AB1882" s="26"/>
      <c r="AC1882" s="26"/>
      <c r="AD1882" s="26"/>
      <c r="AE1882" s="26"/>
      <c r="AG1882" s="13"/>
      <c r="AH1882" s="13"/>
      <c r="AI1882" s="14"/>
      <c r="AJ1882" s="26"/>
      <c r="AK1882" s="26"/>
      <c r="AL1882" s="26"/>
      <c r="AM1882" s="26"/>
      <c r="AN1882" s="26"/>
      <c r="AO1882" s="26"/>
      <c r="AP1882" s="26"/>
      <c r="AQ1882" s="26"/>
      <c r="AS1882" s="13"/>
      <c r="AT1882" s="13"/>
      <c r="AU1882" s="14"/>
      <c r="AV1882" s="26"/>
      <c r="AW1882" s="26"/>
      <c r="AX1882" s="26"/>
      <c r="AY1882" s="26"/>
      <c r="AZ1882" s="26"/>
      <c r="BA1882" s="26"/>
      <c r="BB1882" s="26"/>
      <c r="BC1882" s="26"/>
      <c r="CW1882" s="26">
        <v>0.64122267759562845</v>
      </c>
      <c r="CX1882" s="13">
        <v>74</v>
      </c>
      <c r="CY1882" s="13">
        <v>72.669989594857526</v>
      </c>
      <c r="CZ1882" s="13">
        <v>72.257847701199552</v>
      </c>
      <c r="DA1882" s="13">
        <v>70.959248468457673</v>
      </c>
      <c r="DB1882" s="13">
        <f ca="1"/>
        <v>73.499006943178571</v>
      </c>
      <c r="DC1882" s="13">
        <f ca="1"/>
        <v>72.356064268401596</v>
      </c>
      <c r="DD1882" s="13">
        <v>71.524022584458876</v>
      </c>
      <c r="DE1882" s="13">
        <f ca="1"/>
        <v>73.352935622200064</v>
      </c>
      <c r="DF1882" s="13">
        <v>74.093946849659147</v>
      </c>
    </row>
    <row r="1883" spans="1:110" x14ac:dyDescent="0.25">
      <c r="A1883" s="9">
        <v>69</v>
      </c>
      <c r="B1883" s="10" t="b">
        <v>1</v>
      </c>
      <c r="U1883" s="13"/>
      <c r="V1883" s="13"/>
      <c r="W1883" s="14"/>
      <c r="X1883" s="26"/>
      <c r="Y1883" s="26"/>
      <c r="Z1883" s="26"/>
      <c r="AA1883" s="26"/>
      <c r="AB1883" s="26"/>
      <c r="AC1883" s="26"/>
      <c r="AD1883" s="26"/>
      <c r="AE1883" s="26"/>
      <c r="AG1883" s="13"/>
      <c r="AH1883" s="13"/>
      <c r="AI1883" s="14"/>
      <c r="AJ1883" s="26"/>
      <c r="AK1883" s="26"/>
      <c r="AL1883" s="26"/>
      <c r="AM1883" s="26"/>
      <c r="AN1883" s="26"/>
      <c r="AO1883" s="26"/>
      <c r="AP1883" s="26"/>
      <c r="AQ1883" s="26"/>
      <c r="AS1883" s="13"/>
      <c r="AT1883" s="13"/>
      <c r="AU1883" s="14"/>
      <c r="AV1883" s="26"/>
      <c r="AW1883" s="26"/>
      <c r="AX1883" s="26"/>
      <c r="AY1883" s="26"/>
      <c r="AZ1883" s="26"/>
      <c r="BA1883" s="26"/>
      <c r="BB1883" s="26"/>
      <c r="BC1883" s="26"/>
      <c r="CW1883" s="26">
        <v>0.64156420765027322</v>
      </c>
      <c r="CX1883" s="13">
        <v>74</v>
      </c>
      <c r="CY1883" s="13">
        <v>72.678695567576369</v>
      </c>
      <c r="CZ1883" s="13">
        <v>72.267562089226757</v>
      </c>
      <c r="DA1883" s="13">
        <v>71.025176979816166</v>
      </c>
      <c r="DB1883" s="13">
        <f ca="1"/>
        <v>73.506525435713584</v>
      </c>
      <c r="DC1883" s="13">
        <f ca="1"/>
        <v>72.364989722783776</v>
      </c>
      <c r="DD1883" s="13">
        <v>71.533415933735853</v>
      </c>
      <c r="DE1883" s="13">
        <f ca="1"/>
        <v>73.361845993636308</v>
      </c>
      <c r="DF1883" s="13">
        <v>74.102960968490194</v>
      </c>
    </row>
    <row r="1884" spans="1:110" x14ac:dyDescent="0.25">
      <c r="A1884" s="9">
        <v>63</v>
      </c>
      <c r="B1884" s="10" t="b">
        <v>1</v>
      </c>
      <c r="U1884" s="13"/>
      <c r="V1884" s="13"/>
      <c r="W1884" s="14"/>
      <c r="X1884" s="26"/>
      <c r="Y1884" s="26"/>
      <c r="Z1884" s="26"/>
      <c r="AA1884" s="26"/>
      <c r="AB1884" s="26"/>
      <c r="AC1884" s="26"/>
      <c r="AD1884" s="26"/>
      <c r="AE1884" s="26"/>
      <c r="AG1884" s="13"/>
      <c r="AH1884" s="13"/>
      <c r="AI1884" s="14"/>
      <c r="AJ1884" s="26"/>
      <c r="AK1884" s="26"/>
      <c r="AL1884" s="26"/>
      <c r="AM1884" s="26"/>
      <c r="AN1884" s="26"/>
      <c r="AO1884" s="26"/>
      <c r="AP1884" s="26"/>
      <c r="AQ1884" s="26"/>
      <c r="AS1884" s="13"/>
      <c r="AT1884" s="13"/>
      <c r="AU1884" s="14"/>
      <c r="AV1884" s="26"/>
      <c r="AW1884" s="26"/>
      <c r="AX1884" s="26"/>
      <c r="AY1884" s="26"/>
      <c r="AZ1884" s="26"/>
      <c r="BA1884" s="26"/>
      <c r="BB1884" s="26"/>
      <c r="BC1884" s="26"/>
      <c r="CW1884" s="26">
        <v>0.64190573770491799</v>
      </c>
      <c r="CX1884" s="13">
        <v>74</v>
      </c>
      <c r="CY1884" s="13">
        <v>72.687404427280995</v>
      </c>
      <c r="CZ1884" s="13">
        <v>72.277281005297965</v>
      </c>
      <c r="DA1884" s="13">
        <v>71.091168340098704</v>
      </c>
      <c r="DB1884" s="13">
        <f ca="1"/>
        <v>73.514044878954252</v>
      </c>
      <c r="DC1884" s="13">
        <f ca="1"/>
        <v>72.373918868654627</v>
      </c>
      <c r="DD1884" s="13">
        <v>71.542806783119346</v>
      </c>
      <c r="DE1884" s="13">
        <f ca="1"/>
        <v>73.370757229147401</v>
      </c>
      <c r="DF1884" s="13">
        <v>74.111975720801482</v>
      </c>
    </row>
    <row r="1885" spans="1:110" x14ac:dyDescent="0.25">
      <c r="A1885" s="9">
        <v>59.4</v>
      </c>
      <c r="B1885" s="10" t="b">
        <v>1</v>
      </c>
      <c r="U1885" s="13"/>
      <c r="V1885" s="13"/>
      <c r="W1885" s="14"/>
      <c r="X1885" s="26"/>
      <c r="Y1885" s="26"/>
      <c r="Z1885" s="26"/>
      <c r="AA1885" s="26"/>
      <c r="AB1885" s="26"/>
      <c r="AC1885" s="26"/>
      <c r="AD1885" s="26"/>
      <c r="AE1885" s="26"/>
      <c r="AG1885" s="13"/>
      <c r="AH1885" s="13"/>
      <c r="AI1885" s="14"/>
      <c r="AJ1885" s="26"/>
      <c r="AK1885" s="26"/>
      <c r="AL1885" s="26"/>
      <c r="AM1885" s="26"/>
      <c r="AN1885" s="26"/>
      <c r="AO1885" s="26"/>
      <c r="AP1885" s="26"/>
      <c r="AQ1885" s="26"/>
      <c r="AS1885" s="13"/>
      <c r="AT1885" s="13"/>
      <c r="AU1885" s="14"/>
      <c r="AV1885" s="26"/>
      <c r="AW1885" s="26"/>
      <c r="AX1885" s="26"/>
      <c r="AY1885" s="26"/>
      <c r="AZ1885" s="26"/>
      <c r="BA1885" s="26"/>
      <c r="BB1885" s="26"/>
      <c r="BC1885" s="26"/>
      <c r="CW1885" s="26">
        <v>0.64224726775956287</v>
      </c>
      <c r="CX1885" s="13">
        <v>74.099999999999994</v>
      </c>
      <c r="CY1885" s="13">
        <v>72.6961161831737</v>
      </c>
      <c r="CZ1885" s="13">
        <v>72.287004461160365</v>
      </c>
      <c r="DA1885" s="13">
        <v>71.157222669246053</v>
      </c>
      <c r="DB1885" s="13">
        <f ca="1"/>
        <v>73.521565279702202</v>
      </c>
      <c r="DC1885" s="13">
        <f ca="1"/>
        <v>72.382851716200292</v>
      </c>
      <c r="DD1885" s="13">
        <v>71.552195134604204</v>
      </c>
      <c r="DE1885" s="13">
        <f ca="1"/>
        <v>73.379669334451023</v>
      </c>
      <c r="DF1885" s="13">
        <v>74.120991112093975</v>
      </c>
    </row>
    <row r="1886" spans="1:110" x14ac:dyDescent="0.25">
      <c r="A1886" s="9">
        <v>58.2</v>
      </c>
      <c r="B1886" s="10" t="b">
        <v>1</v>
      </c>
      <c r="U1886" s="13"/>
      <c r="V1886" s="13"/>
      <c r="W1886" s="14"/>
      <c r="X1886" s="26"/>
      <c r="Y1886" s="26"/>
      <c r="Z1886" s="26"/>
      <c r="AA1886" s="26"/>
      <c r="AB1886" s="26"/>
      <c r="AC1886" s="26"/>
      <c r="AD1886" s="26"/>
      <c r="AE1886" s="26"/>
      <c r="AG1886" s="13"/>
      <c r="AH1886" s="13"/>
      <c r="AI1886" s="14"/>
      <c r="AJ1886" s="26"/>
      <c r="AK1886" s="26"/>
      <c r="AL1886" s="26"/>
      <c r="AM1886" s="26"/>
      <c r="AN1886" s="26"/>
      <c r="AO1886" s="26"/>
      <c r="AP1886" s="26"/>
      <c r="AQ1886" s="26"/>
      <c r="AS1886" s="13"/>
      <c r="AT1886" s="13"/>
      <c r="AU1886" s="14"/>
      <c r="AV1886" s="26"/>
      <c r="AW1886" s="26"/>
      <c r="AX1886" s="26"/>
      <c r="AY1886" s="26"/>
      <c r="AZ1886" s="26"/>
      <c r="BA1886" s="26"/>
      <c r="BB1886" s="26"/>
      <c r="BC1886" s="26"/>
      <c r="CW1886" s="26">
        <v>0.64258879781420764</v>
      </c>
      <c r="CX1886" s="13">
        <v>74.099999999999994</v>
      </c>
      <c r="CY1886" s="13">
        <v>72.704830844475637</v>
      </c>
      <c r="CZ1886" s="13">
        <v>72.296732468588544</v>
      </c>
      <c r="DA1886" s="13">
        <v>71.223340087542539</v>
      </c>
      <c r="DB1886" s="13">
        <f ca="1"/>
        <v>73.52908664476908</v>
      </c>
      <c r="DC1886" s="13">
        <f ca="1"/>
        <v>72.391788275629708</v>
      </c>
      <c r="DD1886" s="13">
        <v>71.561580990182648</v>
      </c>
      <c r="DE1886" s="13">
        <f ca="1"/>
        <v>73.388582315272586</v>
      </c>
      <c r="DF1886" s="13">
        <v>74.130007147875475</v>
      </c>
    </row>
    <row r="1887" spans="1:110" x14ac:dyDescent="0.25">
      <c r="A1887" s="9">
        <v>57.1</v>
      </c>
      <c r="B1887" s="10" t="b">
        <v>1</v>
      </c>
      <c r="U1887" s="13"/>
      <c r="V1887" s="13"/>
      <c r="W1887" s="14"/>
      <c r="X1887" s="26"/>
      <c r="Y1887" s="26"/>
      <c r="Z1887" s="26"/>
      <c r="AA1887" s="26"/>
      <c r="AB1887" s="26"/>
      <c r="AC1887" s="26"/>
      <c r="AD1887" s="26"/>
      <c r="AE1887" s="26"/>
      <c r="AG1887" s="13"/>
      <c r="AH1887" s="13"/>
      <c r="AI1887" s="14"/>
      <c r="AJ1887" s="26"/>
      <c r="AK1887" s="26"/>
      <c r="AL1887" s="26"/>
      <c r="AM1887" s="26"/>
      <c r="AN1887" s="26"/>
      <c r="AO1887" s="26"/>
      <c r="AP1887" s="26"/>
      <c r="AQ1887" s="26"/>
      <c r="AS1887" s="13"/>
      <c r="AT1887" s="13"/>
      <c r="AU1887" s="14"/>
      <c r="AV1887" s="26"/>
      <c r="AW1887" s="26"/>
      <c r="AX1887" s="26"/>
      <c r="AY1887" s="26"/>
      <c r="AZ1887" s="26"/>
      <c r="BA1887" s="26"/>
      <c r="BB1887" s="26"/>
      <c r="BC1887" s="26"/>
      <c r="CW1887" s="26">
        <v>0.64293032786885251</v>
      </c>
      <c r="CX1887" s="13">
        <v>74.099999999999994</v>
      </c>
      <c r="CY1887" s="13">
        <v>72.713548420426946</v>
      </c>
      <c r="CZ1887" s="13">
        <v>72.306465039384534</v>
      </c>
      <c r="DA1887" s="13">
        <v>71.289520715617599</v>
      </c>
      <c r="DB1887" s="13">
        <f ca="1"/>
        <v>73.536608980976823</v>
      </c>
      <c r="DC1887" s="13">
        <f ca="1"/>
        <v>72.400728557174602</v>
      </c>
      <c r="DD1887" s="13">
        <v>71.570964351844253</v>
      </c>
      <c r="DE1887" s="13">
        <f ca="1"/>
        <v>73.397496177345289</v>
      </c>
      <c r="DF1887" s="13">
        <v>74.139023833660687</v>
      </c>
    </row>
    <row r="1888" spans="1:110" x14ac:dyDescent="0.25">
      <c r="A1888" s="9">
        <v>56</v>
      </c>
      <c r="B1888" s="10" t="b">
        <v>1</v>
      </c>
      <c r="U1888" s="13"/>
      <c r="V1888" s="13"/>
      <c r="W1888" s="14"/>
      <c r="X1888" s="26"/>
      <c r="Y1888" s="26"/>
      <c r="Z1888" s="26"/>
      <c r="AA1888" s="26"/>
      <c r="AB1888" s="26"/>
      <c r="AC1888" s="26"/>
      <c r="AD1888" s="26"/>
      <c r="AE1888" s="26"/>
      <c r="AG1888" s="13"/>
      <c r="AH1888" s="13"/>
      <c r="AI1888" s="14"/>
      <c r="AJ1888" s="26"/>
      <c r="AK1888" s="26"/>
      <c r="AL1888" s="26"/>
      <c r="AM1888" s="26"/>
      <c r="AN1888" s="26"/>
      <c r="AO1888" s="26"/>
      <c r="AP1888" s="26"/>
      <c r="AQ1888" s="26"/>
      <c r="AS1888" s="13"/>
      <c r="AT1888" s="13"/>
      <c r="AU1888" s="14"/>
      <c r="AV1888" s="26"/>
      <c r="AW1888" s="26"/>
      <c r="AX1888" s="26"/>
      <c r="AY1888" s="26"/>
      <c r="AZ1888" s="26"/>
      <c r="BA1888" s="26"/>
      <c r="BB1888" s="26"/>
      <c r="BC1888" s="26"/>
      <c r="CW1888" s="26">
        <v>0.64327185792349728</v>
      </c>
      <c r="CX1888" s="13">
        <v>74.099999999999994</v>
      </c>
      <c r="CY1888" s="13">
        <v>72.722268920286808</v>
      </c>
      <c r="CZ1888" s="13">
        <v>72.316202185378145</v>
      </c>
      <c r="DA1888" s="13">
        <v>71.355764674446888</v>
      </c>
      <c r="DB1888" s="13">
        <f ca="1"/>
        <v>73.544132295157482</v>
      </c>
      <c r="DC1888" s="13">
        <f ca="1"/>
        <v>72.409672571089658</v>
      </c>
      <c r="DD1888" s="13">
        <v>71.580345221575911</v>
      </c>
      <c r="DE1888" s="13">
        <f ca="1"/>
        <v>73.406410926410075</v>
      </c>
      <c r="DF1888" s="13">
        <v>74.148041174971226</v>
      </c>
    </row>
    <row r="1889" spans="1:110" x14ac:dyDescent="0.25">
      <c r="A1889" s="9">
        <v>55.2</v>
      </c>
      <c r="B1889" s="10" t="b">
        <v>1</v>
      </c>
      <c r="U1889" s="13"/>
      <c r="V1889" s="13"/>
      <c r="W1889" s="14"/>
      <c r="X1889" s="26"/>
      <c r="Y1889" s="26"/>
      <c r="Z1889" s="26"/>
      <c r="AA1889" s="26"/>
      <c r="AB1889" s="26"/>
      <c r="AC1889" s="26"/>
      <c r="AD1889" s="26"/>
      <c r="AE1889" s="26"/>
      <c r="AG1889" s="13"/>
      <c r="AH1889" s="13"/>
      <c r="AI1889" s="14"/>
      <c r="AJ1889" s="26"/>
      <c r="AK1889" s="26"/>
      <c r="AL1889" s="26"/>
      <c r="AM1889" s="26"/>
      <c r="AN1889" s="26"/>
      <c r="AO1889" s="26"/>
      <c r="AP1889" s="26"/>
      <c r="AQ1889" s="26"/>
      <c r="AS1889" s="13"/>
      <c r="AT1889" s="13"/>
      <c r="AU1889" s="14"/>
      <c r="AV1889" s="26"/>
      <c r="AW1889" s="26"/>
      <c r="AX1889" s="26"/>
      <c r="AY1889" s="26"/>
      <c r="AZ1889" s="26"/>
      <c r="BA1889" s="26"/>
      <c r="BB1889" s="26"/>
      <c r="BC1889" s="26"/>
      <c r="CW1889" s="26">
        <v>0.64361338797814205</v>
      </c>
      <c r="CX1889" s="13">
        <v>74.099999999999994</v>
      </c>
      <c r="CY1889" s="13">
        <v>72.730992353333519</v>
      </c>
      <c r="CZ1889" s="13">
        <v>72.325943918426873</v>
      </c>
      <c r="DA1889" s="13">
        <v>71.422072085353705</v>
      </c>
      <c r="DB1889" s="13">
        <f ca="1"/>
        <v>73.551656594153414</v>
      </c>
      <c r="DC1889" s="13">
        <f ca="1"/>
        <v>72.41862032765259</v>
      </c>
      <c r="DD1889" s="13">
        <v>71.589723601361925</v>
      </c>
      <c r="DE1889" s="13">
        <f ca="1"/>
        <v>73.415326568215775</v>
      </c>
      <c r="DF1889" s="13">
        <v>74.15705917733564</v>
      </c>
    </row>
    <row r="1890" spans="1:110" x14ac:dyDescent="0.25">
      <c r="A1890" s="9">
        <v>54.5</v>
      </c>
      <c r="B1890" s="10" t="b">
        <v>1</v>
      </c>
      <c r="U1890" s="13"/>
      <c r="V1890" s="13"/>
      <c r="W1890" s="14"/>
      <c r="X1890" s="26"/>
      <c r="Y1890" s="26"/>
      <c r="Z1890" s="26"/>
      <c r="AA1890" s="26"/>
      <c r="AB1890" s="26"/>
      <c r="AC1890" s="26"/>
      <c r="AD1890" s="26"/>
      <c r="AE1890" s="26"/>
      <c r="AG1890" s="13"/>
      <c r="AH1890" s="13"/>
      <c r="AI1890" s="14"/>
      <c r="AJ1890" s="26"/>
      <c r="AK1890" s="26"/>
      <c r="AL1890" s="26"/>
      <c r="AM1890" s="26"/>
      <c r="AN1890" s="26"/>
      <c r="AO1890" s="26"/>
      <c r="AP1890" s="26"/>
      <c r="AQ1890" s="26"/>
      <c r="AS1890" s="13"/>
      <c r="AT1890" s="13"/>
      <c r="AU1890" s="14"/>
      <c r="AV1890" s="26"/>
      <c r="AW1890" s="26"/>
      <c r="AX1890" s="26"/>
      <c r="AY1890" s="26"/>
      <c r="AZ1890" s="26"/>
      <c r="BA1890" s="26"/>
      <c r="BB1890" s="26"/>
      <c r="BC1890" s="26"/>
      <c r="CW1890" s="26">
        <v>0.64395491803278693</v>
      </c>
      <c r="CX1890" s="13">
        <v>74.099999999999994</v>
      </c>
      <c r="CY1890" s="13">
        <v>72.739718728864588</v>
      </c>
      <c r="CZ1890" s="13">
        <v>72.335690250416008</v>
      </c>
      <c r="DA1890" s="13">
        <v>71.488443070010348</v>
      </c>
      <c r="DB1890" s="13">
        <f ca="1"/>
        <v>73.559181884817264</v>
      </c>
      <c r="DC1890" s="13">
        <f ca="1"/>
        <v>72.427571837164209</v>
      </c>
      <c r="DD1890" s="13">
        <v>71.599099493183957</v>
      </c>
      <c r="DE1890" s="13">
        <f ca="1"/>
        <v>73.424243108519107</v>
      </c>
      <c r="DF1890" s="13">
        <v>74.166077846289497</v>
      </c>
    </row>
    <row r="1891" spans="1:110" x14ac:dyDescent="0.25">
      <c r="A1891" s="9">
        <v>53.7</v>
      </c>
      <c r="B1891" s="10" t="b">
        <v>1</v>
      </c>
      <c r="U1891" s="13"/>
      <c r="V1891" s="13"/>
      <c r="W1891" s="14"/>
      <c r="X1891" s="26"/>
      <c r="Y1891" s="26"/>
      <c r="Z1891" s="26"/>
      <c r="AA1891" s="26"/>
      <c r="AB1891" s="26"/>
      <c r="AC1891" s="26"/>
      <c r="AD1891" s="26"/>
      <c r="AE1891" s="26"/>
      <c r="AG1891" s="13"/>
      <c r="AH1891" s="13"/>
      <c r="AI1891" s="14"/>
      <c r="AJ1891" s="26"/>
      <c r="AK1891" s="26"/>
      <c r="AL1891" s="26"/>
      <c r="AM1891" s="26"/>
      <c r="AN1891" s="26"/>
      <c r="AO1891" s="26"/>
      <c r="AP1891" s="26"/>
      <c r="AQ1891" s="26"/>
      <c r="AS1891" s="13"/>
      <c r="AT1891" s="13"/>
      <c r="AU1891" s="14"/>
      <c r="AV1891" s="26"/>
      <c r="AW1891" s="26"/>
      <c r="AX1891" s="26"/>
      <c r="AY1891" s="26"/>
      <c r="AZ1891" s="26"/>
      <c r="BA1891" s="26"/>
      <c r="BB1891" s="26"/>
      <c r="BC1891" s="26"/>
      <c r="CW1891" s="26">
        <v>0.64429644808743169</v>
      </c>
      <c r="CX1891" s="13">
        <v>74.099999999999994</v>
      </c>
      <c r="CY1891" s="13">
        <v>72.748448056196821</v>
      </c>
      <c r="CZ1891" s="13">
        <v>72.345441193258978</v>
      </c>
      <c r="DA1891" s="13">
        <v>71.554877750439388</v>
      </c>
      <c r="DB1891" s="13">
        <f ca="1"/>
        <v>73.566708174012092</v>
      </c>
      <c r="DC1891" s="13">
        <f ca="1"/>
        <v>72.436527109948557</v>
      </c>
      <c r="DD1891" s="13">
        <v>71.608472899020995</v>
      </c>
      <c r="DE1891" s="13">
        <f ca="1"/>
        <v>73.433160553084676</v>
      </c>
      <c r="DF1891" s="13">
        <v>74.175097187375371</v>
      </c>
    </row>
    <row r="1892" spans="1:110" x14ac:dyDescent="0.25">
      <c r="A1892" s="9">
        <v>52.9</v>
      </c>
      <c r="B1892" s="10" t="b">
        <v>1</v>
      </c>
      <c r="U1892" s="13"/>
      <c r="V1892" s="13"/>
      <c r="W1892" s="14"/>
      <c r="X1892" s="26"/>
      <c r="Y1892" s="26"/>
      <c r="Z1892" s="26"/>
      <c r="AA1892" s="26"/>
      <c r="AB1892" s="26"/>
      <c r="AC1892" s="26"/>
      <c r="AD1892" s="26"/>
      <c r="AE1892" s="26"/>
      <c r="AG1892" s="13"/>
      <c r="AH1892" s="13"/>
      <c r="AI1892" s="14"/>
      <c r="AJ1892" s="26"/>
      <c r="AK1892" s="26"/>
      <c r="AL1892" s="26"/>
      <c r="AM1892" s="26"/>
      <c r="AN1892" s="26"/>
      <c r="AO1892" s="26"/>
      <c r="AP1892" s="26"/>
      <c r="AQ1892" s="26"/>
      <c r="AS1892" s="13"/>
      <c r="AT1892" s="13"/>
      <c r="AU1892" s="14"/>
      <c r="AV1892" s="26"/>
      <c r="AW1892" s="26"/>
      <c r="AX1892" s="26"/>
      <c r="AY1892" s="26"/>
      <c r="AZ1892" s="26"/>
      <c r="BA1892" s="26"/>
      <c r="BB1892" s="26"/>
      <c r="BC1892" s="26"/>
      <c r="CW1892" s="26">
        <v>0.64463797814207646</v>
      </c>
      <c r="CX1892" s="13">
        <v>74.099999999999994</v>
      </c>
      <c r="CY1892" s="13">
        <v>72.757180344666409</v>
      </c>
      <c r="CZ1892" s="13">
        <v>72.355196758897151</v>
      </c>
      <c r="DA1892" s="13">
        <v>71.621376249015057</v>
      </c>
      <c r="DB1892" s="13">
        <f ca="1"/>
        <v>73.574235468611363</v>
      </c>
      <c r="DC1892" s="13">
        <f ca="1"/>
        <v>72.445486156353027</v>
      </c>
      <c r="DD1892" s="13">
        <v>71.617843820849487</v>
      </c>
      <c r="DE1892" s="13">
        <f ca="1"/>
        <v>73.442078907685087</v>
      </c>
      <c r="DF1892" s="13">
        <v>74.184117206142929</v>
      </c>
    </row>
    <row r="1893" spans="1:110" x14ac:dyDescent="0.25">
      <c r="A1893" s="9">
        <v>52.1</v>
      </c>
      <c r="B1893" s="10" t="b">
        <v>1</v>
      </c>
      <c r="U1893" s="13"/>
      <c r="V1893" s="13"/>
      <c r="W1893" s="14"/>
      <c r="X1893" s="26"/>
      <c r="Y1893" s="26"/>
      <c r="Z1893" s="26"/>
      <c r="AA1893" s="26"/>
      <c r="AB1893" s="26"/>
      <c r="AC1893" s="26"/>
      <c r="AD1893" s="26"/>
      <c r="AE1893" s="26"/>
      <c r="AG1893" s="13"/>
      <c r="AH1893" s="13"/>
      <c r="AI1893" s="14"/>
      <c r="AJ1893" s="26"/>
      <c r="AK1893" s="26"/>
      <c r="AL1893" s="26"/>
      <c r="AM1893" s="26"/>
      <c r="AN1893" s="26"/>
      <c r="AO1893" s="26"/>
      <c r="AP1893" s="26"/>
      <c r="AQ1893" s="26"/>
      <c r="AS1893" s="13"/>
      <c r="AT1893" s="13"/>
      <c r="AU1893" s="14"/>
      <c r="AV1893" s="26"/>
      <c r="AW1893" s="26"/>
      <c r="AX1893" s="26"/>
      <c r="AY1893" s="26"/>
      <c r="AZ1893" s="26"/>
      <c r="BA1893" s="26"/>
      <c r="BB1893" s="26"/>
      <c r="BC1893" s="26"/>
      <c r="CW1893" s="26">
        <v>0.64497950819672134</v>
      </c>
      <c r="CX1893" s="13">
        <v>74.099999999999994</v>
      </c>
      <c r="CY1893" s="13">
        <v>72.765915603629011</v>
      </c>
      <c r="CZ1893" s="13">
        <v>72.364956959300173</v>
      </c>
      <c r="DA1893" s="13">
        <v>71.687938688464612</v>
      </c>
      <c r="DB1893" s="13">
        <f ca="1"/>
        <v>73.581763775499027</v>
      </c>
      <c r="DC1893" s="13">
        <f ca="1"/>
        <v>72.454448986748375</v>
      </c>
      <c r="DD1893" s="13">
        <v>71.627212260643176</v>
      </c>
      <c r="DE1893" s="13">
        <f ca="1"/>
        <v>73.450998178100875</v>
      </c>
      <c r="DF1893" s="13">
        <v>74.193137908148913</v>
      </c>
    </row>
    <row r="1894" spans="1:110" x14ac:dyDescent="0.25">
      <c r="A1894" s="9">
        <v>51.4</v>
      </c>
      <c r="B1894" s="10" t="b">
        <v>1</v>
      </c>
      <c r="U1894" s="13"/>
      <c r="V1894" s="13"/>
      <c r="W1894" s="14"/>
      <c r="X1894" s="26"/>
      <c r="Y1894" s="26"/>
      <c r="Z1894" s="26"/>
      <c r="AA1894" s="26"/>
      <c r="AB1894" s="26"/>
      <c r="AC1894" s="26"/>
      <c r="AD1894" s="26"/>
      <c r="AE1894" s="26"/>
      <c r="AG1894" s="13"/>
      <c r="AH1894" s="13"/>
      <c r="AI1894" s="14"/>
      <c r="AJ1894" s="26"/>
      <c r="AK1894" s="26"/>
      <c r="AL1894" s="26"/>
      <c r="AM1894" s="26"/>
      <c r="AN1894" s="26"/>
      <c r="AO1894" s="26"/>
      <c r="AP1894" s="26"/>
      <c r="AQ1894" s="26"/>
      <c r="AS1894" s="13"/>
      <c r="AT1894" s="13"/>
      <c r="AU1894" s="14"/>
      <c r="AV1894" s="26"/>
      <c r="AW1894" s="26"/>
      <c r="AX1894" s="26"/>
      <c r="AY1894" s="26"/>
      <c r="AZ1894" s="26"/>
      <c r="BA1894" s="26"/>
      <c r="BB1894" s="26"/>
      <c r="BC1894" s="26"/>
      <c r="CW1894" s="26">
        <v>0.64532103825136611</v>
      </c>
      <c r="CX1894" s="13">
        <v>74.099999999999994</v>
      </c>
      <c r="CY1894" s="13">
        <v>72.774653842459799</v>
      </c>
      <c r="CZ1894" s="13">
        <v>72.374721806466042</v>
      </c>
      <c r="DA1894" s="13">
        <v>71.754565191869602</v>
      </c>
      <c r="DB1894" s="13">
        <f ca="1"/>
        <v>73.589293101569595</v>
      </c>
      <c r="DC1894" s="13">
        <f ca="1"/>
        <v>72.463415611528902</v>
      </c>
      <c r="DD1894" s="13">
        <v>71.636578220373266</v>
      </c>
      <c r="DE1894" s="13">
        <f ca="1"/>
        <v>73.459918370120747</v>
      </c>
      <c r="DF1894" s="13">
        <v>74.202159298957213</v>
      </c>
    </row>
    <row r="1895" spans="1:110" x14ac:dyDescent="0.25">
      <c r="A1895" s="9">
        <v>56</v>
      </c>
      <c r="B1895" s="10" t="b">
        <v>1</v>
      </c>
      <c r="U1895" s="13"/>
      <c r="V1895" s="13"/>
      <c r="W1895" s="14"/>
      <c r="X1895" s="26"/>
      <c r="Y1895" s="26"/>
      <c r="Z1895" s="26"/>
      <c r="AA1895" s="26"/>
      <c r="AB1895" s="26"/>
      <c r="AC1895" s="26"/>
      <c r="AD1895" s="26"/>
      <c r="AE1895" s="26"/>
      <c r="AG1895" s="13"/>
      <c r="AH1895" s="13"/>
      <c r="AI1895" s="14"/>
      <c r="AJ1895" s="26"/>
      <c r="AK1895" s="26"/>
      <c r="AL1895" s="26"/>
      <c r="AM1895" s="26"/>
      <c r="AN1895" s="26"/>
      <c r="AO1895" s="26"/>
      <c r="AP1895" s="26"/>
      <c r="AQ1895" s="26"/>
      <c r="AS1895" s="13"/>
      <c r="AT1895" s="13"/>
      <c r="AU1895" s="14"/>
      <c r="AV1895" s="26"/>
      <c r="AW1895" s="26"/>
      <c r="AX1895" s="26"/>
      <c r="AY1895" s="26"/>
      <c r="AZ1895" s="26"/>
      <c r="BA1895" s="26"/>
      <c r="BB1895" s="26"/>
      <c r="BC1895" s="26"/>
      <c r="CW1895" s="26">
        <v>0.64566256830601088</v>
      </c>
      <c r="CX1895" s="13">
        <v>74.099999999999994</v>
      </c>
      <c r="CY1895" s="13">
        <v>72.783395070553624</v>
      </c>
      <c r="CZ1895" s="13">
        <v>72.384491312421162</v>
      </c>
      <c r="DA1895" s="13">
        <v>71.821255882667359</v>
      </c>
      <c r="DB1895" s="13">
        <f ca="1"/>
        <v>73.596823453728135</v>
      </c>
      <c r="DC1895" s="13">
        <f ca="1"/>
        <v>72.472386041112529</v>
      </c>
      <c r="DD1895" s="13">
        <v>71.645941702008315</v>
      </c>
      <c r="DE1895" s="13">
        <f ca="1"/>
        <v>73.468839489541367</v>
      </c>
      <c r="DF1895" s="13">
        <v>74.211181384138882</v>
      </c>
    </row>
    <row r="1896" spans="1:110" x14ac:dyDescent="0.25">
      <c r="A1896" s="9">
        <v>50</v>
      </c>
      <c r="B1896" s="10" t="b">
        <v>1</v>
      </c>
      <c r="U1896" s="13"/>
      <c r="V1896" s="13"/>
      <c r="W1896" s="14"/>
      <c r="X1896" s="26"/>
      <c r="Y1896" s="26"/>
      <c r="Z1896" s="26"/>
      <c r="AA1896" s="26"/>
      <c r="AB1896" s="26"/>
      <c r="AC1896" s="26"/>
      <c r="AD1896" s="26"/>
      <c r="AE1896" s="26"/>
      <c r="AG1896" s="13"/>
      <c r="AH1896" s="13"/>
      <c r="AI1896" s="14"/>
      <c r="AJ1896" s="26"/>
      <c r="AK1896" s="26"/>
      <c r="AL1896" s="26"/>
      <c r="AM1896" s="26"/>
      <c r="AN1896" s="26"/>
      <c r="AO1896" s="26"/>
      <c r="AP1896" s="26"/>
      <c r="AQ1896" s="26"/>
      <c r="AS1896" s="13"/>
      <c r="AT1896" s="13"/>
      <c r="AU1896" s="14"/>
      <c r="AV1896" s="26"/>
      <c r="AW1896" s="26"/>
      <c r="AX1896" s="26"/>
      <c r="AY1896" s="26"/>
      <c r="AZ1896" s="26"/>
      <c r="BA1896" s="26"/>
      <c r="BB1896" s="26"/>
      <c r="BC1896" s="26"/>
      <c r="CW1896" s="26">
        <v>0.64600409836065575</v>
      </c>
      <c r="CX1896" s="13">
        <v>74.099999999999994</v>
      </c>
      <c r="CY1896" s="13">
        <v>72.792139297325036</v>
      </c>
      <c r="CZ1896" s="13">
        <v>72.39426548922053</v>
      </c>
      <c r="DA1896" s="13">
        <v>71.888010884652346</v>
      </c>
      <c r="DB1896" s="13">
        <f ca="1"/>
        <v>73.604354838890416</v>
      </c>
      <c r="DC1896" s="13">
        <f ca="1"/>
        <v>72.481360285940866</v>
      </c>
      <c r="DD1896" s="13">
        <v>71.655302707514267</v>
      </c>
      <c r="DE1896" s="13">
        <f ca="1"/>
        <v>73.477761542167585</v>
      </c>
      <c r="DF1896" s="13">
        <v>74.220204169272236</v>
      </c>
    </row>
    <row r="1897" spans="1:110" x14ac:dyDescent="0.25">
      <c r="A1897" s="9">
        <v>54.5</v>
      </c>
      <c r="B1897" s="10" t="b">
        <v>1</v>
      </c>
      <c r="U1897" s="13"/>
      <c r="V1897" s="13"/>
      <c r="W1897" s="14"/>
      <c r="X1897" s="26"/>
      <c r="Y1897" s="26"/>
      <c r="Z1897" s="26"/>
      <c r="AA1897" s="26"/>
      <c r="AB1897" s="26"/>
      <c r="AC1897" s="26"/>
      <c r="AD1897" s="26"/>
      <c r="AE1897" s="26"/>
      <c r="AG1897" s="13"/>
      <c r="AH1897" s="13"/>
      <c r="AI1897" s="14"/>
      <c r="AJ1897" s="26"/>
      <c r="AK1897" s="26"/>
      <c r="AL1897" s="26"/>
      <c r="AM1897" s="26"/>
      <c r="AN1897" s="26"/>
      <c r="AO1897" s="26"/>
      <c r="AP1897" s="26"/>
      <c r="AQ1897" s="26"/>
      <c r="AS1897" s="13"/>
      <c r="AT1897" s="13"/>
      <c r="AU1897" s="14"/>
      <c r="AV1897" s="26"/>
      <c r="AW1897" s="26"/>
      <c r="AX1897" s="26"/>
      <c r="AY1897" s="26"/>
      <c r="AZ1897" s="26"/>
      <c r="BA1897" s="26"/>
      <c r="BB1897" s="26"/>
      <c r="BC1897" s="26"/>
      <c r="CW1897" s="26">
        <v>0.64634562841530052</v>
      </c>
      <c r="CX1897" s="13">
        <v>74.099999999999994</v>
      </c>
      <c r="CY1897" s="13">
        <v>72.800886532208381</v>
      </c>
      <c r="CZ1897" s="13">
        <v>72.404044348947707</v>
      </c>
      <c r="DA1897" s="13">
        <v>71.954830321977425</v>
      </c>
      <c r="DB1897" s="13">
        <f ca="1"/>
        <v>73.611887263982865</v>
      </c>
      <c r="DC1897" s="13">
        <f ca="1"/>
        <v>72.490338356479356</v>
      </c>
      <c r="DD1897" s="13">
        <v>71.664661238854507</v>
      </c>
      <c r="DE1897" s="13">
        <f ca="1"/>
        <v>73.486684533812394</v>
      </c>
      <c r="DF1897" s="13">
        <v>74.229227659942794</v>
      </c>
    </row>
    <row r="1898" spans="1:110" x14ac:dyDescent="0.25">
      <c r="A1898" s="9">
        <v>53.6</v>
      </c>
      <c r="B1898" s="10" t="b">
        <v>1</v>
      </c>
      <c r="U1898" s="13"/>
      <c r="V1898" s="13"/>
      <c r="W1898" s="14"/>
      <c r="X1898" s="26"/>
      <c r="Y1898" s="26"/>
      <c r="Z1898" s="26"/>
      <c r="AA1898" s="26"/>
      <c r="AB1898" s="26"/>
      <c r="AC1898" s="26"/>
      <c r="AD1898" s="26"/>
      <c r="AE1898" s="26"/>
      <c r="AG1898" s="13"/>
      <c r="AH1898" s="13"/>
      <c r="AI1898" s="14"/>
      <c r="AJ1898" s="26"/>
      <c r="AK1898" s="26"/>
      <c r="AL1898" s="26"/>
      <c r="AM1898" s="26"/>
      <c r="AN1898" s="26"/>
      <c r="AO1898" s="26"/>
      <c r="AP1898" s="26"/>
      <c r="AQ1898" s="26"/>
      <c r="AS1898" s="13"/>
      <c r="AT1898" s="13"/>
      <c r="AU1898" s="14"/>
      <c r="AV1898" s="26"/>
      <c r="AW1898" s="26"/>
      <c r="AX1898" s="26"/>
      <c r="AY1898" s="26"/>
      <c r="AZ1898" s="26"/>
      <c r="BA1898" s="26"/>
      <c r="BB1898" s="26"/>
      <c r="BC1898" s="26"/>
      <c r="CW1898" s="26">
        <v>0.6466871584699454</v>
      </c>
      <c r="CX1898" s="13">
        <v>74.099999999999994</v>
      </c>
      <c r="CY1898" s="13">
        <v>72.809636784657911</v>
      </c>
      <c r="CZ1898" s="13">
        <v>72.413827903715301</v>
      </c>
      <c r="DA1898" s="13">
        <v>72.021714319155379</v>
      </c>
      <c r="DB1898" s="13">
        <f ca="1"/>
        <v>73.619420735942697</v>
      </c>
      <c r="DC1898" s="13">
        <f ca="1"/>
        <v>72.499320263217328</v>
      </c>
      <c r="DD1898" s="13">
        <v>71.67401729798982</v>
      </c>
      <c r="DE1898" s="13">
        <f ca="1"/>
        <v>73.495608470297014</v>
      </c>
      <c r="DF1898" s="13">
        <v>74.238251861743379</v>
      </c>
    </row>
    <row r="1899" spans="1:110" x14ac:dyDescent="0.25">
      <c r="A1899" s="9">
        <v>53.2</v>
      </c>
      <c r="B1899" s="10" t="b">
        <v>1</v>
      </c>
      <c r="U1899" s="13"/>
      <c r="V1899" s="13"/>
      <c r="W1899" s="14"/>
      <c r="X1899" s="26"/>
      <c r="Y1899" s="26"/>
      <c r="Z1899" s="26"/>
      <c r="AA1899" s="26"/>
      <c r="AB1899" s="26"/>
      <c r="AC1899" s="26"/>
      <c r="AD1899" s="26"/>
      <c r="AE1899" s="26"/>
      <c r="AG1899" s="13"/>
      <c r="AH1899" s="13"/>
      <c r="AI1899" s="14"/>
      <c r="AJ1899" s="26"/>
      <c r="AK1899" s="26"/>
      <c r="AL1899" s="26"/>
      <c r="AM1899" s="26"/>
      <c r="AN1899" s="26"/>
      <c r="AO1899" s="26"/>
      <c r="AP1899" s="26"/>
      <c r="AQ1899" s="26"/>
      <c r="AS1899" s="13"/>
      <c r="AT1899" s="13"/>
      <c r="AU1899" s="14"/>
      <c r="AV1899" s="26"/>
      <c r="AW1899" s="26"/>
      <c r="AX1899" s="26"/>
      <c r="AY1899" s="26"/>
      <c r="AZ1899" s="26"/>
      <c r="BA1899" s="26"/>
      <c r="BB1899" s="26"/>
      <c r="BC1899" s="26"/>
      <c r="CW1899" s="26">
        <v>0.64702868852459017</v>
      </c>
      <c r="CX1899" s="13">
        <v>74.099999999999994</v>
      </c>
      <c r="CY1899" s="13">
        <v>72.818390064147849</v>
      </c>
      <c r="CZ1899" s="13">
        <v>72.423616165664583</v>
      </c>
      <c r="DA1899" s="13">
        <v>72.088663001060212</v>
      </c>
      <c r="DB1899" s="13">
        <f ca="1"/>
        <v>73.626955261717924</v>
      </c>
      <c r="DC1899" s="13">
        <f ca="1"/>
        <v>72.508306016668158</v>
      </c>
      <c r="DD1899" s="13">
        <v>71.68337088687835</v>
      </c>
      <c r="DE1899" s="13">
        <f ca="1"/>
        <v>73.504533357450882</v>
      </c>
      <c r="DF1899" s="13">
        <v>74.247276780274177</v>
      </c>
    </row>
    <row r="1900" spans="1:110" x14ac:dyDescent="0.25">
      <c r="A1900" s="9">
        <v>52.7</v>
      </c>
      <c r="B1900" s="10" t="b">
        <v>1</v>
      </c>
      <c r="U1900" s="13"/>
      <c r="V1900" s="13"/>
      <c r="W1900" s="14"/>
      <c r="X1900" s="26"/>
      <c r="Y1900" s="26"/>
      <c r="Z1900" s="26"/>
      <c r="AA1900" s="26"/>
      <c r="AB1900" s="26"/>
      <c r="AC1900" s="26"/>
      <c r="AD1900" s="26"/>
      <c r="AE1900" s="26"/>
      <c r="AG1900" s="13"/>
      <c r="AH1900" s="13"/>
      <c r="AI1900" s="14"/>
      <c r="AJ1900" s="26"/>
      <c r="AK1900" s="26"/>
      <c r="AL1900" s="26"/>
      <c r="AM1900" s="26"/>
      <c r="AN1900" s="26"/>
      <c r="AO1900" s="26"/>
      <c r="AP1900" s="26"/>
      <c r="AQ1900" s="26"/>
      <c r="AS1900" s="13"/>
      <c r="AT1900" s="13"/>
      <c r="AU1900" s="14"/>
      <c r="AV1900" s="26"/>
      <c r="AW1900" s="26"/>
      <c r="AX1900" s="26"/>
      <c r="AY1900" s="26"/>
      <c r="AZ1900" s="26"/>
      <c r="BA1900" s="26"/>
      <c r="BB1900" s="26"/>
      <c r="BC1900" s="26"/>
      <c r="CW1900" s="26">
        <v>0.64737021857923494</v>
      </c>
      <c r="CX1900" s="13">
        <v>74.099999999999994</v>
      </c>
      <c r="CY1900" s="13">
        <v>72.827146380172493</v>
      </c>
      <c r="CZ1900" s="13">
        <v>72.433409146965985</v>
      </c>
      <c r="DA1900" s="13">
        <v>72.155676492928592</v>
      </c>
      <c r="DB1900" s="13">
        <f ca="1"/>
        <v>73.63449084826749</v>
      </c>
      <c r="DC1900" s="13">
        <f ca="1"/>
        <v>72.517295627369293</v>
      </c>
      <c r="DD1900" s="13">
        <v>71.692722007475709</v>
      </c>
      <c r="DE1900" s="13">
        <f ca="1"/>
        <v>73.513459201111772</v>
      </c>
      <c r="DF1900" s="13">
        <v>74.256302421142664</v>
      </c>
    </row>
    <row r="1901" spans="1:110" x14ac:dyDescent="0.25">
      <c r="A1901" s="9">
        <v>52.3</v>
      </c>
      <c r="B1901" s="10" t="b">
        <v>1</v>
      </c>
      <c r="U1901" s="13"/>
      <c r="V1901" s="13"/>
      <c r="W1901" s="14"/>
      <c r="X1901" s="26"/>
      <c r="Y1901" s="26"/>
      <c r="Z1901" s="26"/>
      <c r="AA1901" s="26"/>
      <c r="AB1901" s="26"/>
      <c r="AC1901" s="26"/>
      <c r="AD1901" s="26"/>
      <c r="AE1901" s="26"/>
      <c r="AG1901" s="13"/>
      <c r="AH1901" s="13"/>
      <c r="AI1901" s="14"/>
      <c r="AJ1901" s="26"/>
      <c r="AK1901" s="26"/>
      <c r="AL1901" s="26"/>
      <c r="AM1901" s="26"/>
      <c r="AN1901" s="26"/>
      <c r="AO1901" s="26"/>
      <c r="AP1901" s="26"/>
      <c r="AQ1901" s="26"/>
      <c r="AS1901" s="13"/>
      <c r="AT1901" s="13"/>
      <c r="AU1901" s="14"/>
      <c r="AV1901" s="26"/>
      <c r="AW1901" s="26"/>
      <c r="AX1901" s="26"/>
      <c r="AY1901" s="26"/>
      <c r="AZ1901" s="26"/>
      <c r="BA1901" s="26"/>
      <c r="BB1901" s="26"/>
      <c r="BC1901" s="26"/>
      <c r="CW1901" s="26">
        <v>0.64771174863387981</v>
      </c>
      <c r="CX1901" s="13">
        <v>74.099999999999994</v>
      </c>
      <c r="CY1901" s="13">
        <v>72.835905742246283</v>
      </c>
      <c r="CZ1901" s="13">
        <v>72.443206859819085</v>
      </c>
      <c r="DA1901" s="13">
        <v>72.222754920361297</v>
      </c>
      <c r="DB1901" s="13">
        <f ca="1"/>
        <v>73.642027502561206</v>
      </c>
      <c r="DC1901" s="13">
        <f ca="1"/>
        <v>72.526289105882427</v>
      </c>
      <c r="DD1901" s="13">
        <v>71.702070661734922</v>
      </c>
      <c r="DE1901" s="13">
        <f ca="1"/>
        <v>73.522386007125718</v>
      </c>
      <c r="DF1901" s="13">
        <v>74.265328789963831</v>
      </c>
    </row>
    <row r="1902" spans="1:110" x14ac:dyDescent="0.25">
      <c r="A1902" s="9">
        <v>52</v>
      </c>
      <c r="B1902" s="10" t="b">
        <v>1</v>
      </c>
      <c r="U1902" s="13"/>
      <c r="V1902" s="13"/>
      <c r="W1902" s="14"/>
      <c r="X1902" s="26"/>
      <c r="Y1902" s="26"/>
      <c r="Z1902" s="26"/>
      <c r="AA1902" s="26"/>
      <c r="AB1902" s="26"/>
      <c r="AC1902" s="26"/>
      <c r="AD1902" s="26"/>
      <c r="AE1902" s="26"/>
      <c r="AG1902" s="13"/>
      <c r="AH1902" s="13"/>
      <c r="AI1902" s="14"/>
      <c r="AJ1902" s="26"/>
      <c r="AK1902" s="26"/>
      <c r="AL1902" s="26"/>
      <c r="AM1902" s="26"/>
      <c r="AN1902" s="26"/>
      <c r="AO1902" s="26"/>
      <c r="AP1902" s="26"/>
      <c r="AQ1902" s="26"/>
      <c r="AS1902" s="13"/>
      <c r="AT1902" s="13"/>
      <c r="AU1902" s="14"/>
      <c r="AV1902" s="26"/>
      <c r="AW1902" s="26"/>
      <c r="AX1902" s="26"/>
      <c r="AY1902" s="26"/>
      <c r="AZ1902" s="26"/>
      <c r="BA1902" s="26"/>
      <c r="BB1902" s="26"/>
      <c r="BC1902" s="26"/>
      <c r="CW1902" s="26">
        <v>0.64805327868852458</v>
      </c>
      <c r="CX1902" s="13">
        <v>74.099999999999994</v>
      </c>
      <c r="CY1902" s="13">
        <v>72.844668159903904</v>
      </c>
      <c r="CZ1902" s="13">
        <v>72.453009316452793</v>
      </c>
      <c r="DA1902" s="13">
        <v>72.289898409324465</v>
      </c>
      <c r="DB1902" s="13">
        <f ca="1"/>
        <v>73.649565231579871</v>
      </c>
      <c r="DC1902" s="13">
        <f ca="1"/>
        <v>72.535286462793579</v>
      </c>
      <c r="DD1902" s="13">
        <v>71.71141685160643</v>
      </c>
      <c r="DE1902" s="13">
        <f ca="1"/>
        <v>73.531313781347166</v>
      </c>
      <c r="DF1902" s="13">
        <v>74.274355892359992</v>
      </c>
    </row>
    <row r="1903" spans="1:110" x14ac:dyDescent="0.25">
      <c r="A1903" s="9">
        <v>51.6</v>
      </c>
      <c r="B1903" s="10" t="b">
        <v>1</v>
      </c>
      <c r="U1903" s="13"/>
      <c r="V1903" s="13"/>
      <c r="W1903" s="14"/>
      <c r="X1903" s="26"/>
      <c r="Y1903" s="26"/>
      <c r="Z1903" s="26"/>
      <c r="AA1903" s="26"/>
      <c r="AB1903" s="26"/>
      <c r="AC1903" s="26"/>
      <c r="AD1903" s="26"/>
      <c r="AE1903" s="26"/>
      <c r="AG1903" s="13"/>
      <c r="AH1903" s="13"/>
      <c r="AI1903" s="14"/>
      <c r="AJ1903" s="26"/>
      <c r="AK1903" s="26"/>
      <c r="AL1903" s="26"/>
      <c r="AM1903" s="26"/>
      <c r="AN1903" s="26"/>
      <c r="AO1903" s="26"/>
      <c r="AP1903" s="26"/>
      <c r="AQ1903" s="26"/>
      <c r="AS1903" s="13"/>
      <c r="AT1903" s="13"/>
      <c r="AU1903" s="14"/>
      <c r="AV1903" s="26"/>
      <c r="AW1903" s="26"/>
      <c r="AX1903" s="26"/>
      <c r="AY1903" s="26"/>
      <c r="AZ1903" s="26"/>
      <c r="BA1903" s="26"/>
      <c r="BB1903" s="26"/>
      <c r="BC1903" s="26"/>
      <c r="CW1903" s="26">
        <v>0.64839480874316935</v>
      </c>
      <c r="CX1903" s="13">
        <v>74.099999999999994</v>
      </c>
      <c r="CY1903" s="13">
        <v>72.853433642700381</v>
      </c>
      <c r="CZ1903" s="13">
        <v>72.462816529125291</v>
      </c>
      <c r="DA1903" s="13">
        <v>72.357107086151231</v>
      </c>
      <c r="DB1903" s="13">
        <f ca="1"/>
        <v>73.657104042315382</v>
      </c>
      <c r="DC1903" s="13">
        <f ca="1"/>
        <v>72.544287708713142</v>
      </c>
      <c r="DD1903" s="13">
        <v>71.720760579038114</v>
      </c>
      <c r="DE1903" s="13">
        <f ca="1"/>
        <v>73.540242529638959</v>
      </c>
      <c r="DF1903" s="13">
        <v>74.283383733961031</v>
      </c>
    </row>
    <row r="1904" spans="1:110" x14ac:dyDescent="0.25">
      <c r="A1904" s="9">
        <v>59</v>
      </c>
      <c r="B1904" s="10" t="b">
        <v>1</v>
      </c>
      <c r="U1904" s="13"/>
      <c r="V1904" s="13"/>
      <c r="W1904" s="14"/>
      <c r="X1904" s="26"/>
      <c r="Y1904" s="26"/>
      <c r="Z1904" s="26"/>
      <c r="AA1904" s="26"/>
      <c r="AB1904" s="26"/>
      <c r="AC1904" s="26"/>
      <c r="AD1904" s="26"/>
      <c r="AE1904" s="26"/>
      <c r="AG1904" s="13"/>
      <c r="AH1904" s="13"/>
      <c r="AI1904" s="14"/>
      <c r="AJ1904" s="26"/>
      <c r="AK1904" s="26"/>
      <c r="AL1904" s="26"/>
      <c r="AM1904" s="26"/>
      <c r="AN1904" s="26"/>
      <c r="AO1904" s="26"/>
      <c r="AP1904" s="26"/>
      <c r="AQ1904" s="26"/>
      <c r="AS1904" s="13"/>
      <c r="AT1904" s="13"/>
      <c r="AU1904" s="14"/>
      <c r="AV1904" s="26"/>
      <c r="AW1904" s="26"/>
      <c r="AX1904" s="26"/>
      <c r="AY1904" s="26"/>
      <c r="AZ1904" s="26"/>
      <c r="BA1904" s="26"/>
      <c r="BB1904" s="26"/>
      <c r="BC1904" s="26"/>
      <c r="CW1904" s="26">
        <v>0.64873633879781423</v>
      </c>
      <c r="CX1904" s="13">
        <v>74.099999999999994</v>
      </c>
      <c r="CY1904" s="13">
        <v>72.862202200211129</v>
      </c>
      <c r="CZ1904" s="13">
        <v>72.472628510124395</v>
      </c>
      <c r="DA1904" s="13">
        <v>72.424381077543046</v>
      </c>
      <c r="DB1904" s="13">
        <f ca="1"/>
        <v>73.66464394177072</v>
      </c>
      <c r="DC1904" s="13">
        <f ca="1"/>
        <v>72.55329285427608</v>
      </c>
      <c r="DD1904" s="13">
        <v>71.730101845975298</v>
      </c>
      <c r="DE1904" s="13">
        <f ca="1"/>
        <v>73.549172257872428</v>
      </c>
      <c r="DF1904" s="13">
        <v>74.292412320404338</v>
      </c>
    </row>
    <row r="1905" spans="1:110" x14ac:dyDescent="0.25">
      <c r="A1905" s="9">
        <v>55</v>
      </c>
      <c r="B1905" s="10" t="b">
        <v>1</v>
      </c>
      <c r="U1905" s="13"/>
      <c r="V1905" s="13"/>
      <c r="W1905" s="14"/>
      <c r="X1905" s="26"/>
      <c r="Y1905" s="26"/>
      <c r="Z1905" s="26"/>
      <c r="AA1905" s="26"/>
      <c r="AB1905" s="26"/>
      <c r="AC1905" s="26"/>
      <c r="AD1905" s="26"/>
      <c r="AE1905" s="26"/>
      <c r="AG1905" s="13"/>
      <c r="AH1905" s="13"/>
      <c r="AI1905" s="14"/>
      <c r="AJ1905" s="26"/>
      <c r="AK1905" s="26"/>
      <c r="AL1905" s="26"/>
      <c r="AM1905" s="26"/>
      <c r="AN1905" s="26"/>
      <c r="AO1905" s="26"/>
      <c r="AP1905" s="26"/>
      <c r="AQ1905" s="26"/>
      <c r="AS1905" s="13"/>
      <c r="AT1905" s="13"/>
      <c r="AU1905" s="14"/>
      <c r="AV1905" s="26"/>
      <c r="AW1905" s="26"/>
      <c r="AX1905" s="26"/>
      <c r="AY1905" s="26"/>
      <c r="AZ1905" s="26"/>
      <c r="BA1905" s="26"/>
      <c r="BB1905" s="26"/>
      <c r="BC1905" s="26"/>
      <c r="CW1905" s="26">
        <v>0.64907786885245899</v>
      </c>
      <c r="CX1905" s="13">
        <v>74.099999999999994</v>
      </c>
      <c r="CY1905" s="13">
        <v>72.870973842032114</v>
      </c>
      <c r="CZ1905" s="13">
        <v>72.482445271767546</v>
      </c>
      <c r="DA1905" s="13">
        <v>72.491720510571028</v>
      </c>
      <c r="DB1905" s="13">
        <f ca="1"/>
        <v>73.672184936959994</v>
      </c>
      <c r="DC1905" s="13">
        <f ca="1"/>
        <v>72.56230191014194</v>
      </c>
      <c r="DD1905" s="13">
        <v>71.739440654360706</v>
      </c>
      <c r="DE1905" s="13">
        <f ca="1"/>
        <v>73.55810297192734</v>
      </c>
      <c r="DF1905" s="13">
        <v>74.301441657334806</v>
      </c>
    </row>
    <row r="1906" spans="1:110" x14ac:dyDescent="0.25">
      <c r="A1906" s="9">
        <v>49.8</v>
      </c>
      <c r="B1906" s="10" t="b">
        <v>1</v>
      </c>
      <c r="U1906" s="13"/>
      <c r="V1906" s="13"/>
      <c r="W1906" s="14"/>
      <c r="X1906" s="26"/>
      <c r="Y1906" s="26"/>
      <c r="Z1906" s="26"/>
      <c r="AA1906" s="26"/>
      <c r="AB1906" s="26"/>
      <c r="AC1906" s="26"/>
      <c r="AD1906" s="26"/>
      <c r="AE1906" s="26"/>
      <c r="AG1906" s="13"/>
      <c r="AH1906" s="13"/>
      <c r="AI1906" s="14"/>
      <c r="AJ1906" s="26"/>
      <c r="AK1906" s="26"/>
      <c r="AL1906" s="26"/>
      <c r="AM1906" s="26"/>
      <c r="AN1906" s="26"/>
      <c r="AO1906" s="26"/>
      <c r="AP1906" s="26"/>
      <c r="AQ1906" s="26"/>
      <c r="AS1906" s="13"/>
      <c r="AT1906" s="13"/>
      <c r="AU1906" s="14"/>
      <c r="AV1906" s="26"/>
      <c r="AW1906" s="26"/>
      <c r="AX1906" s="26"/>
      <c r="AY1906" s="26"/>
      <c r="AZ1906" s="26"/>
      <c r="BA1906" s="26"/>
      <c r="BB1906" s="26"/>
      <c r="BC1906" s="26"/>
      <c r="CW1906" s="26">
        <v>0.64941939890710387</v>
      </c>
      <c r="CX1906" s="13">
        <v>74.099999999999994</v>
      </c>
      <c r="CY1906" s="13">
        <v>72.87974857777985</v>
      </c>
      <c r="CZ1906" s="13">
        <v>72.492266826401917</v>
      </c>
      <c r="DA1906" s="13">
        <v>72.559125512677554</v>
      </c>
      <c r="DB1906" s="13">
        <f ca="1"/>
        <v>73.679727034908552</v>
      </c>
      <c r="DC1906" s="13">
        <f ca="1"/>
        <v>72.57131488699504</v>
      </c>
      <c r="DD1906" s="13">
        <v>71.74877700613456</v>
      </c>
      <c r="DE1906" s="13">
        <f ca="1"/>
        <v>73.567034677692035</v>
      </c>
      <c r="DF1906" s="13">
        <v>74.310471750405043</v>
      </c>
    </row>
    <row r="1907" spans="1:110" x14ac:dyDescent="0.25">
      <c r="A1907" s="9">
        <v>49.2</v>
      </c>
      <c r="B1907" s="10" t="b">
        <v>1</v>
      </c>
      <c r="U1907" s="13"/>
      <c r="V1907" s="13"/>
      <c r="W1907" s="14"/>
      <c r="X1907" s="26"/>
      <c r="Y1907" s="26"/>
      <c r="Z1907" s="26"/>
      <c r="AA1907" s="26"/>
      <c r="AB1907" s="26"/>
      <c r="AC1907" s="26"/>
      <c r="AD1907" s="26"/>
      <c r="AE1907" s="26"/>
      <c r="AG1907" s="13"/>
      <c r="AH1907" s="13"/>
      <c r="AI1907" s="14"/>
      <c r="AJ1907" s="26"/>
      <c r="AK1907" s="26"/>
      <c r="AL1907" s="26"/>
      <c r="AM1907" s="26"/>
      <c r="AN1907" s="26"/>
      <c r="AO1907" s="26"/>
      <c r="AP1907" s="26"/>
      <c r="AQ1907" s="26"/>
      <c r="AS1907" s="13"/>
      <c r="AT1907" s="13"/>
      <c r="AU1907" s="14"/>
      <c r="AV1907" s="26"/>
      <c r="AW1907" s="26"/>
      <c r="AX1907" s="26"/>
      <c r="AY1907" s="26"/>
      <c r="AZ1907" s="26"/>
      <c r="BA1907" s="26"/>
      <c r="BB1907" s="26"/>
      <c r="BC1907" s="26"/>
      <c r="CW1907" s="26">
        <v>0.64976092896174864</v>
      </c>
      <c r="CX1907" s="13">
        <v>74.099999999999994</v>
      </c>
      <c r="CY1907" s="13">
        <v>72.888526417091583</v>
      </c>
      <c r="CZ1907" s="13">
        <v>72.502093186404664</v>
      </c>
      <c r="DA1907" s="13">
        <v>72.626596211677622</v>
      </c>
      <c r="DB1907" s="13">
        <f ca="1"/>
        <v>73.687270242653028</v>
      </c>
      <c r="DC1907" s="13">
        <f ca="1"/>
        <v>72.58033179554451</v>
      </c>
      <c r="DD1907" s="13">
        <v>71.758110903234467</v>
      </c>
      <c r="DE1907" s="13">
        <f ca="1"/>
        <v>73.575967381063464</v>
      </c>
      <c r="DF1907" s="13">
        <v>74.319502605275147</v>
      </c>
    </row>
    <row r="1908" spans="1:110" x14ac:dyDescent="0.25">
      <c r="A1908" s="9">
        <v>48.5</v>
      </c>
      <c r="B1908" s="10" t="b">
        <v>1</v>
      </c>
      <c r="U1908" s="13"/>
      <c r="V1908" s="13"/>
      <c r="W1908" s="14"/>
      <c r="X1908" s="26"/>
      <c r="Y1908" s="26"/>
      <c r="Z1908" s="26"/>
      <c r="AA1908" s="26"/>
      <c r="AB1908" s="26"/>
      <c r="AC1908" s="26"/>
      <c r="AD1908" s="26"/>
      <c r="AE1908" s="26"/>
      <c r="AG1908" s="13"/>
      <c r="AH1908" s="13"/>
      <c r="AI1908" s="14"/>
      <c r="AJ1908" s="26"/>
      <c r="AK1908" s="26"/>
      <c r="AL1908" s="26"/>
      <c r="AM1908" s="26"/>
      <c r="AN1908" s="26"/>
      <c r="AO1908" s="26"/>
      <c r="AP1908" s="26"/>
      <c r="AQ1908" s="26"/>
      <c r="AS1908" s="13"/>
      <c r="AT1908" s="13"/>
      <c r="AU1908" s="14"/>
      <c r="AV1908" s="26"/>
      <c r="AW1908" s="26"/>
      <c r="AX1908" s="26"/>
      <c r="AY1908" s="26"/>
      <c r="AZ1908" s="26"/>
      <c r="BA1908" s="26"/>
      <c r="BB1908" s="26"/>
      <c r="BC1908" s="26"/>
      <c r="CW1908" s="26">
        <v>0.65010245901639341</v>
      </c>
      <c r="CX1908" s="13">
        <v>74.2</v>
      </c>
      <c r="CY1908" s="13">
        <v>72.897307369625295</v>
      </c>
      <c r="CZ1908" s="13">
        <v>72.511924364182804</v>
      </c>
      <c r="DA1908" s="13">
        <v>72.694132735760292</v>
      </c>
      <c r="DB1908" s="13">
        <f ca="1"/>
        <v>73.694814567241394</v>
      </c>
      <c r="DC1908" s="13">
        <f ca="1"/>
        <v>72.589352646524404</v>
      </c>
      <c r="DD1908" s="13">
        <v>71.767442347595576</v>
      </c>
      <c r="DE1908" s="13">
        <f ca="1"/>
        <v>73.584901087947131</v>
      </c>
      <c r="DF1908" s="13">
        <v>74.328534227613019</v>
      </c>
    </row>
    <row r="1909" spans="1:110" x14ac:dyDescent="0.25">
      <c r="A1909" s="9">
        <v>48.1</v>
      </c>
      <c r="B1909" s="10" t="b">
        <v>1</v>
      </c>
      <c r="U1909" s="13"/>
      <c r="V1909" s="13"/>
      <c r="W1909" s="14"/>
      <c r="X1909" s="26"/>
      <c r="Y1909" s="26"/>
      <c r="Z1909" s="26"/>
      <c r="AA1909" s="26"/>
      <c r="AB1909" s="26"/>
      <c r="AC1909" s="26"/>
      <c r="AD1909" s="26"/>
      <c r="AE1909" s="26"/>
      <c r="AG1909" s="13"/>
      <c r="AH1909" s="13"/>
      <c r="AI1909" s="14"/>
      <c r="AJ1909" s="26"/>
      <c r="AK1909" s="26"/>
      <c r="AL1909" s="26"/>
      <c r="AM1909" s="26"/>
      <c r="AN1909" s="26"/>
      <c r="AO1909" s="26"/>
      <c r="AP1909" s="26"/>
      <c r="AQ1909" s="26"/>
      <c r="AS1909" s="13"/>
      <c r="AT1909" s="13"/>
      <c r="AU1909" s="14"/>
      <c r="AV1909" s="26"/>
      <c r="AW1909" s="26"/>
      <c r="AX1909" s="26"/>
      <c r="AY1909" s="26"/>
      <c r="AZ1909" s="26"/>
      <c r="BA1909" s="26"/>
      <c r="BB1909" s="26"/>
      <c r="BC1909" s="26"/>
      <c r="CW1909" s="26">
        <v>0.65044398907103829</v>
      </c>
      <c r="CX1909" s="13">
        <v>74.2</v>
      </c>
      <c r="CY1909" s="13">
        <v>72.906091445059872</v>
      </c>
      <c r="CZ1909" s="13">
        <v>72.521760372173645</v>
      </c>
      <c r="DA1909" s="13">
        <v>72.761735213490297</v>
      </c>
      <c r="DB1909" s="13">
        <f ca="1"/>
        <v>73.702360015732964</v>
      </c>
      <c r="DC1909" s="13">
        <f ca="1"/>
        <v>72.598377450693818</v>
      </c>
      <c r="DD1909" s="13">
        <v>71.776771341150422</v>
      </c>
      <c r="DE1909" s="13">
        <f ca="1"/>
        <v>73.593835804257239</v>
      </c>
      <c r="DF1909" s="13">
        <v>74.337566623094233</v>
      </c>
    </row>
    <row r="1910" spans="1:110" x14ac:dyDescent="0.25">
      <c r="A1910" s="9">
        <v>47.7</v>
      </c>
      <c r="B1910" s="10" t="b">
        <v>1</v>
      </c>
      <c r="U1910" s="13"/>
      <c r="V1910" s="13"/>
      <c r="W1910" s="14"/>
      <c r="X1910" s="26"/>
      <c r="Y1910" s="26"/>
      <c r="Z1910" s="26"/>
      <c r="AA1910" s="26"/>
      <c r="AB1910" s="26"/>
      <c r="AC1910" s="26"/>
      <c r="AD1910" s="26"/>
      <c r="AE1910" s="26"/>
      <c r="AG1910" s="13"/>
      <c r="AH1910" s="13"/>
      <c r="AI1910" s="14"/>
      <c r="AJ1910" s="26"/>
      <c r="AK1910" s="26"/>
      <c r="AL1910" s="26"/>
      <c r="AM1910" s="26"/>
      <c r="AN1910" s="26"/>
      <c r="AO1910" s="26"/>
      <c r="AP1910" s="26"/>
      <c r="AQ1910" s="26"/>
      <c r="AS1910" s="13"/>
      <c r="AT1910" s="13"/>
      <c r="AU1910" s="14"/>
      <c r="AV1910" s="26"/>
      <c r="AW1910" s="26"/>
      <c r="AX1910" s="26"/>
      <c r="AY1910" s="26"/>
      <c r="AZ1910" s="26"/>
      <c r="BA1910" s="26"/>
      <c r="BB1910" s="26"/>
      <c r="BC1910" s="26"/>
      <c r="CW1910" s="26">
        <v>0.65078551912568305</v>
      </c>
      <c r="CX1910" s="13">
        <v>74.2</v>
      </c>
      <c r="CY1910" s="13">
        <v>72.914878653095144</v>
      </c>
      <c r="CZ1910" s="13">
        <v>72.531601222844685</v>
      </c>
      <c r="DA1910" s="13">
        <v>72.82940377380919</v>
      </c>
      <c r="DB1910" s="13">
        <f ca="1"/>
        <v>73.709906595198575</v>
      </c>
      <c r="DC1910" s="13">
        <f ca="1"/>
        <v>72.607406218837042</v>
      </c>
      <c r="DD1910" s="13">
        <v>71.786097885829022</v>
      </c>
      <c r="DE1910" s="13">
        <f ca="1"/>
        <v>73.602771535916716</v>
      </c>
      <c r="DF1910" s="13">
        <v>74.346599797402092</v>
      </c>
    </row>
    <row r="1911" spans="1:110" x14ac:dyDescent="0.25">
      <c r="A1911" s="9">
        <v>47.4</v>
      </c>
      <c r="B1911" s="10" t="b">
        <v>1</v>
      </c>
      <c r="U1911" s="13"/>
      <c r="V1911" s="13"/>
      <c r="W1911" s="14"/>
      <c r="X1911" s="26"/>
      <c r="Y1911" s="26"/>
      <c r="Z1911" s="26"/>
      <c r="AA1911" s="26"/>
      <c r="AB1911" s="26"/>
      <c r="AC1911" s="26"/>
      <c r="AD1911" s="26"/>
      <c r="AE1911" s="26"/>
      <c r="AG1911" s="13"/>
      <c r="AH1911" s="13"/>
      <c r="AI1911" s="14"/>
      <c r="AJ1911" s="26"/>
      <c r="AK1911" s="26"/>
      <c r="AL1911" s="26"/>
      <c r="AM1911" s="26"/>
      <c r="AN1911" s="26"/>
      <c r="AO1911" s="26"/>
      <c r="AP1911" s="26"/>
      <c r="AQ1911" s="26"/>
      <c r="AS1911" s="13"/>
      <c r="AT1911" s="13"/>
      <c r="AU1911" s="14"/>
      <c r="AV1911" s="26"/>
      <c r="AW1911" s="26"/>
      <c r="AX1911" s="26"/>
      <c r="AY1911" s="26"/>
      <c r="AZ1911" s="26"/>
      <c r="BA1911" s="26"/>
      <c r="BB1911" s="26"/>
      <c r="BC1911" s="26"/>
      <c r="CW1911" s="26">
        <v>0.65112704918032782</v>
      </c>
      <c r="CX1911" s="13">
        <v>74.2</v>
      </c>
      <c r="CY1911" s="13">
        <v>72.923669003451963</v>
      </c>
      <c r="CZ1911" s="13">
        <v>72.541446928693858</v>
      </c>
      <c r="DA1911" s="13">
        <v>72.897138546037212</v>
      </c>
      <c r="DB1911" s="13">
        <f ca="1"/>
        <v>73.717454312720534</v>
      </c>
      <c r="DC1911" s="13">
        <f ca="1"/>
        <v>72.616438961763563</v>
      </c>
      <c r="DD1911" s="13">
        <v>71.795421983558867</v>
      </c>
      <c r="DE1911" s="13">
        <f ca="1"/>
        <v>73.611708288857201</v>
      </c>
      <c r="DF1911" s="13">
        <v>74.355633756227718</v>
      </c>
    </row>
    <row r="1912" spans="1:110" x14ac:dyDescent="0.25">
      <c r="A1912" s="9">
        <v>47.1</v>
      </c>
      <c r="B1912" s="10" t="b">
        <v>1</v>
      </c>
      <c r="U1912" s="13"/>
      <c r="V1912" s="13"/>
      <c r="W1912" s="14"/>
      <c r="X1912" s="26"/>
      <c r="Y1912" s="26"/>
      <c r="Z1912" s="26"/>
      <c r="AA1912" s="26"/>
      <c r="AB1912" s="26"/>
      <c r="AC1912" s="26"/>
      <c r="AD1912" s="26"/>
      <c r="AE1912" s="26"/>
      <c r="AG1912" s="13"/>
      <c r="AH1912" s="13"/>
      <c r="AI1912" s="14"/>
      <c r="AJ1912" s="26"/>
      <c r="AK1912" s="26"/>
      <c r="AL1912" s="26"/>
      <c r="AM1912" s="26"/>
      <c r="AN1912" s="26"/>
      <c r="AO1912" s="26"/>
      <c r="AP1912" s="26"/>
      <c r="AQ1912" s="26"/>
      <c r="AS1912" s="13"/>
      <c r="AT1912" s="13"/>
      <c r="AU1912" s="14"/>
      <c r="AV1912" s="26"/>
      <c r="AW1912" s="26"/>
      <c r="AX1912" s="26"/>
      <c r="AY1912" s="26"/>
      <c r="AZ1912" s="26"/>
      <c r="BA1912" s="26"/>
      <c r="BB1912" s="26"/>
      <c r="BC1912" s="26"/>
      <c r="CW1912" s="26">
        <v>0.6514685792349727</v>
      </c>
      <c r="CX1912" s="13">
        <v>74.2</v>
      </c>
      <c r="CY1912" s="13">
        <v>72.932462505872365</v>
      </c>
      <c r="CZ1912" s="13">
        <v>72.551297502249611</v>
      </c>
      <c r="DA1912" s="13">
        <v>72.964939659874531</v>
      </c>
      <c r="DB1912" s="13">
        <f ca="1"/>
        <v>73.725003175392729</v>
      </c>
      <c r="DC1912" s="13">
        <f ca="1"/>
        <v>72.625475690308292</v>
      </c>
      <c r="DD1912" s="13">
        <v>71.804743636264931</v>
      </c>
      <c r="DE1912" s="13">
        <f ca="1"/>
        <v>73.620646069019173</v>
      </c>
      <c r="DF1912" s="13">
        <v>74.364668505270089</v>
      </c>
    </row>
    <row r="1913" spans="1:110" x14ac:dyDescent="0.25">
      <c r="A1913" s="9" t="str">
        <v/>
      </c>
      <c r="B1913" s="10" t="b">
        <v>0</v>
      </c>
      <c r="U1913" s="13"/>
      <c r="V1913" s="13"/>
      <c r="W1913" s="14"/>
      <c r="X1913" s="26"/>
      <c r="Y1913" s="26"/>
      <c r="Z1913" s="26"/>
      <c r="AA1913" s="26"/>
      <c r="AB1913" s="26"/>
      <c r="AC1913" s="26"/>
      <c r="AD1913" s="26"/>
      <c r="AE1913" s="26"/>
      <c r="AG1913" s="13"/>
      <c r="AH1913" s="13"/>
      <c r="AI1913" s="14"/>
      <c r="AJ1913" s="26"/>
      <c r="AK1913" s="26"/>
      <c r="AL1913" s="26"/>
      <c r="AM1913" s="26"/>
      <c r="AN1913" s="26"/>
      <c r="AO1913" s="26"/>
      <c r="AP1913" s="26"/>
      <c r="AQ1913" s="26"/>
      <c r="AS1913" s="13"/>
      <c r="AT1913" s="13"/>
      <c r="AU1913" s="14"/>
      <c r="AV1913" s="26"/>
      <c r="AW1913" s="26"/>
      <c r="AX1913" s="26"/>
      <c r="AY1913" s="26"/>
      <c r="AZ1913" s="26"/>
      <c r="BA1913" s="26"/>
      <c r="BB1913" s="26"/>
      <c r="BC1913" s="26"/>
      <c r="CW1913" s="26">
        <v>0.65181010928961747</v>
      </c>
      <c r="CX1913" s="13">
        <v>74.2</v>
      </c>
      <c r="CY1913" s="13">
        <v>72.941259170119622</v>
      </c>
      <c r="CZ1913" s="13">
        <v>72.561152956070927</v>
      </c>
      <c r="DA1913" s="13">
        <v>73.03280724540268</v>
      </c>
      <c r="DB1913" s="13">
        <f ca="1"/>
        <v>73.732553190320658</v>
      </c>
      <c r="DC1913" s="13">
        <f ca="1"/>
        <v>72.634516415331518</v>
      </c>
      <c r="DD1913" s="13">
        <v>71.814062845869657</v>
      </c>
      <c r="DE1913" s="13">
        <f ca="1"/>
        <v>73.629584882351878</v>
      </c>
      <c r="DF1913" s="13">
        <v>74.373704050236057</v>
      </c>
    </row>
    <row r="1914" spans="1:110" x14ac:dyDescent="0.25">
      <c r="A1914" s="9">
        <v>81.8</v>
      </c>
      <c r="B1914" s="10" t="b">
        <v>1</v>
      </c>
      <c r="U1914" s="13"/>
      <c r="V1914" s="13"/>
      <c r="W1914" s="14"/>
      <c r="X1914" s="26"/>
      <c r="Y1914" s="26"/>
      <c r="Z1914" s="26"/>
      <c r="AA1914" s="26"/>
      <c r="AB1914" s="26"/>
      <c r="AC1914" s="26"/>
      <c r="AD1914" s="26"/>
      <c r="AE1914" s="26"/>
      <c r="AG1914" s="13"/>
      <c r="AH1914" s="13"/>
      <c r="AI1914" s="14"/>
      <c r="AJ1914" s="26"/>
      <c r="AK1914" s="26"/>
      <c r="AL1914" s="26"/>
      <c r="AM1914" s="26"/>
      <c r="AN1914" s="26"/>
      <c r="AO1914" s="26"/>
      <c r="AP1914" s="26"/>
      <c r="AQ1914" s="26"/>
      <c r="AS1914" s="13"/>
      <c r="AT1914" s="13"/>
      <c r="AU1914" s="14"/>
      <c r="AV1914" s="26"/>
      <c r="AW1914" s="26"/>
      <c r="AX1914" s="26"/>
      <c r="AY1914" s="26"/>
      <c r="AZ1914" s="26"/>
      <c r="BA1914" s="26"/>
      <c r="BB1914" s="26"/>
      <c r="BC1914" s="26"/>
      <c r="CW1914" s="26">
        <v>0.65215163934426235</v>
      </c>
      <c r="CX1914" s="13">
        <v>74.2</v>
      </c>
      <c r="CY1914" s="13">
        <v>72.950059005978289</v>
      </c>
      <c r="CZ1914" s="13">
        <v>72.571013302747843</v>
      </c>
      <c r="DA1914" s="13">
        <v>73.100741433086327</v>
      </c>
      <c r="DB1914" s="13">
        <f ca="1"/>
        <v>73.74010436462153</v>
      </c>
      <c r="DC1914" s="13">
        <f ca="1"/>
        <v>72.643561147719211</v>
      </c>
      <c r="DD1914" s="13">
        <v>71.823379614292946</v>
      </c>
      <c r="DE1914" s="13">
        <f ca="1"/>
        <v>73.638524734813529</v>
      </c>
      <c r="DF1914" s="13">
        <v>74.382740396840333</v>
      </c>
    </row>
    <row r="1915" spans="1:110" x14ac:dyDescent="0.25">
      <c r="A1915" s="9">
        <v>81.599999999999994</v>
      </c>
      <c r="B1915" s="10" t="b">
        <v>1</v>
      </c>
      <c r="U1915" s="13"/>
      <c r="V1915" s="13"/>
      <c r="W1915" s="14"/>
      <c r="X1915" s="26"/>
      <c r="Y1915" s="26"/>
      <c r="Z1915" s="26"/>
      <c r="AA1915" s="26"/>
      <c r="AB1915" s="26"/>
      <c r="AC1915" s="26"/>
      <c r="AD1915" s="26"/>
      <c r="AE1915" s="26"/>
      <c r="AG1915" s="13"/>
      <c r="AH1915" s="13"/>
      <c r="AI1915" s="14"/>
      <c r="AJ1915" s="26"/>
      <c r="AK1915" s="26"/>
      <c r="AL1915" s="26"/>
      <c r="AM1915" s="26"/>
      <c r="AN1915" s="26"/>
      <c r="AO1915" s="26"/>
      <c r="AP1915" s="26"/>
      <c r="AQ1915" s="26"/>
      <c r="AS1915" s="13"/>
      <c r="AT1915" s="13"/>
      <c r="AU1915" s="14"/>
      <c r="AV1915" s="26"/>
      <c r="AW1915" s="26"/>
      <c r="AX1915" s="26"/>
      <c r="AY1915" s="26"/>
      <c r="AZ1915" s="26"/>
      <c r="BA1915" s="26"/>
      <c r="BB1915" s="26"/>
      <c r="BC1915" s="26"/>
      <c r="CW1915" s="26">
        <v>0.65249316939890711</v>
      </c>
      <c r="CX1915" s="13">
        <v>74.2</v>
      </c>
      <c r="CY1915" s="13">
        <v>72.958862023254369</v>
      </c>
      <c r="CZ1915" s="13">
        <v>72.580878554900977</v>
      </c>
      <c r="DA1915" s="13">
        <v>73.168742353774462</v>
      </c>
      <c r="DB1915" s="13">
        <f ca="1"/>
        <v>73.747656705424305</v>
      </c>
      <c r="DC1915" s="13">
        <f ca="1"/>
        <v>72.652609898382934</v>
      </c>
      <c r="DD1915" s="13">
        <v>71.832693943452227</v>
      </c>
      <c r="DE1915" s="13">
        <f ca="1"/>
        <v>73.64746563237118</v>
      </c>
      <c r="DF1915" s="13">
        <v>74.391777550805642</v>
      </c>
    </row>
    <row r="1916" spans="1:110" x14ac:dyDescent="0.25">
      <c r="A1916" s="9">
        <v>81.5</v>
      </c>
      <c r="B1916" s="10" t="b">
        <v>1</v>
      </c>
      <c r="U1916" s="13"/>
      <c r="V1916" s="13"/>
      <c r="W1916" s="14"/>
      <c r="X1916" s="26"/>
      <c r="Y1916" s="26"/>
      <c r="Z1916" s="26"/>
      <c r="AA1916" s="26"/>
      <c r="AB1916" s="26"/>
      <c r="AC1916" s="26"/>
      <c r="AD1916" s="26"/>
      <c r="AE1916" s="26"/>
      <c r="AG1916" s="13"/>
      <c r="AH1916" s="13"/>
      <c r="AI1916" s="14"/>
      <c r="AJ1916" s="26"/>
      <c r="AK1916" s="26"/>
      <c r="AL1916" s="26"/>
      <c r="AM1916" s="26"/>
      <c r="AN1916" s="26"/>
      <c r="AO1916" s="26"/>
      <c r="AP1916" s="26"/>
      <c r="AQ1916" s="26"/>
      <c r="AS1916" s="13"/>
      <c r="AT1916" s="13"/>
      <c r="AU1916" s="14"/>
      <c r="AV1916" s="26"/>
      <c r="AW1916" s="26"/>
      <c r="AX1916" s="26"/>
      <c r="AY1916" s="26"/>
      <c r="AZ1916" s="26"/>
      <c r="BA1916" s="26"/>
      <c r="BB1916" s="26"/>
      <c r="BC1916" s="26"/>
      <c r="CW1916" s="26">
        <v>0.65283469945355188</v>
      </c>
      <c r="CX1916" s="13">
        <v>74.2</v>
      </c>
      <c r="CY1916" s="13">
        <v>72.967668231775392</v>
      </c>
      <c r="CZ1916" s="13">
        <v>72.590748725182152</v>
      </c>
      <c r="DA1916" s="13">
        <v>73.236810138702168</v>
      </c>
      <c r="DB1916" s="13">
        <f ca="1"/>
        <v>73.755210219869724</v>
      </c>
      <c r="DC1916" s="13">
        <f ca="1"/>
        <v>72.6616626782601</v>
      </c>
      <c r="DD1916" s="13">
        <v>71.842005835262398</v>
      </c>
      <c r="DE1916" s="13">
        <f ca="1"/>
        <v>73.656407581000934</v>
      </c>
      <c r="DF1916" s="13">
        <v>74.400815517862725</v>
      </c>
    </row>
    <row r="1917" spans="1:110" x14ac:dyDescent="0.25">
      <c r="A1917" s="9">
        <v>81.3</v>
      </c>
      <c r="B1917" s="10" t="b">
        <v>1</v>
      </c>
      <c r="U1917" s="13"/>
      <c r="V1917" s="13"/>
      <c r="W1917" s="14"/>
      <c r="X1917" s="26"/>
      <c r="Y1917" s="26"/>
      <c r="Z1917" s="26"/>
      <c r="AA1917" s="26"/>
      <c r="AB1917" s="26"/>
      <c r="AC1917" s="26"/>
      <c r="AD1917" s="26"/>
      <c r="AE1917" s="26"/>
      <c r="AG1917" s="13"/>
      <c r="AH1917" s="13"/>
      <c r="AI1917" s="14"/>
      <c r="AJ1917" s="26"/>
      <c r="AK1917" s="26"/>
      <c r="AL1917" s="26"/>
      <c r="AM1917" s="26"/>
      <c r="AN1917" s="26"/>
      <c r="AO1917" s="26"/>
      <c r="AP1917" s="26"/>
      <c r="AQ1917" s="26"/>
      <c r="AS1917" s="13"/>
      <c r="AT1917" s="13"/>
      <c r="AU1917" s="14"/>
      <c r="AV1917" s="26"/>
      <c r="AW1917" s="26"/>
      <c r="AX1917" s="26"/>
      <c r="AY1917" s="26"/>
      <c r="AZ1917" s="26"/>
      <c r="BA1917" s="26"/>
      <c r="BB1917" s="26"/>
      <c r="BC1917" s="26"/>
      <c r="CW1917" s="26">
        <v>0.65317622950819676</v>
      </c>
      <c r="CX1917" s="13">
        <v>74.2</v>
      </c>
      <c r="CY1917" s="13">
        <v>72.976477641390474</v>
      </c>
      <c r="CZ1917" s="13">
        <v>72.600623826274401</v>
      </c>
      <c r="DA1917" s="13">
        <v>73.304944919492016</v>
      </c>
      <c r="DB1917" s="13">
        <f ca="1"/>
        <v>73.762764915110395</v>
      </c>
      <c r="DC1917" s="13">
        <f ca="1"/>
        <v>72.670719498313986</v>
      </c>
      <c r="DD1917" s="13">
        <v>71.851315291635842</v>
      </c>
      <c r="DE1917" s="13">
        <f ca="1"/>
        <v>73.665350586687822</v>
      </c>
      <c r="DF1917" s="13">
        <v>74.409854303750279</v>
      </c>
    </row>
    <row r="1918" spans="1:110" x14ac:dyDescent="0.25">
      <c r="A1918" s="9">
        <v>81.099999999999994</v>
      </c>
      <c r="B1918" s="10" t="b">
        <v>1</v>
      </c>
      <c r="U1918" s="13"/>
      <c r="V1918" s="13"/>
      <c r="W1918" s="14"/>
      <c r="X1918" s="26"/>
      <c r="Y1918" s="26"/>
      <c r="Z1918" s="26"/>
      <c r="AA1918" s="26"/>
      <c r="AB1918" s="26"/>
      <c r="AC1918" s="26"/>
      <c r="AD1918" s="26"/>
      <c r="AE1918" s="26"/>
      <c r="AG1918" s="13"/>
      <c r="AH1918" s="13"/>
      <c r="AI1918" s="14"/>
      <c r="AJ1918" s="26"/>
      <c r="AK1918" s="26"/>
      <c r="AL1918" s="26"/>
      <c r="AM1918" s="26"/>
      <c r="AN1918" s="26"/>
      <c r="AO1918" s="26"/>
      <c r="AP1918" s="26"/>
      <c r="AQ1918" s="26"/>
      <c r="AS1918" s="13"/>
      <c r="AT1918" s="13"/>
      <c r="AU1918" s="14"/>
      <c r="AV1918" s="26"/>
      <c r="AW1918" s="26"/>
      <c r="AX1918" s="26"/>
      <c r="AY1918" s="26"/>
      <c r="AZ1918" s="26"/>
      <c r="BA1918" s="26"/>
      <c r="BB1918" s="26"/>
      <c r="BC1918" s="26"/>
      <c r="CW1918" s="26">
        <v>0.65351775956284153</v>
      </c>
      <c r="CX1918" s="13">
        <v>74.2</v>
      </c>
      <c r="CY1918" s="13">
        <v>72.985290261970434</v>
      </c>
      <c r="CZ1918" s="13">
        <v>72.61050387089189</v>
      </c>
      <c r="DA1918" s="13">
        <v>73.373146828155541</v>
      </c>
      <c r="DB1918" s="13">
        <f ca="1"/>
        <v>73.770320798310919</v>
      </c>
      <c r="DC1918" s="13">
        <f ca="1"/>
        <v>72.67978036953393</v>
      </c>
      <c r="DD1918" s="13">
        <v>71.86062231448247</v>
      </c>
      <c r="DE1918" s="13">
        <f ca="1"/>
        <v>73.67429465542601</v>
      </c>
      <c r="DF1918" s="13">
        <v>74.418893914215147</v>
      </c>
    </row>
    <row r="1919" spans="1:110" x14ac:dyDescent="0.25">
      <c r="A1919" s="9">
        <v>81</v>
      </c>
      <c r="B1919" s="10" t="b">
        <v>1</v>
      </c>
      <c r="U1919" s="13"/>
      <c r="V1919" s="13"/>
      <c r="W1919" s="14"/>
      <c r="X1919" s="26"/>
      <c r="Y1919" s="26"/>
      <c r="Z1919" s="26"/>
      <c r="AA1919" s="26"/>
      <c r="AB1919" s="26"/>
      <c r="AC1919" s="26"/>
      <c r="AD1919" s="26"/>
      <c r="AE1919" s="26"/>
      <c r="AG1919" s="13"/>
      <c r="AH1919" s="13"/>
      <c r="AI1919" s="14"/>
      <c r="AJ1919" s="26"/>
      <c r="AK1919" s="26"/>
      <c r="AL1919" s="26"/>
      <c r="AM1919" s="26"/>
      <c r="AN1919" s="26"/>
      <c r="AO1919" s="26"/>
      <c r="AP1919" s="26"/>
      <c r="AQ1919" s="26"/>
      <c r="AS1919" s="13"/>
      <c r="AT1919" s="13"/>
      <c r="AU1919" s="14"/>
      <c r="AV1919" s="26"/>
      <c r="AW1919" s="26"/>
      <c r="AX1919" s="26"/>
      <c r="AY1919" s="26"/>
      <c r="AZ1919" s="26"/>
      <c r="BA1919" s="26"/>
      <c r="BB1919" s="26"/>
      <c r="BC1919" s="26"/>
      <c r="CW1919" s="26">
        <v>0.65385928961748629</v>
      </c>
      <c r="CX1919" s="13">
        <v>74.2</v>
      </c>
      <c r="CY1919" s="13">
        <v>72.994106103407901</v>
      </c>
      <c r="CZ1919" s="13">
        <v>72.620388871780349</v>
      </c>
      <c r="DA1919" s="13">
        <v>73.441415997094921</v>
      </c>
      <c r="DB1919" s="13">
        <f ca="1"/>
        <v>73.777877876647793</v>
      </c>
      <c r="DC1919" s="13">
        <f ca="1"/>
        <v>72.688845302935334</v>
      </c>
      <c r="DD1919" s="13">
        <v>71.86992690570969</v>
      </c>
      <c r="DE1919" s="13">
        <f ca="1"/>
        <v>73.683239793218661</v>
      </c>
      <c r="DF1919" s="13">
        <v>74.427934355012297</v>
      </c>
    </row>
    <row r="1920" spans="1:110" x14ac:dyDescent="0.25">
      <c r="A1920" s="9">
        <v>89</v>
      </c>
      <c r="B1920" s="10" t="b">
        <v>1</v>
      </c>
      <c r="U1920" s="13"/>
      <c r="V1920" s="13"/>
      <c r="W1920" s="14"/>
      <c r="X1920" s="26"/>
      <c r="Y1920" s="26"/>
      <c r="Z1920" s="26"/>
      <c r="AA1920" s="26"/>
      <c r="AB1920" s="26"/>
      <c r="AC1920" s="26"/>
      <c r="AD1920" s="26"/>
      <c r="AE1920" s="26"/>
      <c r="AG1920" s="13"/>
      <c r="AH1920" s="13"/>
      <c r="AI1920" s="14"/>
      <c r="AJ1920" s="26"/>
      <c r="AK1920" s="26"/>
      <c r="AL1920" s="26"/>
      <c r="AM1920" s="26"/>
      <c r="AN1920" s="26"/>
      <c r="AO1920" s="26"/>
      <c r="AP1920" s="26"/>
      <c r="AQ1920" s="26"/>
      <c r="AS1920" s="13"/>
      <c r="AT1920" s="13"/>
      <c r="AU1920" s="14"/>
      <c r="AV1920" s="26"/>
      <c r="AW1920" s="26"/>
      <c r="AX1920" s="26"/>
      <c r="AY1920" s="26"/>
      <c r="AZ1920" s="26"/>
      <c r="BA1920" s="26"/>
      <c r="BB1920" s="26"/>
      <c r="BC1920" s="26"/>
      <c r="CW1920" s="26">
        <v>0.65420081967213117</v>
      </c>
      <c r="CX1920" s="13">
        <v>74.2</v>
      </c>
      <c r="CY1920" s="13">
        <v>73.002925175617378</v>
      </c>
      <c r="CZ1920" s="13">
        <v>72.630278841717072</v>
      </c>
      <c r="DA1920" s="13">
        <v>73.509752559104427</v>
      </c>
      <c r="DB1920" s="13">
        <f ca="1"/>
        <v>73.785436157309647</v>
      </c>
      <c r="DC1920" s="13">
        <f ca="1"/>
        <v>72.697914309559863</v>
      </c>
      <c r="DD1920" s="13">
        <v>71.879229067222383</v>
      </c>
      <c r="DE1920" s="13">
        <f ca="1"/>
        <v>73.692186006078188</v>
      </c>
      <c r="DF1920" s="13">
        <v>74.436975631904801</v>
      </c>
    </row>
    <row r="1921" spans="1:110" x14ac:dyDescent="0.25">
      <c r="A1921" s="9">
        <v>86</v>
      </c>
      <c r="B1921" s="10" t="b">
        <v>1</v>
      </c>
      <c r="U1921" s="13"/>
      <c r="V1921" s="13"/>
      <c r="W1921" s="14"/>
      <c r="X1921" s="26"/>
      <c r="Y1921" s="26"/>
      <c r="Z1921" s="26"/>
      <c r="AA1921" s="26"/>
      <c r="AB1921" s="26"/>
      <c r="AC1921" s="26"/>
      <c r="AD1921" s="26"/>
      <c r="AE1921" s="26"/>
      <c r="AG1921" s="13"/>
      <c r="AH1921" s="13"/>
      <c r="AI1921" s="14"/>
      <c r="AJ1921" s="26"/>
      <c r="AK1921" s="26"/>
      <c r="AL1921" s="26"/>
      <c r="AM1921" s="26"/>
      <c r="AN1921" s="26"/>
      <c r="AO1921" s="26"/>
      <c r="AP1921" s="26"/>
      <c r="AQ1921" s="26"/>
      <c r="AS1921" s="13"/>
      <c r="AT1921" s="13"/>
      <c r="AU1921" s="14"/>
      <c r="AV1921" s="26"/>
      <c r="AW1921" s="26"/>
      <c r="AX1921" s="26"/>
      <c r="AY1921" s="26"/>
      <c r="AZ1921" s="26"/>
      <c r="BA1921" s="26"/>
      <c r="BB1921" s="26"/>
      <c r="BC1921" s="26"/>
      <c r="CW1921" s="26">
        <v>0.65454234972677594</v>
      </c>
      <c r="CX1921" s="13">
        <v>74.2</v>
      </c>
      <c r="CY1921" s="13">
        <v>73.011747488535377</v>
      </c>
      <c r="CZ1921" s="13">
        <v>72.640173793510797</v>
      </c>
      <c r="DA1921" s="13">
        <v>73.578156647371941</v>
      </c>
      <c r="DB1921" s="13">
        <f ca="1"/>
        <v>73.792995647497179</v>
      </c>
      <c r="DC1921" s="13">
        <f ca="1"/>
        <v>72.706987400475526</v>
      </c>
      <c r="DD1921" s="13">
        <v>71.888528800923012</v>
      </c>
      <c r="DE1921" s="13">
        <f ca="1"/>
        <v>73.701133300026129</v>
      </c>
      <c r="DF1921" s="13">
        <v>74.446017750663998</v>
      </c>
    </row>
    <row r="1922" spans="1:110" x14ac:dyDescent="0.25">
      <c r="A1922" s="9">
        <v>85</v>
      </c>
      <c r="B1922" s="10" t="b">
        <v>1</v>
      </c>
      <c r="U1922" s="13"/>
      <c r="V1922" s="13"/>
      <c r="W1922" s="14"/>
      <c r="X1922" s="26"/>
      <c r="Y1922" s="26"/>
      <c r="Z1922" s="26"/>
      <c r="AA1922" s="26"/>
      <c r="AB1922" s="26"/>
      <c r="AC1922" s="26"/>
      <c r="AD1922" s="26"/>
      <c r="AE1922" s="26"/>
      <c r="AG1922" s="13"/>
      <c r="AH1922" s="13"/>
      <c r="AI1922" s="14"/>
      <c r="AJ1922" s="26"/>
      <c r="AK1922" s="26"/>
      <c r="AL1922" s="26"/>
      <c r="AM1922" s="26"/>
      <c r="AN1922" s="26"/>
      <c r="AO1922" s="26"/>
      <c r="AP1922" s="26"/>
      <c r="AQ1922" s="26"/>
      <c r="AS1922" s="13"/>
      <c r="AT1922" s="13"/>
      <c r="AU1922" s="14"/>
      <c r="AV1922" s="26"/>
      <c r="AW1922" s="26"/>
      <c r="AX1922" s="26"/>
      <c r="AY1922" s="26"/>
      <c r="AZ1922" s="26"/>
      <c r="BA1922" s="26"/>
      <c r="BB1922" s="26"/>
      <c r="BC1922" s="26"/>
      <c r="CW1922" s="26">
        <v>0.65488387978142082</v>
      </c>
      <c r="CX1922" s="13">
        <v>74.2</v>
      </c>
      <c r="CY1922" s="13">
        <v>73.020573052120469</v>
      </c>
      <c r="CZ1922" s="13">
        <v>72.650073740002412</v>
      </c>
      <c r="DA1922" s="13">
        <v>73.646628395480661</v>
      </c>
      <c r="DB1922" s="13">
        <f ca="1"/>
        <v>73.800556354423279</v>
      </c>
      <c r="DC1922" s="13">
        <f ca="1"/>
        <v>72.716064586776767</v>
      </c>
      <c r="DD1922" s="13">
        <v>71.897826108711499</v>
      </c>
      <c r="DE1922" s="13">
        <f ca="1"/>
        <v>73.710081681093286</v>
      </c>
      <c r="DF1922" s="13">
        <v>74.455060717069429</v>
      </c>
    </row>
    <row r="1923" spans="1:110" x14ac:dyDescent="0.25">
      <c r="A1923" s="9">
        <v>84</v>
      </c>
      <c r="B1923" s="10" t="b">
        <v>1</v>
      </c>
      <c r="U1923" s="13"/>
      <c r="V1923" s="13"/>
      <c r="W1923" s="14"/>
      <c r="X1923" s="26"/>
      <c r="Y1923" s="26"/>
      <c r="Z1923" s="26"/>
      <c r="AA1923" s="26"/>
      <c r="AB1923" s="26"/>
      <c r="AC1923" s="26"/>
      <c r="AD1923" s="26"/>
      <c r="AE1923" s="26"/>
      <c r="AG1923" s="13"/>
      <c r="AH1923" s="13"/>
      <c r="AI1923" s="14"/>
      <c r="AJ1923" s="26"/>
      <c r="AK1923" s="26"/>
      <c r="AL1923" s="26"/>
      <c r="AM1923" s="26"/>
      <c r="AN1923" s="26"/>
      <c r="AO1923" s="26"/>
      <c r="AP1923" s="26"/>
      <c r="AQ1923" s="26"/>
      <c r="AS1923" s="13"/>
      <c r="AT1923" s="13"/>
      <c r="AU1923" s="14"/>
      <c r="AV1923" s="26"/>
      <c r="AW1923" s="26"/>
      <c r="AX1923" s="26"/>
      <c r="AY1923" s="26"/>
      <c r="AZ1923" s="26"/>
      <c r="BA1923" s="26"/>
      <c r="BB1923" s="26"/>
      <c r="BC1923" s="26"/>
      <c r="CW1923" s="26">
        <v>0.65522540983606559</v>
      </c>
      <c r="CX1923" s="13">
        <v>74.2</v>
      </c>
      <c r="CY1923" s="13">
        <v>73.029401876353418</v>
      </c>
      <c r="CZ1923" s="13">
        <v>72.659978694064606</v>
      </c>
      <c r="DA1923" s="13">
        <v>73.715167937410413</v>
      </c>
      <c r="DB1923" s="13">
        <f ca="1"/>
        <v>73.808118285313029</v>
      </c>
      <c r="DC1923" s="13">
        <f ca="1"/>
        <v>72.725145879584616</v>
      </c>
      <c r="DD1923" s="13">
        <v>71.907120992485318</v>
      </c>
      <c r="DE1923" s="13">
        <f ca="1"/>
        <v>73.719031155319712</v>
      </c>
      <c r="DF1923" s="13">
        <v>74.464104536908906</v>
      </c>
    </row>
    <row r="1924" spans="1:110" x14ac:dyDescent="0.25">
      <c r="A1924" s="9">
        <v>81</v>
      </c>
      <c r="B1924" s="10" t="b">
        <v>1</v>
      </c>
      <c r="U1924" s="13"/>
      <c r="V1924" s="13"/>
      <c r="W1924" s="14"/>
      <c r="X1924" s="26"/>
      <c r="Y1924" s="26"/>
      <c r="Z1924" s="26"/>
      <c r="AA1924" s="26"/>
      <c r="AB1924" s="26"/>
      <c r="AC1924" s="26"/>
      <c r="AD1924" s="26"/>
      <c r="AE1924" s="26"/>
      <c r="AG1924" s="13"/>
      <c r="AH1924" s="13"/>
      <c r="AI1924" s="14"/>
      <c r="AJ1924" s="26"/>
      <c r="AK1924" s="26"/>
      <c r="AL1924" s="26"/>
      <c r="AM1924" s="26"/>
      <c r="AN1924" s="26"/>
      <c r="AO1924" s="26"/>
      <c r="AP1924" s="26"/>
      <c r="AQ1924" s="26"/>
      <c r="AS1924" s="13"/>
      <c r="AT1924" s="13"/>
      <c r="AU1924" s="14"/>
      <c r="AV1924" s="26"/>
      <c r="AW1924" s="26"/>
      <c r="AX1924" s="26"/>
      <c r="AY1924" s="26"/>
      <c r="AZ1924" s="26"/>
      <c r="BA1924" s="26"/>
      <c r="BB1924" s="26"/>
      <c r="BC1924" s="26"/>
      <c r="CW1924" s="26">
        <v>0.65556693989071035</v>
      </c>
      <c r="CX1924" s="13">
        <v>74.2</v>
      </c>
      <c r="CY1924" s="13">
        <v>73.038233971237275</v>
      </c>
      <c r="CZ1924" s="13">
        <v>72.66988866860207</v>
      </c>
      <c r="DA1924" s="13">
        <v>73.783775407539522</v>
      </c>
      <c r="DB1924" s="13">
        <f ca="1"/>
        <v>73.815681447403904</v>
      </c>
      <c r="DC1924" s="13">
        <f ca="1"/>
        <v>72.734231290046765</v>
      </c>
      <c r="DD1924" s="13">
        <v>71.916413454139459</v>
      </c>
      <c r="DE1924" s="13">
        <f ca="1"/>
        <v>73.727981728754784</v>
      </c>
      <c r="DF1924" s="13">
        <v>74.473149215978637</v>
      </c>
    </row>
    <row r="1925" spans="1:110" x14ac:dyDescent="0.25">
      <c r="A1925" s="9">
        <v>79.8</v>
      </c>
      <c r="B1925" s="10" t="b">
        <v>1</v>
      </c>
      <c r="U1925" s="13"/>
      <c r="V1925" s="13"/>
      <c r="W1925" s="14"/>
      <c r="X1925" s="26"/>
      <c r="Y1925" s="26"/>
      <c r="Z1925" s="26"/>
      <c r="AA1925" s="26"/>
      <c r="AB1925" s="26"/>
      <c r="AC1925" s="26"/>
      <c r="AD1925" s="26"/>
      <c r="AE1925" s="26"/>
      <c r="AG1925" s="13"/>
      <c r="AH1925" s="13"/>
      <c r="AI1925" s="14"/>
      <c r="AJ1925" s="26"/>
      <c r="AK1925" s="26"/>
      <c r="AL1925" s="26"/>
      <c r="AM1925" s="26"/>
      <c r="AN1925" s="26"/>
      <c r="AO1925" s="26"/>
      <c r="AP1925" s="26"/>
      <c r="AQ1925" s="26"/>
      <c r="AS1925" s="13"/>
      <c r="AT1925" s="13"/>
      <c r="AU1925" s="14"/>
      <c r="AV1925" s="26"/>
      <c r="AW1925" s="26"/>
      <c r="AX1925" s="26"/>
      <c r="AY1925" s="26"/>
      <c r="AZ1925" s="26"/>
      <c r="BA1925" s="26"/>
      <c r="BB1925" s="26"/>
      <c r="BC1925" s="26"/>
      <c r="CW1925" s="26">
        <v>0.65590846994535523</v>
      </c>
      <c r="CX1925" s="13">
        <v>74.2</v>
      </c>
      <c r="CY1925" s="13">
        <v>73.047069346797457</v>
      </c>
      <c r="CZ1925" s="13">
        <v>72.679803676551913</v>
      </c>
      <c r="DA1925" s="13">
        <v>73.852450940646222</v>
      </c>
      <c r="DB1925" s="13">
        <f ca="1"/>
        <v>73.823245847945643</v>
      </c>
      <c r="DC1925" s="13">
        <f ca="1"/>
        <v>72.743320829337719</v>
      </c>
      <c r="DD1925" s="13">
        <v>71.925703495566466</v>
      </c>
      <c r="DE1925" s="13">
        <f ca="1"/>
        <v>73.736933407457286</v>
      </c>
      <c r="DF1925" s="13">
        <v>74.482194760083132</v>
      </c>
    </row>
    <row r="1926" spans="1:110" x14ac:dyDescent="0.25">
      <c r="A1926" s="9">
        <v>79.400000000000006</v>
      </c>
      <c r="B1926" s="10" t="b">
        <v>1</v>
      </c>
      <c r="U1926" s="13"/>
      <c r="V1926" s="13"/>
      <c r="W1926" s="14"/>
      <c r="X1926" s="26"/>
      <c r="Y1926" s="26"/>
      <c r="Z1926" s="26"/>
      <c r="AA1926" s="26"/>
      <c r="AB1926" s="26"/>
      <c r="AC1926" s="26"/>
      <c r="AD1926" s="26"/>
      <c r="AE1926" s="26"/>
      <c r="AG1926" s="13"/>
      <c r="AH1926" s="13"/>
      <c r="AI1926" s="14"/>
      <c r="AJ1926" s="26"/>
      <c r="AK1926" s="26"/>
      <c r="AL1926" s="26"/>
      <c r="AM1926" s="26"/>
      <c r="AN1926" s="26"/>
      <c r="AO1926" s="26"/>
      <c r="AP1926" s="26"/>
      <c r="AQ1926" s="26"/>
      <c r="AS1926" s="13"/>
      <c r="AT1926" s="13"/>
      <c r="AU1926" s="14"/>
      <c r="AV1926" s="26"/>
      <c r="AW1926" s="26"/>
      <c r="AX1926" s="26"/>
      <c r="AY1926" s="26"/>
      <c r="AZ1926" s="26"/>
      <c r="BA1926" s="26"/>
      <c r="BB1926" s="26"/>
      <c r="BC1926" s="26"/>
      <c r="CW1926" s="26">
        <v>0.65625</v>
      </c>
      <c r="CX1926" s="13">
        <v>74.2</v>
      </c>
      <c r="CY1926" s="13">
        <v>73.055908013081833</v>
      </c>
      <c r="CZ1926" s="13">
        <v>72.689723730883401</v>
      </c>
      <c r="DA1926" s="13">
        <v>73.921194671910186</v>
      </c>
      <c r="DB1926" s="13">
        <f ca="1"/>
        <v>73.830811494200447</v>
      </c>
      <c r="DC1926" s="13">
        <f ca="1"/>
        <v>72.752414508658873</v>
      </c>
      <c r="DD1926" s="13">
        <v>71.93499111865637</v>
      </c>
      <c r="DE1926" s="13">
        <f ca="1"/>
        <v>73.745886197495352</v>
      </c>
      <c r="DF1926" s="13">
        <v>74.491241175035327</v>
      </c>
    </row>
    <row r="1927" spans="1:110" x14ac:dyDescent="0.25">
      <c r="A1927" s="9">
        <v>78.900000000000006</v>
      </c>
      <c r="B1927" s="10" t="b">
        <v>1</v>
      </c>
      <c r="U1927" s="13"/>
      <c r="V1927" s="13"/>
      <c r="W1927" s="14"/>
      <c r="X1927" s="26"/>
      <c r="Y1927" s="26"/>
      <c r="Z1927" s="26"/>
      <c r="AA1927" s="26"/>
      <c r="AB1927" s="26"/>
      <c r="AC1927" s="26"/>
      <c r="AD1927" s="26"/>
      <c r="AE1927" s="26"/>
      <c r="AG1927" s="13"/>
      <c r="AH1927" s="13"/>
      <c r="AI1927" s="14"/>
      <c r="AJ1927" s="26"/>
      <c r="AK1927" s="26"/>
      <c r="AL1927" s="26"/>
      <c r="AM1927" s="26"/>
      <c r="AN1927" s="26"/>
      <c r="AO1927" s="26"/>
      <c r="AP1927" s="26"/>
      <c r="AQ1927" s="26"/>
      <c r="AS1927" s="13"/>
      <c r="AT1927" s="13"/>
      <c r="AU1927" s="14"/>
      <c r="AV1927" s="26"/>
      <c r="AW1927" s="26"/>
      <c r="AX1927" s="26"/>
      <c r="AY1927" s="26"/>
      <c r="AZ1927" s="26"/>
      <c r="BA1927" s="26"/>
      <c r="BB1927" s="26"/>
      <c r="BC1927" s="26"/>
      <c r="CW1927" s="26">
        <v>0.65659153005464477</v>
      </c>
      <c r="CX1927" s="13">
        <v>74.2</v>
      </c>
      <c r="CY1927" s="13">
        <v>73.064749980160883</v>
      </c>
      <c r="CZ1927" s="13">
        <v>72.699648844598428</v>
      </c>
      <c r="DA1927" s="13">
        <v>73.990006736914268</v>
      </c>
      <c r="DB1927" s="13">
        <f ca="1"/>
        <v>73.838378393443023</v>
      </c>
      <c r="DC1927" s="13">
        <f ca="1"/>
        <v>72.761512339238621</v>
      </c>
      <c r="DD1927" s="13">
        <v>71.944276325296812</v>
      </c>
      <c r="DE1927" s="13">
        <f ca="1"/>
        <v>73.754840104946638</v>
      </c>
      <c r="DF1927" s="13">
        <v>74.500288466656627</v>
      </c>
    </row>
    <row r="1928" spans="1:110" x14ac:dyDescent="0.25">
      <c r="A1928" s="9">
        <v>78.8</v>
      </c>
      <c r="B1928" s="10" t="b">
        <v>1</v>
      </c>
      <c r="U1928" s="13"/>
      <c r="V1928" s="13"/>
      <c r="W1928" s="14"/>
      <c r="X1928" s="26"/>
      <c r="Y1928" s="26"/>
      <c r="Z1928" s="26"/>
      <c r="AA1928" s="26"/>
      <c r="AB1928" s="26"/>
      <c r="AC1928" s="26"/>
      <c r="AD1928" s="26"/>
      <c r="AE1928" s="26"/>
      <c r="AG1928" s="13"/>
      <c r="AH1928" s="13"/>
      <c r="AI1928" s="14"/>
      <c r="AJ1928" s="26"/>
      <c r="AK1928" s="26"/>
      <c r="AL1928" s="26"/>
      <c r="AM1928" s="26"/>
      <c r="AN1928" s="26"/>
      <c r="AO1928" s="26"/>
      <c r="AP1928" s="26"/>
      <c r="AQ1928" s="26"/>
      <c r="AS1928" s="13"/>
      <c r="AT1928" s="13"/>
      <c r="AU1928" s="14"/>
      <c r="AV1928" s="26"/>
      <c r="AW1928" s="26"/>
      <c r="AX1928" s="26"/>
      <c r="AY1928" s="26"/>
      <c r="AZ1928" s="26"/>
      <c r="BA1928" s="26"/>
      <c r="BB1928" s="26"/>
      <c r="BC1928" s="26"/>
      <c r="CW1928" s="26">
        <v>0.65693306010928965</v>
      </c>
      <c r="CX1928" s="13">
        <v>74.2</v>
      </c>
      <c r="CY1928" s="13">
        <v>73.07359525812771</v>
      </c>
      <c r="CZ1928" s="13">
        <v>72.70957903073149</v>
      </c>
      <c r="DA1928" s="13">
        <v>74.058887271646114</v>
      </c>
      <c r="DB1928" s="13">
        <f ca="1"/>
        <v>73.845946552960584</v>
      </c>
      <c r="DC1928" s="13">
        <f ca="1"/>
        <v>72.770614332332556</v>
      </c>
      <c r="DD1928" s="13">
        <v>71.953559117372933</v>
      </c>
      <c r="DE1928" s="13">
        <f ca="1"/>
        <v>73.763795135898263</v>
      </c>
      <c r="DF1928" s="13">
        <v>74.509336640776922</v>
      </c>
    </row>
    <row r="1929" spans="1:110" x14ac:dyDescent="0.25">
      <c r="A1929" s="9">
        <v>78.5</v>
      </c>
      <c r="B1929" s="10" t="b">
        <v>1</v>
      </c>
      <c r="U1929" s="13"/>
      <c r="V1929" s="13"/>
      <c r="W1929" s="14"/>
      <c r="X1929" s="26"/>
      <c r="Y1929" s="26"/>
      <c r="Z1929" s="26"/>
      <c r="AA1929" s="26"/>
      <c r="AB1929" s="26"/>
      <c r="AC1929" s="26"/>
      <c r="AD1929" s="26"/>
      <c r="AE1929" s="26"/>
      <c r="AG1929" s="13"/>
      <c r="AH1929" s="13"/>
      <c r="AI1929" s="14"/>
      <c r="AJ1929" s="26"/>
      <c r="AK1929" s="26"/>
      <c r="AL1929" s="26"/>
      <c r="AM1929" s="26"/>
      <c r="AN1929" s="26"/>
      <c r="AO1929" s="26"/>
      <c r="AP1929" s="26"/>
      <c r="AQ1929" s="26"/>
      <c r="AS1929" s="13"/>
      <c r="AT1929" s="13"/>
      <c r="AU1929" s="14"/>
      <c r="AV1929" s="26"/>
      <c r="AW1929" s="26"/>
      <c r="AX1929" s="26"/>
      <c r="AY1929" s="26"/>
      <c r="AZ1929" s="26"/>
      <c r="BA1929" s="26"/>
      <c r="BB1929" s="26"/>
      <c r="BC1929" s="26"/>
      <c r="CW1929" s="26">
        <v>0.65727459016393441</v>
      </c>
      <c r="CX1929" s="13">
        <v>74.2</v>
      </c>
      <c r="CY1929" s="13">
        <v>73.082443857098212</v>
      </c>
      <c r="CZ1929" s="13">
        <v>72.719514302349808</v>
      </c>
      <c r="DA1929" s="13">
        <v>74.127836412499533</v>
      </c>
      <c r="DB1929" s="13">
        <f ca="1"/>
        <v>73.853515980053004</v>
      </c>
      <c r="DC1929" s="13">
        <f ca="1"/>
        <v>72.779720499223444</v>
      </c>
      <c r="DD1929" s="13">
        <v>71.96283949676743</v>
      </c>
      <c r="DE1929" s="13">
        <f ca="1"/>
        <v>73.772751296446913</v>
      </c>
      <c r="DF1929" s="13">
        <v>74.518385703234657</v>
      </c>
    </row>
    <row r="1930" spans="1:110" x14ac:dyDescent="0.25">
      <c r="A1930" s="9">
        <v>76.599999999999994</v>
      </c>
      <c r="B1930" s="10" t="b">
        <v>1</v>
      </c>
      <c r="U1930" s="13"/>
      <c r="V1930" s="13"/>
      <c r="W1930" s="14"/>
      <c r="X1930" s="26"/>
      <c r="Y1930" s="26"/>
      <c r="Z1930" s="26"/>
      <c r="AA1930" s="26"/>
      <c r="AB1930" s="26"/>
      <c r="AC1930" s="26"/>
      <c r="AD1930" s="26"/>
      <c r="AE1930" s="26"/>
      <c r="AG1930" s="13"/>
      <c r="AH1930" s="13"/>
      <c r="AI1930" s="14"/>
      <c r="AJ1930" s="26"/>
      <c r="AK1930" s="26"/>
      <c r="AL1930" s="26"/>
      <c r="AM1930" s="26"/>
      <c r="AN1930" s="26"/>
      <c r="AO1930" s="26"/>
      <c r="AP1930" s="26"/>
      <c r="AQ1930" s="26"/>
      <c r="AS1930" s="13"/>
      <c r="AT1930" s="13"/>
      <c r="AU1930" s="14"/>
      <c r="AV1930" s="26"/>
      <c r="AW1930" s="26"/>
      <c r="AX1930" s="26"/>
      <c r="AY1930" s="26"/>
      <c r="AZ1930" s="26"/>
      <c r="BA1930" s="26"/>
      <c r="BB1930" s="26"/>
      <c r="BC1930" s="26"/>
      <c r="CW1930" s="26">
        <v>0.65761612021857918</v>
      </c>
      <c r="CX1930" s="13">
        <v>74.2</v>
      </c>
      <c r="CY1930" s="13">
        <v>73.091295787211166</v>
      </c>
      <c r="CZ1930" s="13">
        <v>72.729454672553544</v>
      </c>
      <c r="DA1930" s="13">
        <v>74.196854296276484</v>
      </c>
      <c r="DB1930" s="13">
        <f ca="1"/>
        <v>73.861086682032763</v>
      </c>
      <c r="DC1930" s="13">
        <f ca="1"/>
        <v>72.788830851221462</v>
      </c>
      <c r="DD1930" s="13">
        <v>71.972117465360554</v>
      </c>
      <c r="DE1930" s="13">
        <f ca="1"/>
        <v>73.781708592698848</v>
      </c>
      <c r="DF1930" s="13">
        <v>74.527435659876829</v>
      </c>
    </row>
    <row r="1931" spans="1:110" x14ac:dyDescent="0.25">
      <c r="A1931" s="9">
        <v>76.400000000000006</v>
      </c>
      <c r="B1931" s="10" t="b">
        <v>1</v>
      </c>
      <c r="U1931" s="13"/>
      <c r="V1931" s="13"/>
      <c r="W1931" s="14"/>
      <c r="X1931" s="26"/>
      <c r="Y1931" s="26"/>
      <c r="Z1931" s="26"/>
      <c r="AA1931" s="26"/>
      <c r="AB1931" s="26"/>
      <c r="AC1931" s="26"/>
      <c r="AD1931" s="26"/>
      <c r="AE1931" s="26"/>
      <c r="AG1931" s="13"/>
      <c r="AH1931" s="13"/>
      <c r="AI1931" s="14"/>
      <c r="AJ1931" s="26"/>
      <c r="AK1931" s="26"/>
      <c r="AL1931" s="26"/>
      <c r="AM1931" s="26"/>
      <c r="AN1931" s="26"/>
      <c r="AO1931" s="26"/>
      <c r="AP1931" s="26"/>
      <c r="AQ1931" s="26"/>
      <c r="AS1931" s="13"/>
      <c r="AT1931" s="13"/>
      <c r="AU1931" s="14"/>
      <c r="AV1931" s="26"/>
      <c r="AW1931" s="26"/>
      <c r="AX1931" s="26"/>
      <c r="AY1931" s="26"/>
      <c r="AZ1931" s="26"/>
      <c r="BA1931" s="26"/>
      <c r="BB1931" s="26"/>
      <c r="BC1931" s="26"/>
      <c r="CW1931" s="26">
        <v>0.65795765027322406</v>
      </c>
      <c r="CX1931" s="13">
        <v>74.3</v>
      </c>
      <c r="CY1931" s="13">
        <v>73.100151058628285</v>
      </c>
      <c r="CZ1931" s="13">
        <v>72.739400154475845</v>
      </c>
      <c r="DA1931" s="13">
        <v>74.265941060188396</v>
      </c>
      <c r="DB1931" s="13">
        <f ca="1"/>
        <v>73.868658666225173</v>
      </c>
      <c r="DC1931" s="13">
        <f ca="1"/>
        <v>72.797945399664272</v>
      </c>
      <c r="DD1931" s="13">
        <v>71.981393025030115</v>
      </c>
      <c r="DE1931" s="13">
        <f ca="1"/>
        <v>73.79066703077001</v>
      </c>
      <c r="DF1931" s="13">
        <v>74.53648651655908</v>
      </c>
    </row>
    <row r="1932" spans="1:110" x14ac:dyDescent="0.25">
      <c r="A1932" s="9">
        <v>76.2</v>
      </c>
      <c r="B1932" s="10" t="b">
        <v>1</v>
      </c>
      <c r="U1932" s="13"/>
      <c r="V1932" s="13"/>
      <c r="W1932" s="14"/>
      <c r="X1932" s="26"/>
      <c r="Y1932" s="26"/>
      <c r="Z1932" s="26"/>
      <c r="AA1932" s="26"/>
      <c r="AB1932" s="26"/>
      <c r="AC1932" s="26"/>
      <c r="AD1932" s="26"/>
      <c r="AE1932" s="26"/>
      <c r="AG1932" s="13"/>
      <c r="AH1932" s="13"/>
      <c r="AI1932" s="14"/>
      <c r="AJ1932" s="26"/>
      <c r="AK1932" s="26"/>
      <c r="AL1932" s="26"/>
      <c r="AM1932" s="26"/>
      <c r="AN1932" s="26"/>
      <c r="AO1932" s="26"/>
      <c r="AP1932" s="26"/>
      <c r="AQ1932" s="26"/>
      <c r="AS1932" s="13"/>
      <c r="AT1932" s="13"/>
      <c r="AU1932" s="14"/>
      <c r="AV1932" s="26"/>
      <c r="AW1932" s="26"/>
      <c r="AX1932" s="26"/>
      <c r="AY1932" s="26"/>
      <c r="AZ1932" s="26"/>
      <c r="BA1932" s="26"/>
      <c r="BB1932" s="26"/>
      <c r="BC1932" s="26"/>
      <c r="CW1932" s="26">
        <v>0.65829918032786883</v>
      </c>
      <c r="CX1932" s="13">
        <v>74.3</v>
      </c>
      <c r="CY1932" s="13">
        <v>73.109009681534388</v>
      </c>
      <c r="CZ1932" s="13">
        <v>72.749350761283196</v>
      </c>
      <c r="DA1932" s="13">
        <v>74.335096841857933</v>
      </c>
      <c r="DB1932" s="13">
        <f ca="1"/>
        <v>73.876231939968264</v>
      </c>
      <c r="DC1932" s="13">
        <f ca="1"/>
        <v>72.807064155917104</v>
      </c>
      <c r="DD1932" s="13">
        <v>71.990666177651519</v>
      </c>
      <c r="DE1932" s="13">
        <f ca="1"/>
        <v>73.799626616786</v>
      </c>
      <c r="DF1932" s="13">
        <v>74.545538279145688</v>
      </c>
    </row>
    <row r="1933" spans="1:110" x14ac:dyDescent="0.25">
      <c r="A1933" s="9">
        <v>76</v>
      </c>
      <c r="B1933" s="10" t="b">
        <v>1</v>
      </c>
      <c r="U1933" s="13"/>
      <c r="V1933" s="13"/>
      <c r="W1933" s="14"/>
      <c r="X1933" s="26"/>
      <c r="Y1933" s="26"/>
      <c r="Z1933" s="26"/>
      <c r="AA1933" s="26"/>
      <c r="AB1933" s="26"/>
      <c r="AC1933" s="26"/>
      <c r="AD1933" s="26"/>
      <c r="AE1933" s="26"/>
      <c r="AG1933" s="13"/>
      <c r="AH1933" s="13"/>
      <c r="AI1933" s="14"/>
      <c r="AJ1933" s="26"/>
      <c r="AK1933" s="26"/>
      <c r="AL1933" s="26"/>
      <c r="AM1933" s="26"/>
      <c r="AN1933" s="26"/>
      <c r="AO1933" s="26"/>
      <c r="AP1933" s="26"/>
      <c r="AQ1933" s="26"/>
      <c r="AS1933" s="13"/>
      <c r="AT1933" s="13"/>
      <c r="AU1933" s="14"/>
      <c r="AV1933" s="26"/>
      <c r="AW1933" s="26"/>
      <c r="AX1933" s="26"/>
      <c r="AY1933" s="26"/>
      <c r="AZ1933" s="26"/>
      <c r="BA1933" s="26"/>
      <c r="BB1933" s="26"/>
      <c r="BC1933" s="26"/>
      <c r="CW1933" s="26">
        <v>0.65864071038251371</v>
      </c>
      <c r="CX1933" s="13">
        <v>74.3</v>
      </c>
      <c r="CY1933" s="13">
        <v>73.117871666137418</v>
      </c>
      <c r="CZ1933" s="13">
        <v>72.759306506175221</v>
      </c>
      <c r="DA1933" s="13">
        <v>74.404321779320682</v>
      </c>
      <c r="DB1933" s="13">
        <f ca="1"/>
        <v>73.883806510612999</v>
      </c>
      <c r="DC1933" s="13">
        <f ca="1"/>
        <v>72.816187131372942</v>
      </c>
      <c r="DD1933" s="13">
        <v>71.999936925097686</v>
      </c>
      <c r="DE1933" s="13">
        <f ca="1"/>
        <v>73.8085873568822</v>
      </c>
      <c r="DF1933" s="13">
        <v>74.554590953509688</v>
      </c>
    </row>
    <row r="1934" spans="1:110" x14ac:dyDescent="0.25">
      <c r="A1934" s="9">
        <v>75.8</v>
      </c>
      <c r="B1934" s="10" t="b">
        <v>1</v>
      </c>
      <c r="U1934" s="13"/>
      <c r="V1934" s="13"/>
      <c r="W1934" s="14"/>
      <c r="X1934" s="26"/>
      <c r="Y1934" s="26"/>
      <c r="Z1934" s="26"/>
      <c r="AA1934" s="26"/>
      <c r="AB1934" s="26"/>
      <c r="AC1934" s="26"/>
      <c r="AD1934" s="26"/>
      <c r="AE1934" s="26"/>
      <c r="AG1934" s="13"/>
      <c r="AH1934" s="13"/>
      <c r="AI1934" s="14"/>
      <c r="AJ1934" s="26"/>
      <c r="AK1934" s="26"/>
      <c r="AL1934" s="26"/>
      <c r="AM1934" s="26"/>
      <c r="AN1934" s="26"/>
      <c r="AO1934" s="26"/>
      <c r="AP1934" s="26"/>
      <c r="AQ1934" s="26"/>
      <c r="AS1934" s="13"/>
      <c r="AT1934" s="13"/>
      <c r="AU1934" s="14"/>
      <c r="AV1934" s="26"/>
      <c r="AW1934" s="26"/>
      <c r="AX1934" s="26"/>
      <c r="AY1934" s="26"/>
      <c r="AZ1934" s="26"/>
      <c r="BA1934" s="26"/>
      <c r="BB1934" s="26"/>
      <c r="BC1934" s="26"/>
      <c r="CW1934" s="26">
        <v>0.65898224043715847</v>
      </c>
      <c r="CX1934" s="13">
        <v>74.3</v>
      </c>
      <c r="CY1934" s="13">
        <v>73.126737022668621</v>
      </c>
      <c r="CZ1934" s="13">
        <v>72.769267402385026</v>
      </c>
      <c r="DA1934" s="13">
        <v>74.473616011026664</v>
      </c>
      <c r="DB1934" s="13">
        <f ca="1"/>
        <v>73.891382385523244</v>
      </c>
      <c r="DC1934" s="13">
        <f ca="1"/>
        <v>72.825314337452554</v>
      </c>
      <c r="DD1934" s="13">
        <v>72.009205269239146</v>
      </c>
      <c r="DE1934" s="13">
        <f ca="1"/>
        <v>73.817549257203666</v>
      </c>
      <c r="DF1934" s="13">
        <v>74.563644545532838</v>
      </c>
    </row>
    <row r="1935" spans="1:110" x14ac:dyDescent="0.25">
      <c r="A1935" s="9">
        <v>75.599999999999994</v>
      </c>
      <c r="B1935" s="10" t="b">
        <v>1</v>
      </c>
      <c r="U1935" s="13"/>
      <c r="V1935" s="13"/>
      <c r="W1935" s="14"/>
      <c r="X1935" s="26"/>
      <c r="Y1935" s="26"/>
      <c r="Z1935" s="26"/>
      <c r="AA1935" s="26"/>
      <c r="AB1935" s="26"/>
      <c r="AC1935" s="26"/>
      <c r="AD1935" s="26"/>
      <c r="AE1935" s="26"/>
      <c r="AG1935" s="13"/>
      <c r="AH1935" s="13"/>
      <c r="AI1935" s="14"/>
      <c r="AJ1935" s="26"/>
      <c r="AK1935" s="26"/>
      <c r="AL1935" s="26"/>
      <c r="AM1935" s="26"/>
      <c r="AN1935" s="26"/>
      <c r="AO1935" s="26"/>
      <c r="AP1935" s="26"/>
      <c r="AQ1935" s="26"/>
      <c r="AS1935" s="13"/>
      <c r="AT1935" s="13"/>
      <c r="AU1935" s="14"/>
      <c r="AV1935" s="26"/>
      <c r="AW1935" s="26"/>
      <c r="AX1935" s="26"/>
      <c r="AY1935" s="26"/>
      <c r="AZ1935" s="26"/>
      <c r="BA1935" s="26"/>
      <c r="BB1935" s="26"/>
      <c r="BC1935" s="26"/>
      <c r="CW1935" s="26">
        <v>0.65932377049180324</v>
      </c>
      <c r="CX1935" s="13">
        <v>74.3</v>
      </c>
      <c r="CY1935" s="13">
        <v>73.135605761382621</v>
      </c>
      <c r="CZ1935" s="13">
        <v>72.779233463179423</v>
      </c>
      <c r="DA1935" s="13">
        <v>74.542979675842162</v>
      </c>
      <c r="DB1935" s="13">
        <f ca="1"/>
        <v>73.898959572075825</v>
      </c>
      <c r="DC1935" s="13">
        <f ca="1"/>
        <v>72.834445785604728</v>
      </c>
      <c r="DD1935" s="13">
        <v>72.018471211943989</v>
      </c>
      <c r="DE1935" s="13">
        <f ca="1"/>
        <v>73.826512323905419</v>
      </c>
      <c r="DF1935" s="13">
        <v>74.572699061105681</v>
      </c>
    </row>
    <row r="1936" spans="1:110" x14ac:dyDescent="0.25">
      <c r="A1936" s="9">
        <v>75.400000000000006</v>
      </c>
      <c r="B1936" s="10" t="b">
        <v>1</v>
      </c>
      <c r="U1936" s="13"/>
      <c r="V1936" s="13"/>
      <c r="W1936" s="14"/>
      <c r="X1936" s="26"/>
      <c r="Y1936" s="26"/>
      <c r="Z1936" s="26"/>
      <c r="AA1936" s="26"/>
      <c r="AB1936" s="26"/>
      <c r="AC1936" s="26"/>
      <c r="AD1936" s="26"/>
      <c r="AE1936" s="26"/>
      <c r="AG1936" s="13"/>
      <c r="AH1936" s="13"/>
      <c r="AI1936" s="14"/>
      <c r="AJ1936" s="26"/>
      <c r="AK1936" s="26"/>
      <c r="AL1936" s="26"/>
      <c r="AM1936" s="26"/>
      <c r="AN1936" s="26"/>
      <c r="AO1936" s="26"/>
      <c r="AP1936" s="26"/>
      <c r="AQ1936" s="26"/>
      <c r="AS1936" s="13"/>
      <c r="AT1936" s="13"/>
      <c r="AU1936" s="14"/>
      <c r="AV1936" s="26"/>
      <c r="AW1936" s="26"/>
      <c r="AX1936" s="26"/>
      <c r="AY1936" s="26"/>
      <c r="AZ1936" s="26"/>
      <c r="BA1936" s="26"/>
      <c r="BB1936" s="26"/>
      <c r="BC1936" s="26"/>
      <c r="CW1936" s="26">
        <v>0.65966530054644812</v>
      </c>
      <c r="CX1936" s="13">
        <v>74.3</v>
      </c>
      <c r="CY1936" s="13">
        <v>73.144477892557489</v>
      </c>
      <c r="CZ1936" s="13">
        <v>72.789204701858964</v>
      </c>
      <c r="DA1936" s="13">
        <v>74.612412913051315</v>
      </c>
      <c r="DB1936" s="13">
        <f ca="1"/>
        <v>73.906538077660727</v>
      </c>
      <c r="DC1936" s="13">
        <f ca="1"/>
        <v>72.843581487306253</v>
      </c>
      <c r="DD1936" s="13">
        <v>72.027734755077915</v>
      </c>
      <c r="DE1936" s="13">
        <f ca="1"/>
        <v>73.835476563152284</v>
      </c>
      <c r="DF1936" s="13">
        <v>74.581754506127652</v>
      </c>
    </row>
    <row r="1937" spans="1:110" x14ac:dyDescent="0.25">
      <c r="A1937" s="9">
        <v>75.2</v>
      </c>
      <c r="B1937" s="10" t="b">
        <v>1</v>
      </c>
      <c r="U1937" s="13"/>
      <c r="V1937" s="13"/>
      <c r="W1937" s="14"/>
      <c r="X1937" s="26"/>
      <c r="Y1937" s="26"/>
      <c r="Z1937" s="26"/>
      <c r="AA1937" s="26"/>
      <c r="AB1937" s="26"/>
      <c r="AC1937" s="26"/>
      <c r="AD1937" s="26"/>
      <c r="AE1937" s="26"/>
      <c r="AG1937" s="13"/>
      <c r="AH1937" s="13"/>
      <c r="AI1937" s="14"/>
      <c r="AJ1937" s="26"/>
      <c r="AK1937" s="26"/>
      <c r="AL1937" s="26"/>
      <c r="AM1937" s="26"/>
      <c r="AN1937" s="26"/>
      <c r="AO1937" s="26"/>
      <c r="AP1937" s="26"/>
      <c r="AQ1937" s="26"/>
      <c r="AS1937" s="13"/>
      <c r="AT1937" s="13"/>
      <c r="AU1937" s="14"/>
      <c r="AV1937" s="26"/>
      <c r="AW1937" s="26"/>
      <c r="AX1937" s="26"/>
      <c r="AY1937" s="26"/>
      <c r="AZ1937" s="26"/>
      <c r="BA1937" s="26"/>
      <c r="BB1937" s="26"/>
      <c r="BC1937" s="26"/>
      <c r="CW1937" s="26">
        <v>0.66000683060109289</v>
      </c>
      <c r="CX1937" s="13">
        <v>74.3</v>
      </c>
      <c r="CY1937" s="13">
        <v>73.153353426494888</v>
      </c>
      <c r="CZ1937" s="13">
        <v>72.799181131757962</v>
      </c>
      <c r="DA1937" s="13">
        <v>74.681915862357698</v>
      </c>
      <c r="DB1937" s="13">
        <f ca="1"/>
        <v>73.914117909680982</v>
      </c>
      <c r="DC1937" s="13">
        <f ca="1"/>
        <v>72.852721454062149</v>
      </c>
      <c r="DD1937" s="13">
        <v>72.036995900504138</v>
      </c>
      <c r="DE1937" s="13">
        <f ca="1"/>
        <v>73.84444198111899</v>
      </c>
      <c r="DF1937" s="13">
        <v>74.590810886507001</v>
      </c>
    </row>
    <row r="1938" spans="1:110" x14ac:dyDescent="0.25">
      <c r="A1938" s="9">
        <v>74.900000000000006</v>
      </c>
      <c r="B1938" s="10" t="b">
        <v>1</v>
      </c>
      <c r="U1938" s="13"/>
      <c r="V1938" s="13"/>
      <c r="W1938" s="14"/>
      <c r="X1938" s="26"/>
      <c r="Y1938" s="26"/>
      <c r="Z1938" s="26"/>
      <c r="AA1938" s="26"/>
      <c r="AB1938" s="26"/>
      <c r="AC1938" s="26"/>
      <c r="AD1938" s="26"/>
      <c r="AE1938" s="26"/>
      <c r="AG1938" s="13"/>
      <c r="AH1938" s="13"/>
      <c r="AI1938" s="14"/>
      <c r="AJ1938" s="26"/>
      <c r="AK1938" s="26"/>
      <c r="AL1938" s="26"/>
      <c r="AM1938" s="26"/>
      <c r="AN1938" s="26"/>
      <c r="AO1938" s="26"/>
      <c r="AP1938" s="26"/>
      <c r="AQ1938" s="26"/>
      <c r="AS1938" s="13"/>
      <c r="AT1938" s="13"/>
      <c r="AU1938" s="14"/>
      <c r="AV1938" s="26"/>
      <c r="AW1938" s="26"/>
      <c r="AX1938" s="26"/>
      <c r="AY1938" s="26"/>
      <c r="AZ1938" s="26"/>
      <c r="BA1938" s="26"/>
      <c r="BB1938" s="26"/>
      <c r="BC1938" s="26"/>
      <c r="CW1938" s="26">
        <v>0.66034836065573765</v>
      </c>
      <c r="CX1938" s="13">
        <v>74.3</v>
      </c>
      <c r="CY1938" s="13">
        <v>73.162232373520155</v>
      </c>
      <c r="CZ1938" s="13">
        <v>72.809162766244796</v>
      </c>
      <c r="DA1938" s="13">
        <v>74.751488663886192</v>
      </c>
      <c r="DB1938" s="13">
        <f ca="1"/>
        <v>73.921699075552851</v>
      </c>
      <c r="DC1938" s="13">
        <f ca="1"/>
        <v>72.861865697405747</v>
      </c>
      <c r="DD1938" s="13">
        <v>72.046254650083569</v>
      </c>
      <c r="DE1938" s="13">
        <f ca="1"/>
        <v>73.853408583990301</v>
      </c>
      <c r="DF1938" s="13">
        <v>74.599868208160956</v>
      </c>
    </row>
    <row r="1939" spans="1:110" x14ac:dyDescent="0.25">
      <c r="A1939" s="9">
        <v>74.7</v>
      </c>
      <c r="B1939" s="10" t="b">
        <v>1</v>
      </c>
      <c r="U1939" s="13"/>
      <c r="V1939" s="13"/>
      <c r="W1939" s="14"/>
      <c r="X1939" s="26"/>
      <c r="Y1939" s="26"/>
      <c r="Z1939" s="26"/>
      <c r="AA1939" s="26"/>
      <c r="AB1939" s="26"/>
      <c r="AC1939" s="26"/>
      <c r="AD1939" s="26"/>
      <c r="AE1939" s="26"/>
      <c r="AG1939" s="13"/>
      <c r="AH1939" s="13"/>
      <c r="AI1939" s="14"/>
      <c r="AJ1939" s="26"/>
      <c r="AK1939" s="26"/>
      <c r="AL1939" s="26"/>
      <c r="AM1939" s="26"/>
      <c r="AN1939" s="26"/>
      <c r="AO1939" s="26"/>
      <c r="AP1939" s="26"/>
      <c r="AQ1939" s="26"/>
      <c r="AS1939" s="13"/>
      <c r="AT1939" s="13"/>
      <c r="AU1939" s="14"/>
      <c r="AV1939" s="26"/>
      <c r="AW1939" s="26"/>
      <c r="AX1939" s="26"/>
      <c r="AY1939" s="26"/>
      <c r="AZ1939" s="26"/>
      <c r="BA1939" s="26"/>
      <c r="BB1939" s="26"/>
      <c r="BC1939" s="26"/>
      <c r="CW1939" s="26">
        <v>0.66068989071038253</v>
      </c>
      <c r="CX1939" s="13">
        <v>74.3</v>
      </c>
      <c r="CY1939" s="13">
        <v>73.171114743982429</v>
      </c>
      <c r="CZ1939" s="13">
        <v>72.819149618722221</v>
      </c>
      <c r="DA1939" s="13">
        <v>74.821131458184581</v>
      </c>
      <c r="DB1939" s="13">
        <f ca="1"/>
        <v>73.92928158270584</v>
      </c>
      <c r="DC1939" s="13">
        <f ca="1"/>
        <v>72.871014228898815</v>
      </c>
      <c r="DD1939" s="13">
        <v>72.055511005674617</v>
      </c>
      <c r="DE1939" s="13">
        <f ca="1"/>
        <v>73.862376377960956</v>
      </c>
      <c r="DF1939" s="13">
        <v>74.608926477015686</v>
      </c>
    </row>
    <row r="1940" spans="1:110" x14ac:dyDescent="0.25">
      <c r="A1940" s="9">
        <v>74.3</v>
      </c>
      <c r="B1940" s="10" t="b">
        <v>1</v>
      </c>
      <c r="U1940" s="13"/>
      <c r="V1940" s="13"/>
      <c r="W1940" s="14"/>
      <c r="X1940" s="26"/>
      <c r="Y1940" s="26"/>
      <c r="Z1940" s="26"/>
      <c r="AA1940" s="26"/>
      <c r="AB1940" s="26"/>
      <c r="AC1940" s="26"/>
      <c r="AD1940" s="26"/>
      <c r="AE1940" s="26"/>
      <c r="AG1940" s="13"/>
      <c r="AH1940" s="13"/>
      <c r="AI1940" s="14"/>
      <c r="AJ1940" s="26"/>
      <c r="AK1940" s="26"/>
      <c r="AL1940" s="26"/>
      <c r="AM1940" s="26"/>
      <c r="AN1940" s="26"/>
      <c r="AO1940" s="26"/>
      <c r="AP1940" s="26"/>
      <c r="AQ1940" s="26"/>
      <c r="AS1940" s="13"/>
      <c r="AT1940" s="13"/>
      <c r="AU1940" s="14"/>
      <c r="AV1940" s="26"/>
      <c r="AW1940" s="26"/>
      <c r="AX1940" s="26"/>
      <c r="AY1940" s="26"/>
      <c r="AZ1940" s="26"/>
      <c r="BA1940" s="26"/>
      <c r="BB1940" s="26"/>
      <c r="BC1940" s="26"/>
      <c r="CW1940" s="26">
        <v>0.6610314207650273</v>
      </c>
      <c r="CX1940" s="13">
        <v>74.3</v>
      </c>
      <c r="CY1940" s="13">
        <v>73.180000548254725</v>
      </c>
      <c r="CZ1940" s="13">
        <v>72.82914170262697</v>
      </c>
      <c r="DA1940" s="13">
        <v>74.890844386225211</v>
      </c>
      <c r="DB1940" s="13">
        <f ca="1"/>
        <v>73.936865438582785</v>
      </c>
      <c r="DC1940" s="13">
        <f ca="1"/>
        <v>72.880167060131626</v>
      </c>
      <c r="DD1940" s="13">
        <v>72.064764969133307</v>
      </c>
      <c r="DE1940" s="13">
        <f ca="1"/>
        <v>73.871345369235797</v>
      </c>
      <c r="DF1940" s="13">
        <v>74.617985699006411</v>
      </c>
    </row>
    <row r="1941" spans="1:110" x14ac:dyDescent="0.25">
      <c r="A1941" s="9">
        <v>74</v>
      </c>
      <c r="B1941" s="10" t="b">
        <v>1</v>
      </c>
      <c r="U1941" s="13"/>
      <c r="V1941" s="13"/>
      <c r="W1941" s="14"/>
      <c r="X1941" s="26"/>
      <c r="Y1941" s="26"/>
      <c r="Z1941" s="26"/>
      <c r="AA1941" s="26"/>
      <c r="AB1941" s="26"/>
      <c r="AC1941" s="26"/>
      <c r="AD1941" s="26"/>
      <c r="AE1941" s="26"/>
      <c r="AG1941" s="13"/>
      <c r="AH1941" s="13"/>
      <c r="AI1941" s="14"/>
      <c r="AJ1941" s="26"/>
      <c r="AK1941" s="26"/>
      <c r="AL1941" s="26"/>
      <c r="AM1941" s="26"/>
      <c r="AN1941" s="26"/>
      <c r="AO1941" s="26"/>
      <c r="AP1941" s="26"/>
      <c r="AQ1941" s="26"/>
      <c r="AS1941" s="13"/>
      <c r="AT1941" s="13"/>
      <c r="AU1941" s="14"/>
      <c r="AV1941" s="26"/>
      <c r="AW1941" s="26"/>
      <c r="AX1941" s="26"/>
      <c r="AY1941" s="26"/>
      <c r="AZ1941" s="26"/>
      <c r="BA1941" s="26"/>
      <c r="BB1941" s="26"/>
      <c r="BC1941" s="26"/>
      <c r="CW1941" s="26">
        <v>0.66137295081967218</v>
      </c>
      <c r="CX1941" s="13">
        <v>74.3</v>
      </c>
      <c r="CY1941" s="13">
        <v>73.18888979673406</v>
      </c>
      <c r="CZ1941" s="13">
        <v>72.839139031430491</v>
      </c>
      <c r="DA1941" s="13">
        <v>74.960627589406826</v>
      </c>
      <c r="DB1941" s="13">
        <f ca="1"/>
        <v>73.944450650639979</v>
      </c>
      <c r="DC1941" s="13">
        <f ca="1"/>
        <v>72.889324202723202</v>
      </c>
      <c r="DD1941" s="13">
        <v>72.074016542313345</v>
      </c>
      <c r="DE1941" s="13">
        <f ca="1"/>
        <v>73.880315564029729</v>
      </c>
      <c r="DF1941" s="13">
        <v>74.627045880077375</v>
      </c>
    </row>
    <row r="1942" spans="1:110" x14ac:dyDescent="0.25">
      <c r="A1942" s="9">
        <v>73.599999999999994</v>
      </c>
      <c r="B1942" s="10" t="b">
        <v>1</v>
      </c>
      <c r="U1942" s="13"/>
      <c r="V1942" s="13"/>
      <c r="W1942" s="14"/>
      <c r="X1942" s="26"/>
      <c r="Y1942" s="26"/>
      <c r="Z1942" s="26"/>
      <c r="AA1942" s="26"/>
      <c r="AB1942" s="26"/>
      <c r="AC1942" s="26"/>
      <c r="AD1942" s="26"/>
      <c r="AE1942" s="26"/>
      <c r="AG1942" s="13"/>
      <c r="AH1942" s="13"/>
      <c r="AI1942" s="14"/>
      <c r="AJ1942" s="26"/>
      <c r="AK1942" s="26"/>
      <c r="AL1942" s="26"/>
      <c r="AM1942" s="26"/>
      <c r="AN1942" s="26"/>
      <c r="AO1942" s="26"/>
      <c r="AP1942" s="26"/>
      <c r="AQ1942" s="26"/>
      <c r="AS1942" s="13"/>
      <c r="AT1942" s="13"/>
      <c r="AU1942" s="14"/>
      <c r="AV1942" s="26"/>
      <c r="AW1942" s="26"/>
      <c r="AX1942" s="26"/>
      <c r="AY1942" s="26"/>
      <c r="AZ1942" s="26"/>
      <c r="BA1942" s="26"/>
      <c r="BB1942" s="26"/>
      <c r="BC1942" s="26"/>
      <c r="CW1942" s="26">
        <v>0.66171448087431695</v>
      </c>
      <c r="CX1942" s="13">
        <v>74.3</v>
      </c>
      <c r="CY1942" s="13">
        <v>73.197782499841537</v>
      </c>
      <c r="CZ1942" s="13">
        <v>72.849141618638782</v>
      </c>
      <c r="DA1942" s="13">
        <v>75.030481209556143</v>
      </c>
      <c r="DB1942" s="13">
        <f ca="1"/>
        <v>73.952037226347045</v>
      </c>
      <c r="DC1942" s="13">
        <f ca="1"/>
        <v>72.898485668321314</v>
      </c>
      <c r="DD1942" s="13">
        <v>72.083265727065935</v>
      </c>
      <c r="DE1942" s="13">
        <f ca="1"/>
        <v>73.889286968567873</v>
      </c>
      <c r="DF1942" s="13">
        <v>74.636107026181946</v>
      </c>
    </row>
    <row r="1943" spans="1:110" x14ac:dyDescent="0.25">
      <c r="A1943" s="9">
        <v>73.3</v>
      </c>
      <c r="B1943" s="10" t="b">
        <v>1</v>
      </c>
      <c r="U1943" s="13"/>
      <c r="V1943" s="13"/>
      <c r="W1943" s="14"/>
      <c r="X1943" s="26"/>
      <c r="Y1943" s="26"/>
      <c r="Z1943" s="26"/>
      <c r="AA1943" s="26"/>
      <c r="AB1943" s="26"/>
      <c r="AC1943" s="26"/>
      <c r="AD1943" s="26"/>
      <c r="AE1943" s="26"/>
      <c r="AG1943" s="13"/>
      <c r="AH1943" s="13"/>
      <c r="AI1943" s="14"/>
      <c r="AJ1943" s="26"/>
      <c r="AK1943" s="26"/>
      <c r="AL1943" s="26"/>
      <c r="AM1943" s="26"/>
      <c r="AN1943" s="26"/>
      <c r="AO1943" s="26"/>
      <c r="AP1943" s="26"/>
      <c r="AQ1943" s="26"/>
      <c r="AS1943" s="13"/>
      <c r="AT1943" s="13"/>
      <c r="AU1943" s="14"/>
      <c r="AV1943" s="26"/>
      <c r="AW1943" s="26"/>
      <c r="AX1943" s="26"/>
      <c r="AY1943" s="26"/>
      <c r="AZ1943" s="26"/>
      <c r="BA1943" s="26"/>
      <c r="BB1943" s="26"/>
      <c r="BC1943" s="26"/>
      <c r="CW1943" s="26">
        <v>0.66205601092896171</v>
      </c>
      <c r="CX1943" s="13">
        <v>74.3</v>
      </c>
      <c r="CY1943" s="13">
        <v>73.206678668022477</v>
      </c>
      <c r="CZ1943" s="13">
        <v>72.859149477792542</v>
      </c>
      <c r="DA1943" s="13">
        <v>75.100405388929744</v>
      </c>
      <c r="DB1943" s="13">
        <f ca="1"/>
        <v>73.959625173187248</v>
      </c>
      <c r="DC1943" s="13">
        <f ca="1"/>
        <v>72.907651468602666</v>
      </c>
      <c r="DD1943" s="13">
        <v>72.092512525239982</v>
      </c>
      <c r="DE1943" s="13">
        <f ca="1"/>
        <v>73.898259589085555</v>
      </c>
      <c r="DF1943" s="13">
        <v>74.645169143282672</v>
      </c>
    </row>
    <row r="1944" spans="1:110" x14ac:dyDescent="0.25">
      <c r="A1944" s="9">
        <v>72.900000000000006</v>
      </c>
      <c r="B1944" s="10" t="b">
        <v>1</v>
      </c>
      <c r="U1944" s="13"/>
      <c r="V1944" s="13"/>
      <c r="W1944" s="14"/>
      <c r="X1944" s="26"/>
      <c r="Y1944" s="26"/>
      <c r="Z1944" s="26"/>
      <c r="AA1944" s="26"/>
      <c r="AB1944" s="26"/>
      <c r="AC1944" s="26"/>
      <c r="AD1944" s="26"/>
      <c r="AE1944" s="26"/>
      <c r="AG1944" s="13"/>
      <c r="AH1944" s="13"/>
      <c r="AI1944" s="14"/>
      <c r="AJ1944" s="26"/>
      <c r="AK1944" s="26"/>
      <c r="AL1944" s="26"/>
      <c r="AM1944" s="26"/>
      <c r="AN1944" s="26"/>
      <c r="AO1944" s="26"/>
      <c r="AP1944" s="26"/>
      <c r="AQ1944" s="26"/>
      <c r="AS1944" s="13"/>
      <c r="AT1944" s="13"/>
      <c r="AU1944" s="14"/>
      <c r="AV1944" s="26"/>
      <c r="AW1944" s="26"/>
      <c r="AX1944" s="26"/>
      <c r="AY1944" s="26"/>
      <c r="AZ1944" s="26"/>
      <c r="BA1944" s="26"/>
      <c r="BB1944" s="26"/>
      <c r="BC1944" s="26"/>
      <c r="CW1944" s="26">
        <v>0.66239754098360659</v>
      </c>
      <c r="CX1944" s="13">
        <v>74.400000000000006</v>
      </c>
      <c r="CY1944" s="13">
        <v>73.215578311746484</v>
      </c>
      <c r="CZ1944" s="13">
        <v>72.869162622467456</v>
      </c>
      <c r="DA1944" s="13">
        <v>75.17040027021568</v>
      </c>
      <c r="DB1944" s="13">
        <f ca="1"/>
        <v>73.967214498657398</v>
      </c>
      <c r="DC1944" s="13">
        <f ca="1"/>
        <v>72.91682161527298</v>
      </c>
      <c r="DD1944" s="13">
        <v>72.101756938681945</v>
      </c>
      <c r="DE1944" s="13">
        <f ca="1"/>
        <v>73.907233431828317</v>
      </c>
      <c r="DF1944" s="13">
        <v>74.654232237351223</v>
      </c>
    </row>
    <row r="1945" spans="1:110" x14ac:dyDescent="0.25">
      <c r="A1945" s="9">
        <v>72.599999999999994</v>
      </c>
      <c r="B1945" s="10" t="b">
        <v>1</v>
      </c>
      <c r="U1945" s="13"/>
      <c r="V1945" s="13"/>
      <c r="W1945" s="14"/>
      <c r="X1945" s="26"/>
      <c r="Y1945" s="26"/>
      <c r="Z1945" s="26"/>
      <c r="AA1945" s="26"/>
      <c r="AB1945" s="26"/>
      <c r="AC1945" s="26"/>
      <c r="AD1945" s="26"/>
      <c r="AE1945" s="26"/>
      <c r="AG1945" s="13"/>
      <c r="AH1945" s="13"/>
      <c r="AI1945" s="14"/>
      <c r="AJ1945" s="26"/>
      <c r="AK1945" s="26"/>
      <c r="AL1945" s="26"/>
      <c r="AM1945" s="26"/>
      <c r="AN1945" s="26"/>
      <c r="AO1945" s="26"/>
      <c r="AP1945" s="26"/>
      <c r="AQ1945" s="26"/>
      <c r="AS1945" s="13"/>
      <c r="AT1945" s="13"/>
      <c r="AU1945" s="14"/>
      <c r="AV1945" s="26"/>
      <c r="AW1945" s="26"/>
      <c r="AX1945" s="26"/>
      <c r="AY1945" s="26"/>
      <c r="AZ1945" s="26"/>
      <c r="BA1945" s="26"/>
      <c r="BB1945" s="26"/>
      <c r="BC1945" s="26"/>
      <c r="CW1945" s="26">
        <v>0.66273907103825136</v>
      </c>
      <c r="CX1945" s="13">
        <v>74.400000000000006</v>
      </c>
      <c r="CY1945" s="13">
        <v>73.224481441507635</v>
      </c>
      <c r="CZ1945" s="13">
        <v>72.879181066274157</v>
      </c>
      <c r="DA1945" s="13">
        <v>75.240465996535221</v>
      </c>
      <c r="DB1945" s="13">
        <f ca="1"/>
        <v>73.974805210268002</v>
      </c>
      <c r="DC1945" s="13">
        <f ca="1"/>
        <v>72.925996120067211</v>
      </c>
      <c r="DD1945" s="13">
        <v>72.110998969235908</v>
      </c>
      <c r="DE1945" s="13">
        <f ca="1"/>
        <v>73.916208503052061</v>
      </c>
      <c r="DF1945" s="13">
        <v>74.66329631436858</v>
      </c>
    </row>
    <row r="1946" spans="1:110" x14ac:dyDescent="0.25">
      <c r="A1946" s="9">
        <v>66.400000000000006</v>
      </c>
      <c r="B1946" s="10" t="b">
        <v>1</v>
      </c>
      <c r="U1946" s="13"/>
      <c r="V1946" s="13"/>
      <c r="W1946" s="14"/>
      <c r="X1946" s="26"/>
      <c r="Y1946" s="26"/>
      <c r="Z1946" s="26"/>
      <c r="AA1946" s="26"/>
      <c r="AB1946" s="26"/>
      <c r="AC1946" s="26"/>
      <c r="AD1946" s="26"/>
      <c r="AE1946" s="26"/>
      <c r="AG1946" s="13"/>
      <c r="AH1946" s="13"/>
      <c r="AI1946" s="14"/>
      <c r="AJ1946" s="26"/>
      <c r="AK1946" s="26"/>
      <c r="AL1946" s="26"/>
      <c r="AM1946" s="26"/>
      <c r="AN1946" s="26"/>
      <c r="AO1946" s="26"/>
      <c r="AP1946" s="26"/>
      <c r="AQ1946" s="26"/>
      <c r="AS1946" s="13"/>
      <c r="AT1946" s="13"/>
      <c r="AU1946" s="14"/>
      <c r="AV1946" s="26"/>
      <c r="AW1946" s="26"/>
      <c r="AX1946" s="26"/>
      <c r="AY1946" s="26"/>
      <c r="AZ1946" s="26"/>
      <c r="BA1946" s="26"/>
      <c r="BB1946" s="26"/>
      <c r="BC1946" s="26"/>
      <c r="CW1946" s="26">
        <v>0.66308060109289613</v>
      </c>
      <c r="CX1946" s="13">
        <v>74.400000000000006</v>
      </c>
      <c r="CY1946" s="13">
        <v>73.233388067824464</v>
      </c>
      <c r="CZ1946" s="13">
        <v>72.889204822858531</v>
      </c>
      <c r="DA1946" s="13">
        <v>75.310602711444744</v>
      </c>
      <c r="DB1946" s="13">
        <f ca="1"/>
        <v>73.982397315543238</v>
      </c>
      <c r="DC1946" s="13">
        <f ca="1"/>
        <v>72.935174994749559</v>
      </c>
      <c r="DD1946" s="13">
        <v>72.120238618743656</v>
      </c>
      <c r="DE1946" s="13">
        <f ca="1"/>
        <v>73.925184809023037</v>
      </c>
      <c r="DF1946" s="13">
        <v>74.672361380324972</v>
      </c>
    </row>
    <row r="1947" spans="1:110" x14ac:dyDescent="0.25">
      <c r="A1947" s="9">
        <v>66.2</v>
      </c>
      <c r="B1947" s="10" t="b">
        <v>1</v>
      </c>
      <c r="U1947" s="13"/>
      <c r="V1947" s="13"/>
      <c r="W1947" s="14"/>
      <c r="X1947" s="26"/>
      <c r="Y1947" s="26"/>
      <c r="Z1947" s="26"/>
      <c r="AA1947" s="26"/>
      <c r="AB1947" s="26"/>
      <c r="AC1947" s="26"/>
      <c r="AD1947" s="26"/>
      <c r="AE1947" s="26"/>
      <c r="AG1947" s="13"/>
      <c r="AH1947" s="13"/>
      <c r="AI1947" s="14"/>
      <c r="AJ1947" s="26"/>
      <c r="AK1947" s="26"/>
      <c r="AL1947" s="26"/>
      <c r="AM1947" s="26"/>
      <c r="AN1947" s="26"/>
      <c r="AO1947" s="26"/>
      <c r="AP1947" s="26"/>
      <c r="AQ1947" s="26"/>
      <c r="AS1947" s="13"/>
      <c r="AT1947" s="13"/>
      <c r="AU1947" s="14"/>
      <c r="AV1947" s="26"/>
      <c r="AW1947" s="26"/>
      <c r="AX1947" s="26"/>
      <c r="AY1947" s="26"/>
      <c r="AZ1947" s="26"/>
      <c r="BA1947" s="26"/>
      <c r="BB1947" s="26"/>
      <c r="BC1947" s="26"/>
      <c r="CW1947" s="26">
        <v>0.66342213114754101</v>
      </c>
      <c r="CX1947" s="13">
        <v>74.400000000000006</v>
      </c>
      <c r="CY1947" s="13">
        <v>73.242298201240189</v>
      </c>
      <c r="CZ1947" s="13">
        <v>72.899233905901795</v>
      </c>
      <c r="DA1947" s="13">
        <v>75.380810558937355</v>
      </c>
      <c r="DB1947" s="13">
        <f ca="1"/>
        <v>73.98999082202117</v>
      </c>
      <c r="DC1947" s="13">
        <f ca="1"/>
        <v>72.944358251113655</v>
      </c>
      <c r="DD1947" s="13">
        <v>72.1294758890445</v>
      </c>
      <c r="DE1947" s="13">
        <f ca="1"/>
        <v>73.934162356017907</v>
      </c>
      <c r="DF1947" s="13">
        <v>74.681427441219967</v>
      </c>
    </row>
    <row r="1948" spans="1:110" x14ac:dyDescent="0.25">
      <c r="A1948" s="9">
        <v>66</v>
      </c>
      <c r="B1948" s="10" t="b">
        <v>1</v>
      </c>
      <c r="U1948" s="13"/>
      <c r="V1948" s="13"/>
      <c r="W1948" s="14"/>
      <c r="X1948" s="26"/>
      <c r="Y1948" s="26"/>
      <c r="Z1948" s="26"/>
      <c r="AA1948" s="26"/>
      <c r="AB1948" s="26"/>
      <c r="AC1948" s="26"/>
      <c r="AD1948" s="26"/>
      <c r="AE1948" s="26"/>
      <c r="AG1948" s="13"/>
      <c r="AH1948" s="13"/>
      <c r="AI1948" s="14"/>
      <c r="AJ1948" s="26"/>
      <c r="AK1948" s="26"/>
      <c r="AL1948" s="26"/>
      <c r="AM1948" s="26"/>
      <c r="AN1948" s="26"/>
      <c r="AO1948" s="26"/>
      <c r="AP1948" s="26"/>
      <c r="AQ1948" s="26"/>
      <c r="AS1948" s="13"/>
      <c r="AT1948" s="13"/>
      <c r="AU1948" s="14"/>
      <c r="AV1948" s="26"/>
      <c r="AW1948" s="26"/>
      <c r="AX1948" s="26"/>
      <c r="AY1948" s="26"/>
      <c r="AZ1948" s="26"/>
      <c r="BA1948" s="26"/>
      <c r="BB1948" s="26"/>
      <c r="BC1948" s="26"/>
      <c r="CW1948" s="26">
        <v>0.66376366120218577</v>
      </c>
      <c r="CX1948" s="13">
        <v>74.400000000000006</v>
      </c>
      <c r="CY1948" s="13">
        <v>73.25121185232274</v>
      </c>
      <c r="CZ1948" s="13">
        <v>72.909268329120763</v>
      </c>
      <c r="DA1948" s="13">
        <v>75.451089683444735</v>
      </c>
      <c r="DB1948" s="13">
        <f ca="1"/>
        <v>73.997585737253615</v>
      </c>
      <c r="DC1948" s="13">
        <f ca="1"/>
        <v>72.953545900982661</v>
      </c>
      <c r="DD1948" s="13">
        <v>72.138710781975419</v>
      </c>
      <c r="DE1948" s="13">
        <f ca="1"/>
        <v>73.943141150323768</v>
      </c>
      <c r="DF1948" s="13">
        <v>74.690494503062538</v>
      </c>
    </row>
    <row r="1949" spans="1:110" x14ac:dyDescent="0.25">
      <c r="A1949" s="9">
        <v>65.7</v>
      </c>
      <c r="B1949" s="10" t="b">
        <v>1</v>
      </c>
      <c r="U1949" s="13"/>
      <c r="V1949" s="13"/>
      <c r="W1949" s="14"/>
      <c r="X1949" s="26"/>
      <c r="Y1949" s="26"/>
      <c r="Z1949" s="26"/>
      <c r="AA1949" s="26"/>
      <c r="AB1949" s="26"/>
      <c r="AC1949" s="26"/>
      <c r="AD1949" s="26"/>
      <c r="AE1949" s="26"/>
      <c r="AG1949" s="13"/>
      <c r="AH1949" s="13"/>
      <c r="AI1949" s="14"/>
      <c r="AJ1949" s="26"/>
      <c r="AK1949" s="26"/>
      <c r="AL1949" s="26"/>
      <c r="AM1949" s="26"/>
      <c r="AN1949" s="26"/>
      <c r="AO1949" s="26"/>
      <c r="AP1949" s="26"/>
      <c r="AQ1949" s="26"/>
      <c r="AS1949" s="13"/>
      <c r="AT1949" s="13"/>
      <c r="AU1949" s="14"/>
      <c r="AV1949" s="26"/>
      <c r="AW1949" s="26"/>
      <c r="AX1949" s="26"/>
      <c r="AY1949" s="26"/>
      <c r="AZ1949" s="26"/>
      <c r="BA1949" s="26"/>
      <c r="BB1949" s="26"/>
      <c r="BC1949" s="26"/>
      <c r="CW1949" s="26">
        <v>0.66410519125683065</v>
      </c>
      <c r="CX1949" s="13">
        <v>74.400000000000006</v>
      </c>
      <c r="CY1949" s="13">
        <v>73.260129031664931</v>
      </c>
      <c r="CZ1949" s="13">
        <v>72.919308106267735</v>
      </c>
      <c r="DA1949" s="13">
        <v>75.521440229838916</v>
      </c>
      <c r="DB1949" s="13">
        <f ca="1"/>
        <v>74.005182068806477</v>
      </c>
      <c r="DC1949" s="13">
        <f ca="1"/>
        <v>72.962737956209438</v>
      </c>
      <c r="DD1949" s="13">
        <v>72.147943299371093</v>
      </c>
      <c r="DE1949" s="13">
        <f ca="1"/>
        <v>73.95212119823826</v>
      </c>
      <c r="DF1949" s="13">
        <v>74.699562571871041</v>
      </c>
    </row>
    <row r="1950" spans="1:110" x14ac:dyDescent="0.25">
      <c r="A1950" s="9">
        <v>65.5</v>
      </c>
      <c r="B1950" s="10" t="b">
        <v>1</v>
      </c>
      <c r="U1950" s="13"/>
      <c r="V1950" s="13"/>
      <c r="W1950" s="14"/>
      <c r="X1950" s="26"/>
      <c r="Y1950" s="26"/>
      <c r="Z1950" s="26"/>
      <c r="AA1950" s="26"/>
      <c r="AB1950" s="26"/>
      <c r="AC1950" s="26"/>
      <c r="AD1950" s="26"/>
      <c r="AE1950" s="26"/>
      <c r="AG1950" s="13"/>
      <c r="AH1950" s="13"/>
      <c r="AI1950" s="14"/>
      <c r="AJ1950" s="26"/>
      <c r="AK1950" s="26"/>
      <c r="AL1950" s="26"/>
      <c r="AM1950" s="26"/>
      <c r="AN1950" s="26"/>
      <c r="AO1950" s="26"/>
      <c r="AP1950" s="26"/>
      <c r="AQ1950" s="26"/>
      <c r="AS1950" s="13"/>
      <c r="AT1950" s="13"/>
      <c r="AU1950" s="14"/>
      <c r="AV1950" s="26"/>
      <c r="AW1950" s="26"/>
      <c r="AX1950" s="26"/>
      <c r="AY1950" s="26"/>
      <c r="AZ1950" s="26"/>
      <c r="BA1950" s="26"/>
      <c r="BB1950" s="26"/>
      <c r="BC1950" s="26"/>
      <c r="CW1950" s="26">
        <v>0.66444672131147542</v>
      </c>
      <c r="CX1950" s="13">
        <v>74.400000000000006</v>
      </c>
      <c r="CY1950" s="13">
        <v>73.269049749884473</v>
      </c>
      <c r="CZ1950" s="13">
        <v>72.929353251130919</v>
      </c>
      <c r="DA1950" s="13">
        <v>75.591862343434016</v>
      </c>
      <c r="DB1950" s="13">
        <f ca="1"/>
        <v>74.012779824259525</v>
      </c>
      <c r="DC1950" s="13">
        <f ca="1"/>
        <v>72.971934428676605</v>
      </c>
      <c r="DD1950" s="13">
        <v>72.157173443063741</v>
      </c>
      <c r="DE1950" s="13">
        <f ca="1"/>
        <v>73.961102506069537</v>
      </c>
      <c r="DF1950" s="13">
        <v>74.708631653673322</v>
      </c>
    </row>
    <row r="1951" spans="1:110" x14ac:dyDescent="0.25">
      <c r="A1951" s="9">
        <v>65.099999999999994</v>
      </c>
      <c r="B1951" s="10" t="b">
        <v>1</v>
      </c>
      <c r="U1951" s="13"/>
      <c r="V1951" s="13"/>
      <c r="W1951" s="14"/>
      <c r="X1951" s="26"/>
      <c r="Y1951" s="26"/>
      <c r="Z1951" s="26"/>
      <c r="AA1951" s="26"/>
      <c r="AB1951" s="26"/>
      <c r="AC1951" s="26"/>
      <c r="AD1951" s="26"/>
      <c r="AE1951" s="26"/>
      <c r="AG1951" s="13"/>
      <c r="AH1951" s="13"/>
      <c r="AI1951" s="14"/>
      <c r="AJ1951" s="26"/>
      <c r="AK1951" s="26"/>
      <c r="AL1951" s="26"/>
      <c r="AM1951" s="26"/>
      <c r="AN1951" s="26"/>
      <c r="AO1951" s="26"/>
      <c r="AP1951" s="26"/>
      <c r="AQ1951" s="26"/>
      <c r="AS1951" s="13"/>
      <c r="AT1951" s="13"/>
      <c r="AU1951" s="14"/>
      <c r="AV1951" s="26"/>
      <c r="AW1951" s="26"/>
      <c r="AX1951" s="26"/>
      <c r="AY1951" s="26"/>
      <c r="AZ1951" s="26"/>
      <c r="BA1951" s="26"/>
      <c r="BB1951" s="26"/>
      <c r="BC1951" s="26"/>
      <c r="CW1951" s="26">
        <v>0.66478825136612019</v>
      </c>
      <c r="CX1951" s="13">
        <v>74.400000000000006</v>
      </c>
      <c r="CY1951" s="13">
        <v>73.277974017624217</v>
      </c>
      <c r="CZ1951" s="13">
        <v>72.939403777534437</v>
      </c>
      <c r="DA1951" s="13">
        <v>75.662356169988144</v>
      </c>
      <c r="DB1951" s="13">
        <f ca="1"/>
        <v>74.020379011206671</v>
      </c>
      <c r="DC1951" s="13">
        <f ca="1"/>
        <v>72.981135330296766</v>
      </c>
      <c r="DD1951" s="13">
        <v>72.166401214883294</v>
      </c>
      <c r="DE1951" s="13">
        <f ca="1"/>
        <v>73.970085080136428</v>
      </c>
      <c r="DF1951" s="13">
        <v>74.717701754506749</v>
      </c>
    </row>
    <row r="1952" spans="1:110" x14ac:dyDescent="0.25">
      <c r="A1952" s="9">
        <v>64.8</v>
      </c>
      <c r="B1952" s="10" t="b">
        <v>1</v>
      </c>
      <c r="U1952" s="13"/>
      <c r="V1952" s="13"/>
      <c r="W1952" s="14"/>
      <c r="X1952" s="26"/>
      <c r="Y1952" s="26"/>
      <c r="Z1952" s="26"/>
      <c r="AA1952" s="26"/>
      <c r="AB1952" s="26"/>
      <c r="AC1952" s="26"/>
      <c r="AD1952" s="26"/>
      <c r="AE1952" s="26"/>
      <c r="AG1952" s="13"/>
      <c r="AH1952" s="13"/>
      <c r="AI1952" s="14"/>
      <c r="AJ1952" s="26"/>
      <c r="AK1952" s="26"/>
      <c r="AL1952" s="26"/>
      <c r="AM1952" s="26"/>
      <c r="AN1952" s="26"/>
      <c r="AO1952" s="26"/>
      <c r="AP1952" s="26"/>
      <c r="AQ1952" s="26"/>
      <c r="AS1952" s="13"/>
      <c r="AT1952" s="13"/>
      <c r="AU1952" s="14"/>
      <c r="AV1952" s="26"/>
      <c r="AW1952" s="26"/>
      <c r="AX1952" s="26"/>
      <c r="AY1952" s="26"/>
      <c r="AZ1952" s="26"/>
      <c r="BA1952" s="26"/>
      <c r="BB1952" s="26"/>
      <c r="BC1952" s="26"/>
      <c r="CW1952" s="26">
        <v>0.66512978142076506</v>
      </c>
      <c r="CX1952" s="13">
        <v>74.400000000000006</v>
      </c>
      <c r="CY1952" s="13">
        <v>73.286901845552137</v>
      </c>
      <c r="CZ1952" s="13">
        <v>72.949459699338533</v>
      </c>
      <c r="DA1952" s="13">
        <v>75.732921855705129</v>
      </c>
      <c r="DB1952" s="13">
        <f ca="1"/>
        <v>74.027979637255996</v>
      </c>
      <c r="DC1952" s="13">
        <f ca="1"/>
        <v>72.990340673012554</v>
      </c>
      <c r="DD1952" s="13">
        <v>72.175626616657325</v>
      </c>
      <c r="DE1952" s="13">
        <f ca="1"/>
        <v>73.979068926768363</v>
      </c>
      <c r="DF1952" s="13">
        <v>74.726772880418224</v>
      </c>
    </row>
    <row r="1953" spans="1:110" x14ac:dyDescent="0.25">
      <c r="A1953" s="9">
        <v>64.599999999999994</v>
      </c>
      <c r="B1953" s="10" t="b">
        <v>1</v>
      </c>
      <c r="U1953" s="13"/>
      <c r="V1953" s="13"/>
      <c r="W1953" s="14"/>
      <c r="X1953" s="26"/>
      <c r="Y1953" s="26"/>
      <c r="Z1953" s="26"/>
      <c r="AA1953" s="26"/>
      <c r="AB1953" s="26"/>
      <c r="AC1953" s="26"/>
      <c r="AD1953" s="26"/>
      <c r="AE1953" s="26"/>
      <c r="AG1953" s="13"/>
      <c r="AH1953" s="13"/>
      <c r="AI1953" s="14"/>
      <c r="AJ1953" s="26"/>
      <c r="AK1953" s="26"/>
      <c r="AL1953" s="26"/>
      <c r="AM1953" s="26"/>
      <c r="AN1953" s="26"/>
      <c r="AO1953" s="26"/>
      <c r="AP1953" s="26"/>
      <c r="AQ1953" s="26"/>
      <c r="AS1953" s="13"/>
      <c r="AT1953" s="13"/>
      <c r="AU1953" s="14"/>
      <c r="AV1953" s="26"/>
      <c r="AW1953" s="26"/>
      <c r="AX1953" s="26"/>
      <c r="AY1953" s="26"/>
      <c r="AZ1953" s="26"/>
      <c r="BA1953" s="26"/>
      <c r="BB1953" s="26"/>
      <c r="BC1953" s="26"/>
      <c r="CW1953" s="26">
        <v>0.66547131147540983</v>
      </c>
      <c r="CX1953" s="13">
        <v>74.400000000000006</v>
      </c>
      <c r="CY1953" s="13">
        <v>73.295833244361518</v>
      </c>
      <c r="CZ1953" s="13">
        <v>72.95952103043966</v>
      </c>
      <c r="DA1953" s="13">
        <v>75.803559547236333</v>
      </c>
      <c r="DB1953" s="13">
        <f ca="1"/>
        <v>74.035581710029746</v>
      </c>
      <c r="DC1953" s="13">
        <f ca="1"/>
        <v>72.999550468796741</v>
      </c>
      <c r="DD1953" s="13">
        <v>72.184849650211021</v>
      </c>
      <c r="DE1953" s="13">
        <f ca="1"/>
        <v>73.988054052305486</v>
      </c>
      <c r="DF1953" s="13">
        <v>74.735845037464316</v>
      </c>
    </row>
    <row r="1954" spans="1:110" x14ac:dyDescent="0.25">
      <c r="A1954" s="9">
        <v>64.400000000000006</v>
      </c>
      <c r="B1954" s="10" t="b">
        <v>1</v>
      </c>
      <c r="U1954" s="13"/>
      <c r="V1954" s="13"/>
      <c r="W1954" s="14"/>
      <c r="X1954" s="26"/>
      <c r="Y1954" s="26"/>
      <c r="Z1954" s="26"/>
      <c r="AA1954" s="26"/>
      <c r="AB1954" s="26"/>
      <c r="AC1954" s="26"/>
      <c r="AD1954" s="26"/>
      <c r="AE1954" s="26"/>
      <c r="AG1954" s="13"/>
      <c r="AH1954" s="13"/>
      <c r="AI1954" s="14"/>
      <c r="AJ1954" s="26"/>
      <c r="AK1954" s="26"/>
      <c r="AL1954" s="26"/>
      <c r="AM1954" s="26"/>
      <c r="AN1954" s="26"/>
      <c r="AO1954" s="26"/>
      <c r="AP1954" s="26"/>
      <c r="AQ1954" s="26"/>
      <c r="AS1954" s="13"/>
      <c r="AT1954" s="13"/>
      <c r="AU1954" s="14"/>
      <c r="AV1954" s="26"/>
      <c r="AW1954" s="26"/>
      <c r="AX1954" s="26"/>
      <c r="AY1954" s="26"/>
      <c r="AZ1954" s="26"/>
      <c r="BA1954" s="26"/>
      <c r="BB1954" s="26"/>
      <c r="BC1954" s="26"/>
      <c r="CW1954" s="26">
        <v>0.6658128415300546</v>
      </c>
      <c r="CX1954" s="13">
        <v>74.400000000000006</v>
      </c>
      <c r="CY1954" s="13">
        <v>73.304768224771053</v>
      </c>
      <c r="CZ1954" s="13">
        <v>72.969587784770852</v>
      </c>
      <c r="DA1954" s="13">
        <v>75.874269391682574</v>
      </c>
      <c r="DB1954" s="13">
        <f ca="1"/>
        <v>74.043185237164494</v>
      </c>
      <c r="DC1954" s="13">
        <f ca="1"/>
        <v>73.008764729652484</v>
      </c>
      <c r="DD1954" s="13">
        <v>72.194070317367306</v>
      </c>
      <c r="DE1954" s="13">
        <f ca="1"/>
        <v>73.997040463098728</v>
      </c>
      <c r="DF1954" s="13">
        <v>74.744918231711168</v>
      </c>
    </row>
    <row r="1955" spans="1:110" x14ac:dyDescent="0.25">
      <c r="A1955" s="9">
        <v>64.2</v>
      </c>
      <c r="B1955" s="10" t="b">
        <v>1</v>
      </c>
      <c r="U1955" s="13"/>
      <c r="V1955" s="13"/>
      <c r="W1955" s="14"/>
      <c r="X1955" s="26"/>
      <c r="Y1955" s="26"/>
      <c r="Z1955" s="26"/>
      <c r="AA1955" s="26"/>
      <c r="AB1955" s="26"/>
      <c r="AC1955" s="26"/>
      <c r="AD1955" s="26"/>
      <c r="AE1955" s="26"/>
      <c r="AG1955" s="13"/>
      <c r="AH1955" s="13"/>
      <c r="AI1955" s="14"/>
      <c r="AJ1955" s="26"/>
      <c r="AK1955" s="26"/>
      <c r="AL1955" s="26"/>
      <c r="AM1955" s="26"/>
      <c r="AN1955" s="26"/>
      <c r="AO1955" s="26"/>
      <c r="AP1955" s="26"/>
      <c r="AQ1955" s="26"/>
      <c r="AS1955" s="13"/>
      <c r="AT1955" s="13"/>
      <c r="AU1955" s="14"/>
      <c r="AV1955" s="26"/>
      <c r="AW1955" s="26"/>
      <c r="AX1955" s="26"/>
      <c r="AY1955" s="26"/>
      <c r="AZ1955" s="26"/>
      <c r="BA1955" s="26"/>
      <c r="BB1955" s="26"/>
      <c r="BC1955" s="26"/>
      <c r="CW1955" s="26">
        <v>0.66615437158469948</v>
      </c>
      <c r="CX1955" s="13">
        <v>74.400000000000006</v>
      </c>
      <c r="CY1955" s="13">
        <v>73.313706797524944</v>
      </c>
      <c r="CZ1955" s="13">
        <v>72.979659976301463</v>
      </c>
      <c r="DA1955" s="13">
        <v>75.945051536595855</v>
      </c>
      <c r="DB1955" s="13">
        <f ca="1"/>
        <v>74.050790226311122</v>
      </c>
      <c r="DC1955" s="13">
        <f ca="1"/>
        <v>73.017983467613348</v>
      </c>
      <c r="DD1955" s="13">
        <v>72.20328861994669</v>
      </c>
      <c r="DE1955" s="13">
        <f ca="1"/>
        <v>74.006028165509818</v>
      </c>
      <c r="DF1955" s="13">
        <v>74.753992469234703</v>
      </c>
    </row>
    <row r="1956" spans="1:110" x14ac:dyDescent="0.25">
      <c r="A1956" s="9">
        <v>62.9</v>
      </c>
      <c r="B1956" s="10" t="b">
        <v>1</v>
      </c>
      <c r="U1956" s="13"/>
      <c r="V1956" s="13"/>
      <c r="W1956" s="14"/>
      <c r="X1956" s="26"/>
      <c r="Y1956" s="26"/>
      <c r="Z1956" s="26"/>
      <c r="AA1956" s="26"/>
      <c r="AB1956" s="26"/>
      <c r="AC1956" s="26"/>
      <c r="AD1956" s="26"/>
      <c r="AE1956" s="26"/>
      <c r="AG1956" s="13"/>
      <c r="AH1956" s="13"/>
      <c r="AI1956" s="14"/>
      <c r="AJ1956" s="26"/>
      <c r="AK1956" s="26"/>
      <c r="AL1956" s="26"/>
      <c r="AM1956" s="26"/>
      <c r="AN1956" s="26"/>
      <c r="AO1956" s="26"/>
      <c r="AP1956" s="26"/>
      <c r="AQ1956" s="26"/>
      <c r="AS1956" s="13"/>
      <c r="AT1956" s="13"/>
      <c r="AU1956" s="14"/>
      <c r="AV1956" s="26"/>
      <c r="AW1956" s="26"/>
      <c r="AX1956" s="26"/>
      <c r="AY1956" s="26"/>
      <c r="AZ1956" s="26"/>
      <c r="BA1956" s="26"/>
      <c r="BB1956" s="26"/>
      <c r="BC1956" s="26"/>
      <c r="CW1956" s="26">
        <v>0.66649590163934425</v>
      </c>
      <c r="CX1956" s="13">
        <v>74.400000000000006</v>
      </c>
      <c r="CY1956" s="13">
        <v>73.322648973392987</v>
      </c>
      <c r="CZ1956" s="13">
        <v>72.989737619037712</v>
      </c>
      <c r="DA1956" s="13">
        <v>76.015906129981275</v>
      </c>
      <c r="DB1956" s="13">
        <f ca="1"/>
        <v>74.058396685134994</v>
      </c>
      <c r="DC1956" s="13">
        <f ca="1"/>
        <v>73.027206694743455</v>
      </c>
      <c r="DD1956" s="13">
        <v>72.212504559767382</v>
      </c>
      <c r="DE1956" s="13">
        <f ca="1"/>
        <v>74.01501716591136</v>
      </c>
      <c r="DF1956" s="13">
        <v>74.763067756120549</v>
      </c>
    </row>
    <row r="1957" spans="1:110" x14ac:dyDescent="0.25">
      <c r="A1957" s="9">
        <v>63.7</v>
      </c>
      <c r="B1957" s="10" t="b">
        <v>1</v>
      </c>
      <c r="U1957" s="13"/>
      <c r="V1957" s="13"/>
      <c r="W1957" s="14"/>
      <c r="X1957" s="26"/>
      <c r="Y1957" s="26"/>
      <c r="Z1957" s="26"/>
      <c r="AA1957" s="26"/>
      <c r="AB1957" s="26"/>
      <c r="AC1957" s="26"/>
      <c r="AD1957" s="26"/>
      <c r="AE1957" s="26"/>
      <c r="AG1957" s="13"/>
      <c r="AH1957" s="13"/>
      <c r="AI1957" s="14"/>
      <c r="AJ1957" s="26"/>
      <c r="AK1957" s="26"/>
      <c r="AL1957" s="26"/>
      <c r="AM1957" s="26"/>
      <c r="AN1957" s="26"/>
      <c r="AO1957" s="26"/>
      <c r="AP1957" s="26"/>
      <c r="AQ1957" s="26"/>
      <c r="AS1957" s="13"/>
      <c r="AT1957" s="13"/>
      <c r="AU1957" s="14"/>
      <c r="AV1957" s="26"/>
      <c r="AW1957" s="26"/>
      <c r="AX1957" s="26"/>
      <c r="AY1957" s="26"/>
      <c r="AZ1957" s="26"/>
      <c r="BA1957" s="26"/>
      <c r="BB1957" s="26"/>
      <c r="BC1957" s="26"/>
      <c r="CW1957" s="26">
        <v>0.66683743169398912</v>
      </c>
      <c r="CX1957" s="13">
        <v>74.400000000000006</v>
      </c>
      <c r="CY1957" s="13">
        <v>73.331594763170756</v>
      </c>
      <c r="CZ1957" s="13">
        <v>72.999820727022808</v>
      </c>
      <c r="DA1957" s="13">
        <v>76.086833320298837</v>
      </c>
      <c r="DB1957" s="13">
        <f ca="1"/>
        <v>74.066004621315969</v>
      </c>
      <c r="DC1957" s="13">
        <f ca="1"/>
        <v>73.036434423137678</v>
      </c>
      <c r="DD1957" s="13">
        <v>72.221718138645258</v>
      </c>
      <c r="DE1957" s="13">
        <f ca="1"/>
        <v>74.02400747068684</v>
      </c>
      <c r="DF1957" s="13">
        <v>74.772144098464167</v>
      </c>
    </row>
    <row r="1958" spans="1:110" x14ac:dyDescent="0.25">
      <c r="A1958" s="9">
        <v>63.5</v>
      </c>
      <c r="B1958" s="10" t="b">
        <v>1</v>
      </c>
      <c r="U1958" s="13"/>
      <c r="V1958" s="13"/>
      <c r="W1958" s="14"/>
      <c r="X1958" s="26"/>
      <c r="Y1958" s="26"/>
      <c r="Z1958" s="26"/>
      <c r="AA1958" s="26"/>
      <c r="AB1958" s="26"/>
      <c r="AC1958" s="26"/>
      <c r="AD1958" s="26"/>
      <c r="AE1958" s="26"/>
      <c r="AG1958" s="13"/>
      <c r="AH1958" s="13"/>
      <c r="AI1958" s="14"/>
      <c r="AJ1958" s="26"/>
      <c r="AK1958" s="26"/>
      <c r="AL1958" s="26"/>
      <c r="AM1958" s="26"/>
      <c r="AN1958" s="26"/>
      <c r="AO1958" s="26"/>
      <c r="AP1958" s="26"/>
      <c r="AQ1958" s="26"/>
      <c r="AS1958" s="13"/>
      <c r="AT1958" s="13"/>
      <c r="AU1958" s="14"/>
      <c r="AV1958" s="26"/>
      <c r="AW1958" s="26"/>
      <c r="AX1958" s="26"/>
      <c r="AY1958" s="26"/>
      <c r="AZ1958" s="26"/>
      <c r="BA1958" s="26"/>
      <c r="BB1958" s="26"/>
      <c r="BC1958" s="26"/>
      <c r="CW1958" s="26">
        <v>0.66717896174863389</v>
      </c>
      <c r="CX1958" s="13">
        <v>74.400000000000006</v>
      </c>
      <c r="CY1958" s="13">
        <v>73.340544177679661</v>
      </c>
      <c r="CZ1958" s="13">
        <v>73.009909314336696</v>
      </c>
      <c r="DA1958" s="13">
        <v>76.157833256465352</v>
      </c>
      <c r="DB1958" s="13">
        <f ca="1"/>
        <v>74.073614042548428</v>
      </c>
      <c r="DC1958" s="13">
        <f ca="1"/>
        <v>73.045666664921711</v>
      </c>
      <c r="DD1958" s="13">
        <v>72.230929358393865</v>
      </c>
      <c r="DE1958" s="13">
        <f ca="1"/>
        <v>74.03299908623076</v>
      </c>
      <c r="DF1958" s="13">
        <v>74.781221502370812</v>
      </c>
    </row>
    <row r="1959" spans="1:110" x14ac:dyDescent="0.25">
      <c r="A1959" s="9">
        <v>63.2</v>
      </c>
      <c r="B1959" s="10" t="b">
        <v>1</v>
      </c>
      <c r="U1959" s="13"/>
      <c r="V1959" s="13"/>
      <c r="W1959" s="14"/>
      <c r="X1959" s="26"/>
      <c r="Y1959" s="26"/>
      <c r="Z1959" s="26"/>
      <c r="AA1959" s="26"/>
      <c r="AB1959" s="26"/>
      <c r="AC1959" s="26"/>
      <c r="AD1959" s="26"/>
      <c r="AE1959" s="26"/>
      <c r="AG1959" s="13"/>
      <c r="AH1959" s="13"/>
      <c r="AI1959" s="14"/>
      <c r="AJ1959" s="26"/>
      <c r="AK1959" s="26"/>
      <c r="AL1959" s="26"/>
      <c r="AM1959" s="26"/>
      <c r="AN1959" s="26"/>
      <c r="AO1959" s="26"/>
      <c r="AP1959" s="26"/>
      <c r="AQ1959" s="26"/>
      <c r="AS1959" s="13"/>
      <c r="AT1959" s="13"/>
      <c r="AU1959" s="14"/>
      <c r="AV1959" s="26"/>
      <c r="AW1959" s="26"/>
      <c r="AX1959" s="26"/>
      <c r="AY1959" s="26"/>
      <c r="AZ1959" s="26"/>
      <c r="BA1959" s="26"/>
      <c r="BB1959" s="26"/>
      <c r="BC1959" s="26"/>
      <c r="CW1959" s="26">
        <v>0.66752049180327866</v>
      </c>
      <c r="CX1959" s="13">
        <v>74.400000000000006</v>
      </c>
      <c r="CY1959" s="13">
        <v>73.349497227767074</v>
      </c>
      <c r="CZ1959" s="13">
        <v>73.02000339509685</v>
      </c>
      <c r="DA1959" s="13">
        <v>76.22890608785633</v>
      </c>
      <c r="DB1959" s="13">
        <f ca="1"/>
        <v>74.081224956541433</v>
      </c>
      <c r="DC1959" s="13">
        <f ca="1"/>
        <v>73.054903432252203</v>
      </c>
      <c r="DD1959" s="13">
        <v>72.240138220824434</v>
      </c>
      <c r="DE1959" s="13">
        <f ca="1"/>
        <v>74.041992018948562</v>
      </c>
      <c r="DF1959" s="13">
        <v>74.790299973955669</v>
      </c>
    </row>
    <row r="1960" spans="1:110" x14ac:dyDescent="0.25">
      <c r="A1960" s="9">
        <v>63</v>
      </c>
      <c r="B1960" s="10" t="b">
        <v>1</v>
      </c>
      <c r="U1960" s="13"/>
      <c r="V1960" s="13"/>
      <c r="W1960" s="14"/>
      <c r="X1960" s="26"/>
      <c r="Y1960" s="26"/>
      <c r="Z1960" s="26"/>
      <c r="AA1960" s="26"/>
      <c r="AB1960" s="26"/>
      <c r="AC1960" s="26"/>
      <c r="AD1960" s="26"/>
      <c r="AE1960" s="26"/>
      <c r="AG1960" s="13"/>
      <c r="AH1960" s="13"/>
      <c r="AI1960" s="14"/>
      <c r="AJ1960" s="26"/>
      <c r="AK1960" s="26"/>
      <c r="AL1960" s="26"/>
      <c r="AM1960" s="26"/>
      <c r="AN1960" s="26"/>
      <c r="AO1960" s="26"/>
      <c r="AP1960" s="26"/>
      <c r="AQ1960" s="26"/>
      <c r="AS1960" s="13"/>
      <c r="AT1960" s="13"/>
      <c r="AU1960" s="14"/>
      <c r="AV1960" s="26"/>
      <c r="AW1960" s="26"/>
      <c r="AX1960" s="26"/>
      <c r="AY1960" s="26"/>
      <c r="AZ1960" s="26"/>
      <c r="BA1960" s="26"/>
      <c r="BB1960" s="26"/>
      <c r="BC1960" s="26"/>
      <c r="CW1960" s="26">
        <v>0.66786202185792354</v>
      </c>
      <c r="CX1960" s="13">
        <v>74.400000000000006</v>
      </c>
      <c r="CY1960" s="13">
        <v>73.358453924306446</v>
      </c>
      <c r="CZ1960" s="13">
        <v>73.030102983457894</v>
      </c>
      <c r="DA1960" s="13">
        <v>76.300051964307855</v>
      </c>
      <c r="DB1960" s="13">
        <f ca="1"/>
        <v>74.088837371018784</v>
      </c>
      <c r="DC1960" s="13">
        <f ca="1"/>
        <v>73.064144737316937</v>
      </c>
      <c r="DD1960" s="13">
        <v>72.249344727745907</v>
      </c>
      <c r="DE1960" s="13">
        <f ca="1"/>
        <v>74.050986275256875</v>
      </c>
      <c r="DF1960" s="13">
        <v>74.799379519343887</v>
      </c>
    </row>
    <row r="1961" spans="1:110" x14ac:dyDescent="0.25">
      <c r="A1961" s="9">
        <v>62.8</v>
      </c>
      <c r="B1961" s="10" t="b">
        <v>1</v>
      </c>
      <c r="U1961" s="13"/>
      <c r="V1961" s="13"/>
      <c r="W1961" s="14"/>
      <c r="X1961" s="26"/>
      <c r="Y1961" s="26"/>
      <c r="Z1961" s="26"/>
      <c r="AA1961" s="26"/>
      <c r="AB1961" s="26"/>
      <c r="AC1961" s="26"/>
      <c r="AD1961" s="26"/>
      <c r="AE1961" s="26"/>
      <c r="AG1961" s="13"/>
      <c r="AH1961" s="13"/>
      <c r="AI1961" s="14"/>
      <c r="AJ1961" s="26"/>
      <c r="AK1961" s="26"/>
      <c r="AL1961" s="26"/>
      <c r="AM1961" s="26"/>
      <c r="AN1961" s="26"/>
      <c r="AO1961" s="26"/>
      <c r="AP1961" s="26"/>
      <c r="AQ1961" s="26"/>
      <c r="AS1961" s="13"/>
      <c r="AT1961" s="13"/>
      <c r="AU1961" s="14"/>
      <c r="AV1961" s="26"/>
      <c r="AW1961" s="26"/>
      <c r="AX1961" s="26"/>
      <c r="AY1961" s="26"/>
      <c r="AZ1961" s="26"/>
      <c r="BA1961" s="26"/>
      <c r="BB1961" s="26"/>
      <c r="BC1961" s="26"/>
      <c r="CW1961" s="26">
        <v>0.66820355191256831</v>
      </c>
      <c r="CX1961" s="13">
        <v>74.400000000000006</v>
      </c>
      <c r="CY1961" s="13">
        <v>73.36741427819743</v>
      </c>
      <c r="CZ1961" s="13">
        <v>73.040208093612009</v>
      </c>
      <c r="DA1961" s="13">
        <v>76.371271036118429</v>
      </c>
      <c r="DB1961" s="13">
        <f ca="1"/>
        <v>74.096451293719028</v>
      </c>
      <c r="DC1961" s="13">
        <f ca="1"/>
        <v>73.073390592334903</v>
      </c>
      <c r="DD1961" s="13">
        <v>72.258548880964867</v>
      </c>
      <c r="DE1961" s="13">
        <f ca="1"/>
        <v>74.059981861583296</v>
      </c>
      <c r="DF1961" s="13">
        <v>74.808460144670562</v>
      </c>
    </row>
    <row r="1962" spans="1:110" x14ac:dyDescent="0.25">
      <c r="A1962" s="9" t="str">
        <v/>
      </c>
      <c r="B1962" s="10" t="b">
        <v>0</v>
      </c>
      <c r="U1962" s="13"/>
      <c r="V1962" s="13"/>
      <c r="W1962" s="14"/>
      <c r="X1962" s="26"/>
      <c r="Y1962" s="26"/>
      <c r="Z1962" s="26"/>
      <c r="AA1962" s="26"/>
      <c r="AB1962" s="26"/>
      <c r="AC1962" s="26"/>
      <c r="AD1962" s="26"/>
      <c r="AE1962" s="26"/>
      <c r="AG1962" s="13"/>
      <c r="AH1962" s="13"/>
      <c r="AI1962" s="14"/>
      <c r="AJ1962" s="26"/>
      <c r="AK1962" s="26"/>
      <c r="AL1962" s="26"/>
      <c r="AM1962" s="26"/>
      <c r="AN1962" s="26"/>
      <c r="AO1962" s="26"/>
      <c r="AP1962" s="26"/>
      <c r="AQ1962" s="26"/>
      <c r="AS1962" s="13"/>
      <c r="AT1962" s="13"/>
      <c r="AU1962" s="14"/>
      <c r="AV1962" s="26"/>
      <c r="AW1962" s="26"/>
      <c r="AX1962" s="26"/>
      <c r="AY1962" s="26"/>
      <c r="AZ1962" s="26"/>
      <c r="BA1962" s="26"/>
      <c r="BB1962" s="26"/>
      <c r="BC1962" s="26"/>
      <c r="CW1962" s="26">
        <v>0.66854508196721307</v>
      </c>
      <c r="CX1962" s="13">
        <v>74.400000000000006</v>
      </c>
      <c r="CY1962" s="13">
        <v>73.376378300365971</v>
      </c>
      <c r="CZ1962" s="13">
        <v>73.050318739789077</v>
      </c>
      <c r="DA1962" s="13">
        <v>76.442563454050926</v>
      </c>
      <c r="DB1962" s="13">
        <f ca="1"/>
        <v>74.104066732395609</v>
      </c>
      <c r="DC1962" s="13">
        <f ca="1"/>
        <v>73.082641009556497</v>
      </c>
      <c r="DD1962" s="13">
        <v>72.267750682285595</v>
      </c>
      <c r="DE1962" s="13">
        <f ca="1"/>
        <v>74.068978784366749</v>
      </c>
      <c r="DF1962" s="13">
        <v>74.817541856080837</v>
      </c>
    </row>
    <row r="1963" spans="1:110" x14ac:dyDescent="0.25">
      <c r="A1963" s="9">
        <v>77.8</v>
      </c>
      <c r="B1963" s="10" t="b">
        <v>1</v>
      </c>
      <c r="U1963" s="13"/>
      <c r="V1963" s="13"/>
      <c r="W1963" s="14"/>
      <c r="X1963" s="26"/>
      <c r="Y1963" s="26"/>
      <c r="Z1963" s="26"/>
      <c r="AA1963" s="26"/>
      <c r="AB1963" s="26"/>
      <c r="AC1963" s="26"/>
      <c r="AD1963" s="26"/>
      <c r="AE1963" s="26"/>
      <c r="AG1963" s="13"/>
      <c r="AH1963" s="13"/>
      <c r="AI1963" s="14"/>
      <c r="AJ1963" s="26"/>
      <c r="AK1963" s="26"/>
      <c r="AL1963" s="26"/>
      <c r="AM1963" s="26"/>
      <c r="AN1963" s="26"/>
      <c r="AO1963" s="26"/>
      <c r="AP1963" s="26"/>
      <c r="AQ1963" s="26"/>
      <c r="AS1963" s="13"/>
      <c r="AT1963" s="13"/>
      <c r="AU1963" s="14"/>
      <c r="AV1963" s="26"/>
      <c r="AW1963" s="26"/>
      <c r="AX1963" s="26"/>
      <c r="AY1963" s="26"/>
      <c r="AZ1963" s="26"/>
      <c r="BA1963" s="26"/>
      <c r="BB1963" s="26"/>
      <c r="BC1963" s="26"/>
      <c r="CW1963" s="26">
        <v>0.66888661202185795</v>
      </c>
      <c r="CX1963" s="13">
        <v>74.400000000000006</v>
      </c>
      <c r="CY1963" s="13">
        <v>73.385346001764475</v>
      </c>
      <c r="CZ1963" s="13">
        <v>73.060434936256826</v>
      </c>
      <c r="DA1963" s="13">
        <v>76.513929369334519</v>
      </c>
      <c r="DB1963" s="13">
        <f ca="1"/>
        <v>74.111683694816847</v>
      </c>
      <c r="DC1963" s="13">
        <f ca="1"/>
        <v>73.091896001263606</v>
      </c>
      <c r="DD1963" s="13">
        <v>72.276950133510113</v>
      </c>
      <c r="DE1963" s="13">
        <f ca="1"/>
        <v>74.077977050057285</v>
      </c>
      <c r="DF1963" s="13">
        <v>74.826624659729944</v>
      </c>
    </row>
    <row r="1964" spans="1:110" x14ac:dyDescent="0.25">
      <c r="A1964" s="9">
        <v>77.599999999999994</v>
      </c>
      <c r="B1964" s="10" t="b">
        <v>1</v>
      </c>
      <c r="U1964" s="13"/>
      <c r="V1964" s="13"/>
      <c r="W1964" s="14"/>
      <c r="X1964" s="26"/>
      <c r="Y1964" s="26"/>
      <c r="Z1964" s="26"/>
      <c r="AA1964" s="26"/>
      <c r="AB1964" s="26"/>
      <c r="AC1964" s="26"/>
      <c r="AD1964" s="26"/>
      <c r="AE1964" s="26"/>
      <c r="AG1964" s="13"/>
      <c r="AH1964" s="13"/>
      <c r="AI1964" s="14"/>
      <c r="AJ1964" s="26"/>
      <c r="AK1964" s="26"/>
      <c r="AL1964" s="26"/>
      <c r="AM1964" s="26"/>
      <c r="AN1964" s="26"/>
      <c r="AO1964" s="26"/>
      <c r="AP1964" s="26"/>
      <c r="AQ1964" s="26"/>
      <c r="AS1964" s="13"/>
      <c r="AT1964" s="13"/>
      <c r="AU1964" s="14"/>
      <c r="AV1964" s="26"/>
      <c r="AW1964" s="26"/>
      <c r="AX1964" s="26"/>
      <c r="AY1964" s="26"/>
      <c r="AZ1964" s="26"/>
      <c r="BA1964" s="26"/>
      <c r="BB1964" s="26"/>
      <c r="BC1964" s="26"/>
      <c r="CW1964" s="26">
        <v>0.66922814207650272</v>
      </c>
      <c r="CX1964" s="13">
        <v>74.400000000000006</v>
      </c>
      <c r="CY1964" s="13">
        <v>73.394317393371836</v>
      </c>
      <c r="CZ1964" s="13">
        <v>73.070556697320967</v>
      </c>
      <c r="DA1964" s="13">
        <v>76.585368933666558</v>
      </c>
      <c r="DB1964" s="13">
        <f ca="1"/>
        <v>74.119302188766156</v>
      </c>
      <c r="DC1964" s="13">
        <f ca="1"/>
        <v>73.101155579769767</v>
      </c>
      <c r="DD1964" s="13">
        <v>72.286147236438097</v>
      </c>
      <c r="DE1964" s="13">
        <f ca="1"/>
        <v>74.086976665116268</v>
      </c>
      <c r="DF1964" s="13">
        <v>74.835708561783264</v>
      </c>
    </row>
    <row r="1965" spans="1:110" x14ac:dyDescent="0.25">
      <c r="A1965" s="9">
        <v>77.5</v>
      </c>
      <c r="B1965" s="10" t="b">
        <v>1</v>
      </c>
      <c r="U1965" s="13"/>
      <c r="V1965" s="13"/>
      <c r="W1965" s="14"/>
      <c r="X1965" s="26"/>
      <c r="Y1965" s="26"/>
      <c r="Z1965" s="26"/>
      <c r="AA1965" s="26"/>
      <c r="AB1965" s="26"/>
      <c r="AC1965" s="26"/>
      <c r="AD1965" s="26"/>
      <c r="AE1965" s="26"/>
      <c r="AG1965" s="13"/>
      <c r="AH1965" s="13"/>
      <c r="AI1965" s="14"/>
      <c r="AJ1965" s="26"/>
      <c r="AK1965" s="26"/>
      <c r="AL1965" s="26"/>
      <c r="AM1965" s="26"/>
      <c r="AN1965" s="26"/>
      <c r="AO1965" s="26"/>
      <c r="AP1965" s="26"/>
      <c r="AQ1965" s="26"/>
      <c r="AS1965" s="13"/>
      <c r="AT1965" s="13"/>
      <c r="AU1965" s="14"/>
      <c r="AV1965" s="26"/>
      <c r="AW1965" s="26"/>
      <c r="AX1965" s="26"/>
      <c r="AY1965" s="26"/>
      <c r="AZ1965" s="26"/>
      <c r="BA1965" s="26"/>
      <c r="BB1965" s="26"/>
      <c r="BC1965" s="26"/>
      <c r="CW1965" s="26">
        <v>0.66956967213114749</v>
      </c>
      <c r="CX1965" s="13">
        <v>74.400000000000006</v>
      </c>
      <c r="CY1965" s="13">
        <v>73.403292486193649</v>
      </c>
      <c r="CZ1965" s="13">
        <v>73.080684037325412</v>
      </c>
      <c r="DA1965" s="13">
        <v>76.65688229921453</v>
      </c>
      <c r="DB1965" s="13">
        <f ca="1"/>
        <v>74.126922222041983</v>
      </c>
      <c r="DC1965" s="13">
        <f ca="1"/>
        <v>73.110419757420289</v>
      </c>
      <c r="DD1965" s="13">
        <v>72.295341992866923</v>
      </c>
      <c r="DE1965" s="13">
        <f ca="1"/>
        <v>74.0959776360164</v>
      </c>
      <c r="DF1965" s="13">
        <v>74.84479356841635</v>
      </c>
    </row>
    <row r="1966" spans="1:110" x14ac:dyDescent="0.25">
      <c r="A1966" s="9">
        <v>77.2</v>
      </c>
      <c r="B1966" s="10" t="b">
        <v>1</v>
      </c>
      <c r="U1966" s="13"/>
      <c r="V1966" s="13"/>
      <c r="W1966" s="14"/>
      <c r="X1966" s="26"/>
      <c r="Y1966" s="26"/>
      <c r="Z1966" s="26"/>
      <c r="AA1966" s="26"/>
      <c r="AB1966" s="26"/>
      <c r="AC1966" s="26"/>
      <c r="AD1966" s="26"/>
      <c r="AE1966" s="26"/>
      <c r="AG1966" s="13"/>
      <c r="AH1966" s="13"/>
      <c r="AI1966" s="14"/>
      <c r="AJ1966" s="26"/>
      <c r="AK1966" s="26"/>
      <c r="AL1966" s="26"/>
      <c r="AM1966" s="26"/>
      <c r="AN1966" s="26"/>
      <c r="AO1966" s="26"/>
      <c r="AP1966" s="26"/>
      <c r="AQ1966" s="26"/>
      <c r="AS1966" s="13"/>
      <c r="AT1966" s="13"/>
      <c r="AU1966" s="14"/>
      <c r="AV1966" s="26"/>
      <c r="AW1966" s="26"/>
      <c r="AX1966" s="26"/>
      <c r="AY1966" s="26"/>
      <c r="AZ1966" s="26"/>
      <c r="BA1966" s="26"/>
      <c r="BB1966" s="26"/>
      <c r="BC1966" s="26"/>
      <c r="CW1966" s="26">
        <v>0.66991120218579236</v>
      </c>
      <c r="CX1966" s="13">
        <v>74.400000000000006</v>
      </c>
      <c r="CY1966" s="13">
        <v>73.4122712912623</v>
      </c>
      <c r="CZ1966" s="13">
        <v>73.090816970652298</v>
      </c>
      <c r="DA1966" s="13">
        <v>76.728469618618035</v>
      </c>
      <c r="DB1966" s="13">
        <f ca="1"/>
        <v>74.134543802457927</v>
      </c>
      <c r="DC1966" s="13">
        <f ca="1"/>
        <v>73.119688546592414</v>
      </c>
      <c r="DD1966" s="13">
        <v>72.304534404591749</v>
      </c>
      <c r="DE1966" s="13">
        <f ca="1"/>
        <v>74.104979969241782</v>
      </c>
      <c r="DF1966" s="13">
        <v>74.853879685815016</v>
      </c>
    </row>
    <row r="1967" spans="1:110" x14ac:dyDescent="0.25">
      <c r="A1967" s="9">
        <v>77.3</v>
      </c>
      <c r="B1967" s="10" t="b">
        <v>1</v>
      </c>
      <c r="U1967" s="13"/>
      <c r="V1967" s="13"/>
      <c r="W1967" s="14"/>
      <c r="X1967" s="26"/>
      <c r="Y1967" s="26"/>
      <c r="Z1967" s="26"/>
      <c r="AA1967" s="26"/>
      <c r="AB1967" s="26"/>
      <c r="AC1967" s="26"/>
      <c r="AD1967" s="26"/>
      <c r="AE1967" s="26"/>
      <c r="AG1967" s="13"/>
      <c r="AH1967" s="13"/>
      <c r="AI1967" s="14"/>
      <c r="AJ1967" s="26"/>
      <c r="AK1967" s="26"/>
      <c r="AL1967" s="26"/>
      <c r="AM1967" s="26"/>
      <c r="AN1967" s="26"/>
      <c r="AO1967" s="26"/>
      <c r="AP1967" s="26"/>
      <c r="AQ1967" s="26"/>
      <c r="AS1967" s="13"/>
      <c r="AT1967" s="13"/>
      <c r="AU1967" s="14"/>
      <c r="AV1967" s="26"/>
      <c r="AW1967" s="26"/>
      <c r="AX1967" s="26"/>
      <c r="AY1967" s="26"/>
      <c r="AZ1967" s="26"/>
      <c r="BA1967" s="26"/>
      <c r="BB1967" s="26"/>
      <c r="BC1967" s="26"/>
      <c r="CW1967" s="26">
        <v>0.67025273224043713</v>
      </c>
      <c r="CX1967" s="13">
        <v>74.5</v>
      </c>
      <c r="CY1967" s="13">
        <v>73.421253819637016</v>
      </c>
      <c r="CZ1967" s="13">
        <v>73.100955511722319</v>
      </c>
      <c r="DA1967" s="13">
        <v>76.800131044990664</v>
      </c>
      <c r="DB1967" s="13">
        <f ca="1"/>
        <v>74.142166937842816</v>
      </c>
      <c r="DC1967" s="13">
        <f ca="1"/>
        <v>73.128961959695459</v>
      </c>
      <c r="DD1967" s="13">
        <v>72.31372447340533</v>
      </c>
      <c r="DE1967" s="13">
        <f ca="1"/>
        <v>74.113983671287897</v>
      </c>
      <c r="DF1967" s="13">
        <v>74.862966920175296</v>
      </c>
    </row>
    <row r="1968" spans="1:110" x14ac:dyDescent="0.25">
      <c r="A1968" s="9">
        <v>76.5</v>
      </c>
      <c r="B1968" s="10" t="b">
        <v>1</v>
      </c>
      <c r="U1968" s="13"/>
      <c r="V1968" s="13"/>
      <c r="W1968" s="14"/>
      <c r="X1968" s="26"/>
      <c r="Y1968" s="26"/>
      <c r="Z1968" s="26"/>
      <c r="AA1968" s="26"/>
      <c r="AB1968" s="26"/>
      <c r="AC1968" s="26"/>
      <c r="AD1968" s="26"/>
      <c r="AE1968" s="26"/>
      <c r="AG1968" s="13"/>
      <c r="AH1968" s="13"/>
      <c r="AI1968" s="14"/>
      <c r="AJ1968" s="26"/>
      <c r="AK1968" s="26"/>
      <c r="AL1968" s="26"/>
      <c r="AM1968" s="26"/>
      <c r="AN1968" s="26"/>
      <c r="AO1968" s="26"/>
      <c r="AP1968" s="26"/>
      <c r="AQ1968" s="26"/>
      <c r="AS1968" s="13"/>
      <c r="AT1968" s="13"/>
      <c r="AU1968" s="14"/>
      <c r="AV1968" s="26"/>
      <c r="AW1968" s="26"/>
      <c r="AX1968" s="26"/>
      <c r="AY1968" s="26"/>
      <c r="AZ1968" s="26"/>
      <c r="BA1968" s="26"/>
      <c r="BB1968" s="26"/>
      <c r="BC1968" s="26"/>
      <c r="CW1968" s="26">
        <v>0.67059426229508201</v>
      </c>
      <c r="CX1968" s="13">
        <v>74.5</v>
      </c>
      <c r="CY1968" s="13">
        <v>73.430240082404097</v>
      </c>
      <c r="CZ1968" s="13">
        <v>73.111099674994918</v>
      </c>
      <c r="DA1968" s="13">
        <v>76.871866731922054</v>
      </c>
      <c r="DB1968" s="13">
        <f ca="1"/>
        <v>74.149791636040845</v>
      </c>
      <c r="DC1968" s="13">
        <f ca="1"/>
        <v>73.138240009170914</v>
      </c>
      <c r="DD1968" s="13">
        <v>72.322912201098219</v>
      </c>
      <c r="DE1968" s="13">
        <f ca="1"/>
        <v>74.122988748661797</v>
      </c>
      <c r="DF1968" s="13">
        <v>74.872055277703637</v>
      </c>
    </row>
    <row r="1969" spans="1:110" x14ac:dyDescent="0.25">
      <c r="A1969" s="9">
        <v>76.8</v>
      </c>
      <c r="B1969" s="10" t="b">
        <v>1</v>
      </c>
      <c r="U1969" s="13"/>
      <c r="V1969" s="13"/>
      <c r="W1969" s="14"/>
      <c r="X1969" s="26"/>
      <c r="Y1969" s="26"/>
      <c r="Z1969" s="26"/>
      <c r="AA1969" s="26"/>
      <c r="AB1969" s="26"/>
      <c r="AC1969" s="26"/>
      <c r="AD1969" s="26"/>
      <c r="AE1969" s="26"/>
      <c r="AG1969" s="13"/>
      <c r="AH1969" s="13"/>
      <c r="AI1969" s="14"/>
      <c r="AJ1969" s="26"/>
      <c r="AK1969" s="26"/>
      <c r="AL1969" s="26"/>
      <c r="AM1969" s="26"/>
      <c r="AN1969" s="26"/>
      <c r="AO1969" s="26"/>
      <c r="AP1969" s="26"/>
      <c r="AQ1969" s="26"/>
      <c r="AS1969" s="13"/>
      <c r="AT1969" s="13"/>
      <c r="AU1969" s="14"/>
      <c r="AV1969" s="26"/>
      <c r="AW1969" s="26"/>
      <c r="AX1969" s="26"/>
      <c r="AY1969" s="26"/>
      <c r="AZ1969" s="26"/>
      <c r="BA1969" s="26"/>
      <c r="BB1969" s="26"/>
      <c r="BC1969" s="26"/>
      <c r="CW1969" s="26">
        <v>0.67093579234972678</v>
      </c>
      <c r="CX1969" s="13">
        <v>74.5</v>
      </c>
      <c r="CY1969" s="13">
        <v>73.439230090676915</v>
      </c>
      <c r="CZ1969" s="13">
        <v>73.121249474968224</v>
      </c>
      <c r="DA1969" s="13">
        <v>76.94367683347977</v>
      </c>
      <c r="DB1969" s="13">
        <f ca="1"/>
        <v>74.157417904911526</v>
      </c>
      <c r="DC1969" s="13">
        <f ca="1"/>
        <v>73.147522707492598</v>
      </c>
      <c r="DD1969" s="13">
        <v>72.33209758945867</v>
      </c>
      <c r="DE1969" s="13">
        <f ca="1"/>
        <v>74.131995207882014</v>
      </c>
      <c r="DF1969" s="13">
        <v>74.881144764616806</v>
      </c>
    </row>
    <row r="1970" spans="1:110" x14ac:dyDescent="0.25">
      <c r="A1970" s="9">
        <v>76.5</v>
      </c>
      <c r="B1970" s="10" t="b">
        <v>1</v>
      </c>
      <c r="U1970" s="13"/>
      <c r="V1970" s="13"/>
      <c r="W1970" s="14"/>
      <c r="X1970" s="26"/>
      <c r="Y1970" s="26"/>
      <c r="Z1970" s="26"/>
      <c r="AA1970" s="26"/>
      <c r="AB1970" s="26"/>
      <c r="AC1970" s="26"/>
      <c r="AD1970" s="26"/>
      <c r="AE1970" s="26"/>
      <c r="AG1970" s="13"/>
      <c r="AH1970" s="13"/>
      <c r="AI1970" s="14"/>
      <c r="AJ1970" s="26"/>
      <c r="AK1970" s="26"/>
      <c r="AL1970" s="26"/>
      <c r="AM1970" s="26"/>
      <c r="AN1970" s="26"/>
      <c r="AO1970" s="26"/>
      <c r="AP1970" s="26"/>
      <c r="AQ1970" s="26"/>
      <c r="AS1970" s="13"/>
      <c r="AT1970" s="13"/>
      <c r="AU1970" s="14"/>
      <c r="AV1970" s="26"/>
      <c r="AW1970" s="26"/>
      <c r="AX1970" s="26"/>
      <c r="AY1970" s="26"/>
      <c r="AZ1970" s="26"/>
      <c r="BA1970" s="26"/>
      <c r="BB1970" s="26"/>
      <c r="BC1970" s="26"/>
      <c r="CW1970" s="26">
        <v>0.67127732240437155</v>
      </c>
      <c r="CX1970" s="13">
        <v>74.5</v>
      </c>
      <c r="CY1970" s="13">
        <v>73.448223855596169</v>
      </c>
      <c r="CZ1970" s="13">
        <v>73.131404926179371</v>
      </c>
      <c r="DA1970" s="13">
        <v>77.015561504211362</v>
      </c>
      <c r="DB1970" s="13">
        <f ca="1"/>
        <v>74.165045752329831</v>
      </c>
      <c r="DC1970" s="13">
        <f ca="1"/>
        <v>73.15681006716683</v>
      </c>
      <c r="DD1970" s="13">
        <v>72.341280640272686</v>
      </c>
      <c r="DE1970" s="13">
        <f ca="1"/>
        <v>74.141003055478748</v>
      </c>
      <c r="DF1970" s="13">
        <v>74.890235387142042</v>
      </c>
    </row>
    <row r="1971" spans="1:110" x14ac:dyDescent="0.25">
      <c r="A1971" s="9">
        <v>76.400000000000006</v>
      </c>
      <c r="B1971" s="10" t="b">
        <v>1</v>
      </c>
      <c r="U1971" s="13"/>
      <c r="V1971" s="13"/>
      <c r="W1971" s="14"/>
      <c r="X1971" s="26"/>
      <c r="Y1971" s="26"/>
      <c r="Z1971" s="26"/>
      <c r="AA1971" s="26"/>
      <c r="AB1971" s="26"/>
      <c r="AC1971" s="26"/>
      <c r="AD1971" s="26"/>
      <c r="AE1971" s="26"/>
      <c r="AG1971" s="13"/>
      <c r="AH1971" s="13"/>
      <c r="AI1971" s="14"/>
      <c r="AJ1971" s="26"/>
      <c r="AK1971" s="26"/>
      <c r="AL1971" s="26"/>
      <c r="AM1971" s="26"/>
      <c r="AN1971" s="26"/>
      <c r="AO1971" s="26"/>
      <c r="AP1971" s="26"/>
      <c r="AQ1971" s="26"/>
      <c r="AS1971" s="13"/>
      <c r="AT1971" s="13"/>
      <c r="AU1971" s="14"/>
      <c r="AV1971" s="26"/>
      <c r="AW1971" s="26"/>
      <c r="AX1971" s="26"/>
      <c r="AY1971" s="26"/>
      <c r="AZ1971" s="26"/>
      <c r="BA1971" s="26"/>
      <c r="BB1971" s="26"/>
      <c r="BC1971" s="26"/>
      <c r="CW1971" s="26">
        <v>0.67161885245901642</v>
      </c>
      <c r="CX1971" s="13">
        <v>74.5</v>
      </c>
      <c r="CY1971" s="13">
        <v>73.457221388329884</v>
      </c>
      <c r="CZ1971" s="13">
        <v>73.141566043204818</v>
      </c>
      <c r="DA1971" s="13">
        <v>77.087520899146384</v>
      </c>
      <c r="DB1971" s="13">
        <f ca="1"/>
        <v>74.172675186186311</v>
      </c>
      <c r="DC1971" s="13">
        <f ca="1"/>
        <v>73.16610210073253</v>
      </c>
      <c r="DD1971" s="13">
        <v>72.35046135532393</v>
      </c>
      <c r="DE1971" s="13">
        <f ca="1"/>
        <v>74.150012297993797</v>
      </c>
      <c r="DF1971" s="13">
        <v>74.899327151517014</v>
      </c>
    </row>
    <row r="1972" spans="1:110" x14ac:dyDescent="0.25">
      <c r="A1972" s="9">
        <v>76.2</v>
      </c>
      <c r="B1972" s="10" t="b">
        <v>1</v>
      </c>
      <c r="U1972" s="13"/>
      <c r="V1972" s="13"/>
      <c r="W1972" s="14"/>
      <c r="X1972" s="26"/>
      <c r="Y1972" s="26"/>
      <c r="Z1972" s="26"/>
      <c r="AA1972" s="26"/>
      <c r="AB1972" s="26"/>
      <c r="AC1972" s="26"/>
      <c r="AD1972" s="26"/>
      <c r="AE1972" s="26"/>
      <c r="AG1972" s="13"/>
      <c r="AH1972" s="13"/>
      <c r="AI1972" s="14"/>
      <c r="AJ1972" s="26"/>
      <c r="AK1972" s="26"/>
      <c r="AL1972" s="26"/>
      <c r="AM1972" s="26"/>
      <c r="AN1972" s="26"/>
      <c r="AO1972" s="26"/>
      <c r="AP1972" s="26"/>
      <c r="AQ1972" s="26"/>
      <c r="AS1972" s="13"/>
      <c r="AT1972" s="13"/>
      <c r="AU1972" s="14"/>
      <c r="AV1972" s="26"/>
      <c r="AW1972" s="26"/>
      <c r="AX1972" s="26"/>
      <c r="AY1972" s="26"/>
      <c r="AZ1972" s="26"/>
      <c r="BA1972" s="26"/>
      <c r="BB1972" s="26"/>
      <c r="BC1972" s="26"/>
      <c r="CW1972" s="26">
        <v>0.67196038251366119</v>
      </c>
      <c r="CX1972" s="13">
        <v>74.5</v>
      </c>
      <c r="CY1972" s="13">
        <v>73.466222700073587</v>
      </c>
      <c r="CZ1972" s="13">
        <v>73.151732840660074</v>
      </c>
      <c r="DA1972" s="13">
        <v>77.159555173798253</v>
      </c>
      <c r="DB1972" s="13">
        <f ca="1"/>
        <v>74.180306214387116</v>
      </c>
      <c r="DC1972" s="13">
        <f ca="1"/>
        <v>73.175398820761373</v>
      </c>
      <c r="DD1972" s="13">
        <v>72.359639736393859</v>
      </c>
      <c r="DE1972" s="13">
        <f ca="1"/>
        <v>74.159022941980723</v>
      </c>
      <c r="DF1972" s="13">
        <v>74.908420063990022</v>
      </c>
    </row>
    <row r="1973" spans="1:110" x14ac:dyDescent="0.25">
      <c r="A1973" s="9">
        <v>75.8</v>
      </c>
      <c r="B1973" s="10" t="b">
        <v>1</v>
      </c>
      <c r="U1973" s="13"/>
      <c r="V1973" s="13"/>
      <c r="W1973" s="14"/>
      <c r="X1973" s="26"/>
      <c r="Y1973" s="26"/>
      <c r="Z1973" s="26"/>
      <c r="AA1973" s="26"/>
      <c r="AB1973" s="26"/>
      <c r="AC1973" s="26"/>
      <c r="AD1973" s="26"/>
      <c r="AE1973" s="26"/>
      <c r="AG1973" s="13"/>
      <c r="AH1973" s="13"/>
      <c r="AI1973" s="14"/>
      <c r="AJ1973" s="26"/>
      <c r="AK1973" s="26"/>
      <c r="AL1973" s="26"/>
      <c r="AM1973" s="26"/>
      <c r="AN1973" s="26"/>
      <c r="AO1973" s="26"/>
      <c r="AP1973" s="26"/>
      <c r="AQ1973" s="26"/>
      <c r="AS1973" s="13"/>
      <c r="AT1973" s="13"/>
      <c r="AU1973" s="14"/>
      <c r="AV1973" s="26"/>
      <c r="AW1973" s="26"/>
      <c r="AX1973" s="26"/>
      <c r="AY1973" s="26"/>
      <c r="AZ1973" s="26"/>
      <c r="BA1973" s="26"/>
      <c r="BB1973" s="26"/>
      <c r="BC1973" s="26"/>
      <c r="CW1973" s="26">
        <v>0.67230191256830596</v>
      </c>
      <c r="CX1973" s="13">
        <v>74.5</v>
      </c>
      <c r="CY1973" s="13">
        <v>73.475227802050441</v>
      </c>
      <c r="CZ1973" s="13">
        <v>73.16190533320038</v>
      </c>
      <c r="DA1973" s="13">
        <v>77.231664484166473</v>
      </c>
      <c r="DB1973" s="13">
        <f ca="1"/>
        <v>74.187938844854045</v>
      </c>
      <c r="DC1973" s="13">
        <f ca="1"/>
        <v>73.184700239857975</v>
      </c>
      <c r="DD1973" s="13">
        <v>72.36881578526166</v>
      </c>
      <c r="DE1973" s="13">
        <f ca="1"/>
        <v>74.168034994004799</v>
      </c>
      <c r="DF1973" s="13">
        <v>74.917514130819853</v>
      </c>
    </row>
    <row r="1974" spans="1:110" x14ac:dyDescent="0.25">
      <c r="A1974" s="9">
        <v>75.8</v>
      </c>
      <c r="B1974" s="10" t="b">
        <v>1</v>
      </c>
      <c r="U1974" s="13"/>
      <c r="V1974" s="13"/>
      <c r="W1974" s="14"/>
      <c r="X1974" s="26"/>
      <c r="Y1974" s="26"/>
      <c r="Z1974" s="26"/>
      <c r="AA1974" s="26"/>
      <c r="AB1974" s="26"/>
      <c r="AC1974" s="26"/>
      <c r="AD1974" s="26"/>
      <c r="AE1974" s="26"/>
      <c r="AG1974" s="13"/>
      <c r="AH1974" s="13"/>
      <c r="AI1974" s="14"/>
      <c r="AJ1974" s="26"/>
      <c r="AK1974" s="26"/>
      <c r="AL1974" s="26"/>
      <c r="AM1974" s="26"/>
      <c r="AN1974" s="26"/>
      <c r="AO1974" s="26"/>
      <c r="AP1974" s="26"/>
      <c r="AQ1974" s="26"/>
      <c r="AS1974" s="13"/>
      <c r="AT1974" s="13"/>
      <c r="AU1974" s="14"/>
      <c r="AV1974" s="26"/>
      <c r="AW1974" s="26"/>
      <c r="AX1974" s="26"/>
      <c r="AY1974" s="26"/>
      <c r="AZ1974" s="26"/>
      <c r="BA1974" s="26"/>
      <c r="BB1974" s="26"/>
      <c r="BC1974" s="26"/>
      <c r="CW1974" s="26">
        <v>0.67264344262295084</v>
      </c>
      <c r="CX1974" s="13">
        <v>74.5</v>
      </c>
      <c r="CY1974" s="13">
        <v>73.484236705511321</v>
      </c>
      <c r="CZ1974" s="13">
        <v>73.172083535520571</v>
      </c>
      <c r="DA1974" s="13">
        <v>77.303848986738473</v>
      </c>
      <c r="DB1974" s="13">
        <f ca="1"/>
        <v>74.195573085524671</v>
      </c>
      <c r="DC1974" s="13">
        <f ca="1"/>
        <v>73.194006370659949</v>
      </c>
      <c r="DD1974" s="13">
        <v>72.377989503704242</v>
      </c>
      <c r="DE1974" s="13">
        <f ca="1"/>
        <v>74.177048460643164</v>
      </c>
      <c r="DF1974" s="13">
        <v>74.926609358275982</v>
      </c>
    </row>
    <row r="1975" spans="1:110" x14ac:dyDescent="0.25">
      <c r="A1975" s="9">
        <v>75.5</v>
      </c>
      <c r="B1975" s="10" t="b">
        <v>1</v>
      </c>
      <c r="U1975" s="13"/>
      <c r="V1975" s="13"/>
      <c r="W1975" s="14"/>
      <c r="X1975" s="26"/>
      <c r="Y1975" s="26"/>
      <c r="Z1975" s="26"/>
      <c r="AA1975" s="26"/>
      <c r="AB1975" s="26"/>
      <c r="AC1975" s="26"/>
      <c r="AD1975" s="26"/>
      <c r="AE1975" s="26"/>
      <c r="AG1975" s="13"/>
      <c r="AH1975" s="13"/>
      <c r="AI1975" s="14"/>
      <c r="AJ1975" s="26"/>
      <c r="AK1975" s="26"/>
      <c r="AL1975" s="26"/>
      <c r="AM1975" s="26"/>
      <c r="AN1975" s="26"/>
      <c r="AO1975" s="26"/>
      <c r="AP1975" s="26"/>
      <c r="AQ1975" s="26"/>
      <c r="AS1975" s="13"/>
      <c r="AT1975" s="13"/>
      <c r="AU1975" s="14"/>
      <c r="AV1975" s="26"/>
      <c r="AW1975" s="26"/>
      <c r="AX1975" s="26"/>
      <c r="AY1975" s="26"/>
      <c r="AZ1975" s="26"/>
      <c r="BA1975" s="26"/>
      <c r="BB1975" s="26"/>
      <c r="BC1975" s="26"/>
      <c r="CW1975" s="26">
        <v>0.67298497267759561</v>
      </c>
      <c r="CX1975" s="13">
        <v>74.5</v>
      </c>
      <c r="CY1975" s="13">
        <v>73.493249421734987</v>
      </c>
      <c r="CZ1975" s="13">
        <v>73.182267462355298</v>
      </c>
      <c r="DA1975" s="13">
        <v>77.376108838491731</v>
      </c>
      <c r="DB1975" s="13">
        <f ca="1"/>
        <v>74.203208944352454</v>
      </c>
      <c r="DC1975" s="13">
        <f ca="1"/>
        <v>73.203317225838106</v>
      </c>
      <c r="DD1975" s="13">
        <v>72.387160893496258</v>
      </c>
      <c r="DE1975" s="13">
        <f ca="1"/>
        <v>74.186063348484808</v>
      </c>
      <c r="DF1975" s="13">
        <v>74.93570575263854</v>
      </c>
    </row>
    <row r="1976" spans="1:110" x14ac:dyDescent="0.25">
      <c r="A1976" s="9">
        <v>75.7</v>
      </c>
      <c r="B1976" s="10" t="b">
        <v>1</v>
      </c>
      <c r="U1976" s="13"/>
      <c r="V1976" s="13"/>
      <c r="W1976" s="14"/>
      <c r="X1976" s="26"/>
      <c r="Y1976" s="26"/>
      <c r="Z1976" s="26"/>
      <c r="AA1976" s="26"/>
      <c r="AB1976" s="26"/>
      <c r="AC1976" s="26"/>
      <c r="AD1976" s="26"/>
      <c r="AE1976" s="26"/>
      <c r="AG1976" s="13"/>
      <c r="AH1976" s="13"/>
      <c r="AI1976" s="14"/>
      <c r="AJ1976" s="26"/>
      <c r="AK1976" s="26"/>
      <c r="AL1976" s="26"/>
      <c r="AM1976" s="26"/>
      <c r="AN1976" s="26"/>
      <c r="AO1976" s="26"/>
      <c r="AP1976" s="26"/>
      <c r="AQ1976" s="26"/>
      <c r="AS1976" s="13"/>
      <c r="AT1976" s="13"/>
      <c r="AU1976" s="14"/>
      <c r="AV1976" s="26"/>
      <c r="AW1976" s="26"/>
      <c r="AX1976" s="26"/>
      <c r="AY1976" s="26"/>
      <c r="AZ1976" s="26"/>
      <c r="BA1976" s="26"/>
      <c r="BB1976" s="26"/>
      <c r="BC1976" s="26"/>
      <c r="CW1976" s="26">
        <v>0.67332650273224048</v>
      </c>
      <c r="CX1976" s="13">
        <v>74.5</v>
      </c>
      <c r="CY1976" s="13">
        <v>73.502265962028204</v>
      </c>
      <c r="CZ1976" s="13">
        <v>73.192457128479191</v>
      </c>
      <c r="DA1976" s="13">
        <v>77.448444196895906</v>
      </c>
      <c r="DB1976" s="13">
        <f ca="1"/>
        <v>74.210846429306741</v>
      </c>
      <c r="DC1976" s="13">
        <f ca="1"/>
        <v>73.212632818096608</v>
      </c>
      <c r="DD1976" s="13">
        <v>72.396329956410128</v>
      </c>
      <c r="DE1976" s="13">
        <f ca="1"/>
        <v>74.195079664130688</v>
      </c>
      <c r="DF1976" s="13">
        <v>74.944803320198417</v>
      </c>
    </row>
    <row r="1977" spans="1:110" x14ac:dyDescent="0.25">
      <c r="A1977" s="9">
        <v>75.5</v>
      </c>
      <c r="B1977" s="10" t="b">
        <v>1</v>
      </c>
      <c r="U1977" s="13"/>
      <c r="V1977" s="13"/>
      <c r="W1977" s="14"/>
      <c r="X1977" s="26"/>
      <c r="Y1977" s="26"/>
      <c r="Z1977" s="26"/>
      <c r="AA1977" s="26"/>
      <c r="AB1977" s="26"/>
      <c r="AC1977" s="26"/>
      <c r="AD1977" s="26"/>
      <c r="AE1977" s="26"/>
      <c r="AG1977" s="13"/>
      <c r="AH1977" s="13"/>
      <c r="AI1977" s="14"/>
      <c r="AJ1977" s="26"/>
      <c r="AK1977" s="26"/>
      <c r="AL1977" s="26"/>
      <c r="AM1977" s="26"/>
      <c r="AN1977" s="26"/>
      <c r="AO1977" s="26"/>
      <c r="AP1977" s="26"/>
      <c r="AQ1977" s="26"/>
      <c r="AS1977" s="13"/>
      <c r="AT1977" s="13"/>
      <c r="AU1977" s="14"/>
      <c r="AV1977" s="26"/>
      <c r="AW1977" s="26"/>
      <c r="AX1977" s="26"/>
      <c r="AY1977" s="26"/>
      <c r="AZ1977" s="26"/>
      <c r="BA1977" s="26"/>
      <c r="BB1977" s="26"/>
      <c r="BC1977" s="26"/>
      <c r="CW1977" s="26">
        <v>0.67366803278688525</v>
      </c>
      <c r="CX1977" s="13">
        <v>74.5</v>
      </c>
      <c r="CY1977" s="13">
        <v>73.511286337725792</v>
      </c>
      <c r="CZ1977" s="13">
        <v>73.20265254870715</v>
      </c>
      <c r="DA1977" s="13">
        <v>77.520855219914708</v>
      </c>
      <c r="DB1977" s="13">
        <f ca="1"/>
        <v>74.21848554837284</v>
      </c>
      <c r="DC1977" s="13">
        <f ca="1"/>
        <v>73.221953160173072</v>
      </c>
      <c r="DD1977" s="13">
        <v>72.405496694215998</v>
      </c>
      <c r="DE1977" s="13">
        <f ca="1"/>
        <v>74.204097414193726</v>
      </c>
      <c r="DF1977" s="13">
        <v>74.953902067257303</v>
      </c>
    </row>
    <row r="1978" spans="1:110" x14ac:dyDescent="0.25">
      <c r="A1978" s="9">
        <v>75.7</v>
      </c>
      <c r="B1978" s="10" t="b">
        <v>1</v>
      </c>
      <c r="U1978" s="13"/>
      <c r="V1978" s="13"/>
      <c r="W1978" s="14"/>
      <c r="X1978" s="26"/>
      <c r="Y1978" s="26"/>
      <c r="Z1978" s="26"/>
      <c r="AA1978" s="26"/>
      <c r="AB1978" s="26"/>
      <c r="AC1978" s="26"/>
      <c r="AD1978" s="26"/>
      <c r="AE1978" s="26"/>
      <c r="AG1978" s="13"/>
      <c r="AH1978" s="13"/>
      <c r="AI1978" s="14"/>
      <c r="AJ1978" s="26"/>
      <c r="AK1978" s="26"/>
      <c r="AL1978" s="26"/>
      <c r="AM1978" s="26"/>
      <c r="AN1978" s="26"/>
      <c r="AO1978" s="26"/>
      <c r="AP1978" s="26"/>
      <c r="AQ1978" s="26"/>
      <c r="AS1978" s="13"/>
      <c r="AT1978" s="13"/>
      <c r="AU1978" s="14"/>
      <c r="AV1978" s="26"/>
      <c r="AW1978" s="26"/>
      <c r="AX1978" s="26"/>
      <c r="AY1978" s="26"/>
      <c r="AZ1978" s="26"/>
      <c r="BA1978" s="26"/>
      <c r="BB1978" s="26"/>
      <c r="BC1978" s="26"/>
      <c r="CW1978" s="26">
        <v>0.67400956284153002</v>
      </c>
      <c r="CX1978" s="13">
        <v>74.5</v>
      </c>
      <c r="CY1978" s="13">
        <v>73.520310560190865</v>
      </c>
      <c r="CZ1978" s="13">
        <v>73.212853737894434</v>
      </c>
      <c r="DA1978" s="13">
        <v>77.593342066008091</v>
      </c>
      <c r="DB1978" s="13">
        <f ca="1"/>
        <v>74.226126309552228</v>
      </c>
      <c r="DC1978" s="13">
        <f ca="1"/>
        <v>73.231278264838764</v>
      </c>
      <c r="DD1978" s="13">
        <v>72.414661108681798</v>
      </c>
      <c r="DE1978" s="13">
        <f ca="1"/>
        <v>74.213116605298865</v>
      </c>
      <c r="DF1978" s="13">
        <v>74.963002000127716</v>
      </c>
    </row>
    <row r="1979" spans="1:110" x14ac:dyDescent="0.25">
      <c r="A1979" s="9">
        <v>62.9</v>
      </c>
      <c r="B1979" s="10" t="b">
        <v>1</v>
      </c>
      <c r="U1979" s="13"/>
      <c r="V1979" s="13"/>
      <c r="W1979" s="14"/>
      <c r="X1979" s="26"/>
      <c r="Y1979" s="26"/>
      <c r="Z1979" s="26"/>
      <c r="AA1979" s="26"/>
      <c r="AB1979" s="26"/>
      <c r="AC1979" s="26"/>
      <c r="AD1979" s="26"/>
      <c r="AE1979" s="26"/>
      <c r="AG1979" s="13"/>
      <c r="AH1979" s="13"/>
      <c r="AI1979" s="14"/>
      <c r="AJ1979" s="26"/>
      <c r="AK1979" s="26"/>
      <c r="AL1979" s="26"/>
      <c r="AM1979" s="26"/>
      <c r="AN1979" s="26"/>
      <c r="AO1979" s="26"/>
      <c r="AP1979" s="26"/>
      <c r="AQ1979" s="26"/>
      <c r="AS1979" s="13"/>
      <c r="AT1979" s="13"/>
      <c r="AU1979" s="14"/>
      <c r="AV1979" s="26"/>
      <c r="AW1979" s="26"/>
      <c r="AX1979" s="26"/>
      <c r="AY1979" s="26"/>
      <c r="AZ1979" s="26"/>
      <c r="BA1979" s="26"/>
      <c r="BB1979" s="26"/>
      <c r="BC1979" s="26"/>
      <c r="CW1979" s="26">
        <v>0.6743510928961749</v>
      </c>
      <c r="CX1979" s="13">
        <v>74.5</v>
      </c>
      <c r="CY1979" s="13">
        <v>73.529338640814871</v>
      </c>
      <c r="CZ1979" s="13">
        <v>73.223060710936764</v>
      </c>
      <c r="DA1979" s="13">
        <v>77.665904894134371</v>
      </c>
      <c r="DB1979" s="13">
        <f ca="1"/>
        <v>74.233768720862457</v>
      </c>
      <c r="DC1979" s="13">
        <f ca="1"/>
        <v>73.240608144898701</v>
      </c>
      <c r="DD1979" s="13">
        <v>72.423823201573214</v>
      </c>
      <c r="DE1979" s="13">
        <f ca="1"/>
        <v>74.222137244083214</v>
      </c>
      <c r="DF1979" s="13">
        <v>74.97210312513306</v>
      </c>
    </row>
    <row r="1980" spans="1:110" x14ac:dyDescent="0.25">
      <c r="A1980" s="9">
        <v>62.7</v>
      </c>
      <c r="B1980" s="10" t="b">
        <v>1</v>
      </c>
      <c r="U1980" s="13"/>
      <c r="V1980" s="13"/>
      <c r="W1980" s="14"/>
      <c r="X1980" s="26"/>
      <c r="Y1980" s="26"/>
      <c r="Z1980" s="26"/>
      <c r="AA1980" s="26"/>
      <c r="AB1980" s="26"/>
      <c r="AC1980" s="26"/>
      <c r="AD1980" s="26"/>
      <c r="AE1980" s="26"/>
      <c r="AG1980" s="13"/>
      <c r="AH1980" s="13"/>
      <c r="AI1980" s="14"/>
      <c r="AJ1980" s="26"/>
      <c r="AK1980" s="26"/>
      <c r="AL1980" s="26"/>
      <c r="AM1980" s="26"/>
      <c r="AN1980" s="26"/>
      <c r="AO1980" s="26"/>
      <c r="AP1980" s="26"/>
      <c r="AQ1980" s="26"/>
      <c r="AS1980" s="13"/>
      <c r="AT1980" s="13"/>
      <c r="AU1980" s="14"/>
      <c r="AV1980" s="26"/>
      <c r="AW1980" s="26"/>
      <c r="AX1980" s="26"/>
      <c r="AY1980" s="26"/>
      <c r="AZ1980" s="26"/>
      <c r="BA1980" s="26"/>
      <c r="BB1980" s="26"/>
      <c r="BC1980" s="26"/>
      <c r="CW1980" s="26">
        <v>0.67469262295081966</v>
      </c>
      <c r="CX1980" s="13">
        <v>74.5</v>
      </c>
      <c r="CY1980" s="13">
        <v>73.538370591017753</v>
      </c>
      <c r="CZ1980" s="13">
        <v>73.233273482770613</v>
      </c>
      <c r="DA1980" s="13">
        <v>77.738543863752184</v>
      </c>
      <c r="DB1980" s="13">
        <f ca="1"/>
        <v>74.24141279033735</v>
      </c>
      <c r="DC1980" s="13">
        <f ca="1"/>
        <v>73.249942813191808</v>
      </c>
      <c r="DD1980" s="13">
        <v>72.432982974653683</v>
      </c>
      <c r="DE1980" s="13">
        <f ca="1"/>
        <v>74.231159337195962</v>
      </c>
      <c r="DF1980" s="13">
        <v>74.981205448607682</v>
      </c>
    </row>
    <row r="1981" spans="1:110" x14ac:dyDescent="0.25">
      <c r="A1981" s="9">
        <v>62.4</v>
      </c>
      <c r="B1981" s="10" t="b">
        <v>1</v>
      </c>
      <c r="U1981" s="13"/>
      <c r="V1981" s="13"/>
      <c r="W1981" s="14"/>
      <c r="X1981" s="26"/>
      <c r="Y1981" s="26"/>
      <c r="Z1981" s="26"/>
      <c r="AA1981" s="26"/>
      <c r="AB1981" s="26"/>
      <c r="AC1981" s="26"/>
      <c r="AD1981" s="26"/>
      <c r="AE1981" s="26"/>
      <c r="AG1981" s="13"/>
      <c r="AH1981" s="13"/>
      <c r="AI1981" s="14"/>
      <c r="AJ1981" s="26"/>
      <c r="AK1981" s="26"/>
      <c r="AL1981" s="26"/>
      <c r="AM1981" s="26"/>
      <c r="AN1981" s="26"/>
      <c r="AO1981" s="26"/>
      <c r="AP1981" s="26"/>
      <c r="AQ1981" s="26"/>
      <c r="AS1981" s="13"/>
      <c r="AT1981" s="13"/>
      <c r="AU1981" s="14"/>
      <c r="AV1981" s="26"/>
      <c r="AW1981" s="26"/>
      <c r="AX1981" s="26"/>
      <c r="AY1981" s="26"/>
      <c r="AZ1981" s="26"/>
      <c r="BA1981" s="26"/>
      <c r="BB1981" s="26"/>
      <c r="BC1981" s="26"/>
      <c r="CW1981" s="26">
        <v>0.67503415300546443</v>
      </c>
      <c r="CX1981" s="13">
        <v>74.5</v>
      </c>
      <c r="CY1981" s="13">
        <v>73.547406422248045</v>
      </c>
      <c r="CZ1981" s="13">
        <v>73.243492068373314</v>
      </c>
      <c r="DA1981" s="13">
        <v>77.811259134822677</v>
      </c>
      <c r="DB1981" s="13">
        <f ca="1"/>
        <v>74.249058526027</v>
      </c>
      <c r="DC1981" s="13">
        <f ca="1"/>
        <v>73.259282282591116</v>
      </c>
      <c r="DD1981" s="13">
        <v>72.442140429684414</v>
      </c>
      <c r="DE1981" s="13">
        <f ca="1"/>
        <v>74.240182891298574</v>
      </c>
      <c r="DF1981" s="13">
        <v>74.990308976896927</v>
      </c>
    </row>
    <row r="1982" spans="1:110" x14ac:dyDescent="0.25">
      <c r="A1982" s="9">
        <v>62.2</v>
      </c>
      <c r="B1982" s="10" t="b">
        <v>1</v>
      </c>
      <c r="U1982" s="13"/>
      <c r="V1982" s="13"/>
      <c r="W1982" s="14"/>
      <c r="X1982" s="26"/>
      <c r="Y1982" s="26"/>
      <c r="Z1982" s="26"/>
      <c r="AA1982" s="26"/>
      <c r="AB1982" s="26"/>
      <c r="AC1982" s="26"/>
      <c r="AD1982" s="26"/>
      <c r="AE1982" s="26"/>
      <c r="AG1982" s="13"/>
      <c r="AH1982" s="13"/>
      <c r="AI1982" s="14"/>
      <c r="AJ1982" s="26"/>
      <c r="AK1982" s="26"/>
      <c r="AL1982" s="26"/>
      <c r="AM1982" s="26"/>
      <c r="AN1982" s="26"/>
      <c r="AO1982" s="26"/>
      <c r="AP1982" s="26"/>
      <c r="AQ1982" s="26"/>
      <c r="AS1982" s="13"/>
      <c r="AT1982" s="13"/>
      <c r="AU1982" s="14"/>
      <c r="AV1982" s="26"/>
      <c r="AW1982" s="26"/>
      <c r="AX1982" s="26"/>
      <c r="AY1982" s="26"/>
      <c r="AZ1982" s="26"/>
      <c r="BA1982" s="26"/>
      <c r="BB1982" s="26"/>
      <c r="BC1982" s="26"/>
      <c r="CW1982" s="26">
        <v>0.67537568306010931</v>
      </c>
      <c r="CX1982" s="13">
        <v>74.5</v>
      </c>
      <c r="CY1982" s="13">
        <v>73.556446145983074</v>
      </c>
      <c r="CZ1982" s="13">
        <v>73.253716482763309</v>
      </c>
      <c r="DA1982" s="13">
        <v>77.884050867811666</v>
      </c>
      <c r="DB1982" s="13">
        <f ca="1"/>
        <v>74.256705935997971</v>
      </c>
      <c r="DC1982" s="13">
        <f ca="1"/>
        <v>73.268626566003817</v>
      </c>
      <c r="DD1982" s="13">
        <v>72.451295568424399</v>
      </c>
      <c r="DE1982" s="13">
        <f ca="1"/>
        <v>74.24920791306478</v>
      </c>
      <c r="DF1982" s="13">
        <v>74.999413716357225</v>
      </c>
    </row>
    <row r="1983" spans="1:110" x14ac:dyDescent="0.25">
      <c r="A1983" s="9">
        <v>62</v>
      </c>
      <c r="B1983" s="10" t="b">
        <v>1</v>
      </c>
      <c r="U1983" s="13"/>
      <c r="V1983" s="13"/>
      <c r="W1983" s="14"/>
      <c r="X1983" s="26"/>
      <c r="Y1983" s="26"/>
      <c r="Z1983" s="26"/>
      <c r="AA1983" s="26"/>
      <c r="AB1983" s="26"/>
      <c r="AC1983" s="26"/>
      <c r="AD1983" s="26"/>
      <c r="AE1983" s="26"/>
      <c r="AG1983" s="13"/>
      <c r="AH1983" s="13"/>
      <c r="AI1983" s="14"/>
      <c r="AJ1983" s="26"/>
      <c r="AK1983" s="26"/>
      <c r="AL1983" s="26"/>
      <c r="AM1983" s="26"/>
      <c r="AN1983" s="26"/>
      <c r="AO1983" s="26"/>
      <c r="AP1983" s="26"/>
      <c r="AQ1983" s="26"/>
      <c r="AS1983" s="13"/>
      <c r="AT1983" s="13"/>
      <c r="AU1983" s="14"/>
      <c r="AV1983" s="26"/>
      <c r="AW1983" s="26"/>
      <c r="AX1983" s="26"/>
      <c r="AY1983" s="26"/>
      <c r="AZ1983" s="26"/>
      <c r="BA1983" s="26"/>
      <c r="BB1983" s="26"/>
      <c r="BC1983" s="26"/>
      <c r="CW1983" s="26">
        <v>0.67571721311475408</v>
      </c>
      <c r="CX1983" s="13">
        <v>74.5</v>
      </c>
      <c r="CY1983" s="13">
        <v>73.56548977372897</v>
      </c>
      <c r="CZ1983" s="13">
        <v>73.26394674100024</v>
      </c>
      <c r="DA1983" s="13">
        <v>77.9569192236916</v>
      </c>
      <c r="DB1983" s="13">
        <f ca="1"/>
        <v>74.264355028333199</v>
      </c>
      <c r="DC1983" s="13">
        <f ca="1"/>
        <v>73.277975676371511</v>
      </c>
      <c r="DD1983" s="13">
        <v>72.460448392630411</v>
      </c>
      <c r="DE1983" s="13">
        <f ca="1"/>
        <v>74.258234409180588</v>
      </c>
      <c r="DF1983" s="13">
        <v>75.008519673356062</v>
      </c>
    </row>
    <row r="1984" spans="1:110" x14ac:dyDescent="0.25">
      <c r="A1984" s="9">
        <v>61.8</v>
      </c>
      <c r="B1984" s="10" t="b">
        <v>1</v>
      </c>
      <c r="U1984" s="13"/>
      <c r="V1984" s="13"/>
      <c r="W1984" s="14"/>
      <c r="X1984" s="26"/>
      <c r="Y1984" s="26"/>
      <c r="Z1984" s="26"/>
      <c r="AA1984" s="26"/>
      <c r="AB1984" s="26"/>
      <c r="AC1984" s="26"/>
      <c r="AD1984" s="26"/>
      <c r="AE1984" s="26"/>
      <c r="AG1984" s="13"/>
      <c r="AH1984" s="13"/>
      <c r="AI1984" s="14"/>
      <c r="AJ1984" s="26"/>
      <c r="AK1984" s="26"/>
      <c r="AL1984" s="26"/>
      <c r="AM1984" s="26"/>
      <c r="AN1984" s="26"/>
      <c r="AO1984" s="26"/>
      <c r="AP1984" s="26"/>
      <c r="AQ1984" s="26"/>
      <c r="AS1984" s="13"/>
      <c r="AT1984" s="13"/>
      <c r="AU1984" s="14"/>
      <c r="AV1984" s="26"/>
      <c r="AW1984" s="26"/>
      <c r="AX1984" s="26"/>
      <c r="AY1984" s="26"/>
      <c r="AZ1984" s="26"/>
      <c r="BA1984" s="26"/>
      <c r="BB1984" s="26"/>
      <c r="BC1984" s="26"/>
      <c r="CW1984" s="26">
        <v>0.67605874316939896</v>
      </c>
      <c r="CX1984" s="13">
        <v>74.5</v>
      </c>
      <c r="CY1984" s="13">
        <v>73.574537317020926</v>
      </c>
      <c r="CZ1984" s="13">
        <v>73.274182858185185</v>
      </c>
      <c r="DA1984" s="13">
        <v>78.029864363943915</v>
      </c>
      <c r="DB1984" s="13">
        <f ca="1"/>
        <v>74.272005811132288</v>
      </c>
      <c r="DC1984" s="13">
        <f ca="1"/>
        <v>73.287329626670271</v>
      </c>
      <c r="DD1984" s="13">
        <v>72.469598904056966</v>
      </c>
      <c r="DE1984" s="13">
        <f ca="1"/>
        <v>74.267262386344484</v>
      </c>
      <c r="DF1984" s="13">
        <v>75.017626854272095</v>
      </c>
    </row>
    <row r="1985" spans="1:110" x14ac:dyDescent="0.25">
      <c r="A1985" s="9">
        <v>61.6</v>
      </c>
      <c r="B1985" s="10" t="b">
        <v>1</v>
      </c>
      <c r="U1985" s="13"/>
      <c r="V1985" s="13"/>
      <c r="W1985" s="14"/>
      <c r="X1985" s="26"/>
      <c r="Y1985" s="26"/>
      <c r="Z1985" s="26"/>
      <c r="AA1985" s="26"/>
      <c r="AB1985" s="26"/>
      <c r="AC1985" s="26"/>
      <c r="AD1985" s="26"/>
      <c r="AE1985" s="26"/>
      <c r="AG1985" s="13"/>
      <c r="AH1985" s="13"/>
      <c r="AI1985" s="14"/>
      <c r="AJ1985" s="26"/>
      <c r="AK1985" s="26"/>
      <c r="AL1985" s="26"/>
      <c r="AM1985" s="26"/>
      <c r="AN1985" s="26"/>
      <c r="AO1985" s="26"/>
      <c r="AP1985" s="26"/>
      <c r="AQ1985" s="26"/>
      <c r="AS1985" s="13"/>
      <c r="AT1985" s="13"/>
      <c r="AU1985" s="14"/>
      <c r="AV1985" s="26"/>
      <c r="AW1985" s="26"/>
      <c r="AX1985" s="26"/>
      <c r="AY1985" s="26"/>
      <c r="AZ1985" s="26"/>
      <c r="BA1985" s="26"/>
      <c r="BB1985" s="26"/>
      <c r="BC1985" s="26"/>
      <c r="CW1985" s="26">
        <v>0.67640027322404372</v>
      </c>
      <c r="CX1985" s="13">
        <v>74.5</v>
      </c>
      <c r="CY1985" s="13">
        <v>73.58358878742321</v>
      </c>
      <c r="CZ1985" s="13">
        <v>73.284424849460834</v>
      </c>
      <c r="DA1985" s="13">
        <v>78.102886450560945</v>
      </c>
      <c r="DB1985" s="13">
        <f ca="1"/>
        <v>74.2796582925114</v>
      </c>
      <c r="DC1985" s="13">
        <f ca="1"/>
        <v>73.296688429910887</v>
      </c>
      <c r="DD1985" s="13">
        <v>72.478747104456403</v>
      </c>
      <c r="DE1985" s="13">
        <f ca="1"/>
        <v>74.276291851267317</v>
      </c>
      <c r="DF1985" s="13">
        <v>75.026735265495233</v>
      </c>
    </row>
    <row r="1986" spans="1:110" x14ac:dyDescent="0.25">
      <c r="A1986" s="9">
        <v>61.4</v>
      </c>
      <c r="B1986" s="10" t="b">
        <v>1</v>
      </c>
      <c r="U1986" s="13"/>
      <c r="V1986" s="13"/>
      <c r="W1986" s="14"/>
      <c r="X1986" s="26"/>
      <c r="Y1986" s="26"/>
      <c r="Z1986" s="26"/>
      <c r="AA1986" s="26"/>
      <c r="AB1986" s="26"/>
      <c r="AC1986" s="26"/>
      <c r="AD1986" s="26"/>
      <c r="AE1986" s="26"/>
      <c r="AG1986" s="13"/>
      <c r="AH1986" s="13"/>
      <c r="AI1986" s="14"/>
      <c r="AJ1986" s="26"/>
      <c r="AK1986" s="26"/>
      <c r="AL1986" s="26"/>
      <c r="AM1986" s="26"/>
      <c r="AN1986" s="26"/>
      <c r="AO1986" s="26"/>
      <c r="AP1986" s="26"/>
      <c r="AQ1986" s="26"/>
      <c r="AS1986" s="13"/>
      <c r="AT1986" s="13"/>
      <c r="AU1986" s="14"/>
      <c r="AV1986" s="26"/>
      <c r="AW1986" s="26"/>
      <c r="AX1986" s="26"/>
      <c r="AY1986" s="26"/>
      <c r="AZ1986" s="26"/>
      <c r="BA1986" s="26"/>
      <c r="BB1986" s="26"/>
      <c r="BC1986" s="26"/>
      <c r="CW1986" s="26">
        <v>0.67674180327868849</v>
      </c>
      <c r="CX1986" s="13">
        <v>74.5</v>
      </c>
      <c r="CY1986" s="13">
        <v>73.592644196529378</v>
      </c>
      <c r="CZ1986" s="13">
        <v>73.294672730011612</v>
      </c>
      <c r="DA1986" s="13">
        <v>78.175985646048261</v>
      </c>
      <c r="DB1986" s="13">
        <f ca="1"/>
        <v>74.287312480603404</v>
      </c>
      <c r="DC1986" s="13">
        <f ca="1"/>
        <v>73.306052099138881</v>
      </c>
      <c r="DD1986" s="13">
        <v>72.487892995578846</v>
      </c>
      <c r="DE1986" s="13">
        <f ca="1"/>
        <v>74.285322810672469</v>
      </c>
      <c r="DF1986" s="13">
        <v>75.035844913426558</v>
      </c>
    </row>
    <row r="1987" spans="1:110" x14ac:dyDescent="0.25">
      <c r="A1987" s="9">
        <v>61.1</v>
      </c>
      <c r="B1987" s="10" t="b">
        <v>1</v>
      </c>
      <c r="U1987" s="13"/>
      <c r="V1987" s="13"/>
      <c r="W1987" s="14"/>
      <c r="X1987" s="26"/>
      <c r="Y1987" s="26"/>
      <c r="Z1987" s="26"/>
      <c r="AA1987" s="26"/>
      <c r="AB1987" s="26"/>
      <c r="AC1987" s="26"/>
      <c r="AD1987" s="26"/>
      <c r="AE1987" s="26"/>
      <c r="AG1987" s="13"/>
      <c r="AH1987" s="13"/>
      <c r="AI1987" s="14"/>
      <c r="AJ1987" s="26"/>
      <c r="AK1987" s="26"/>
      <c r="AL1987" s="26"/>
      <c r="AM1987" s="26"/>
      <c r="AN1987" s="26"/>
      <c r="AO1987" s="26"/>
      <c r="AP1987" s="26"/>
      <c r="AQ1987" s="26"/>
      <c r="AS1987" s="13"/>
      <c r="AT1987" s="13"/>
      <c r="AU1987" s="14"/>
      <c r="AV1987" s="26"/>
      <c r="AW1987" s="26"/>
      <c r="AX1987" s="26"/>
      <c r="AY1987" s="26"/>
      <c r="AZ1987" s="26"/>
      <c r="BA1987" s="26"/>
      <c r="BB1987" s="26"/>
      <c r="BC1987" s="26"/>
      <c r="CW1987" s="26">
        <v>0.67708333333333337</v>
      </c>
      <c r="CX1987" s="13">
        <v>74.5</v>
      </c>
      <c r="CY1987" s="13">
        <v>73.601703555962374</v>
      </c>
      <c r="CZ1987" s="13">
        <v>73.304926515063968</v>
      </c>
      <c r="DA1987" s="13">
        <v>78.249162113426848</v>
      </c>
      <c r="DB1987" s="13">
        <f ca="1"/>
        <v>74.294968383558015</v>
      </c>
      <c r="DC1987" s="13">
        <f ca="1"/>
        <v>73.315420647434848</v>
      </c>
      <c r="DD1987" s="13">
        <v>72.497036579172203</v>
      </c>
      <c r="DE1987" s="13">
        <f ca="1"/>
        <v>74.294355271295899</v>
      </c>
      <c r="DF1987" s="13">
        <v>75.044955804478576</v>
      </c>
    </row>
    <row r="1988" spans="1:110" x14ac:dyDescent="0.25">
      <c r="A1988" s="9">
        <v>68</v>
      </c>
      <c r="B1988" s="10" t="b">
        <v>1</v>
      </c>
      <c r="U1988" s="13"/>
      <c r="V1988" s="13"/>
      <c r="W1988" s="14"/>
      <c r="X1988" s="26"/>
      <c r="Y1988" s="26"/>
      <c r="Z1988" s="26"/>
      <c r="AA1988" s="26"/>
      <c r="AB1988" s="26"/>
      <c r="AC1988" s="26"/>
      <c r="AD1988" s="26"/>
      <c r="AE1988" s="26"/>
      <c r="AG1988" s="13"/>
      <c r="AH1988" s="13"/>
      <c r="AI1988" s="14"/>
      <c r="AJ1988" s="26"/>
      <c r="AK1988" s="26"/>
      <c r="AL1988" s="26"/>
      <c r="AM1988" s="26"/>
      <c r="AN1988" s="26"/>
      <c r="AO1988" s="26"/>
      <c r="AP1988" s="26"/>
      <c r="AQ1988" s="26"/>
      <c r="AS1988" s="13"/>
      <c r="AT1988" s="13"/>
      <c r="AU1988" s="14"/>
      <c r="AV1988" s="26"/>
      <c r="AW1988" s="26"/>
      <c r="AX1988" s="26"/>
      <c r="AY1988" s="26"/>
      <c r="AZ1988" s="26"/>
      <c r="BA1988" s="26"/>
      <c r="BB1988" s="26"/>
      <c r="BC1988" s="26"/>
      <c r="CW1988" s="26">
        <v>0.67742486338797814</v>
      </c>
      <c r="CX1988" s="13">
        <v>74.5</v>
      </c>
      <c r="CY1988" s="13">
        <v>73.61076687737463</v>
      </c>
      <c r="CZ1988" s="13">
        <v>73.315186219886456</v>
      </c>
      <c r="DA1988" s="13">
        <v>78.322416016235053</v>
      </c>
      <c r="DB1988" s="13">
        <f ca="1"/>
        <v>74.302626009541839</v>
      </c>
      <c r="DC1988" s="13">
        <f ca="1"/>
        <v>73.324794087914441</v>
      </c>
      <c r="DD1988" s="13">
        <v>72.506177856982163</v>
      </c>
      <c r="DE1988" s="13">
        <f ca="1"/>
        <v>74.303389239886187</v>
      </c>
      <c r="DF1988" s="13">
        <v>75.05406794507509</v>
      </c>
    </row>
    <row r="1989" spans="1:110" x14ac:dyDescent="0.25">
      <c r="A1989" s="9">
        <v>64</v>
      </c>
      <c r="B1989" s="10" t="b">
        <v>1</v>
      </c>
      <c r="U1989" s="13"/>
      <c r="V1989" s="13"/>
      <c r="W1989" s="14"/>
      <c r="X1989" s="26"/>
      <c r="Y1989" s="26"/>
      <c r="Z1989" s="26"/>
      <c r="AA1989" s="26"/>
      <c r="AB1989" s="26"/>
      <c r="AC1989" s="26"/>
      <c r="AD1989" s="26"/>
      <c r="AE1989" s="26"/>
      <c r="AG1989" s="13"/>
      <c r="AH1989" s="13"/>
      <c r="AI1989" s="14"/>
      <c r="AJ1989" s="26"/>
      <c r="AK1989" s="26"/>
      <c r="AL1989" s="26"/>
      <c r="AM1989" s="26"/>
      <c r="AN1989" s="26"/>
      <c r="AO1989" s="26"/>
      <c r="AP1989" s="26"/>
      <c r="AQ1989" s="26"/>
      <c r="AS1989" s="13"/>
      <c r="AT1989" s="13"/>
      <c r="AU1989" s="14"/>
      <c r="AV1989" s="26"/>
      <c r="AW1989" s="26"/>
      <c r="AX1989" s="26"/>
      <c r="AY1989" s="26"/>
      <c r="AZ1989" s="26"/>
      <c r="BA1989" s="26"/>
      <c r="BB1989" s="26"/>
      <c r="BC1989" s="26"/>
      <c r="CW1989" s="26">
        <v>0.67776639344262291</v>
      </c>
      <c r="CX1989" s="13">
        <v>74.5</v>
      </c>
      <c r="CY1989" s="13">
        <v>73.619834172448265</v>
      </c>
      <c r="CZ1989" s="13">
        <v>73.325451859790022</v>
      </c>
      <c r="DA1989" s="13">
        <v>78.395747518531095</v>
      </c>
      <c r="DB1989" s="13">
        <f ca="1"/>
        <v>74.31028536673837</v>
      </c>
      <c r="DC1989" s="13">
        <f ca="1"/>
        <v>73.334172433728583</v>
      </c>
      <c r="DD1989" s="13">
        <v>72.515316830752226</v>
      </c>
      <c r="DE1989" s="13">
        <f ca="1"/>
        <v>74.312424723204529</v>
      </c>
      <c r="DF1989" s="13">
        <v>75.063181341651344</v>
      </c>
    </row>
    <row r="1990" spans="1:110" x14ac:dyDescent="0.25">
      <c r="A1990" s="9">
        <v>59.9</v>
      </c>
      <c r="B1990" s="10" t="b">
        <v>1</v>
      </c>
      <c r="U1990" s="13"/>
      <c r="V1990" s="13"/>
      <c r="W1990" s="14"/>
      <c r="X1990" s="26"/>
      <c r="Y1990" s="26"/>
      <c r="Z1990" s="26"/>
      <c r="AA1990" s="26"/>
      <c r="AB1990" s="26"/>
      <c r="AC1990" s="26"/>
      <c r="AD1990" s="26"/>
      <c r="AE1990" s="26"/>
      <c r="AG1990" s="13"/>
      <c r="AH1990" s="13"/>
      <c r="AI1990" s="14"/>
      <c r="AJ1990" s="26"/>
      <c r="AK1990" s="26"/>
      <c r="AL1990" s="26"/>
      <c r="AM1990" s="26"/>
      <c r="AN1990" s="26"/>
      <c r="AO1990" s="26"/>
      <c r="AP1990" s="26"/>
      <c r="AQ1990" s="26"/>
      <c r="AS1990" s="13"/>
      <c r="AT1990" s="13"/>
      <c r="AU1990" s="14"/>
      <c r="AV1990" s="26"/>
      <c r="AW1990" s="26"/>
      <c r="AX1990" s="26"/>
      <c r="AY1990" s="26"/>
      <c r="AZ1990" s="26"/>
      <c r="BA1990" s="26"/>
      <c r="BB1990" s="26"/>
      <c r="BC1990" s="26"/>
      <c r="CW1990" s="26">
        <v>0.67810792349726778</v>
      </c>
      <c r="CX1990" s="13">
        <v>74.5</v>
      </c>
      <c r="CY1990" s="13">
        <v>73.628905452895168</v>
      </c>
      <c r="CZ1990" s="13">
        <v>73.335723450128114</v>
      </c>
      <c r="DA1990" s="13">
        <v>78.469156784895063</v>
      </c>
      <c r="DB1990" s="13">
        <f ca="1"/>
        <v>74.317946463348235</v>
      </c>
      <c r="DC1990" s="13">
        <f ca="1"/>
        <v>73.343555698063668</v>
      </c>
      <c r="DD1990" s="13">
        <v>72.524453502223736</v>
      </c>
      <c r="DE1990" s="13">
        <f ca="1"/>
        <v>74.321461728024971</v>
      </c>
      <c r="DF1990" s="13">
        <v>75.072296000654092</v>
      </c>
    </row>
    <row r="1991" spans="1:110" x14ac:dyDescent="0.25">
      <c r="A1991" s="9">
        <v>59.6</v>
      </c>
      <c r="B1991" s="10" t="b">
        <v>1</v>
      </c>
      <c r="U1991" s="13"/>
      <c r="V1991" s="13"/>
      <c r="W1991" s="14"/>
      <c r="X1991" s="26"/>
      <c r="Y1991" s="26"/>
      <c r="Z1991" s="26"/>
      <c r="AA1991" s="26"/>
      <c r="AB1991" s="26"/>
      <c r="AC1991" s="26"/>
      <c r="AD1991" s="26"/>
      <c r="AE1991" s="26"/>
      <c r="AG1991" s="13"/>
      <c r="AH1991" s="13"/>
      <c r="AI1991" s="14"/>
      <c r="AJ1991" s="26"/>
      <c r="AK1991" s="26"/>
      <c r="AL1991" s="26"/>
      <c r="AM1991" s="26"/>
      <c r="AN1991" s="26"/>
      <c r="AO1991" s="26"/>
      <c r="AP1991" s="26"/>
      <c r="AQ1991" s="26"/>
      <c r="AS1991" s="13"/>
      <c r="AT1991" s="13"/>
      <c r="AU1991" s="14"/>
      <c r="AV1991" s="26"/>
      <c r="AW1991" s="26"/>
      <c r="AX1991" s="26"/>
      <c r="AY1991" s="26"/>
      <c r="AZ1991" s="26"/>
      <c r="BA1991" s="26"/>
      <c r="BB1991" s="26"/>
      <c r="BC1991" s="26"/>
      <c r="CW1991" s="26">
        <v>0.67844945355191255</v>
      </c>
      <c r="CX1991" s="13">
        <v>74.599999999999994</v>
      </c>
      <c r="CY1991" s="13">
        <v>73.637980730457116</v>
      </c>
      <c r="CZ1991" s="13">
        <v>73.34600100629676</v>
      </c>
      <c r="DA1991" s="13">
        <v>78.542643980431109</v>
      </c>
      <c r="DB1991" s="13">
        <f ca="1"/>
        <v>74.325609307589119</v>
      </c>
      <c r="DC1991" s="13">
        <f ca="1"/>
        <v>73.352943894141632</v>
      </c>
      <c r="DD1991" s="13">
        <v>72.533587873135758</v>
      </c>
      <c r="DE1991" s="13">
        <f ca="1"/>
        <v>74.330500261134247</v>
      </c>
      <c r="DF1991" s="13">
        <v>75.08141192854157</v>
      </c>
    </row>
    <row r="1992" spans="1:110" x14ac:dyDescent="0.25">
      <c r="A1992" s="9">
        <v>59.3</v>
      </c>
      <c r="B1992" s="10" t="b">
        <v>1</v>
      </c>
      <c r="U1992" s="13"/>
      <c r="V1992" s="13"/>
      <c r="W1992" s="14"/>
      <c r="X1992" s="26"/>
      <c r="Y1992" s="26"/>
      <c r="Z1992" s="26"/>
      <c r="AA1992" s="26"/>
      <c r="AB1992" s="26"/>
      <c r="AC1992" s="26"/>
      <c r="AD1992" s="26"/>
      <c r="AE1992" s="26"/>
      <c r="AG1992" s="13"/>
      <c r="AH1992" s="13"/>
      <c r="AI1992" s="14"/>
      <c r="AJ1992" s="26"/>
      <c r="AK1992" s="26"/>
      <c r="AL1992" s="26"/>
      <c r="AM1992" s="26"/>
      <c r="AN1992" s="26"/>
      <c r="AO1992" s="26"/>
      <c r="AP1992" s="26"/>
      <c r="AQ1992" s="26"/>
      <c r="AS1992" s="13"/>
      <c r="AT1992" s="13"/>
      <c r="AU1992" s="14"/>
      <c r="AV1992" s="26"/>
      <c r="AW1992" s="26"/>
      <c r="AX1992" s="26"/>
      <c r="AY1992" s="26"/>
      <c r="AZ1992" s="26"/>
      <c r="BA1992" s="26"/>
      <c r="BB1992" s="26"/>
      <c r="BC1992" s="26"/>
      <c r="CW1992" s="26">
        <v>0.67879098360655743</v>
      </c>
      <c r="CX1992" s="13">
        <v>74.599999999999994</v>
      </c>
      <c r="CY1992" s="13">
        <v>73.647060016905996</v>
      </c>
      <c r="CZ1992" s="13">
        <v>73.356284543734986</v>
      </c>
      <c r="DA1992" s="13">
        <v>78.616209270769914</v>
      </c>
      <c r="DB1992" s="13">
        <f ca="1"/>
        <v>74.333273907695997</v>
      </c>
      <c r="DC1992" s="13">
        <f ca="1"/>
        <v>73.362337035220193</v>
      </c>
      <c r="DD1992" s="13">
        <v>72.542719945225272</v>
      </c>
      <c r="DE1992" s="13">
        <f ca="1"/>
        <v>74.339540329332024</v>
      </c>
      <c r="DF1992" s="13">
        <v>75.090529131783626</v>
      </c>
    </row>
    <row r="1993" spans="1:110" x14ac:dyDescent="0.25">
      <c r="A1993" s="9">
        <v>59.1</v>
      </c>
      <c r="B1993" s="10" t="b">
        <v>1</v>
      </c>
      <c r="U1993" s="13"/>
      <c r="V1993" s="13"/>
      <c r="W1993" s="14"/>
      <c r="X1993" s="26"/>
      <c r="Y1993" s="26"/>
      <c r="Z1993" s="26"/>
      <c r="AA1993" s="26"/>
      <c r="AB1993" s="26"/>
      <c r="AC1993" s="26"/>
      <c r="AD1993" s="26"/>
      <c r="AE1993" s="26"/>
      <c r="AG1993" s="13"/>
      <c r="AH1993" s="13"/>
      <c r="AI1993" s="14"/>
      <c r="AJ1993" s="26"/>
      <c r="AK1993" s="26"/>
      <c r="AL1993" s="26"/>
      <c r="AM1993" s="26"/>
      <c r="AN1993" s="26"/>
      <c r="AO1993" s="26"/>
      <c r="AP1993" s="26"/>
      <c r="AQ1993" s="26"/>
      <c r="AS1993" s="13"/>
      <c r="AT1993" s="13"/>
      <c r="AU1993" s="14"/>
      <c r="AV1993" s="26"/>
      <c r="AW1993" s="26"/>
      <c r="AX1993" s="26"/>
      <c r="AY1993" s="26"/>
      <c r="AZ1993" s="26"/>
      <c r="BA1993" s="26"/>
      <c r="BB1993" s="26"/>
      <c r="BC1993" s="26"/>
      <c r="CW1993" s="26">
        <v>0.6791325136612022</v>
      </c>
      <c r="CX1993" s="13">
        <v>74.599999999999994</v>
      </c>
      <c r="CY1993" s="13">
        <v>73.656143324043811</v>
      </c>
      <c r="CZ1993" s="13">
        <v>73.366574077924966</v>
      </c>
      <c r="DA1993" s="13">
        <v>78.68985282207062</v>
      </c>
      <c r="DB1993" s="13">
        <f ca="1"/>
        <v>74.340940271921042</v>
      </c>
      <c r="DC1993" s="13">
        <f ca="1"/>
        <v>73.371735134592967</v>
      </c>
      <c r="DD1993" s="13">
        <v>72.551849720226983</v>
      </c>
      <c r="DE1993" s="13">
        <f ca="1"/>
        <v>74.348581939430872</v>
      </c>
      <c r="DF1993" s="13">
        <v>75.099647616861802</v>
      </c>
    </row>
    <row r="1994" spans="1:110" x14ac:dyDescent="0.25">
      <c r="A1994" s="9">
        <v>58.9</v>
      </c>
      <c r="B1994" s="10" t="b">
        <v>1</v>
      </c>
      <c r="U1994" s="13"/>
      <c r="V1994" s="13"/>
      <c r="W1994" s="14"/>
      <c r="X1994" s="26"/>
      <c r="Y1994" s="26"/>
      <c r="Z1994" s="26"/>
      <c r="AA1994" s="26"/>
      <c r="AB1994" s="26"/>
      <c r="AC1994" s="26"/>
      <c r="AD1994" s="26"/>
      <c r="AE1994" s="26"/>
      <c r="AG1994" s="13"/>
      <c r="AH1994" s="13"/>
      <c r="AI1994" s="14"/>
      <c r="AJ1994" s="26"/>
      <c r="AK1994" s="26"/>
      <c r="AL1994" s="26"/>
      <c r="AM1994" s="26"/>
      <c r="AN1994" s="26"/>
      <c r="AO1994" s="26"/>
      <c r="AP1994" s="26"/>
      <c r="AQ1994" s="26"/>
      <c r="AS1994" s="13"/>
      <c r="AT1994" s="13"/>
      <c r="AU1994" s="14"/>
      <c r="AV1994" s="26"/>
      <c r="AW1994" s="26"/>
      <c r="AX1994" s="26"/>
      <c r="AY1994" s="26"/>
      <c r="AZ1994" s="26"/>
      <c r="BA1994" s="26"/>
      <c r="BB1994" s="26"/>
      <c r="BC1994" s="26"/>
      <c r="CW1994" s="26">
        <v>0.67947404371584696</v>
      </c>
      <c r="CX1994" s="13">
        <v>74.599999999999994</v>
      </c>
      <c r="CY1994" s="13">
        <v>73.665230663702928</v>
      </c>
      <c r="CZ1994" s="13">
        <v>73.376869624391915</v>
      </c>
      <c r="DA1994" s="13">
        <v>78.763574801023324</v>
      </c>
      <c r="DB1994" s="13">
        <f ca="1"/>
        <v>74.348608408533877</v>
      </c>
      <c r="DC1994" s="13">
        <f ca="1"/>
        <v>73.381138205589593</v>
      </c>
      <c r="DD1994" s="13">
        <v>72.560977199873449</v>
      </c>
      <c r="DE1994" s="13">
        <f ca="1"/>
        <v>74.357625098256321</v>
      </c>
      <c r="DF1994" s="13">
        <v>75.108767390269279</v>
      </c>
    </row>
    <row r="1995" spans="1:110" x14ac:dyDescent="0.25">
      <c r="A1995" s="9">
        <v>74</v>
      </c>
      <c r="B1995" s="10" t="b">
        <v>1</v>
      </c>
      <c r="U1995" s="13"/>
      <c r="V1995" s="13"/>
      <c r="W1995" s="14"/>
      <c r="X1995" s="26"/>
      <c r="Y1995" s="26"/>
      <c r="Z1995" s="26"/>
      <c r="AA1995" s="26"/>
      <c r="AB1995" s="26"/>
      <c r="AC1995" s="26"/>
      <c r="AD1995" s="26"/>
      <c r="AE1995" s="26"/>
      <c r="AG1995" s="13"/>
      <c r="AH1995" s="13"/>
      <c r="AI1995" s="14"/>
      <c r="AJ1995" s="26"/>
      <c r="AK1995" s="26"/>
      <c r="AL1995" s="26"/>
      <c r="AM1995" s="26"/>
      <c r="AN1995" s="26"/>
      <c r="AO1995" s="26"/>
      <c r="AP1995" s="26"/>
      <c r="AQ1995" s="26"/>
      <c r="AS1995" s="13"/>
      <c r="AT1995" s="13"/>
      <c r="AU1995" s="14"/>
      <c r="AV1995" s="26"/>
      <c r="AW1995" s="26"/>
      <c r="AX1995" s="26"/>
      <c r="AY1995" s="26"/>
      <c r="AZ1995" s="26"/>
      <c r="BA1995" s="26"/>
      <c r="BB1995" s="26"/>
      <c r="BC1995" s="26"/>
      <c r="CW1995" s="26">
        <v>0.67981557377049184</v>
      </c>
      <c r="CX1995" s="13">
        <v>74.599999999999994</v>
      </c>
      <c r="CY1995" s="13">
        <v>73.674322047746159</v>
      </c>
      <c r="CZ1995" s="13">
        <v>73.387171198704721</v>
      </c>
      <c r="DA1995" s="13">
        <v>78.837375374851206</v>
      </c>
      <c r="DB1995" s="13">
        <f ca="1"/>
        <v>74.356278325821606</v>
      </c>
      <c r="DC1995" s="13">
        <f ca="1"/>
        <v>73.390546261575935</v>
      </c>
      <c r="DD1995" s="13">
        <v>72.570102385895069</v>
      </c>
      <c r="DE1995" s="13">
        <f ca="1"/>
        <v>74.366669812646947</v>
      </c>
      <c r="DF1995" s="13">
        <v>75.117888458511004</v>
      </c>
    </row>
    <row r="1996" spans="1:110" x14ac:dyDescent="0.25">
      <c r="A1996" s="9">
        <v>73.900000000000006</v>
      </c>
      <c r="B1996" s="10" t="b">
        <v>1</v>
      </c>
      <c r="U1996" s="13"/>
      <c r="V1996" s="13"/>
      <c r="W1996" s="14"/>
      <c r="X1996" s="26"/>
      <c r="Y1996" s="26"/>
      <c r="Z1996" s="26"/>
      <c r="AA1996" s="26"/>
      <c r="AB1996" s="26"/>
      <c r="AC1996" s="26"/>
      <c r="AD1996" s="26"/>
      <c r="AE1996" s="26"/>
      <c r="AG1996" s="13"/>
      <c r="AH1996" s="13"/>
      <c r="AI1996" s="14"/>
      <c r="AJ1996" s="26"/>
      <c r="AK1996" s="26"/>
      <c r="AL1996" s="26"/>
      <c r="AM1996" s="26"/>
      <c r="AN1996" s="26"/>
      <c r="AO1996" s="26"/>
      <c r="AP1996" s="26"/>
      <c r="AQ1996" s="26"/>
      <c r="AS1996" s="13"/>
      <c r="AT1996" s="13"/>
      <c r="AU1996" s="14"/>
      <c r="AV1996" s="26"/>
      <c r="AW1996" s="26"/>
      <c r="AX1996" s="26"/>
      <c r="AY1996" s="26"/>
      <c r="AZ1996" s="26"/>
      <c r="BA1996" s="26"/>
      <c r="BB1996" s="26"/>
      <c r="BC1996" s="26"/>
      <c r="CW1996" s="26">
        <v>0.68015710382513661</v>
      </c>
      <c r="CX1996" s="13">
        <v>74.599999999999994</v>
      </c>
      <c r="CY1996" s="13">
        <v>73.683417488066908</v>
      </c>
      <c r="CZ1996" s="13">
        <v>73.397478816475882</v>
      </c>
      <c r="DA1996" s="13">
        <v>78.911254711312836</v>
      </c>
      <c r="DB1996" s="13">
        <f ca="1"/>
        <v>74.363950032088823</v>
      </c>
      <c r="DC1996" s="13">
        <f ca="1"/>
        <v>73.399959315954277</v>
      </c>
      <c r="DD1996" s="13">
        <v>72.579225280020069</v>
      </c>
      <c r="DE1996" s="13">
        <f ca="1"/>
        <v>74.375716089454428</v>
      </c>
      <c r="DF1996" s="13">
        <v>75.127010828103749</v>
      </c>
    </row>
    <row r="1997" spans="1:110" x14ac:dyDescent="0.25">
      <c r="A1997" s="9">
        <v>73.8</v>
      </c>
      <c r="B1997" s="10" t="b">
        <v>1</v>
      </c>
      <c r="U1997" s="13"/>
      <c r="V1997" s="13"/>
      <c r="W1997" s="14"/>
      <c r="X1997" s="26"/>
      <c r="Y1997" s="26"/>
      <c r="Z1997" s="26"/>
      <c r="AA1997" s="26"/>
      <c r="AB1997" s="26"/>
      <c r="AC1997" s="26"/>
      <c r="AD1997" s="26"/>
      <c r="AE1997" s="26"/>
      <c r="AG1997" s="13"/>
      <c r="AH1997" s="13"/>
      <c r="AI1997" s="14"/>
      <c r="AJ1997" s="26"/>
      <c r="AK1997" s="26"/>
      <c r="AL1997" s="26"/>
      <c r="AM1997" s="26"/>
      <c r="AN1997" s="26"/>
      <c r="AO1997" s="26"/>
      <c r="AP1997" s="26"/>
      <c r="AQ1997" s="26"/>
      <c r="AS1997" s="13"/>
      <c r="AT1997" s="13"/>
      <c r="AU1997" s="14"/>
      <c r="AV1997" s="26"/>
      <c r="AW1997" s="26"/>
      <c r="AX1997" s="26"/>
      <c r="AY1997" s="26"/>
      <c r="AZ1997" s="26"/>
      <c r="BA1997" s="26"/>
      <c r="BB1997" s="26"/>
      <c r="BC1997" s="26"/>
      <c r="CW1997" s="26">
        <v>0.68049863387978138</v>
      </c>
      <c r="CX1997" s="13">
        <v>74.599999999999994</v>
      </c>
      <c r="CY1997" s="13">
        <v>73.692516996589276</v>
      </c>
      <c r="CZ1997" s="13">
        <v>73.407792493361612</v>
      </c>
      <c r="DA1997" s="13">
        <v>78.985212978704482</v>
      </c>
      <c r="DB1997" s="13">
        <f ca="1"/>
        <v>74.371623535657818</v>
      </c>
      <c r="DC1997" s="13">
        <f ca="1"/>
        <v>73.409377382163385</v>
      </c>
      <c r="DD1997" s="13">
        <v>72.588345883974455</v>
      </c>
      <c r="DE1997" s="13">
        <f ca="1"/>
        <v>74.384763935543589</v>
      </c>
      <c r="DF1997" s="13">
        <v>75.136134505576152</v>
      </c>
    </row>
    <row r="1998" spans="1:110" x14ac:dyDescent="0.25">
      <c r="A1998" s="9">
        <v>73.599999999999994</v>
      </c>
      <c r="B1998" s="10" t="b">
        <v>1</v>
      </c>
      <c r="U1998" s="13"/>
      <c r="V1998" s="13"/>
      <c r="W1998" s="14"/>
      <c r="X1998" s="26"/>
      <c r="Y1998" s="26"/>
      <c r="Z1998" s="26"/>
      <c r="AA1998" s="26"/>
      <c r="AB1998" s="26"/>
      <c r="AC1998" s="26"/>
      <c r="AD1998" s="26"/>
      <c r="AE1998" s="26"/>
      <c r="AG1998" s="13"/>
      <c r="AH1998" s="13"/>
      <c r="AI1998" s="14"/>
      <c r="AJ1998" s="26"/>
      <c r="AK1998" s="26"/>
      <c r="AL1998" s="26"/>
      <c r="AM1998" s="26"/>
      <c r="AN1998" s="26"/>
      <c r="AO1998" s="26"/>
      <c r="AP1998" s="26"/>
      <c r="AQ1998" s="26"/>
      <c r="AS1998" s="13"/>
      <c r="AT1998" s="13"/>
      <c r="AU1998" s="14"/>
      <c r="AV1998" s="26"/>
      <c r="AW1998" s="26"/>
      <c r="AX1998" s="26"/>
      <c r="AY1998" s="26"/>
      <c r="AZ1998" s="26"/>
      <c r="BA1998" s="26"/>
      <c r="BB1998" s="26"/>
      <c r="BC1998" s="26"/>
      <c r="CW1998" s="26">
        <v>0.68084016393442626</v>
      </c>
      <c r="CX1998" s="13">
        <v>74.599999999999994</v>
      </c>
      <c r="CY1998" s="13">
        <v>73.701620585268273</v>
      </c>
      <c r="CZ1998" s="13">
        <v>73.418112245062218</v>
      </c>
      <c r="DA1998" s="13">
        <v>79.059250345862452</v>
      </c>
      <c r="DB1998" s="13">
        <f ca="1"/>
        <v>74.379298844868558</v>
      </c>
      <c r="DC1998" s="13">
        <f ca="1"/>
        <v>73.418800473678772</v>
      </c>
      <c r="DD1998" s="13">
        <v>72.597464199482147</v>
      </c>
      <c r="DE1998" s="13">
        <f ca="1"/>
        <v>74.393813357792524</v>
      </c>
      <c r="DF1998" s="13">
        <v>75.145259497468786</v>
      </c>
    </row>
    <row r="1999" spans="1:110" x14ac:dyDescent="0.25">
      <c r="A1999" s="9">
        <v>73.400000000000006</v>
      </c>
      <c r="B1999" s="10" t="b">
        <v>1</v>
      </c>
      <c r="U1999" s="13"/>
      <c r="V1999" s="13"/>
      <c r="W1999" s="14"/>
      <c r="X1999" s="26"/>
      <c r="Y1999" s="26"/>
      <c r="Z1999" s="26"/>
      <c r="AA1999" s="26"/>
      <c r="AB1999" s="26"/>
      <c r="AC1999" s="26"/>
      <c r="AD1999" s="26"/>
      <c r="AE1999" s="26"/>
      <c r="AG1999" s="13"/>
      <c r="AH1999" s="13"/>
      <c r="AI1999" s="14"/>
      <c r="AJ1999" s="26"/>
      <c r="AK1999" s="26"/>
      <c r="AL1999" s="26"/>
      <c r="AM1999" s="26"/>
      <c r="AN1999" s="26"/>
      <c r="AO1999" s="26"/>
      <c r="AP1999" s="26"/>
      <c r="AQ1999" s="26"/>
      <c r="AS1999" s="13"/>
      <c r="AT1999" s="13"/>
      <c r="AU1999" s="14"/>
      <c r="AV1999" s="26"/>
      <c r="AW1999" s="26"/>
      <c r="AX1999" s="26"/>
      <c r="AY1999" s="26"/>
      <c r="AZ1999" s="26"/>
      <c r="BA1999" s="26"/>
      <c r="BB1999" s="26"/>
      <c r="BC1999" s="26"/>
      <c r="CW1999" s="26">
        <v>0.68118169398907102</v>
      </c>
      <c r="CX1999" s="13">
        <v>74.599999999999994</v>
      </c>
      <c r="CY1999" s="13">
        <v>73.710728266089887</v>
      </c>
      <c r="CZ1999" s="13">
        <v>73.428438087322249</v>
      </c>
      <c r="DA1999" s="13">
        <v>79.133366982165242</v>
      </c>
      <c r="DB1999" s="13">
        <f ca="1"/>
        <v>74.386975968078858</v>
      </c>
      <c r="DC1999" s="13">
        <f ca="1"/>
        <v>73.428228604012773</v>
      </c>
      <c r="DD1999" s="13">
        <v>72.606580228264832</v>
      </c>
      <c r="DE1999" s="13">
        <f ca="1"/>
        <v>74.402864363092547</v>
      </c>
      <c r="DF1999" s="13">
        <v>75.154385810334176</v>
      </c>
    </row>
    <row r="2000" spans="1:110" x14ac:dyDescent="0.25">
      <c r="A2000" s="9">
        <v>73.2</v>
      </c>
      <c r="B2000" s="10" t="b">
        <v>1</v>
      </c>
      <c r="U2000" s="13"/>
      <c r="V2000" s="13"/>
      <c r="W2000" s="14"/>
      <c r="X2000" s="26"/>
      <c r="Y2000" s="26"/>
      <c r="Z2000" s="26"/>
      <c r="AA2000" s="26"/>
      <c r="AB2000" s="26"/>
      <c r="AC2000" s="26"/>
      <c r="AD2000" s="26"/>
      <c r="AE2000" s="26"/>
      <c r="AG2000" s="13"/>
      <c r="AH2000" s="13"/>
      <c r="AI2000" s="14"/>
      <c r="AJ2000" s="26"/>
      <c r="AK2000" s="26"/>
      <c r="AL2000" s="26"/>
      <c r="AM2000" s="26"/>
      <c r="AN2000" s="26"/>
      <c r="AO2000" s="26"/>
      <c r="AP2000" s="26"/>
      <c r="AQ2000" s="26"/>
      <c r="AS2000" s="13"/>
      <c r="AT2000" s="13"/>
      <c r="AU2000" s="14"/>
      <c r="AV2000" s="26"/>
      <c r="AW2000" s="26"/>
      <c r="AX2000" s="26"/>
      <c r="AY2000" s="26"/>
      <c r="AZ2000" s="26"/>
      <c r="BA2000" s="26"/>
      <c r="BB2000" s="26"/>
      <c r="BC2000" s="26"/>
      <c r="CW2000" s="26">
        <v>0.68152322404371579</v>
      </c>
      <c r="CX2000" s="13">
        <v>74.599999999999994</v>
      </c>
      <c r="CY2000" s="13">
        <v>73.719840051071273</v>
      </c>
      <c r="CZ2000" s="13">
        <v>73.438770035930631</v>
      </c>
      <c r="DA2000" s="13">
        <v>79.207563057536092</v>
      </c>
      <c r="DB2000" s="13">
        <f ca="1"/>
        <v>74.394654913664397</v>
      </c>
      <c r="DC2000" s="13">
        <f ca="1"/>
        <v>73.437661786714742</v>
      </c>
      <c r="DD2000" s="13">
        <v>72.615693972042067</v>
      </c>
      <c r="DE2000" s="13">
        <f ca="1"/>
        <v>74.411916958348357</v>
      </c>
      <c r="DF2000" s="13">
        <v>75.1635134507369</v>
      </c>
    </row>
    <row r="2001" spans="1:110" x14ac:dyDescent="0.25">
      <c r="A2001" s="9">
        <v>73</v>
      </c>
      <c r="B2001" s="10" t="b">
        <v>1</v>
      </c>
      <c r="U2001" s="13"/>
      <c r="V2001" s="13"/>
      <c r="W2001" s="14"/>
      <c r="X2001" s="26"/>
      <c r="Y2001" s="26"/>
      <c r="Z2001" s="26"/>
      <c r="AA2001" s="26"/>
      <c r="AB2001" s="26"/>
      <c r="AC2001" s="26"/>
      <c r="AD2001" s="26"/>
      <c r="AE2001" s="26"/>
      <c r="AG2001" s="13"/>
      <c r="AH2001" s="13"/>
      <c r="AI2001" s="14"/>
      <c r="AJ2001" s="26"/>
      <c r="AK2001" s="26"/>
      <c r="AL2001" s="26"/>
      <c r="AM2001" s="26"/>
      <c r="AN2001" s="26"/>
      <c r="AO2001" s="26"/>
      <c r="AP2001" s="26"/>
      <c r="AQ2001" s="26"/>
      <c r="AS2001" s="13"/>
      <c r="AT2001" s="13"/>
      <c r="AU2001" s="14"/>
      <c r="AV2001" s="26"/>
      <c r="AW2001" s="26"/>
      <c r="AX2001" s="26"/>
      <c r="AY2001" s="26"/>
      <c r="AZ2001" s="26"/>
      <c r="BA2001" s="26"/>
      <c r="BB2001" s="26"/>
      <c r="BC2001" s="26"/>
      <c r="CW2001" s="26">
        <v>0.68186475409836067</v>
      </c>
      <c r="CX2001" s="13">
        <v>74.599999999999994</v>
      </c>
      <c r="CY2001" s="13">
        <v>73.728955952260847</v>
      </c>
      <c r="CZ2001" s="13">
        <v>73.44910810672107</v>
      </c>
      <c r="DA2001" s="13">
        <v>79.28183874244516</v>
      </c>
      <c r="DB2001" s="13">
        <f ca="1"/>
        <v>74.402335690018873</v>
      </c>
      <c r="DC2001" s="13">
        <f ca="1"/>
        <v>73.447100035371264</v>
      </c>
      <c r="DD2001" s="13">
        <v>72.624805432531275</v>
      </c>
      <c r="DE2001" s="13">
        <f ca="1"/>
        <v>74.420971150478081</v>
      </c>
      <c r="DF2001" s="13">
        <v>75.172642425253642</v>
      </c>
    </row>
    <row r="2002" spans="1:110" x14ac:dyDescent="0.25">
      <c r="A2002" s="9">
        <v>72.7</v>
      </c>
      <c r="B2002" s="10" t="b">
        <v>1</v>
      </c>
      <c r="U2002" s="13"/>
      <c r="V2002" s="13"/>
      <c r="W2002" s="14"/>
      <c r="X2002" s="26"/>
      <c r="Y2002" s="26"/>
      <c r="Z2002" s="26"/>
      <c r="AA2002" s="26"/>
      <c r="AB2002" s="26"/>
      <c r="AC2002" s="26"/>
      <c r="AD2002" s="26"/>
      <c r="AE2002" s="26"/>
      <c r="AG2002" s="13"/>
      <c r="AH2002" s="13"/>
      <c r="AI2002" s="14"/>
      <c r="AJ2002" s="26"/>
      <c r="AK2002" s="26"/>
      <c r="AL2002" s="26"/>
      <c r="AM2002" s="26"/>
      <c r="AN2002" s="26"/>
      <c r="AO2002" s="26"/>
      <c r="AP2002" s="26"/>
      <c r="AQ2002" s="26"/>
      <c r="AS2002" s="13"/>
      <c r="AT2002" s="13"/>
      <c r="AU2002" s="14"/>
      <c r="AV2002" s="26"/>
      <c r="AW2002" s="26"/>
      <c r="AX2002" s="26"/>
      <c r="AY2002" s="26"/>
      <c r="AZ2002" s="26"/>
      <c r="BA2002" s="26"/>
      <c r="BB2002" s="26"/>
      <c r="BC2002" s="26"/>
      <c r="CW2002" s="26">
        <v>0.68220628415300544</v>
      </c>
      <c r="CX2002" s="13">
        <v>74.599999999999994</v>
      </c>
      <c r="CY2002" s="13">
        <v>73.738075981738447</v>
      </c>
      <c r="CZ2002" s="13">
        <v>73.459452315571767</v>
      </c>
      <c r="DA2002" s="13">
        <v>79.356194207911855</v>
      </c>
      <c r="DB2002" s="13">
        <f ca="1"/>
        <v>74.410018305554047</v>
      </c>
      <c r="DC2002" s="13">
        <f ca="1"/>
        <v>73.456543363606229</v>
      </c>
      <c r="DD2002" s="13">
        <v>72.633914611447693</v>
      </c>
      <c r="DE2002" s="13">
        <f ca="1"/>
        <v>74.430026946413236</v>
      </c>
      <c r="DF2002" s="13">
        <v>75.181772740473235</v>
      </c>
    </row>
    <row r="2003" spans="1:110" x14ac:dyDescent="0.25">
      <c r="A2003" s="9">
        <v>72.5</v>
      </c>
      <c r="B2003" s="10" t="b">
        <v>1</v>
      </c>
      <c r="U2003" s="13"/>
      <c r="V2003" s="13"/>
      <c r="W2003" s="14"/>
      <c r="X2003" s="26"/>
      <c r="Y2003" s="26"/>
      <c r="Z2003" s="26"/>
      <c r="AA2003" s="26"/>
      <c r="AB2003" s="26"/>
      <c r="AC2003" s="26"/>
      <c r="AD2003" s="26"/>
      <c r="AE2003" s="26"/>
      <c r="AG2003" s="13"/>
      <c r="AH2003" s="13"/>
      <c r="AI2003" s="14"/>
      <c r="AJ2003" s="26"/>
      <c r="AK2003" s="26"/>
      <c r="AL2003" s="26"/>
      <c r="AM2003" s="26"/>
      <c r="AN2003" s="26"/>
      <c r="AO2003" s="26"/>
      <c r="AP2003" s="26"/>
      <c r="AQ2003" s="26"/>
      <c r="AS2003" s="13"/>
      <c r="AT2003" s="13"/>
      <c r="AU2003" s="14"/>
      <c r="AV2003" s="26"/>
      <c r="AW2003" s="26"/>
      <c r="AX2003" s="26"/>
      <c r="AY2003" s="26"/>
      <c r="AZ2003" s="26"/>
      <c r="BA2003" s="26"/>
      <c r="BB2003" s="26"/>
      <c r="BC2003" s="26"/>
      <c r="CW2003" s="26">
        <v>0.68254781420765032</v>
      </c>
      <c r="CX2003" s="13">
        <v>74.599999999999994</v>
      </c>
      <c r="CY2003" s="13">
        <v>73.747200151615502</v>
      </c>
      <c r="CZ2003" s="13">
        <v>73.46980267840614</v>
      </c>
      <c r="DA2003" s="13">
        <v>79.430629625507379</v>
      </c>
      <c r="DB2003" s="13">
        <f ca="1"/>
        <v>74.417702768699797</v>
      </c>
      <c r="DC2003" s="13">
        <f ca="1"/>
        <v>73.465991785081087</v>
      </c>
      <c r="DD2003" s="13">
        <v>72.643021510504425</v>
      </c>
      <c r="DE2003" s="13">
        <f ca="1"/>
        <v>74.439084353098977</v>
      </c>
      <c r="DF2003" s="13">
        <v>75.190904402996722</v>
      </c>
    </row>
    <row r="2004" spans="1:110" x14ac:dyDescent="0.25">
      <c r="A2004">
        <v>72.3</v>
      </c>
      <c r="B2004" t="b">
        <v>1</v>
      </c>
      <c r="CW2004" s="26">
        <v>0.68288934426229508</v>
      </c>
      <c r="CX2004" s="13">
        <v>74.599999999999994</v>
      </c>
      <c r="CY2004" s="13">
        <v>73.756328474035115</v>
      </c>
      <c r="CZ2004" s="13">
        <v>73.48015921119287</v>
      </c>
      <c r="DA2004" s="13">
        <v>79.505145167356886</v>
      </c>
      <c r="DB2004" s="13">
        <f ca="1"/>
        <v>74.425389087904307</v>
      </c>
      <c r="DC2004" s="13">
        <f ca="1"/>
        <v>73.475445313494916</v>
      </c>
      <c r="DD2004" s="13">
        <v>72.652126131412444</v>
      </c>
      <c r="DE2004" s="13">
        <f ca="1"/>
        <v>74.448143377493963</v>
      </c>
      <c r="DF2004" s="13">
        <v>75.200037419437393</v>
      </c>
    </row>
    <row r="2005" spans="1:110" x14ac:dyDescent="0.25">
      <c r="A2005">
        <v>72.099999999999994</v>
      </c>
      <c r="B2005" t="b">
        <v>1</v>
      </c>
      <c r="CW2005">
        <v>0.68323087431693985</v>
      </c>
      <c r="CX2005">
        <v>74.599999999999994</v>
      </c>
      <c r="CY2005">
        <v>73.765460961172266</v>
      </c>
      <c r="CZ2005">
        <v>73.490521929945828</v>
      </c>
      <c r="DA2005">
        <v>79.579741006142015</v>
      </c>
      <c r="DB2005">
        <f ca="1"/>
        <v>74.433077271634076</v>
      </c>
      <c r="DC2005">
        <f ca="1"/>
        <v>73.484903962584681</v>
      </c>
      <c r="DD2005">
        <v>72.661228475880591</v>
      </c>
      <c r="DE2005">
        <f ca="1"/>
        <v>74.457204026570565</v>
      </c>
      <c r="DF2005">
        <v>75.20917179642089</v>
      </c>
    </row>
    <row r="2006" spans="1:110" x14ac:dyDescent="0.25">
      <c r="A2006">
        <v>71.900000000000006</v>
      </c>
      <c r="B2006" t="b">
        <v>1</v>
      </c>
      <c r="CW2006">
        <v>0.68357240437158473</v>
      </c>
      <c r="CX2006">
        <v>74.599999999999994</v>
      </c>
      <c r="CY2006">
        <v>73.774597625233909</v>
      </c>
      <c r="CZ2006">
        <v>73.500890850724673</v>
      </c>
      <c r="DA2006">
        <v>79.654417315103288</v>
      </c>
      <c r="DB2006">
        <f ca="1"/>
        <v>74.440767328374037</v>
      </c>
      <c r="DC2006">
        <f ca="1"/>
        <v>73.494367746125391</v>
      </c>
      <c r="DD2006">
        <v>72.670328545615519</v>
      </c>
      <c r="DE2006">
        <f ca="1"/>
        <v>74.466266307314868</v>
      </c>
      <c r="DF2006">
        <v>75.218307540585229</v>
      </c>
    </row>
    <row r="2007" spans="1:110" x14ac:dyDescent="0.25">
      <c r="A2007">
        <v>71.7</v>
      </c>
      <c r="B2007" t="b">
        <v>1</v>
      </c>
      <c r="CW2007">
        <v>0.6839139344262295</v>
      </c>
      <c r="CX2007">
        <v>74.599999999999994</v>
      </c>
      <c r="CY2007">
        <v>73.783738478459142</v>
      </c>
      <c r="CZ2007">
        <v>73.511265989634836</v>
      </c>
      <c r="DA2007">
        <v>79.729174268042328</v>
      </c>
      <c r="DB2007">
        <f ca="1"/>
        <v>74.448459266627623</v>
      </c>
      <c r="DC2007">
        <f ca="1"/>
        <v>73.503836677930167</v>
      </c>
      <c r="DD2007">
        <v>72.679426342321818</v>
      </c>
      <c r="DE2007">
        <f ca="1"/>
        <v>74.47533022672674</v>
      </c>
      <c r="DF2007">
        <v>75.227444658580879</v>
      </c>
    </row>
    <row r="2008" spans="1:110" x14ac:dyDescent="0.25">
      <c r="A2008">
        <v>71.5</v>
      </c>
      <c r="B2008" t="b">
        <v>1</v>
      </c>
      <c r="CW2008">
        <v>0.68425546448087426</v>
      </c>
      <c r="CX2008">
        <v>74.599999999999994</v>
      </c>
      <c r="CY2008">
        <v>73.792883533119351</v>
      </c>
      <c r="CZ2008">
        <v>73.521647362827622</v>
      </c>
      <c r="DA2008">
        <v>79.804012039324633</v>
      </c>
      <c r="DB2008">
        <f ca="1"/>
        <v>74.456153094916885</v>
      </c>
      <c r="DC2008">
        <f ca="1"/>
        <v>73.513310771850541</v>
      </c>
      <c r="DD2008">
        <v>72.688521867701908</v>
      </c>
      <c r="DE2008">
        <f ca="1"/>
        <v>74.484395791819892</v>
      </c>
      <c r="DF2008">
        <v>75.236583157070811</v>
      </c>
    </row>
    <row r="2009" spans="1:110" x14ac:dyDescent="0.25">
      <c r="A2009">
        <v>71.2</v>
      </c>
      <c r="B2009" t="b">
        <v>1</v>
      </c>
      <c r="CW2009">
        <v>0.68459699453551914</v>
      </c>
      <c r="CX2009">
        <v>74.599999999999994</v>
      </c>
      <c r="CY2009">
        <v>73.802032801518351</v>
      </c>
      <c r="CZ2009">
        <v>73.532034986500761</v>
      </c>
      <c r="DA2009">
        <v>79.87893080388173</v>
      </c>
      <c r="DB2009">
        <f ca="1"/>
        <v>74.463848821782577</v>
      </c>
      <c r="DC2009">
        <f ca="1"/>
        <v>73.522790041776574</v>
      </c>
      <c r="DD2009">
        <v>72.697615123456103</v>
      </c>
      <c r="DE2009">
        <f ca="1"/>
        <v>74.493463009621976</v>
      </c>
      <c r="DF2009">
        <v>75.24572304273056</v>
      </c>
    </row>
    <row r="2010" spans="1:110" x14ac:dyDescent="0.25">
      <c r="A2010">
        <v>79</v>
      </c>
      <c r="B2010" t="b">
        <v>1</v>
      </c>
      <c r="CW2010">
        <v>0.68493852459016391</v>
      </c>
      <c r="CX2010">
        <v>74.599999999999994</v>
      </c>
      <c r="CY2010">
        <v>73.811186295992528</v>
      </c>
      <c r="CZ2010">
        <v>73.542428876898285</v>
      </c>
      <c r="DA2010">
        <v>79.953930737213653</v>
      </c>
      <c r="DB2010">
        <f ca="1"/>
        <v>74.471546455784235</v>
      </c>
      <c r="DC2010">
        <f ca="1"/>
        <v>73.532274501637005</v>
      </c>
      <c r="DD2010">
        <v>72.706706111282557</v>
      </c>
      <c r="DE2010">
        <f ca="1"/>
        <v>74.502531887174612</v>
      </c>
      <c r="DF2010">
        <v>75.254864322248253</v>
      </c>
    </row>
    <row r="2011" spans="1:110" x14ac:dyDescent="0.25">
      <c r="A2011">
        <v>75.5</v>
      </c>
      <c r="B2011" t="b">
        <v>1</v>
      </c>
      <c r="CW2011">
        <v>0.68528005464480879</v>
      </c>
      <c r="CX2011">
        <v>74.7</v>
      </c>
      <c r="CY2011">
        <v>73.820344028910966</v>
      </c>
      <c r="CZ2011">
        <v>73.55282905031082</v>
      </c>
      <c r="DA2011">
        <v>80.029012015391629</v>
      </c>
      <c r="DB2011">
        <f ca="1"/>
        <v>74.4792460055003</v>
      </c>
      <c r="DC2011">
        <f ca="1"/>
        <v>73.541764165399442</v>
      </c>
      <c r="DD2011">
        <v>72.715794832877378</v>
      </c>
      <c r="DE2011">
        <f ca="1"/>
        <v>74.511602431533433</v>
      </c>
      <c r="DF2011">
        <v>75.264007002324732</v>
      </c>
    </row>
    <row r="2012" spans="1:110" x14ac:dyDescent="0.25">
      <c r="A2012">
        <v>75.3</v>
      </c>
      <c r="B2012" t="b">
        <v>1</v>
      </c>
      <c r="CW2012">
        <v>0.68562158469945356</v>
      </c>
      <c r="CX2012">
        <v>74.7</v>
      </c>
      <c r="CY2012">
        <v>73.829506012675651</v>
      </c>
      <c r="CZ2012">
        <v>73.563235523075832</v>
      </c>
      <c r="DA2012">
        <v>80.104174815060261</v>
      </c>
      <c r="DB2012">
        <f ca="1"/>
        <v>74.486947479528141</v>
      </c>
      <c r="DC2012">
        <f ca="1"/>
        <v>73.551259047070559</v>
      </c>
      <c r="DD2012">
        <v>72.724881289934515</v>
      </c>
      <c r="DE2012">
        <f ca="1"/>
        <v>74.52067464976821</v>
      </c>
      <c r="DF2012">
        <v>75.273151089673547</v>
      </c>
    </row>
    <row r="2013" spans="1:110" x14ac:dyDescent="0.25">
      <c r="A2013">
        <v>75.3</v>
      </c>
      <c r="B2013" t="b">
        <v>1</v>
      </c>
      <c r="CW2013">
        <v>0.68596311475409832</v>
      </c>
      <c r="CX2013">
        <v>74.7</v>
      </c>
      <c r="CY2013">
        <v>73.838672259721562</v>
      </c>
      <c r="CZ2013">
        <v>73.573648311577998</v>
      </c>
      <c r="DA2013">
        <v>80.179419313440263</v>
      </c>
      <c r="DB2013">
        <f ca="1"/>
        <v>74.494650886484237</v>
      </c>
      <c r="DC2013">
        <f ca="1"/>
        <v>73.560759160696222</v>
      </c>
      <c r="DD2013">
        <v>72.733965484145813</v>
      </c>
      <c r="DE2013">
        <f ca="1"/>
        <v>74.5297485489629</v>
      </c>
      <c r="DF2013">
        <v>75.282296591021122</v>
      </c>
    </row>
    <row r="2014" spans="1:110" x14ac:dyDescent="0.25">
      <c r="A2014">
        <v>74.900000000000006</v>
      </c>
      <c r="B2014" t="b">
        <v>1</v>
      </c>
      <c r="CW2014">
        <v>0.6863046448087432</v>
      </c>
      <c r="CX2014">
        <v>74.7</v>
      </c>
      <c r="CY2014">
        <v>73.847842782516892</v>
      </c>
      <c r="CZ2014">
        <v>73.584067432248943</v>
      </c>
      <c r="DA2014">
        <v>80.254745688330885</v>
      </c>
      <c r="DB2014">
        <f ca="1"/>
        <v>74.5023562350042</v>
      </c>
      <c r="DC2014">
        <f ca="1"/>
        <v>73.57026452036169</v>
      </c>
      <c r="DD2014">
        <v>72.743047417200998</v>
      </c>
      <c r="DE2014">
        <f ca="1"/>
        <v>74.538824136215723</v>
      </c>
      <c r="DF2014">
        <v>75.291443513106657</v>
      </c>
    </row>
    <row r="2015" spans="1:110" x14ac:dyDescent="0.25">
      <c r="A2015">
        <v>74.5</v>
      </c>
      <c r="B2015" t="b">
        <v>1</v>
      </c>
      <c r="CW2015">
        <v>0.68664617486338797</v>
      </c>
      <c r="CX2015">
        <v>74.7</v>
      </c>
      <c r="CY2015">
        <v>73.857017593563086</v>
      </c>
      <c r="CZ2015">
        <v>73.594492901568003</v>
      </c>
      <c r="DA2015">
        <v>80.33015411811229</v>
      </c>
      <c r="DB2015">
        <f ca="1"/>
        <v>74.510063533742894</v>
      </c>
      <c r="DC2015">
        <f ca="1"/>
        <v>73.579775140191828</v>
      </c>
      <c r="DD2015">
        <v>72.752127090787724</v>
      </c>
      <c r="DE2015">
        <f ca="1"/>
        <v>74.547901418639142</v>
      </c>
      <c r="DF2015">
        <v>75.300591862682325</v>
      </c>
    </row>
    <row r="2016" spans="1:110" x14ac:dyDescent="0.25">
      <c r="A2016">
        <v>73.7</v>
      </c>
      <c r="B2016" t="b">
        <v>1</v>
      </c>
      <c r="CW2016">
        <v>0.68698770491803274</v>
      </c>
      <c r="CX2016">
        <v>74.7</v>
      </c>
      <c r="CY2016">
        <v>73.866196705395097</v>
      </c>
      <c r="CZ2016">
        <v>73.604924736062102</v>
      </c>
      <c r="DA2016">
        <v>80.40564478174835</v>
      </c>
      <c r="DB2016">
        <f ca="1"/>
        <v>74.517772791374554</v>
      </c>
      <c r="DC2016">
        <f ca="1"/>
        <v>73.58929103435122</v>
      </c>
      <c r="DD2016">
        <v>72.761204506591525</v>
      </c>
      <c r="DE2016">
        <f ca="1"/>
        <v>74.556980403360043</v>
      </c>
      <c r="DF2016">
        <v>75.309741646513245</v>
      </c>
    </row>
    <row r="2017" spans="1:110" x14ac:dyDescent="0.25">
      <c r="A2017">
        <v>73.8</v>
      </c>
      <c r="B2017" t="b">
        <v>1</v>
      </c>
      <c r="CW2017">
        <v>0.68732923497267762</v>
      </c>
      <c r="CX2017">
        <v>74.7</v>
      </c>
      <c r="CY2017">
        <v>73.87538013058149</v>
      </c>
      <c r="CZ2017">
        <v>73.615362952306</v>
      </c>
      <c r="DA2017">
        <v>80.481217858789051</v>
      </c>
      <c r="DB2017">
        <f ca="1"/>
        <v>74.525484016592799</v>
      </c>
      <c r="DC2017">
        <f ca="1"/>
        <v>73.598812217044355</v>
      </c>
      <c r="DD2017">
        <v>72.770279666295863</v>
      </c>
      <c r="DE2017">
        <f ca="1"/>
        <v>74.56606109751975</v>
      </c>
      <c r="DF2017">
        <v>75.318892871377642</v>
      </c>
    </row>
    <row r="2018" spans="1:110" x14ac:dyDescent="0.25">
      <c r="A2018">
        <v>73.900000000000006</v>
      </c>
      <c r="B2018" t="b">
        <v>1</v>
      </c>
      <c r="CW2018">
        <v>0.68767076502732238</v>
      </c>
      <c r="CX2018">
        <v>74.7</v>
      </c>
      <c r="CY2018">
        <v>73.884567881724607</v>
      </c>
      <c r="CZ2018">
        <v>73.62580756692256</v>
      </c>
      <c r="DA2018">
        <v>80.556873529372993</v>
      </c>
      <c r="DB2018">
        <f ca="1"/>
        <v>74.533197218110871</v>
      </c>
      <c r="DC2018">
        <f ca="1"/>
        <v>73.608338702515866</v>
      </c>
      <c r="DD2018">
        <v>72.779352571582095</v>
      </c>
      <c r="DE2018">
        <f ca="1"/>
        <v>74.575143508274081</v>
      </c>
      <c r="DF2018">
        <v>75.328045544066782</v>
      </c>
    </row>
    <row r="2019" spans="1:110" x14ac:dyDescent="0.25">
      <c r="A2019">
        <v>74</v>
      </c>
      <c r="B2019" t="b">
        <v>1</v>
      </c>
      <c r="CW2019">
        <v>0.68801229508196726</v>
      </c>
      <c r="CX2019">
        <v>74.7</v>
      </c>
      <c r="CY2019">
        <v>73.893759971460696</v>
      </c>
      <c r="CZ2019">
        <v>73.636258596583133</v>
      </c>
      <c r="DA2019">
        <v>80.632611974230116</v>
      </c>
      <c r="DB2019">
        <f ca="1"/>
        <v>74.540912404661555</v>
      </c>
      <c r="DC2019">
        <f ca="1"/>
        <v>73.617870505050661</v>
      </c>
      <c r="DD2019">
        <v>72.788423224129474</v>
      </c>
      <c r="DE2019">
        <f ca="1"/>
        <v>74.584227642793437</v>
      </c>
      <c r="DF2019">
        <v>75.337199671385179</v>
      </c>
    </row>
    <row r="2020" spans="1:110" x14ac:dyDescent="0.25">
      <c r="A2020">
        <v>74.2</v>
      </c>
      <c r="B2020" t="b">
        <v>1</v>
      </c>
      <c r="CW2020">
        <v>0.68835382513661203</v>
      </c>
      <c r="CX2020">
        <v>74.7</v>
      </c>
      <c r="CY2020">
        <v>73.902956412460114</v>
      </c>
      <c r="CZ2020">
        <v>73.646716058007215</v>
      </c>
      <c r="DA2020">
        <v>80.708433374684134</v>
      </c>
      <c r="DB2020">
        <f ca="1"/>
        <v>74.5486295849974</v>
      </c>
      <c r="DC2020">
        <f ca="1"/>
        <v>73.627407638974049</v>
      </c>
      <c r="DD2020">
        <v>72.79749162561518</v>
      </c>
      <c r="DE2020">
        <f ca="1"/>
        <v>74.593313508262867</v>
      </c>
      <c r="DF2020">
        <v>75.346355260150474</v>
      </c>
    </row>
    <row r="2021" spans="1:110" x14ac:dyDescent="0.25">
      <c r="A2021">
        <v>72.8</v>
      </c>
      <c r="B2021" t="b">
        <v>1</v>
      </c>
      <c r="CW2021">
        <v>0.6886953551912568</v>
      </c>
      <c r="CX2021">
        <v>74.7</v>
      </c>
      <c r="CY2021">
        <v>73.912157217427421</v>
      </c>
      <c r="CZ2021">
        <v>73.657179967963515</v>
      </c>
      <c r="DA2021">
        <v>80.784337912655289</v>
      </c>
      <c r="DB2021">
        <f ca="1"/>
        <v>74.556348767890782</v>
      </c>
      <c r="DC2021">
        <f ca="1"/>
        <v>73.636950118652095</v>
      </c>
      <c r="DD2021">
        <v>72.806557777714346</v>
      </c>
      <c r="DE2021">
        <f ca="1"/>
        <v>74.602401111882145</v>
      </c>
      <c r="DF2021">
        <v>75.355512317193686</v>
      </c>
    </row>
    <row r="2022" spans="1:110" x14ac:dyDescent="0.25">
      <c r="A2022">
        <v>72.2</v>
      </c>
      <c r="B2022" t="b">
        <v>1</v>
      </c>
      <c r="CW2022">
        <v>0.68903688524590168</v>
      </c>
      <c r="CX2022">
        <v>74.7</v>
      </c>
      <c r="CY2022">
        <v>73.921362399101596</v>
      </c>
      <c r="CZ2022">
        <v>73.667650343269358</v>
      </c>
      <c r="DA2022">
        <v>80.860325770662925</v>
      </c>
      <c r="DB2022">
        <f ca="1"/>
        <v>74.564069962134013</v>
      </c>
      <c r="DC2022">
        <f ca="1"/>
        <v>73.646497958491565</v>
      </c>
      <c r="DD2022">
        <v>72.815621682099973</v>
      </c>
      <c r="DE2022">
        <f ca="1"/>
        <v>74.611490460865781</v>
      </c>
      <c r="DF2022">
        <v>75.364670849359172</v>
      </c>
    </row>
    <row r="2023" spans="1:110" x14ac:dyDescent="0.25">
      <c r="A2023">
        <v>72.099999999999994</v>
      </c>
      <c r="B2023" t="b">
        <v>1</v>
      </c>
      <c r="CW2023">
        <v>0.68937841530054644</v>
      </c>
      <c r="CX2023">
        <v>74.7</v>
      </c>
      <c r="CY2023">
        <v>73.930571970256153</v>
      </c>
      <c r="CZ2023">
        <v>73.678127200791351</v>
      </c>
      <c r="DA2023">
        <v>80.936397131828016</v>
      </c>
      <c r="DB2023">
        <f ca="1"/>
        <v>74.571793176539359</v>
      </c>
      <c r="DC2023">
        <f ca="1"/>
        <v>73.656051172940366</v>
      </c>
      <c r="DD2023">
        <v>72.82468334044303</v>
      </c>
      <c r="DE2023">
        <f ca="1"/>
        <v>74.620581562443206</v>
      </c>
      <c r="DF2023">
        <v>75.373830863504679</v>
      </c>
    </row>
    <row r="2024" spans="1:110" x14ac:dyDescent="0.25">
      <c r="A2024">
        <v>72.599999999999994</v>
      </c>
      <c r="B2024" t="b">
        <v>1</v>
      </c>
      <c r="CW2024">
        <v>0.68971994535519121</v>
      </c>
      <c r="CX2024">
        <v>74.7</v>
      </c>
      <c r="CY2024">
        <v>73.939785943699306</v>
      </c>
      <c r="CZ2024">
        <v>73.688610557445571</v>
      </c>
      <c r="DA2024">
        <v>81.012552179875925</v>
      </c>
      <c r="DB2024">
        <f ca="1"/>
        <v>74.579518419939276</v>
      </c>
      <c r="DC2024">
        <f ca="1"/>
        <v>73.665609776487472</v>
      </c>
      <c r="DD2024">
        <v>72.833742754412398</v>
      </c>
      <c r="DE2024">
        <f ca="1"/>
        <v>74.629674423858702</v>
      </c>
      <c r="DF2024">
        <v>75.382992366501497</v>
      </c>
    </row>
    <row r="2025" spans="1:110" x14ac:dyDescent="0.25">
      <c r="A2025">
        <v>72.400000000000006</v>
      </c>
      <c r="B2025" t="b">
        <v>1</v>
      </c>
      <c r="CW2025">
        <v>0.69006147540983609</v>
      </c>
      <c r="CX2025">
        <v>74.7</v>
      </c>
      <c r="CY2025">
        <v>73.949004332274143</v>
      </c>
      <c r="CZ2025">
        <v>73.699100430197603</v>
      </c>
      <c r="DA2025">
        <v>81.088791099139115</v>
      </c>
      <c r="DB2025">
        <f ca="1"/>
        <v>74.587245701186362</v>
      </c>
      <c r="DC2025">
        <f ca="1"/>
        <v>73.67517378366334</v>
      </c>
      <c r="DD2025">
        <v>72.84279992567491</v>
      </c>
      <c r="DE2025">
        <f ca="1"/>
        <v>74.6387690523716</v>
      </c>
      <c r="DF2025">
        <v>75.392155365234387</v>
      </c>
    </row>
    <row r="2026" spans="1:110" x14ac:dyDescent="0.25">
      <c r="A2026">
        <v>71.400000000000006</v>
      </c>
      <c r="B2026" t="b">
        <v>1</v>
      </c>
      <c r="CW2026">
        <v>0.69040300546448086</v>
      </c>
      <c r="CX2026">
        <v>74.7</v>
      </c>
      <c r="CY2026">
        <v>73.958227148858754</v>
      </c>
      <c r="CZ2026">
        <v>73.709596836063</v>
      </c>
      <c r="DA2026">
        <v>81.165114074559597</v>
      </c>
      <c r="DB2026">
        <f ca="1"/>
        <v>74.594975029153574</v>
      </c>
      <c r="DC2026">
        <f ca="1"/>
        <v>73.684743209039922</v>
      </c>
      <c r="DD2026">
        <v>72.851854855895297</v>
      </c>
      <c r="DE2026">
        <f ca="1"/>
        <v>74.647865455256223</v>
      </c>
      <c r="DF2026">
        <v>75.401319866601796</v>
      </c>
    </row>
    <row r="2027" spans="1:110" x14ac:dyDescent="0.25">
      <c r="A2027">
        <v>68.5</v>
      </c>
      <c r="B2027" t="b">
        <v>1</v>
      </c>
      <c r="CW2027">
        <v>0.69074453551912574</v>
      </c>
      <c r="CX2027">
        <v>74.7</v>
      </c>
      <c r="CY2027">
        <v>73.967454406366414</v>
      </c>
      <c r="CZ2027">
        <v>73.720099792107305</v>
      </c>
      <c r="DA2027">
        <v>81.241521291691939</v>
      </c>
      <c r="DB2027">
        <f ca="1"/>
        <v>74.602706412734278</v>
      </c>
      <c r="DC2027">
        <f ca="1"/>
        <v>73.694318067230981</v>
      </c>
      <c r="DD2027">
        <v>72.860907546736286</v>
      </c>
      <c r="DE2027">
        <f ca="1"/>
        <v>74.656963639802072</v>
      </c>
      <c r="DF2027">
        <v>75.410485877515782</v>
      </c>
    </row>
    <row r="2028" spans="1:110" x14ac:dyDescent="0.25">
      <c r="A2028">
        <v>68.400000000000006</v>
      </c>
      <c r="B2028" t="b">
        <v>1</v>
      </c>
      <c r="CW2028">
        <v>0.6910860655737705</v>
      </c>
      <c r="CX2028">
        <v>74.7</v>
      </c>
      <c r="CY2028">
        <v>73.976686117745757</v>
      </c>
      <c r="CZ2028">
        <v>73.730609315446415</v>
      </c>
      <c r="DA2028">
        <v>81.318012936705642</v>
      </c>
      <c r="DB2028">
        <f ca="1"/>
        <v>74.610439860842305</v>
      </c>
      <c r="DC2028">
        <f ca="1"/>
        <v>73.703898372892183</v>
      </c>
      <c r="DD2028">
        <v>72.869957999858514</v>
      </c>
      <c r="DE2028">
        <f ca="1"/>
        <v>74.666063613313838</v>
      </c>
      <c r="DF2028">
        <v>75.419653404902192</v>
      </c>
    </row>
    <row r="2029" spans="1:110" x14ac:dyDescent="0.25">
      <c r="A2029">
        <v>68.099999999999994</v>
      </c>
      <c r="B2029" t="b">
        <v>1</v>
      </c>
      <c r="CW2029">
        <v>0.69142759562841527</v>
      </c>
      <c r="CX2029">
        <v>74.7</v>
      </c>
      <c r="CY2029">
        <v>73.985922295980913</v>
      </c>
      <c r="CZ2029">
        <v>73.741125423246601</v>
      </c>
      <c r="DA2029">
        <v>81.394589196388182</v>
      </c>
      <c r="DB2029">
        <f ca="1"/>
        <v>74.618175382412133</v>
      </c>
      <c r="DC2029">
        <f ca="1"/>
        <v>73.71348414072132</v>
      </c>
      <c r="DD2029">
        <v>72.879006216920558</v>
      </c>
      <c r="DE2029">
        <f ca="1"/>
        <v>74.675165383111462</v>
      </c>
      <c r="DF2029">
        <v>75.42882245570064</v>
      </c>
    </row>
    <row r="2030" spans="1:110" x14ac:dyDescent="0.25">
      <c r="A2030">
        <v>68.099999999999994</v>
      </c>
      <c r="B2030" t="b">
        <v>1</v>
      </c>
      <c r="CW2030">
        <v>0.69176912568306015</v>
      </c>
      <c r="CX2030">
        <v>74.7</v>
      </c>
      <c r="CY2030">
        <v>73.995162954091654</v>
      </c>
      <c r="CZ2030">
        <v>73.751648132725066</v>
      </c>
      <c r="DA2030">
        <v>81.471250258147506</v>
      </c>
      <c r="DB2030">
        <f ca="1"/>
        <v>74.625912986398944</v>
      </c>
      <c r="DC2030">
        <f ca="1"/>
        <v>73.723075385458557</v>
      </c>
      <c r="DD2030">
        <v>72.888052199578993</v>
      </c>
      <c r="DE2030">
        <f ca="1"/>
        <v>74.684268956530261</v>
      </c>
      <c r="DF2030">
        <v>75.437993036864668</v>
      </c>
    </row>
    <row r="2031" spans="1:110" x14ac:dyDescent="0.25">
      <c r="A2031">
        <v>68</v>
      </c>
      <c r="B2031" t="b">
        <v>1</v>
      </c>
      <c r="CW2031">
        <v>0.69211065573770492</v>
      </c>
      <c r="CX2031">
        <v>74.7</v>
      </c>
      <c r="CY2031">
        <v>74.004408105133621</v>
      </c>
      <c r="CZ2031">
        <v>73.762177461149975</v>
      </c>
      <c r="DA2031">
        <v>81.547996310014824</v>
      </c>
      <c r="DB2031">
        <f ca="1"/>
        <v>74.633652681778713</v>
      </c>
      <c r="DC2031">
        <f ca="1"/>
        <v>73.732672121886509</v>
      </c>
      <c r="DD2031">
        <v>72.897095949488303</v>
      </c>
      <c r="DE2031">
        <f ca="1"/>
        <v>74.693374340920926</v>
      </c>
      <c r="DF2031">
        <v>75.447165155361688</v>
      </c>
    </row>
    <row r="2032" spans="1:110" x14ac:dyDescent="0.25">
      <c r="A2032">
        <v>67.900000000000006</v>
      </c>
      <c r="B2032" t="b">
        <v>1</v>
      </c>
      <c r="CW2032">
        <v>0.69245218579234968</v>
      </c>
      <c r="CX2032">
        <v>74.7</v>
      </c>
      <c r="CY2032">
        <v>74.013657762198406</v>
      </c>
      <c r="CZ2032">
        <v>73.772713425840536</v>
      </c>
      <c r="DA2032">
        <v>81.624827540647559</v>
      </c>
      <c r="DB2032">
        <f ca="1"/>
        <v>74.641394477548374</v>
      </c>
      <c r="DC2032">
        <f ca="1"/>
        <v>73.74227436483055</v>
      </c>
      <c r="DD2032">
        <v>72.906137468300955</v>
      </c>
      <c r="DE2032">
        <f ca="1"/>
        <v>74.702481543649654</v>
      </c>
      <c r="DF2032">
        <v>75.456338818173137</v>
      </c>
    </row>
    <row r="2033" spans="1:110" x14ac:dyDescent="0.25">
      <c r="A2033">
        <v>68</v>
      </c>
      <c r="B2033" t="b">
        <v>1</v>
      </c>
      <c r="CW2033">
        <v>0.69279371584699456</v>
      </c>
      <c r="CX2033">
        <v>74.7</v>
      </c>
      <c r="CY2033">
        <v>74.022911938413799</v>
      </c>
      <c r="CZ2033">
        <v>73.783256044167572</v>
      </c>
      <c r="DA2033">
        <v>81.701744139331907</v>
      </c>
      <c r="DB2033">
        <f ca="1"/>
        <v>74.649138382725795</v>
      </c>
      <c r="DC2033">
        <f ca="1"/>
        <v>73.751882129158943</v>
      </c>
      <c r="DD2033">
        <v>72.915176757667354</v>
      </c>
      <c r="DE2033">
        <f ca="1"/>
        <v>74.71159057209816</v>
      </c>
      <c r="DF2033">
        <v>75.46551403229455</v>
      </c>
    </row>
    <row r="2034" spans="1:110" x14ac:dyDescent="0.25">
      <c r="A2034">
        <v>67.5</v>
      </c>
      <c r="B2034" t="b">
        <v>1</v>
      </c>
      <c r="CW2034">
        <v>0.69313524590163933</v>
      </c>
      <c r="CX2034">
        <v>74.7</v>
      </c>
      <c r="CY2034">
        <v>74.032170646943868</v>
      </c>
      <c r="CZ2034">
        <v>73.793805333553564</v>
      </c>
      <c r="DA2034">
        <v>81.778746295985684</v>
      </c>
      <c r="DB2034">
        <f ca="1"/>
        <v>74.656884406350045</v>
      </c>
      <c r="DC2034">
        <f ca="1"/>
        <v>73.761495429782997</v>
      </c>
      <c r="DD2034">
        <v>72.924213819235902</v>
      </c>
      <c r="DE2034">
        <f ca="1"/>
        <v>74.720701433663876</v>
      </c>
      <c r="DF2034">
        <v>75.474690804735545</v>
      </c>
    </row>
    <row r="2035" spans="1:110" x14ac:dyDescent="0.25">
      <c r="A2035">
        <v>67.5</v>
      </c>
      <c r="B2035" t="b">
        <v>1</v>
      </c>
      <c r="CW2035">
        <v>0.69347677595628421</v>
      </c>
      <c r="CX2035">
        <v>74.8</v>
      </c>
      <c r="CY2035">
        <v>74.041433900989205</v>
      </c>
      <c r="CZ2035">
        <v>73.804361311472789</v>
      </c>
      <c r="DA2035">
        <v>81.855834201161258</v>
      </c>
      <c r="DB2035">
        <f ca="1"/>
        <v>74.664632557481369</v>
      </c>
      <c r="DC2035">
        <f ca="1"/>
        <v>73.771114281657361</v>
      </c>
      <c r="DD2035">
        <v>72.933248654652971</v>
      </c>
      <c r="DE2035">
        <f ca="1"/>
        <v>74.729814135759838</v>
      </c>
      <c r="DF2035">
        <v>75.483869142519978</v>
      </c>
    </row>
    <row r="2036" spans="1:110" x14ac:dyDescent="0.25">
      <c r="A2036">
        <v>67.3</v>
      </c>
      <c r="B2036" t="b">
        <v>1</v>
      </c>
      <c r="CW2036">
        <v>0.69381830601092898</v>
      </c>
      <c r="CX2036">
        <v>74.8</v>
      </c>
      <c r="CY2036">
        <v>74.050701713787021</v>
      </c>
      <c r="CZ2036">
        <v>73.814923995451736</v>
      </c>
      <c r="DA2036">
        <v>81.933008046048229</v>
      </c>
      <c r="DB2036">
        <f ca="1"/>
        <v>74.672382845201341</v>
      </c>
      <c r="DC2036">
        <f ca="1"/>
        <v>73.780738699780144</v>
      </c>
      <c r="DD2036">
        <v>72.942281265562869</v>
      </c>
      <c r="DE2036">
        <f ca="1"/>
        <v>74.738928685814912</v>
      </c>
      <c r="DF2036">
        <v>75.493049052685961</v>
      </c>
    </row>
    <row r="2037" spans="1:110" x14ac:dyDescent="0.25">
      <c r="A2037">
        <v>67</v>
      </c>
      <c r="B2037" t="b">
        <v>1</v>
      </c>
      <c r="CW2037">
        <v>0.69415983606557374</v>
      </c>
      <c r="CX2037">
        <v>74.8</v>
      </c>
      <c r="CY2037">
        <v>74.05997409861142</v>
      </c>
      <c r="CZ2037">
        <v>73.825493403069231</v>
      </c>
      <c r="DA2037">
        <v>82.010268022476367</v>
      </c>
      <c r="DB2037">
        <f ca="1"/>
        <v>74.680135278612937</v>
      </c>
      <c r="DC2037">
        <f ca="1"/>
        <v>73.790368699193181</v>
      </c>
      <c r="DD2037">
        <v>72.951311653607917</v>
      </c>
      <c r="DE2037">
        <f ca="1"/>
        <v>74.748045091273795</v>
      </c>
      <c r="DF2037">
        <v>75.502230542285957</v>
      </c>
    </row>
    <row r="2038" spans="1:110" x14ac:dyDescent="0.25">
      <c r="A2038">
        <v>67.3</v>
      </c>
      <c r="B2038" t="b">
        <v>1</v>
      </c>
      <c r="CW2038">
        <v>0.69450136612021862</v>
      </c>
      <c r="CX2038">
        <v>74.8</v>
      </c>
      <c r="CY2038">
        <v>74.069251068773426</v>
      </c>
      <c r="CZ2038">
        <v>73.836069551956854</v>
      </c>
      <c r="DA2038">
        <v>82.087614322918498</v>
      </c>
      <c r="DB2038">
        <f ca="1"/>
        <v>74.687889866840763</v>
      </c>
      <c r="DC2038">
        <f ca="1"/>
        <v>73.800004294982131</v>
      </c>
      <c r="DD2038">
        <v>72.960339820428416</v>
      </c>
      <c r="DE2038">
        <f ca="1"/>
        <v>74.757163359597101</v>
      </c>
      <c r="DF2038">
        <v>75.511413618386769</v>
      </c>
    </row>
    <row r="2039" spans="1:110" x14ac:dyDescent="0.25">
      <c r="A2039">
        <v>67.2</v>
      </c>
      <c r="B2039" t="b">
        <v>1</v>
      </c>
      <c r="CW2039">
        <v>0.69484289617486339</v>
      </c>
      <c r="CX2039">
        <v>74.8</v>
      </c>
      <c r="CY2039">
        <v>74.078532637621265</v>
      </c>
      <c r="CZ2039">
        <v>73.846652459798833</v>
      </c>
      <c r="DA2039">
        <v>82.165047140493215</v>
      </c>
      <c r="DB2039">
        <f ca="1"/>
        <v>74.695646619030924</v>
      </c>
      <c r="DC2039">
        <f ca="1"/>
        <v>73.80964550227678</v>
      </c>
      <c r="DD2039">
        <v>72.969365767662623</v>
      </c>
      <c r="DE2039">
        <f ca="1"/>
        <v>74.766283498261444</v>
      </c>
      <c r="DF2039">
        <v>75.520598288069777</v>
      </c>
    </row>
    <row r="2040" spans="1:110" x14ac:dyDescent="0.25">
      <c r="A2040">
        <v>66.8</v>
      </c>
      <c r="B2040" t="b">
        <v>1</v>
      </c>
      <c r="CW2040">
        <v>0.69518442622950816</v>
      </c>
      <c r="CX2040">
        <v>74.8</v>
      </c>
      <c r="CY2040">
        <v>74.087818818540512</v>
      </c>
      <c r="CZ2040">
        <v>73.857242144332673</v>
      </c>
      <c r="DA2040">
        <v>82.24256666896801</v>
      </c>
      <c r="DB2040">
        <f ca="1"/>
        <v>74.703405544351355</v>
      </c>
      <c r="DC2040">
        <f ca="1"/>
        <v>73.819292336251166</v>
      </c>
      <c r="DD2040">
        <v>72.978389496946789</v>
      </c>
      <c r="DE2040">
        <f ca="1"/>
        <v>74.775405514759512</v>
      </c>
      <c r="DF2040">
        <v>75.529784558430805</v>
      </c>
    </row>
    <row r="2041" spans="1:110" x14ac:dyDescent="0.25">
      <c r="A2041">
        <v>66.8</v>
      </c>
      <c r="B2041" t="b">
        <v>1</v>
      </c>
      <c r="CW2041">
        <v>0.69552595628415304</v>
      </c>
      <c r="CX2041">
        <v>74.8</v>
      </c>
      <c r="CY2041">
        <v>74.0971096249542</v>
      </c>
      <c r="CZ2041">
        <v>73.867838623349101</v>
      </c>
      <c r="DA2041">
        <v>82.320173102761984</v>
      </c>
      <c r="DB2041">
        <f ca="1"/>
        <v>74.711166651991874</v>
      </c>
      <c r="DC2041">
        <f ca="1"/>
        <v>73.828944812123822</v>
      </c>
      <c r="DD2041">
        <v>72.987411009915192</v>
      </c>
      <c r="DE2041">
        <f ca="1"/>
        <v>74.784529416600122</v>
      </c>
      <c r="DF2041">
        <v>75.538972436580366</v>
      </c>
    </row>
    <row r="2042" spans="1:110" x14ac:dyDescent="0.25">
      <c r="A2042">
        <v>66.8</v>
      </c>
      <c r="B2042" t="b">
        <v>1</v>
      </c>
      <c r="CW2042">
        <v>0.6958674863387978</v>
      </c>
      <c r="CX2042">
        <v>74.8</v>
      </c>
      <c r="CY2042">
        <v>74.106405070323092</v>
      </c>
      <c r="CZ2042">
        <v>73.878441914692473</v>
      </c>
      <c r="DA2042">
        <v>82.397866636948862</v>
      </c>
      <c r="DB2042">
        <f ca="1"/>
        <v>74.718929951164142</v>
      </c>
      <c r="DC2042">
        <f ca="1"/>
        <v>73.838602945157987</v>
      </c>
      <c r="DD2042">
        <v>72.996430308200047</v>
      </c>
      <c r="DE2042">
        <f ca="1"/>
        <v>74.793655211308348</v>
      </c>
      <c r="DF2042">
        <v>75.548161929643555</v>
      </c>
    </row>
    <row r="2043" spans="1:110" x14ac:dyDescent="0.25">
      <c r="A2043">
        <v>77.5</v>
      </c>
      <c r="B2043" t="b">
        <v>1</v>
      </c>
      <c r="CW2043">
        <v>0.69620901639344257</v>
      </c>
      <c r="CX2043">
        <v>74.8</v>
      </c>
      <c r="CY2043">
        <v>74.11570516814578</v>
      </c>
      <c r="CZ2043">
        <v>73.889052036260949</v>
      </c>
      <c r="DA2043">
        <v>82.47564746725989</v>
      </c>
      <c r="DB2043">
        <f ca="1"/>
        <v>74.726695451101975</v>
      </c>
      <c r="DC2043">
        <f ca="1"/>
        <v>73.848266750661764</v>
      </c>
      <c r="DD2043">
        <v>73.005448721853156</v>
      </c>
      <c r="DE2043">
        <f ca="1"/>
        <v>74.80278290642552</v>
      </c>
      <c r="DF2043">
        <v>75.557353044760291</v>
      </c>
    </row>
    <row r="2044" spans="1:110" x14ac:dyDescent="0.25">
      <c r="A2044">
        <v>77.3</v>
      </c>
      <c r="B2044" t="b">
        <v>1</v>
      </c>
      <c r="CW2044">
        <v>0.69655054644808745</v>
      </c>
      <c r="CX2044">
        <v>74.8</v>
      </c>
      <c r="CY2044">
        <v>74.125009931958886</v>
      </c>
      <c r="CZ2044">
        <v>73.899669006006832</v>
      </c>
      <c r="DA2044">
        <v>82.553515790086948</v>
      </c>
      <c r="DB2044">
        <f ca="1"/>
        <v>74.734463161061328</v>
      </c>
      <c r="DC2044">
        <f ca="1"/>
        <v>73.857936243988362</v>
      </c>
      <c r="DD2044">
        <v>73.014471635851933</v>
      </c>
      <c r="DE2044">
        <f ca="1"/>
        <v>74.811912509509355</v>
      </c>
      <c r="DF2044">
        <v>75.566545789085296</v>
      </c>
    </row>
    <row r="2045" spans="1:110" x14ac:dyDescent="0.25">
      <c r="A2045">
        <v>77.099999999999994</v>
      </c>
      <c r="B2045" t="b">
        <v>1</v>
      </c>
      <c r="CW2045">
        <v>0.69689207650273222</v>
      </c>
      <c r="CX2045">
        <v>74.8</v>
      </c>
      <c r="CY2045">
        <v>74.134319375337242</v>
      </c>
      <c r="CZ2045">
        <v>73.910292841936595</v>
      </c>
      <c r="DA2045">
        <v>82.631471802485223</v>
      </c>
      <c r="DB2045">
        <f ca="1"/>
        <v>74.742233090320468</v>
      </c>
      <c r="DC2045">
        <f ca="1"/>
        <v>73.867611440536294</v>
      </c>
      <c r="DD2045">
        <v>73.023499628891614</v>
      </c>
      <c r="DE2045">
        <f ca="1"/>
        <v>74.82104402813404</v>
      </c>
      <c r="DF2045">
        <v>75.575740169788133</v>
      </c>
    </row>
    <row r="2046" spans="1:110" x14ac:dyDescent="0.25">
      <c r="A2046">
        <v>76.8</v>
      </c>
      <c r="B2046" t="b">
        <v>1</v>
      </c>
      <c r="CW2046">
        <v>0.69723360655737709</v>
      </c>
      <c r="CX2046">
        <v>74.8</v>
      </c>
      <c r="CY2046">
        <v>74.143633511894066</v>
      </c>
      <c r="CZ2046">
        <v>73.920923562111383</v>
      </c>
      <c r="DA2046">
        <v>82.709515702176546</v>
      </c>
      <c r="DB2046">
        <f ca="1"/>
        <v>74.750005248179988</v>
      </c>
      <c r="DC2046">
        <f ca="1"/>
        <v>73.877292355749603</v>
      </c>
      <c r="DD2046">
        <v>73.032532709558893</v>
      </c>
      <c r="DE2046">
        <f ca="1"/>
        <v>74.830177469890245</v>
      </c>
      <c r="DF2046">
        <v>75.584936194053398</v>
      </c>
    </row>
    <row r="2047" spans="1:110" x14ac:dyDescent="0.25">
      <c r="A2047">
        <v>76.7</v>
      </c>
      <c r="B2047" t="b">
        <v>1</v>
      </c>
      <c r="CW2047">
        <v>0.69757513661202186</v>
      </c>
      <c r="CX2047">
        <v>74.8</v>
      </c>
      <c r="CY2047">
        <v>74.152952355281116</v>
      </c>
      <c r="CZ2047">
        <v>73.931561184647194</v>
      </c>
      <c r="DA2047">
        <v>82.787647687552095</v>
      </c>
      <c r="DB2047">
        <f ca="1"/>
        <v>74.757779643963048</v>
      </c>
      <c r="DC2047">
        <f ca="1"/>
        <v>73.886979005118008</v>
      </c>
      <c r="DD2047">
        <v>73.041570886464712</v>
      </c>
      <c r="DE2047">
        <f ca="1"/>
        <v>74.83931284238524</v>
      </c>
      <c r="DF2047">
        <v>75.594133869080622</v>
      </c>
    </row>
    <row r="2048" spans="1:110" x14ac:dyDescent="0.25">
      <c r="A2048">
        <v>76.3</v>
      </c>
      <c r="B2048" t="b">
        <v>1</v>
      </c>
      <c r="CW2048">
        <v>0.69791666666666663</v>
      </c>
      <c r="CX2048">
        <v>74.8</v>
      </c>
      <c r="CY2048">
        <v>74.162275919188914</v>
      </c>
      <c r="CZ2048">
        <v>73.942205727714949</v>
      </c>
      <c r="DA2048">
        <v>82.865867957675675</v>
      </c>
      <c r="DB2048">
        <f ca="1"/>
        <v>74.765556287015372</v>
      </c>
      <c r="DC2048">
        <f ca="1"/>
        <v>73.896671404177212</v>
      </c>
      <c r="DD2048">
        <v>73.050614168244351</v>
      </c>
      <c r="DE2048">
        <f ca="1"/>
        <v>74.84845015324305</v>
      </c>
      <c r="DF2048">
        <v>75.603333202084528</v>
      </c>
    </row>
    <row r="2049" spans="1:110" x14ac:dyDescent="0.25">
      <c r="A2049">
        <v>75.7</v>
      </c>
      <c r="B2049" t="b">
        <v>1</v>
      </c>
      <c r="CW2049">
        <v>0.69825819672131151</v>
      </c>
      <c r="CX2049">
        <v>74.8</v>
      </c>
      <c r="CY2049">
        <v>74.171604217346868</v>
      </c>
      <c r="CZ2049">
        <v>73.95285720954098</v>
      </c>
      <c r="DA2049">
        <v>82.944176712286577</v>
      </c>
      <c r="DB2049">
        <f ca="1"/>
        <v>74.773335186705438</v>
      </c>
      <c r="DC2049">
        <f ca="1"/>
        <v>73.906369568509007</v>
      </c>
      <c r="DD2049">
        <v>73.059662563557453</v>
      </c>
      <c r="DE2049">
        <f ca="1"/>
        <v>74.857589410104367</v>
      </c>
      <c r="DF2049">
        <v>75.612534200294931</v>
      </c>
    </row>
    <row r="2050" spans="1:110" x14ac:dyDescent="0.25">
      <c r="A2050">
        <v>75.5</v>
      </c>
      <c r="B2050" t="b">
        <v>1</v>
      </c>
      <c r="CW2050">
        <v>0.69859972677595628</v>
      </c>
      <c r="CX2050">
        <v>74.8</v>
      </c>
      <c r="CY2050">
        <v>74.180937263523518</v>
      </c>
      <c r="CZ2050">
        <v>73.963515648407238</v>
      </c>
      <c r="DA2050">
        <v>83.022574151802729</v>
      </c>
      <c r="DB2050">
        <f ca="1"/>
        <v>74.781116352424519</v>
      </c>
      <c r="DC2050">
        <f ca="1"/>
        <v>73.916073513741566</v>
      </c>
      <c r="DD2050">
        <v>73.068716081088212</v>
      </c>
      <c r="DE2050">
        <f ca="1"/>
        <v>74.866730620626768</v>
      </c>
      <c r="DF2050">
        <v>75.621736870956937</v>
      </c>
    </row>
    <row r="2051" spans="1:110" x14ac:dyDescent="0.25">
      <c r="A2051">
        <v>75.3</v>
      </c>
      <c r="B2051" t="b">
        <v>1</v>
      </c>
      <c r="CW2051">
        <v>0.69894125683060104</v>
      </c>
      <c r="CX2051">
        <v>74.8</v>
      </c>
      <c r="CY2051">
        <v>74.190275071526628</v>
      </c>
      <c r="CZ2051">
        <v>73.97418106265134</v>
      </c>
      <c r="DA2051">
        <v>83.101060477323756</v>
      </c>
      <c r="DB2051">
        <f ca="1"/>
        <v>74.788899793586864</v>
      </c>
      <c r="DC2051">
        <f ca="1"/>
        <v>73.925783255549618</v>
      </c>
      <c r="DD2051">
        <v>73.077774729545411</v>
      </c>
      <c r="DE2051">
        <f ca="1"/>
        <v>74.875873792484725</v>
      </c>
      <c r="DF2051">
        <v>75.630941221330929</v>
      </c>
    </row>
    <row r="2052" spans="1:110" x14ac:dyDescent="0.25">
      <c r="A2052">
        <v>75.2</v>
      </c>
      <c r="B2052" t="b">
        <v>1</v>
      </c>
      <c r="CW2052">
        <v>0.69928278688524592</v>
      </c>
      <c r="CX2052">
        <v>74.8</v>
      </c>
      <c r="CY2052">
        <v>74.199617655203497</v>
      </c>
      <c r="CZ2052">
        <v>73.984853470667204</v>
      </c>
      <c r="DA2052">
        <v>83.179635890634088</v>
      </c>
      <c r="DB2052">
        <f ca="1"/>
        <v>74.796685519629762</v>
      </c>
      <c r="DC2052">
        <f ca="1"/>
        <v>73.935498809654646</v>
      </c>
      <c r="DD2052">
        <v>73.086838517662557</v>
      </c>
      <c r="DE2052">
        <f ca="1"/>
        <v>74.885018933369722</v>
      </c>
      <c r="DF2052">
        <v>75.640147258692707</v>
      </c>
    </row>
    <row r="2053" spans="1:110" x14ac:dyDescent="0.25">
      <c r="A2053">
        <v>75</v>
      </c>
      <c r="B2053" t="b">
        <v>1</v>
      </c>
      <c r="CW2053">
        <v>0.69962431693989069</v>
      </c>
      <c r="CX2053">
        <v>74.900000000000006</v>
      </c>
      <c r="CY2053">
        <v>74.208965028441</v>
      </c>
      <c r="CZ2053">
        <v>73.99553289090484</v>
      </c>
      <c r="DA2053">
        <v>83.25830059420602</v>
      </c>
      <c r="DB2053">
        <f ca="1"/>
        <v>74.804473540013674</v>
      </c>
      <c r="DC2053">
        <f ca="1"/>
        <v>73.9452201918252</v>
      </c>
      <c r="DD2053">
        <v>73.095907454197942</v>
      </c>
      <c r="DE2053">
        <f ca="1"/>
        <v>74.894166050990293</v>
      </c>
      <c r="DF2053">
        <v>75.649354990333507</v>
      </c>
    </row>
    <row r="2054" spans="1:110" x14ac:dyDescent="0.25">
      <c r="A2054">
        <v>74.900000000000006</v>
      </c>
      <c r="B2054" t="b">
        <v>1</v>
      </c>
      <c r="CW2054">
        <v>0.69996584699453557</v>
      </c>
      <c r="CX2054">
        <v>74.900000000000006</v>
      </c>
      <c r="CY2054">
        <v>74.218317205165874</v>
      </c>
      <c r="CZ2054">
        <v>74.006219341871173</v>
      </c>
      <c r="DA2054">
        <v>83.337054791202917</v>
      </c>
      <c r="DB2054">
        <f ca="1"/>
        <v>74.812263864222359</v>
      </c>
      <c r="DC2054">
        <f ca="1"/>
        <v>73.954947417876966</v>
      </c>
      <c r="DD2054">
        <v>73.104981547934756</v>
      </c>
      <c r="DE2054">
        <f ca="1"/>
        <v>74.903315153072143</v>
      </c>
      <c r="DF2054">
        <v>75.658564423560122</v>
      </c>
    </row>
    <row r="2055" spans="1:110" x14ac:dyDescent="0.25">
      <c r="A2055">
        <v>74.7</v>
      </c>
      <c r="B2055" t="b">
        <v>1</v>
      </c>
      <c r="CW2055">
        <v>0.70030737704918034</v>
      </c>
      <c r="CX2055">
        <v>74.900000000000006</v>
      </c>
      <c r="CY2055">
        <v>74.227674199344875</v>
      </c>
      <c r="CZ2055">
        <v>74.016912842129599</v>
      </c>
      <c r="DA2055">
        <v>83.415898685482261</v>
      </c>
      <c r="DB2055">
        <f ca="1"/>
        <v>74.820056501762906</v>
      </c>
      <c r="DC2055">
        <f ca="1"/>
        <v>73.96468050367308</v>
      </c>
      <c r="DD2055">
        <v>73.114060807681227</v>
      </c>
      <c r="DE2055">
        <f ca="1"/>
        <v>74.912466247358196</v>
      </c>
      <c r="DF2055">
        <v>75.66777556569491</v>
      </c>
    </row>
    <row r="2056" spans="1:110" x14ac:dyDescent="0.25">
      <c r="A2056">
        <v>74.5</v>
      </c>
      <c r="B2056" t="b">
        <v>1</v>
      </c>
      <c r="CW2056">
        <v>0.7006489071038251</v>
      </c>
      <c r="CX2056">
        <v>74.900000000000006</v>
      </c>
      <c r="CY2056">
        <v>74.237036024984931</v>
      </c>
      <c r="CZ2056">
        <v>74.027613410301029</v>
      </c>
      <c r="DA2056">
        <v>83.494832481598948</v>
      </c>
      <c r="DB2056">
        <f ca="1"/>
        <v>74.827851462166024</v>
      </c>
      <c r="DC2056">
        <f ca="1"/>
        <v>73.974419465124342</v>
      </c>
      <c r="DD2056">
        <v>73.123145242270638</v>
      </c>
      <c r="DE2056">
        <f ca="1"/>
        <v>74.921619341608704</v>
      </c>
      <c r="DF2056">
        <v>75.67698842407593</v>
      </c>
    </row>
    <row r="2057" spans="1:110" x14ac:dyDescent="0.25">
      <c r="A2057">
        <v>74.2</v>
      </c>
      <c r="B2057" t="b">
        <v>1</v>
      </c>
      <c r="CW2057">
        <v>0.70099043715846998</v>
      </c>
      <c r="CX2057">
        <v>74.900000000000006</v>
      </c>
      <c r="CY2057">
        <v>74.246402696133387</v>
      </c>
      <c r="CZ2057">
        <v>74.038321065063414</v>
      </c>
      <c r="DA2057">
        <v>83.573856384808423</v>
      </c>
      <c r="DB2057">
        <f ca="1"/>
        <v>74.835648754985939</v>
      </c>
      <c r="DC2057">
        <f ca="1"/>
        <v>73.984164318189414</v>
      </c>
      <c r="DD2057">
        <v>73.132234860561525</v>
      </c>
      <c r="DE2057">
        <f ca="1"/>
        <v>74.930774443601294</v>
      </c>
      <c r="DF2057">
        <v>75.686203006057013</v>
      </c>
    </row>
    <row r="2058" spans="1:110" x14ac:dyDescent="0.25">
      <c r="A2058">
        <v>73.7</v>
      </c>
      <c r="B2058" t="b">
        <v>1</v>
      </c>
      <c r="CW2058">
        <v>0.70133196721311475</v>
      </c>
      <c r="CX2058">
        <v>74.900000000000006</v>
      </c>
      <c r="CY2058">
        <v>74.255774226878131</v>
      </c>
      <c r="CZ2058">
        <v>74.049035825152657</v>
      </c>
      <c r="DA2058">
        <v>83.652970601069768</v>
      </c>
      <c r="DB2058">
        <f ca="1"/>
        <v>74.843448389800727</v>
      </c>
      <c r="DC2058">
        <f ca="1"/>
        <v>73.993915078875048</v>
      </c>
      <c r="DD2058">
        <v>73.141329671437674</v>
      </c>
      <c r="DE2058">
        <f ca="1"/>
        <v>74.939931561131075</v>
      </c>
      <c r="DF2058">
        <v>75.695419319007769</v>
      </c>
    </row>
    <row r="2059" spans="1:110" x14ac:dyDescent="0.25">
      <c r="A2059">
        <v>81.099999999999994</v>
      </c>
      <c r="B2059" t="b">
        <v>1</v>
      </c>
      <c r="CW2059">
        <v>0.70167349726775952</v>
      </c>
      <c r="CX2059">
        <v>74.900000000000006</v>
      </c>
      <c r="CY2059">
        <v>74.265150631347865</v>
      </c>
      <c r="CZ2059">
        <v>74.059757709362415</v>
      </c>
      <c r="DA2059">
        <v>83.732175337049085</v>
      </c>
      <c r="DB2059">
        <f ca="1"/>
        <v>74.851250376212207</v>
      </c>
      <c r="DC2059">
        <f ca="1"/>
        <v>74.003671763236284</v>
      </c>
      <c r="DD2059">
        <v>73.150429683808298</v>
      </c>
      <c r="DE2059">
        <f ca="1"/>
        <v>74.949090702010707</v>
      </c>
      <c r="DF2059">
        <v>75.704637370313748</v>
      </c>
    </row>
    <row r="2060" spans="1:110" x14ac:dyDescent="0.25">
      <c r="A2060">
        <v>89</v>
      </c>
      <c r="B2060" t="b">
        <v>1</v>
      </c>
      <c r="CW2060">
        <v>0.70201502732240439</v>
      </c>
      <c r="CX2060">
        <v>74.900000000000006</v>
      </c>
      <c r="CY2060">
        <v>74.274531923712203</v>
      </c>
      <c r="CZ2060">
        <v>74.07048673654451</v>
      </c>
      <c r="DA2060">
        <v>83.811470800122677</v>
      </c>
      <c r="DB2060">
        <f ca="1"/>
        <v>74.859054723846299</v>
      </c>
      <c r="DC2060">
        <f ca="1"/>
        <v>74.013434387376762</v>
      </c>
      <c r="DD2060">
        <v>73.159534906608144</v>
      </c>
      <c r="DE2060">
        <f ca="1"/>
        <v>74.958251874070527</v>
      </c>
      <c r="DF2060">
        <v>75.713857167376489</v>
      </c>
    </row>
    <row r="2061" spans="1:110" x14ac:dyDescent="0.25">
      <c r="A2061">
        <v>86</v>
      </c>
      <c r="B2061" t="b">
        <v>1</v>
      </c>
      <c r="CW2061">
        <v>0.70235655737704916</v>
      </c>
      <c r="CX2061">
        <v>74.900000000000006</v>
      </c>
      <c r="CY2061">
        <v>74.283918118181901</v>
      </c>
      <c r="CZ2061">
        <v>74.08122292560931</v>
      </c>
      <c r="DA2061">
        <v>83.890857198380246</v>
      </c>
      <c r="DB2061">
        <f ca="1"/>
        <v>74.866861442352914</v>
      </c>
      <c r="DC2061">
        <f ca="1"/>
        <v>74.023202967448796</v>
      </c>
      <c r="DD2061">
        <v>73.168645348797511</v>
      </c>
      <c r="DE2061">
        <f ca="1"/>
        <v>74.967415085158549</v>
      </c>
      <c r="DF2061">
        <v>75.723078717613532</v>
      </c>
    </row>
    <row r="2062" spans="1:110" x14ac:dyDescent="0.25">
      <c r="A2062">
        <v>83</v>
      </c>
      <c r="B2062" t="b">
        <v>1</v>
      </c>
      <c r="CW2062">
        <v>0.70269808743169404</v>
      </c>
      <c r="CX2062">
        <v>74.900000000000006</v>
      </c>
      <c r="CY2062">
        <v>74.293309229009111</v>
      </c>
      <c r="CZ2062">
        <v>74.09196629552585</v>
      </c>
      <c r="DA2062">
        <v>83.970334740628303</v>
      </c>
      <c r="DB2062">
        <f ca="1"/>
        <v>74.874670541406232</v>
      </c>
      <c r="DC2062">
        <f ca="1"/>
        <v>74.032977519653727</v>
      </c>
      <c r="DD2062">
        <v>73.177761019362464</v>
      </c>
      <c r="DE2062">
        <f ca="1"/>
        <v>74.976580343140583</v>
      </c>
      <c r="DF2062">
        <v>75.732302028458577</v>
      </c>
    </row>
    <row r="2063" spans="1:110" x14ac:dyDescent="0.25">
      <c r="A2063">
        <v>82</v>
      </c>
      <c r="B2063" t="b">
        <v>1</v>
      </c>
      <c r="CW2063">
        <v>0.70303961748633881</v>
      </c>
      <c r="CX2063">
        <v>74.900000000000006</v>
      </c>
      <c r="CY2063">
        <v>74.302705270487451</v>
      </c>
      <c r="CZ2063">
        <v>74.102716865322179</v>
      </c>
      <c r="DA2063">
        <v>84.049903636393267</v>
      </c>
      <c r="DB2063">
        <f ca="1"/>
        <v>74.882482030704764</v>
      </c>
      <c r="DC2063">
        <f ca="1"/>
        <v>74.042758060242164</v>
      </c>
      <c r="DD2063">
        <v>73.186881927314843</v>
      </c>
      <c r="DE2063">
        <f ca="1"/>
        <v>74.985747655900397</v>
      </c>
      <c r="DF2063">
        <v>75.741527107361549</v>
      </c>
    </row>
    <row r="2064" spans="1:110" x14ac:dyDescent="0.25">
      <c r="A2064">
        <v>79.599999999999994</v>
      </c>
      <c r="B2064" t="b">
        <v>1</v>
      </c>
      <c r="CW2064">
        <v>0.70338114754098358</v>
      </c>
      <c r="CX2064">
        <v>74.900000000000006</v>
      </c>
      <c r="CY2064">
        <v>74.312106256952305</v>
      </c>
      <c r="CZ2064">
        <v>74.113474654085721</v>
      </c>
      <c r="DA2064">
        <v>84.129564095925005</v>
      </c>
      <c r="DB2064">
        <f ca="1"/>
        <v>74.890295919971436</v>
      </c>
      <c r="DC2064">
        <f ca="1"/>
        <v>74.052544605514086</v>
      </c>
      <c r="DD2064">
        <v>73.196008081692412</v>
      </c>
      <c r="DE2064">
        <f ca="1"/>
        <v>74.994917031339654</v>
      </c>
      <c r="DF2064">
        <v>75.750753961788604</v>
      </c>
    </row>
    <row r="2065" spans="1:110" x14ac:dyDescent="0.25">
      <c r="A2065">
        <v>79.3</v>
      </c>
      <c r="B2065" t="b">
        <v>1</v>
      </c>
      <c r="CW2065">
        <v>0.70372267759562845</v>
      </c>
      <c r="CX2065">
        <v>74.900000000000006</v>
      </c>
      <c r="CY2065">
        <v>74.321512202780966</v>
      </c>
      <c r="CZ2065">
        <v>74.124239680963257</v>
      </c>
      <c r="DA2065">
        <v>84.209316330200025</v>
      </c>
      <c r="DB2065">
        <f ca="1"/>
        <v>74.898112218953784</v>
      </c>
      <c r="DC2065">
        <f ca="1"/>
        <v>74.062337171819152</v>
      </c>
      <c r="DD2065">
        <v>73.205139491558995</v>
      </c>
      <c r="DE2065">
        <f ca="1"/>
        <v>75.004088477378119</v>
      </c>
      <c r="DF2065">
        <v>75.759982599222297</v>
      </c>
    </row>
    <row r="2066" spans="1:110" x14ac:dyDescent="0.25">
      <c r="A2066">
        <v>79</v>
      </c>
      <c r="B2066" t="b">
        <v>1</v>
      </c>
      <c r="CW2066">
        <v>0.70406420765027322</v>
      </c>
      <c r="CX2066">
        <v>74.900000000000006</v>
      </c>
      <c r="CY2066">
        <v>74.330923122392861</v>
      </c>
      <c r="CZ2066">
        <v>74.135011965161596</v>
      </c>
      <c r="DA2066">
        <v>84.289160550924763</v>
      </c>
      <c r="DB2066">
        <f ca="1"/>
        <v>74.905930937424003</v>
      </c>
      <c r="DC2066">
        <f ca="1"/>
        <v>74.072135775556987</v>
      </c>
      <c r="DD2066">
        <v>73.21427616600451</v>
      </c>
      <c r="DE2066">
        <f ca="1"/>
        <v>75.013262001953663</v>
      </c>
      <c r="DF2066">
        <v>75.769213027161612</v>
      </c>
    </row>
    <row r="2067" spans="1:110" x14ac:dyDescent="0.25">
      <c r="A2067">
        <v>78.7</v>
      </c>
      <c r="B2067" t="b">
        <v>1</v>
      </c>
      <c r="CW2067">
        <v>0.70440573770491799</v>
      </c>
      <c r="CX2067">
        <v>74.900000000000006</v>
      </c>
      <c r="CY2067">
        <v>74.340339030249709</v>
      </c>
      <c r="CZ2067">
        <v>74.145791525947431</v>
      </c>
      <c r="DA2067">
        <v>84.369096970539189</v>
      </c>
      <c r="DB2067">
        <f ca="1"/>
        <v>74.913752085179155</v>
      </c>
      <c r="DC2067">
        <f ca="1"/>
        <v>74.081940433177266</v>
      </c>
      <c r="DD2067">
        <v>73.22341811414509</v>
      </c>
      <c r="DE2067">
        <f ca="1"/>
        <v>75.022437613022419</v>
      </c>
      <c r="DF2067">
        <v>75.778445253122044</v>
      </c>
    </row>
    <row r="2068" spans="1:110" x14ac:dyDescent="0.25">
      <c r="A2068">
        <v>78.5</v>
      </c>
      <c r="B2068" t="b">
        <v>1</v>
      </c>
      <c r="CW2068">
        <v>0.70474726775956287</v>
      </c>
      <c r="CX2068">
        <v>74.900000000000006</v>
      </c>
      <c r="CY2068">
        <v>74.34975994085579</v>
      </c>
      <c r="CZ2068">
        <v>74.156578382648078</v>
      </c>
      <c r="DA2068">
        <v>84.44912580222001</v>
      </c>
      <c r="DB2068">
        <f ca="1"/>
        <v>74.921575672041186</v>
      </c>
      <c r="DC2068">
        <f ca="1"/>
        <v>74.091751161180142</v>
      </c>
      <c r="DD2068">
        <v>73.232565345123248</v>
      </c>
      <c r="DE2068">
        <f ca="1"/>
        <v>75.031615318558821</v>
      </c>
      <c r="DF2068">
        <v>75.787679284635672</v>
      </c>
    </row>
    <row r="2069" spans="1:110" x14ac:dyDescent="0.25">
      <c r="A2069">
        <v>77.7</v>
      </c>
      <c r="B2069" t="b">
        <v>1</v>
      </c>
      <c r="CW2069">
        <v>0.70508879781420764</v>
      </c>
      <c r="CX2069">
        <v>74.900000000000006</v>
      </c>
      <c r="CY2069">
        <v>74.359185868758061</v>
      </c>
      <c r="CZ2069">
        <v>74.167372554651365</v>
      </c>
      <c r="DA2069">
        <v>84.529247259884073</v>
      </c>
      <c r="DB2069">
        <f ca="1"/>
        <v>74.929401707857139</v>
      </c>
      <c r="DC2069">
        <f ca="1"/>
        <v>74.101567976116272</v>
      </c>
      <c r="DD2069">
        <v>73.241717868107926</v>
      </c>
      <c r="DE2069">
        <f ca="1"/>
        <v>75.040795126555693</v>
      </c>
      <c r="DF2069">
        <v>75.796915129251246</v>
      </c>
    </row>
    <row r="2070" spans="1:110" x14ac:dyDescent="0.25">
      <c r="A2070">
        <v>78</v>
      </c>
      <c r="B2070" t="b">
        <v>1</v>
      </c>
      <c r="CW2070">
        <v>0.70543032786885251</v>
      </c>
      <c r="CX2070">
        <v>74.900000000000006</v>
      </c>
      <c r="CY2070">
        <v>74.368616828546408</v>
      </c>
      <c r="CZ2070">
        <v>74.178174061406125</v>
      </c>
      <c r="DA2070">
        <v>84.609461558191924</v>
      </c>
      <c r="DB2070">
        <f ca="1"/>
        <v>74.937230202499208</v>
      </c>
      <c r="DC2070">
        <f ca="1"/>
        <v>74.111390894587231</v>
      </c>
      <c r="DD2070">
        <v>73.250875692294642</v>
      </c>
      <c r="DE2070">
        <f ca="1"/>
        <v>75.049977045024335</v>
      </c>
      <c r="DF2070">
        <v>75.806152794534285</v>
      </c>
    </row>
    <row r="2071" spans="1:110" x14ac:dyDescent="0.25">
      <c r="A2071">
        <v>77.3</v>
      </c>
      <c r="B2071" t="b">
        <v>1</v>
      </c>
      <c r="CW2071">
        <v>0.70577185792349728</v>
      </c>
      <c r="CX2071">
        <v>74.900000000000006</v>
      </c>
      <c r="CY2071">
        <v>74.378052834853833</v>
      </c>
      <c r="CZ2071">
        <v>74.188982922422383</v>
      </c>
      <c r="DA2071">
        <v>84.689768912551145</v>
      </c>
      <c r="DB2071">
        <f ca="1"/>
        <v>74.945061165864928</v>
      </c>
      <c r="DC2071">
        <f ca="1"/>
        <v>74.121219933245641</v>
      </c>
      <c r="DD2071">
        <v>73.260038826905514</v>
      </c>
      <c r="DE2071">
        <f ca="1"/>
        <v>75.059161081994617</v>
      </c>
      <c r="DF2071">
        <v>75.81539228806713</v>
      </c>
    </row>
    <row r="2072" spans="1:110" x14ac:dyDescent="0.25">
      <c r="A2072">
        <v>77.2</v>
      </c>
      <c r="B2072" t="b">
        <v>1</v>
      </c>
      <c r="CW2072">
        <v>0.70611338797814205</v>
      </c>
      <c r="CX2072">
        <v>74.900000000000006</v>
      </c>
      <c r="CY2072">
        <v>74.387493902356681</v>
      </c>
      <c r="CZ2072">
        <v>74.19979915727184</v>
      </c>
      <c r="DA2072">
        <v>84.770169539119905</v>
      </c>
      <c r="DB2072">
        <f ca="1"/>
        <v>74.952894607877255</v>
      </c>
      <c r="DC2072">
        <f ca="1"/>
        <v>74.131055108795465</v>
      </c>
      <c r="DD2072">
        <v>73.269207281189509</v>
      </c>
      <c r="DE2072">
        <f ca="1"/>
        <v>75.068347245515113</v>
      </c>
      <c r="DF2072">
        <v>75.824633617448995</v>
      </c>
    </row>
    <row r="2073" spans="1:110" x14ac:dyDescent="0.25">
      <c r="A2073">
        <v>76.900000000000006</v>
      </c>
      <c r="B2073" t="b">
        <v>1</v>
      </c>
      <c r="CW2073">
        <v>0.70645491803278693</v>
      </c>
      <c r="CX2073">
        <v>74.900000000000006</v>
      </c>
      <c r="CY2073">
        <v>74.396940045774812</v>
      </c>
      <c r="CZ2073">
        <v>74.210622785587773</v>
      </c>
      <c r="DA2073">
        <v>84.85066365481039</v>
      </c>
      <c r="DB2073">
        <f ca="1"/>
        <v>74.960730538484682</v>
      </c>
      <c r="DC2073">
        <f ca="1"/>
        <v>74.140896437992197</v>
      </c>
      <c r="DD2073">
        <v>73.278381064422405</v>
      </c>
      <c r="DE2073">
        <f ca="1"/>
        <v>75.07753554365307</v>
      </c>
      <c r="DF2073">
        <v>75.833876790296159</v>
      </c>
    </row>
    <row r="2074" spans="1:110" x14ac:dyDescent="0.25">
      <c r="A2074">
        <v>76.599999999999994</v>
      </c>
      <c r="B2074" t="b">
        <v>1</v>
      </c>
      <c r="CW2074">
        <v>0.70679644808743169</v>
      </c>
      <c r="CX2074">
        <v>74.900000000000006</v>
      </c>
      <c r="CY2074">
        <v>74.406391279871812</v>
      </c>
      <c r="CZ2074">
        <v>74.221453827065716</v>
      </c>
      <c r="DA2074">
        <v>84.931251477292321</v>
      </c>
      <c r="DB2074">
        <f ca="1"/>
        <v>74.96856896766144</v>
      </c>
      <c r="DC2074">
        <f ca="1"/>
        <v>74.150743937643185</v>
      </c>
      <c r="DD2074">
        <v>73.287560185907026</v>
      </c>
      <c r="DE2074">
        <f ca="1"/>
        <v>75.086725984494635</v>
      </c>
      <c r="DF2074">
        <v>75.843121814241883</v>
      </c>
    </row>
    <row r="2075" spans="1:110" x14ac:dyDescent="0.25">
      <c r="A2075">
        <v>78.2</v>
      </c>
      <c r="B2075" t="b">
        <v>1</v>
      </c>
      <c r="CW2075">
        <v>0.70713797814207646</v>
      </c>
      <c r="CX2075">
        <v>74.900000000000006</v>
      </c>
      <c r="CY2075">
        <v>74.415847619455221</v>
      </c>
      <c r="CZ2075">
        <v>74.232292301463673</v>
      </c>
      <c r="DA2075">
        <v>85.011933224996511</v>
      </c>
      <c r="DB2075">
        <f ca="1"/>
        <v>74.976409905407493</v>
      </c>
      <c r="DC2075">
        <f ca="1"/>
        <v>74.16059762460776</v>
      </c>
      <c r="DD2075">
        <v>73.296744654973239</v>
      </c>
      <c r="DE2075">
        <f ca="1"/>
        <v>75.095918576144811</v>
      </c>
      <c r="DF2075">
        <v>75.852368696936651</v>
      </c>
    </row>
    <row r="2076" spans="1:110" x14ac:dyDescent="0.25">
      <c r="A2076">
        <v>78.099999999999994</v>
      </c>
      <c r="B2076" t="b">
        <v>1</v>
      </c>
      <c r="CW2076">
        <v>0.70747950819672134</v>
      </c>
      <c r="CX2076">
        <v>75</v>
      </c>
      <c r="CY2076">
        <v>74.425309079376717</v>
      </c>
      <c r="CZ2076">
        <v>74.243138228602049</v>
      </c>
      <c r="DA2076">
        <v>85.092709117118474</v>
      </c>
      <c r="DB2076">
        <f ca="1"/>
        <v>74.984253361748841</v>
      </c>
      <c r="DC2076">
        <f ca="1"/>
        <v>74.170457515797622</v>
      </c>
      <c r="DD2076">
        <v>73.305934480978152</v>
      </c>
      <c r="DE2076">
        <f ca="1"/>
        <v>75.10511332672769</v>
      </c>
      <c r="DF2076">
        <v>75.861617446048143</v>
      </c>
    </row>
    <row r="2077" spans="1:110" x14ac:dyDescent="0.25">
      <c r="A2077">
        <v>77.900000000000006</v>
      </c>
      <c r="B2077" t="b">
        <v>1</v>
      </c>
      <c r="CW2077">
        <v>0.70782103825136611</v>
      </c>
      <c r="CX2077">
        <v>75</v>
      </c>
      <c r="CY2077">
        <v>74.434775674532347</v>
      </c>
      <c r="CZ2077">
        <v>74.253991628364602</v>
      </c>
      <c r="DA2077">
        <v>85.173579373621834</v>
      </c>
      <c r="DB2077">
        <f ca="1"/>
        <v>74.992099346737433</v>
      </c>
      <c r="DC2077">
        <f ca="1"/>
        <v>74.18032362817695</v>
      </c>
      <c r="DD2077">
        <v>73.315129673306203</v>
      </c>
      <c r="DE2077">
        <f ca="1"/>
        <v>75.114310244386388</v>
      </c>
      <c r="DF2077">
        <v>75.870868069261377</v>
      </c>
    </row>
    <row r="2078" spans="1:110" x14ac:dyDescent="0.25">
      <c r="A2078">
        <v>77.8</v>
      </c>
      <c r="B2078" t="b">
        <v>1</v>
      </c>
      <c r="CW2078">
        <v>0.70816256830601088</v>
      </c>
      <c r="CX2078">
        <v>75</v>
      </c>
      <c r="CY2078">
        <v>74.44424741986272</v>
      </c>
      <c r="CZ2078">
        <v>74.264852520697985</v>
      </c>
      <c r="DA2078">
        <v>85.254544215242049</v>
      </c>
      <c r="DB2078">
        <f ca="1"/>
        <v>74.999947870451535</v>
      </c>
      <c r="DC2078">
        <f ca="1"/>
        <v>74.190195978762716</v>
      </c>
      <c r="DD2078">
        <v>73.324330241369225</v>
      </c>
      <c r="DE2078">
        <f ca="1"/>
        <v>75.123509337283267</v>
      </c>
      <c r="DF2078">
        <v>75.88012057427872</v>
      </c>
    </row>
    <row r="2079" spans="1:110" x14ac:dyDescent="0.25">
      <c r="A2079">
        <v>77.5</v>
      </c>
      <c r="B2079" t="b">
        <v>1</v>
      </c>
      <c r="CW2079">
        <v>0.70850409836065575</v>
      </c>
      <c r="CX2079">
        <v>75</v>
      </c>
      <c r="CY2079">
        <v>74.453724330353225</v>
      </c>
      <c r="CZ2079">
        <v>74.275720925612788</v>
      </c>
      <c r="DA2079">
        <v>85.335603863490064</v>
      </c>
      <c r="DB2079">
        <f ca="1"/>
        <v>75.007798942995677</v>
      </c>
      <c r="DC2079">
        <f ca="1"/>
        <v>74.200074584624986</v>
      </c>
      <c r="DD2079">
        <v>73.333536194606637</v>
      </c>
      <c r="DE2079">
        <f ca="1"/>
        <v>75.132710613599954</v>
      </c>
      <c r="DF2079">
        <v>75.889374968820078</v>
      </c>
    </row>
    <row r="2080" spans="1:110" x14ac:dyDescent="0.25">
      <c r="A2080">
        <v>77.3</v>
      </c>
      <c r="B2080" t="b">
        <v>1</v>
      </c>
      <c r="CW2080">
        <v>0.70884562841530052</v>
      </c>
      <c r="CX2080">
        <v>75</v>
      </c>
      <c r="CY2080">
        <v>74.463206421034243</v>
      </c>
      <c r="CZ2080">
        <v>74.286596863183235</v>
      </c>
      <c r="DA2080">
        <v>85.416758540655763</v>
      </c>
      <c r="DB2080">
        <f ca="1"/>
        <v>75.015652574500834</v>
      </c>
      <c r="DC2080">
        <f ca="1"/>
        <v>74.209959462887014</v>
      </c>
      <c r="DD2080">
        <v>73.342747542485469</v>
      </c>
      <c r="DE2080">
        <f ca="1"/>
        <v>75.141914081537422</v>
      </c>
      <c r="DF2080">
        <v>75.898631260622892</v>
      </c>
    </row>
    <row r="2081" spans="1:110" x14ac:dyDescent="0.25">
      <c r="A2081">
        <v>77</v>
      </c>
      <c r="B2081" t="b">
        <v>1</v>
      </c>
      <c r="CW2081">
        <v>0.7091871584699454</v>
      </c>
      <c r="CX2081">
        <v>75</v>
      </c>
      <c r="CY2081">
        <v>74.47269370698136</v>
      </c>
      <c r="CZ2081">
        <v>74.297480353547869</v>
      </c>
      <c r="DA2081">
        <v>85.49800846981185</v>
      </c>
      <c r="DB2081">
        <f ca="1"/>
        <v>75.023508775124625</v>
      </c>
      <c r="DC2081">
        <f ca="1"/>
        <v>74.219850630725674</v>
      </c>
      <c r="DD2081">
        <v>73.351964294500576</v>
      </c>
      <c r="DE2081">
        <f ca="1"/>
        <v>75.151119749316152</v>
      </c>
      <c r="DF2081">
        <v>75.907889457442238</v>
      </c>
    </row>
    <row r="2082" spans="1:110" x14ac:dyDescent="0.25">
      <c r="A2082">
        <v>76.8</v>
      </c>
      <c r="B2082" t="b">
        <v>1</v>
      </c>
      <c r="CW2082">
        <v>0.70952868852459017</v>
      </c>
      <c r="CX2082">
        <v>75</v>
      </c>
      <c r="CY2082">
        <v>74.482186203315578</v>
      </c>
      <c r="CZ2082">
        <v>74.308371416909551</v>
      </c>
      <c r="DA2082">
        <v>85.579353874817315</v>
      </c>
      <c r="DB2082">
        <f ca="1"/>
        <v>75.03136755505129</v>
      </c>
      <c r="DC2082">
        <f ca="1"/>
        <v>74.22974810537157</v>
      </c>
      <c r="DD2082">
        <v>73.361186460174636</v>
      </c>
      <c r="DE2082">
        <f ca="1"/>
        <v>75.160327625176137</v>
      </c>
      <c r="DF2082">
        <v>75.917149567050927</v>
      </c>
    </row>
    <row r="2083" spans="1:110" x14ac:dyDescent="0.25">
      <c r="A2083">
        <v>76.7</v>
      </c>
      <c r="B2083" t="b">
        <v>1</v>
      </c>
      <c r="CW2083">
        <v>0.70987021857923494</v>
      </c>
      <c r="CX2083">
        <v>75</v>
      </c>
      <c r="CY2083">
        <v>74.491683925203546</v>
      </c>
      <c r="CZ2083">
        <v>74.319270073536089</v>
      </c>
      <c r="DA2083">
        <v>85.660794980321327</v>
      </c>
      <c r="DB2083">
        <f ca="1"/>
        <v>75.039228924492051</v>
      </c>
      <c r="DC2083">
        <f ca="1"/>
        <v>74.239651904109408</v>
      </c>
      <c r="DD2083">
        <v>73.370414049058397</v>
      </c>
      <c r="DE2083">
        <f ca="1"/>
        <v>75.169537717377054</v>
      </c>
      <c r="DF2083">
        <v>75.926411597239593</v>
      </c>
    </row>
    <row r="2084" spans="1:110" x14ac:dyDescent="0.25">
      <c r="A2084">
        <v>76.599999999999994</v>
      </c>
      <c r="B2084" t="b">
        <v>1</v>
      </c>
      <c r="CW2084">
        <v>0.71021174863387981</v>
      </c>
      <c r="CX2084">
        <v>75</v>
      </c>
      <c r="CY2084">
        <v>74.50118688785777</v>
      </c>
      <c r="CZ2084">
        <v>74.330176343760357</v>
      </c>
      <c r="DA2084">
        <v>85.742332011766834</v>
      </c>
      <c r="DB2084">
        <f ca="1"/>
        <v>75.047092893685019</v>
      </c>
      <c r="DC2084">
        <f ca="1"/>
        <v>74.249562044278164</v>
      </c>
      <c r="DD2084">
        <v>73.379647070730655</v>
      </c>
      <c r="DE2084">
        <f ca="1"/>
        <v>75.178750034198274</v>
      </c>
      <c r="DF2084">
        <v>75.935675555816772</v>
      </c>
    </row>
    <row r="2085" spans="1:110" x14ac:dyDescent="0.25">
      <c r="A2085">
        <v>76.599999999999994</v>
      </c>
      <c r="B2085" t="b">
        <v>1</v>
      </c>
      <c r="CW2085">
        <v>0.71055327868852458</v>
      </c>
      <c r="CX2085">
        <v>75</v>
      </c>
      <c r="CY2085">
        <v>74.510695106536815</v>
      </c>
      <c r="CZ2085">
        <v>74.34109024798056</v>
      </c>
      <c r="DA2085">
        <v>85.823965195394322</v>
      </c>
      <c r="DB2085">
        <f ca="1"/>
        <v>75.054959472895462</v>
      </c>
      <c r="DC2085">
        <f ca="1"/>
        <v>74.259478543271371</v>
      </c>
      <c r="DD2085">
        <v>73.38888553479849</v>
      </c>
      <c r="DE2085">
        <f ca="1"/>
        <v>75.187964583939063</v>
      </c>
      <c r="DF2085">
        <v>75.944941450608979</v>
      </c>
    </row>
    <row r="2086" spans="1:110" x14ac:dyDescent="0.25">
      <c r="A2086">
        <v>76.599999999999994</v>
      </c>
      <c r="B2086" t="b">
        <v>1</v>
      </c>
      <c r="CW2086">
        <v>0.71089480874316935</v>
      </c>
      <c r="CX2086">
        <v>75</v>
      </c>
      <c r="CY2086">
        <v>74.520208596545558</v>
      </c>
      <c r="CZ2086">
        <v>74.352011806660684</v>
      </c>
      <c r="DA2086">
        <v>85.905694758245644</v>
      </c>
      <c r="DB2086">
        <f ca="1"/>
        <v>75.062828672415861</v>
      </c>
      <c r="DC2086">
        <f ca="1"/>
        <v>74.26940141853737</v>
      </c>
      <c r="DD2086">
        <v>73.398129450897287</v>
      </c>
      <c r="DE2086">
        <f ca="1"/>
        <v>75.197181374918586</v>
      </c>
      <c r="DF2086">
        <v>75.954209289460792</v>
      </c>
    </row>
    <row r="2087" spans="1:110" x14ac:dyDescent="0.25">
      <c r="A2087">
        <v>76.5</v>
      </c>
      <c r="B2087" t="b">
        <v>1</v>
      </c>
      <c r="CW2087">
        <v>0.71123633879781423</v>
      </c>
      <c r="CX2087">
        <v>75</v>
      </c>
      <c r="CY2087">
        <v>74.52972737323536</v>
      </c>
      <c r="CZ2087">
        <v>74.362941040330696</v>
      </c>
      <c r="DA2087">
        <v>85.987520928167754</v>
      </c>
      <c r="DB2087">
        <f ca="1"/>
        <v>75.070700502566169</v>
      </c>
      <c r="DC2087">
        <f ca="1"/>
        <v>74.27933068757963</v>
      </c>
      <c r="DD2087">
        <v>73.407378828690923</v>
      </c>
      <c r="DE2087">
        <f ca="1"/>
        <v>75.206400415475983</v>
      </c>
      <c r="DF2087">
        <v>75.963479080234947</v>
      </c>
    </row>
    <row r="2088" spans="1:110" x14ac:dyDescent="0.25">
      <c r="A2088">
        <v>76.400000000000006</v>
      </c>
      <c r="B2088" t="b">
        <v>1</v>
      </c>
      <c r="CW2088">
        <v>0.71157786885245899</v>
      </c>
      <c r="CX2088">
        <v>75</v>
      </c>
      <c r="CY2088">
        <v>74.539251452004351</v>
      </c>
      <c r="CZ2088">
        <v>74.373877969586957</v>
      </c>
      <c r="DA2088">
        <v>86.069443933816473</v>
      </c>
      <c r="DB2088">
        <f ca="1"/>
        <v>75.078574973693776</v>
      </c>
      <c r="DC2088">
        <f ca="1"/>
        <v>74.289266367956884</v>
      </c>
      <c r="DD2088">
        <v>73.416633677871857</v>
      </c>
      <c r="DE2088">
        <f ca="1"/>
        <v>75.215621713970577</v>
      </c>
      <c r="DF2088">
        <v>75.972750830812444</v>
      </c>
    </row>
    <row r="2089" spans="1:110" x14ac:dyDescent="0.25">
      <c r="A2089">
        <v>76.3</v>
      </c>
      <c r="B2089" t="b">
        <v>1</v>
      </c>
      <c r="CW2089">
        <v>0.71191939890710387</v>
      </c>
      <c r="CX2089">
        <v>75</v>
      </c>
      <c r="CY2089">
        <v>74.548780848297596</v>
      </c>
      <c r="CZ2089">
        <v>74.384822615092475</v>
      </c>
      <c r="DA2089">
        <v>86.151464004660497</v>
      </c>
      <c r="DB2089">
        <f ca="1"/>
        <v>75.086452096173815</v>
      </c>
      <c r="DC2089">
        <f ca="1"/>
        <v>74.299208477283543</v>
      </c>
      <c r="DD2089">
        <v>73.425894008161251</v>
      </c>
      <c r="DE2089">
        <f ca="1"/>
        <v>75.224845278781899</v>
      </c>
      <c r="DF2089">
        <v>75.982024549092586</v>
      </c>
    </row>
    <row r="2090" spans="1:110" x14ac:dyDescent="0.25">
      <c r="A2090">
        <v>76.2</v>
      </c>
      <c r="B2090" t="b">
        <v>1</v>
      </c>
      <c r="CW2090">
        <v>0.71226092896174864</v>
      </c>
      <c r="CX2090">
        <v>75</v>
      </c>
      <c r="CY2090">
        <v>74.558315577607388</v>
      </c>
      <c r="CZ2090">
        <v>74.395774997577206</v>
      </c>
      <c r="DA2090">
        <v>86.233581370984993</v>
      </c>
      <c r="DB2090">
        <f ca="1"/>
        <v>75.094331880409129</v>
      </c>
      <c r="DC2090">
        <f ca="1"/>
        <v>74.309157033229823</v>
      </c>
      <c r="DD2090">
        <v>73.435159829309043</v>
      </c>
      <c r="DE2090">
        <f ca="1"/>
        <v>75.234071118309728</v>
      </c>
      <c r="DF2090">
        <v>75.991300242993077</v>
      </c>
    </row>
    <row r="2091" spans="1:110" x14ac:dyDescent="0.25">
      <c r="A2091">
        <v>82.3</v>
      </c>
      <c r="B2091" t="b">
        <v>1</v>
      </c>
      <c r="CW2091">
        <v>0.71260245901639341</v>
      </c>
      <c r="CX2091">
        <v>75</v>
      </c>
      <c r="CY2091">
        <v>74.567855655473366</v>
      </c>
      <c r="CZ2091">
        <v>74.406735137838325</v>
      </c>
      <c r="DA2091">
        <v>86.315796263895734</v>
      </c>
      <c r="DB2091">
        <f ca="1"/>
        <v>75.102214336830585</v>
      </c>
      <c r="DC2091">
        <f ca="1"/>
        <v>74.319112053522133</v>
      </c>
      <c r="DD2091">
        <v>73.444431151094193</v>
      </c>
      <c r="DE2091">
        <f ca="1"/>
        <v>75.243299240974281</v>
      </c>
      <c r="DF2091">
        <v>76.000577920450183</v>
      </c>
    </row>
    <row r="2092" spans="1:110" x14ac:dyDescent="0.25">
      <c r="A2092">
        <v>82</v>
      </c>
      <c r="B2092" t="b">
        <v>1</v>
      </c>
      <c r="CW2092">
        <v>0.71294398907103829</v>
      </c>
      <c r="CX2092">
        <v>75</v>
      </c>
      <c r="CY2092">
        <v>74.577401097482863</v>
      </c>
      <c r="CZ2092">
        <v>74.417703056740848</v>
      </c>
      <c r="DA2092">
        <v>86.398108915322894</v>
      </c>
      <c r="DB2092">
        <f ca="1"/>
        <v>75.110099475897087</v>
      </c>
      <c r="DC2092">
        <f ca="1"/>
        <v>74.329073555943225</v>
      </c>
      <c r="DD2092">
        <v>73.453707983324648</v>
      </c>
      <c r="DE2092">
        <f ca="1"/>
        <v>75.252529655216307</v>
      </c>
      <c r="DF2092">
        <v>76.009857589418715</v>
      </c>
    </row>
    <row r="2093" spans="1:110" x14ac:dyDescent="0.25">
      <c r="A2093">
        <v>81.7</v>
      </c>
      <c r="B2093" t="b">
        <v>1</v>
      </c>
      <c r="CW2093">
        <v>0.71328551912568305</v>
      </c>
      <c r="CX2093">
        <v>75</v>
      </c>
      <c r="CY2093">
        <v>74.586951919271058</v>
      </c>
      <c r="CZ2093">
        <v>74.428678775217421</v>
      </c>
      <c r="DA2093">
        <v>86.480519558024838</v>
      </c>
      <c r="DB2093">
        <f ca="1"/>
        <v>75.117987308095749</v>
      </c>
      <c r="DC2093">
        <f ca="1"/>
        <v>74.339041558332582</v>
      </c>
      <c r="DD2093">
        <v>73.462990335837588</v>
      </c>
      <c r="DE2093">
        <f ca="1"/>
        <v>75.261762369497077</v>
      </c>
      <c r="DF2093">
        <v>76.019139257872183</v>
      </c>
    </row>
    <row r="2094" spans="1:110" x14ac:dyDescent="0.25">
      <c r="A2094">
        <v>81.2</v>
      </c>
      <c r="B2094" t="b">
        <v>1</v>
      </c>
      <c r="CW2094">
        <v>0.71362704918032782</v>
      </c>
      <c r="CX2094">
        <v>75</v>
      </c>
      <c r="CY2094">
        <v>74.596508136521223</v>
      </c>
      <c r="CZ2094">
        <v>74.439662314269228</v>
      </c>
      <c r="DA2094">
        <v>86.563028425592364</v>
      </c>
      <c r="DB2094">
        <f ca="1"/>
        <v>75.125877843942064</v>
      </c>
      <c r="DC2094">
        <f ca="1"/>
        <v>74.349016078586587</v>
      </c>
      <c r="DD2094">
        <v>73.47227821849944</v>
      </c>
      <c r="DE2094">
        <f ca="1"/>
        <v>75.270997392298639</v>
      </c>
      <c r="DF2094">
        <v>76.028422933802858</v>
      </c>
    </row>
    <row r="2095" spans="1:110" x14ac:dyDescent="0.25">
      <c r="A2095">
        <v>81.099999999999994</v>
      </c>
      <c r="B2095" t="b">
        <v>1</v>
      </c>
      <c r="CW2095">
        <v>0.7139685792349727</v>
      </c>
      <c r="CX2095">
        <v>75</v>
      </c>
      <c r="CY2095">
        <v>74.606069764964985</v>
      </c>
      <c r="CZ2095">
        <v>74.450653694965894</v>
      </c>
      <c r="DA2095">
        <v>86.645635752452421</v>
      </c>
      <c r="DB2095">
        <f ca="1"/>
        <v>75.133771093980016</v>
      </c>
      <c r="DC2095">
        <f ca="1"/>
        <v>74.358997134658864</v>
      </c>
      <c r="DD2095">
        <v>73.481571641206131</v>
      </c>
      <c r="DE2095">
        <f ca="1"/>
        <v>75.280234732123787</v>
      </c>
      <c r="DF2095">
        <v>76.037708625221882</v>
      </c>
    </row>
    <row r="2096" spans="1:110" x14ac:dyDescent="0.25">
      <c r="A2096">
        <v>87</v>
      </c>
      <c r="B2096" t="b">
        <v>1</v>
      </c>
      <c r="CW2096">
        <v>0.71431010928961747</v>
      </c>
      <c r="CX2096">
        <v>75</v>
      </c>
      <c r="CY2096">
        <v>74.615636820382491</v>
      </c>
      <c r="CZ2096">
        <v>74.461652938446051</v>
      </c>
      <c r="DA2096">
        <v>86.728341773872188</v>
      </c>
      <c r="DB2096">
        <f ca="1"/>
        <v>75.141667068782226</v>
      </c>
      <c r="DC2096">
        <f ca="1"/>
        <v>74.368984744560493</v>
      </c>
      <c r="DD2096">
        <v>73.490870613883061</v>
      </c>
      <c r="DE2096">
        <f ca="1"/>
        <v>75.289474397496178</v>
      </c>
      <c r="DF2096">
        <v>76.046996340159353</v>
      </c>
    </row>
    <row r="2097" spans="1:110" x14ac:dyDescent="0.25">
      <c r="A2097">
        <v>86</v>
      </c>
      <c r="B2097" t="b">
        <v>1</v>
      </c>
      <c r="CW2097">
        <v>0.71465163934426235</v>
      </c>
      <c r="CX2097">
        <v>75</v>
      </c>
      <c r="CY2097">
        <v>74.625209318602728</v>
      </c>
      <c r="CZ2097">
        <v>74.472660065917466</v>
      </c>
      <c r="DA2097">
        <v>86.811146725963198</v>
      </c>
      <c r="DB2097">
        <f ca="1"/>
        <v>75.149565778950119</v>
      </c>
      <c r="DC2097">
        <f ca="1"/>
        <v>74.378978926360389</v>
      </c>
      <c r="DD2097">
        <v>73.500175146485361</v>
      </c>
      <c r="DE2097">
        <f ca="1"/>
        <v>75.298716396960529</v>
      </c>
      <c r="DF2097">
        <v>76.0562860866644</v>
      </c>
    </row>
    <row r="2098" spans="1:110" x14ac:dyDescent="0.25">
      <c r="A2098">
        <v>83</v>
      </c>
      <c r="B2098" t="b">
        <v>1</v>
      </c>
      <c r="CW2098">
        <v>0.71499316939890711</v>
      </c>
      <c r="CX2098">
        <v>75</v>
      </c>
      <c r="CY2098">
        <v>74.634787275503683</v>
      </c>
      <c r="CZ2098">
        <v>74.483675098657628</v>
      </c>
      <c r="DA2098">
        <v>86.894050845685172</v>
      </c>
      <c r="DB2098">
        <f ca="1"/>
        <v>75.157467235114026</v>
      </c>
      <c r="DC2098">
        <f ca="1"/>
        <v>74.388979698185452</v>
      </c>
      <c r="DD2098">
        <v>73.509485248997919</v>
      </c>
      <c r="DE2098">
        <f ca="1"/>
        <v>75.307960739082603</v>
      </c>
      <c r="DF2098">
        <v>76.065577872805278</v>
      </c>
    </row>
    <row r="2099" spans="1:110" x14ac:dyDescent="0.25">
      <c r="A2099">
        <v>79.8</v>
      </c>
      <c r="B2099" t="b">
        <v>1</v>
      </c>
      <c r="CW2099">
        <v>0.71533469945355188</v>
      </c>
      <c r="CX2099">
        <v>75</v>
      </c>
      <c r="CY2099">
        <v>74.644370707012627</v>
      </c>
      <c r="CZ2099">
        <v>74.49469805801381</v>
      </c>
      <c r="DA2099">
        <v>86.977054370850283</v>
      </c>
      <c r="DB2099">
        <f ca="1"/>
        <v>75.165371447933396</v>
      </c>
      <c r="DC2099">
        <f ca="1"/>
        <v>74.398987078220898</v>
      </c>
      <c r="DD2099">
        <v>73.518800931435592</v>
      </c>
      <c r="DE2099">
        <f ca="1"/>
        <v>75.317207432449365</v>
      </c>
      <c r="DF2099">
        <v>76.074871706669484</v>
      </c>
    </row>
    <row r="2100" spans="1:110" x14ac:dyDescent="0.25">
      <c r="A2100">
        <v>79.400000000000006</v>
      </c>
      <c r="B2100" t="b">
        <v>1</v>
      </c>
      <c r="CW2100">
        <v>0.71567622950819676</v>
      </c>
      <c r="CX2100">
        <v>75</v>
      </c>
      <c r="CY2100">
        <v>74.653959629106325</v>
      </c>
      <c r="CZ2100">
        <v>74.505728965403634</v>
      </c>
      <c r="DA2100">
        <v>87.060157540127179</v>
      </c>
      <c r="DB2100">
        <f ca="1"/>
        <v>75.173278428096822</v>
      </c>
      <c r="DC2100">
        <f ca="1"/>
        <v>74.409001084710596</v>
      </c>
      <c r="DD2100">
        <v>73.528122203843225</v>
      </c>
      <c r="DE2100">
        <f ca="1"/>
        <v>75.326456485669055</v>
      </c>
      <c r="DF2100">
        <v>76.084167596363812</v>
      </c>
    </row>
    <row r="2101" spans="1:110" x14ac:dyDescent="0.25">
      <c r="A2101">
        <v>78.7</v>
      </c>
      <c r="B2101" t="b">
        <v>1</v>
      </c>
      <c r="CW2101">
        <v>0.71601775956284153</v>
      </c>
      <c r="CX2101">
        <v>75</v>
      </c>
      <c r="CY2101">
        <v>74.663554057811325</v>
      </c>
      <c r="CZ2101">
        <v>74.516767842315261</v>
      </c>
      <c r="DA2101">
        <v>87.143360593044989</v>
      </c>
      <c r="DB2101">
        <f ca="1"/>
        <v>75.181188186322345</v>
      </c>
      <c r="DC2101">
        <f ca="1"/>
        <v>74.419021735957287</v>
      </c>
      <c r="DD2101">
        <v>73.537449076295857</v>
      </c>
      <c r="DE2101">
        <f ca="1"/>
        <v>75.335707907371344</v>
      </c>
      <c r="DF2101">
        <v>76.0934655500145</v>
      </c>
    </row>
    <row r="2102" spans="1:110" x14ac:dyDescent="0.25">
      <c r="A2102">
        <v>78.2</v>
      </c>
      <c r="B2102" t="b">
        <v>1</v>
      </c>
      <c r="CW2102">
        <v>0.71635928961748629</v>
      </c>
      <c r="CX2102">
        <v>75</v>
      </c>
      <c r="CY2102">
        <v>74.673154009204097</v>
      </c>
      <c r="CZ2102">
        <v>74.527814710307865</v>
      </c>
      <c r="DA2102">
        <v>87.226663769997685</v>
      </c>
      <c r="DB2102">
        <f ca="1"/>
        <v>75.189100733357435</v>
      </c>
      <c r="DC2102">
        <f ca="1"/>
        <v>74.429049050322831</v>
      </c>
      <c r="DD2102">
        <v>73.546781558898871</v>
      </c>
      <c r="DE2102">
        <f ca="1"/>
        <v>75.344961706207343</v>
      </c>
      <c r="DF2102">
        <v>76.102765575767236</v>
      </c>
    </row>
    <row r="2103" spans="1:110" x14ac:dyDescent="0.25">
      <c r="A2103">
        <v>77.599999999999994</v>
      </c>
      <c r="B2103" t="b">
        <v>1</v>
      </c>
      <c r="CW2103">
        <v>0.71670081967213117</v>
      </c>
      <c r="CX2103">
        <v>75</v>
      </c>
      <c r="CY2103">
        <v>74.682759499411404</v>
      </c>
      <c r="CZ2103">
        <v>74.538869591011789</v>
      </c>
      <c r="DA2103">
        <v>87.310067312248108</v>
      </c>
      <c r="DB2103">
        <f ca="1"/>
        <v>75.197016079979321</v>
      </c>
      <c r="DC2103">
        <f ca="1"/>
        <v>74.439083046228603</v>
      </c>
      <c r="DD2103">
        <v>73.556119661788031</v>
      </c>
      <c r="DE2103">
        <f ca="1"/>
        <v>75.354217890849824</v>
      </c>
      <c r="DF2103">
        <v>76.112067681787352</v>
      </c>
    </row>
    <row r="2104" spans="1:110" x14ac:dyDescent="0.25">
      <c r="A2104">
        <v>77.099999999999994</v>
      </c>
      <c r="B2104" t="b">
        <v>1</v>
      </c>
      <c r="CW2104">
        <v>0.71704234972677594</v>
      </c>
      <c r="CX2104">
        <v>75</v>
      </c>
      <c r="CY2104">
        <v>74.692370544610441</v>
      </c>
      <c r="CZ2104">
        <v>74.549932506129053</v>
      </c>
      <c r="DA2104">
        <v>87.393571461932112</v>
      </c>
      <c r="DB2104">
        <f ca="1"/>
        <v>75.204934236994958</v>
      </c>
      <c r="DC2104">
        <f ca="1"/>
        <v>74.449123742155706</v>
      </c>
      <c r="DD2104">
        <v>73.565463395129669</v>
      </c>
      <c r="DE2104">
        <f ca="1"/>
        <v>75.363476469993188</v>
      </c>
      <c r="DF2104">
        <v>76.121371876259815</v>
      </c>
    </row>
    <row r="2105" spans="1:110" x14ac:dyDescent="0.25">
      <c r="A2105">
        <v>76.7</v>
      </c>
      <c r="B2105" t="b">
        <v>1</v>
      </c>
      <c r="CW2105">
        <v>0.71738387978142082</v>
      </c>
      <c r="CX2105">
        <v>75</v>
      </c>
      <c r="CY2105">
        <v>74.701987161029152</v>
      </c>
      <c r="CZ2105">
        <v>74.561003477433616</v>
      </c>
      <c r="DA2105">
        <v>87.477176462062971</v>
      </c>
      <c r="DB2105">
        <f ca="1"/>
        <v>75.212855215241291</v>
      </c>
      <c r="DC2105">
        <f ca="1"/>
        <v>74.459171156645283</v>
      </c>
      <c r="DD2105">
        <v>73.574812769120797</v>
      </c>
      <c r="DE2105">
        <f ca="1"/>
        <v>75.372737452353718</v>
      </c>
      <c r="DF2105">
        <v>76.130678167389448</v>
      </c>
    </row>
    <row r="2106" spans="1:110" x14ac:dyDescent="0.25">
      <c r="A2106">
        <v>76</v>
      </c>
      <c r="B2106" t="b">
        <v>1</v>
      </c>
      <c r="CW2106">
        <v>0.71772540983606559</v>
      </c>
      <c r="CX2106">
        <v>75</v>
      </c>
      <c r="CY2106">
        <v>74.711609364946412</v>
      </c>
      <c r="CZ2106">
        <v>74.572082526771922</v>
      </c>
      <c r="DA2106">
        <v>87.560882556535404</v>
      </c>
      <c r="DB2106">
        <f ca="1"/>
        <v>75.220779025585387</v>
      </c>
      <c r="DC2106">
        <f ca="1"/>
        <v>74.469225308298746</v>
      </c>
      <c r="DD2106">
        <v>73.584167793989266</v>
      </c>
      <c r="DE2106">
        <f ca="1"/>
        <v>75.382000846669527</v>
      </c>
      <c r="DF2106">
        <v>76.139986563400896</v>
      </c>
    </row>
    <row r="2107" spans="1:110" x14ac:dyDescent="0.25">
      <c r="A2107">
        <v>72.099999999999994</v>
      </c>
      <c r="B2107" t="b">
        <v>1</v>
      </c>
      <c r="CW2107">
        <v>0.71806693989071035</v>
      </c>
      <c r="CX2107">
        <v>75</v>
      </c>
      <c r="CY2107">
        <v>74.721237172692327</v>
      </c>
      <c r="CZ2107">
        <v>74.583169676062781</v>
      </c>
      <c r="DA2107">
        <v>87.64468999012999</v>
      </c>
      <c r="DB2107">
        <f ca="1"/>
        <v>75.228705678924555</v>
      </c>
      <c r="DC2107">
        <f ca="1"/>
        <v>74.479286215778188</v>
      </c>
      <c r="DD2107">
        <v>73.59352847999385</v>
      </c>
      <c r="DE2107">
        <f ca="1"/>
        <v>75.391266661700783</v>
      </c>
      <c r="DF2107">
        <v>76.149297072538786</v>
      </c>
    </row>
    <row r="2108" spans="1:110" x14ac:dyDescent="0.25">
      <c r="A2108">
        <v>71.8</v>
      </c>
      <c r="B2108" t="b">
        <v>1</v>
      </c>
      <c r="CW2108">
        <v>0.71840846994535523</v>
      </c>
      <c r="CX2108">
        <v>75</v>
      </c>
      <c r="CY2108">
        <v>74.730870600648458</v>
      </c>
      <c r="CZ2108">
        <v>74.594264947298257</v>
      </c>
      <c r="DA2108">
        <v>87.728599008517463</v>
      </c>
      <c r="DB2108">
        <f ca="1"/>
        <v>75.236635186186547</v>
      </c>
      <c r="DC2108">
        <f ca="1"/>
        <v>74.489353897806595</v>
      </c>
      <c r="DD2108">
        <v>73.602894837424415</v>
      </c>
      <c r="DE2108">
        <f ca="1"/>
        <v>75.400534906229765</v>
      </c>
      <c r="DF2108">
        <v>76.158609703067825</v>
      </c>
    </row>
    <row r="2109" spans="1:110" x14ac:dyDescent="0.25">
      <c r="A2109">
        <v>71.7</v>
      </c>
      <c r="B2109" t="b">
        <v>1</v>
      </c>
      <c r="CW2109">
        <v>0.71875</v>
      </c>
      <c r="CX2109">
        <v>75.099999999999994</v>
      </c>
      <c r="CY2109">
        <v>74.740509665248098</v>
      </c>
      <c r="CZ2109">
        <v>74.605368362543658</v>
      </c>
      <c r="DA2109">
        <v>87.812609858262888</v>
      </c>
      <c r="DB2109">
        <f ca="1"/>
        <v>75.244567558329649</v>
      </c>
      <c r="DC2109">
        <f ca="1"/>
        <v>74.499428373168129</v>
      </c>
      <c r="DD2109">
        <v>73.612266876602035</v>
      </c>
      <c r="DE2109">
        <f ca="1"/>
        <v>75.40980558906098</v>
      </c>
      <c r="DF2109">
        <v>76.167924463272897</v>
      </c>
    </row>
    <row r="2110" spans="1:110" x14ac:dyDescent="0.25">
      <c r="A2110">
        <v>79</v>
      </c>
      <c r="B2110" t="b">
        <v>1</v>
      </c>
      <c r="CW2110">
        <v>0.71909153005464477</v>
      </c>
      <c r="CX2110">
        <v>75.099999999999994</v>
      </c>
      <c r="CY2110">
        <v>74.75015438297649</v>
      </c>
      <c r="CZ2110">
        <v>74.616479943938188</v>
      </c>
      <c r="DA2110">
        <v>87.896722786830182</v>
      </c>
      <c r="DB2110">
        <f ca="1"/>
        <v>75.252502806342846</v>
      </c>
      <c r="DC2110">
        <f ca="1"/>
        <v>74.509509660708474</v>
      </c>
      <c r="DD2110">
        <v>73.621644607879119</v>
      </c>
      <c r="DE2110">
        <f ca="1"/>
        <v>75.419078719021272</v>
      </c>
      <c r="DF2110">
        <v>76.177241361459153</v>
      </c>
    </row>
    <row r="2111" spans="1:110" x14ac:dyDescent="0.25">
      <c r="A2111">
        <v>77</v>
      </c>
      <c r="B2111" t="b">
        <v>1</v>
      </c>
      <c r="CW2111">
        <v>0.71943306010928965</v>
      </c>
      <c r="CX2111">
        <v>75.099999999999994</v>
      </c>
      <c r="CY2111">
        <v>74.75980477037109</v>
      </c>
      <c r="CZ2111">
        <v>74.62759971369502</v>
      </c>
      <c r="DA2111">
        <v>87.98093804258643</v>
      </c>
      <c r="DB2111">
        <f ca="1"/>
        <v>75.260440941246074</v>
      </c>
      <c r="DC2111">
        <f ca="1"/>
        <v>74.519597779335129</v>
      </c>
      <c r="DD2111">
        <v>73.631028041639553</v>
      </c>
      <c r="DE2111">
        <f ca="1"/>
        <v>75.428354304959882</v>
      </c>
      <c r="DF2111">
        <v>76.186560405952065</v>
      </c>
    </row>
    <row r="2112" spans="1:110" x14ac:dyDescent="0.25">
      <c r="A2112">
        <v>68.8</v>
      </c>
      <c r="B2112" t="b">
        <v>1</v>
      </c>
      <c r="CW2112">
        <v>0.71977459016393441</v>
      </c>
      <c r="CX2112">
        <v>75.099999999999994</v>
      </c>
      <c r="CY2112">
        <v>74.769460844021836</v>
      </c>
      <c r="CZ2112">
        <v>74.638727694101703</v>
      </c>
      <c r="DA2112">
        <v>88.065255874806198</v>
      </c>
      <c r="DB2112">
        <f ca="1"/>
        <v>75.268381974090218</v>
      </c>
      <c r="DC2112">
        <f ca="1"/>
        <v>74.529692748017666</v>
      </c>
      <c r="DD2112">
        <v>73.640417188298855</v>
      </c>
      <c r="DE2112">
        <f ca="1"/>
        <v>75.437632355748619</v>
      </c>
      <c r="DF2112">
        <v>76.195881605097597</v>
      </c>
    </row>
    <row r="2113" spans="1:110" x14ac:dyDescent="0.25">
      <c r="A2113">
        <v>69</v>
      </c>
      <c r="B2113" t="b">
        <v>1</v>
      </c>
      <c r="CW2113">
        <v>0.72011612021857918</v>
      </c>
      <c r="CX2113">
        <v>75.099999999999994</v>
      </c>
      <c r="CY2113">
        <v>74.7791226205714</v>
      </c>
      <c r="CZ2113">
        <v>74.649863907520825</v>
      </c>
      <c r="DA2113">
        <v>88.1496765336761</v>
      </c>
      <c r="DB2113">
        <f ca="1"/>
        <v>75.276325915957401</v>
      </c>
      <c r="DC2113">
        <f ca="1"/>
        <v>74.539794585788101</v>
      </c>
      <c r="DD2113">
        <v>73.649812058304249</v>
      </c>
      <c r="DE2113">
        <f ca="1"/>
        <v>75.446912880281943</v>
      </c>
      <c r="DF2113">
        <v>76.205204967262276</v>
      </c>
    </row>
    <row r="2114" spans="1:110" x14ac:dyDescent="0.25">
      <c r="A2114">
        <v>68.900000000000006</v>
      </c>
      <c r="B2114" t="b">
        <v>1</v>
      </c>
      <c r="CW2114">
        <v>0.72045765027322406</v>
      </c>
      <c r="CX2114">
        <v>75.099999999999994</v>
      </c>
      <c r="CY2114">
        <v>74.788790116715433</v>
      </c>
      <c r="CZ2114">
        <v>74.661008376389901</v>
      </c>
      <c r="DA2114">
        <v>88.234200270299183</v>
      </c>
      <c r="DB2114">
        <f ca="1"/>
        <v>75.284272777961107</v>
      </c>
      <c r="DC2114">
        <f ca="1"/>
        <v>74.549903311741105</v>
      </c>
      <c r="DD2114">
        <v>73.659212662134863</v>
      </c>
      <c r="DE2114">
        <f ca="1"/>
        <v>75.456195887477108</v>
      </c>
      <c r="DF2114">
        <v>76.214530500833263</v>
      </c>
    </row>
    <row r="2115" spans="1:110" x14ac:dyDescent="0.25">
      <c r="A2115">
        <v>68.3</v>
      </c>
      <c r="B2115" t="b">
        <v>1</v>
      </c>
      <c r="CW2115">
        <v>0.72079918032786883</v>
      </c>
      <c r="CX2115">
        <v>75.099999999999994</v>
      </c>
      <c r="CY2115">
        <v>74.798463349202834</v>
      </c>
      <c r="CZ2115">
        <v>74.672161123222281</v>
      </c>
      <c r="DA2115">
        <v>88.318827336699329</v>
      </c>
      <c r="DB2115">
        <f ca="1"/>
        <v>75.292222571246256</v>
      </c>
      <c r="DC2115">
        <f ca="1"/>
        <v>74.560018945034443</v>
      </c>
      <c r="DD2115">
        <v>73.668619010301839</v>
      </c>
      <c r="DE2115">
        <f ca="1"/>
        <v>75.465481386274163</v>
      </c>
      <c r="DF2115">
        <v>76.223858214218495</v>
      </c>
    </row>
    <row r="2116" spans="1:110" x14ac:dyDescent="0.25">
      <c r="A2116">
        <v>68</v>
      </c>
      <c r="B2116" t="b">
        <v>1</v>
      </c>
      <c r="CW2116">
        <v>0.72114071038251371</v>
      </c>
      <c r="CX2116">
        <v>75.099999999999994</v>
      </c>
      <c r="CY2116">
        <v>74.808142334836035</v>
      </c>
      <c r="CZ2116">
        <v>74.683322170606942</v>
      </c>
      <c r="DA2116">
        <v>88.403557985825969</v>
      </c>
      <c r="DB2116">
        <f ca="1"/>
        <v>75.300175306989473</v>
      </c>
      <c r="DC2116">
        <f ca="1"/>
        <v>74.570141504889122</v>
      </c>
      <c r="DD2116">
        <v>73.678031113348482</v>
      </c>
      <c r="DE2116">
        <f ca="1"/>
        <v>75.474769385636208</v>
      </c>
      <c r="DF2116">
        <v>76.233188115846772</v>
      </c>
    </row>
    <row r="2117" spans="1:110" x14ac:dyDescent="0.25">
      <c r="A2117">
        <v>67.3</v>
      </c>
      <c r="B2117" t="b">
        <v>1</v>
      </c>
      <c r="CW2117">
        <v>0.72148224043715847</v>
      </c>
      <c r="CX2117">
        <v>75.099999999999994</v>
      </c>
      <c r="CY2117">
        <v>74.817827090471212</v>
      </c>
      <c r="CZ2117">
        <v>74.694491541209445</v>
      </c>
      <c r="DA2117">
        <v>88.488392471558356</v>
      </c>
      <c r="DB2117">
        <f ca="1"/>
        <v>75.308130996399214</v>
      </c>
      <c r="DC2117">
        <f ca="1"/>
        <v>74.58027101058984</v>
      </c>
      <c r="DD2117">
        <v>73.68744898185038</v>
      </c>
      <c r="DE2117">
        <f ca="1"/>
        <v>75.484059894549361</v>
      </c>
      <c r="DF2117">
        <v>76.242520214167811</v>
      </c>
    </row>
    <row r="2118" spans="1:110" x14ac:dyDescent="0.25">
      <c r="A2118">
        <v>68</v>
      </c>
      <c r="B2118" t="b">
        <v>1</v>
      </c>
      <c r="CW2118">
        <v>0.72182377049180324</v>
      </c>
      <c r="CX2118">
        <v>75.099999999999994</v>
      </c>
      <c r="CY2118">
        <v>74.827517633018587</v>
      </c>
      <c r="CZ2118">
        <v>74.705669257771689</v>
      </c>
      <c r="DA2118">
        <v>88.573331048710401</v>
      </c>
      <c r="DB2118">
        <f ca="1"/>
        <v>75.316089650715895</v>
      </c>
      <c r="DC2118">
        <f ca="1"/>
        <v>74.590407481485229</v>
      </c>
      <c r="DD2118">
        <v>73.696872626415541</v>
      </c>
      <c r="DE2118">
        <f ca="1"/>
        <v>75.493352922023021</v>
      </c>
      <c r="DF2118">
        <v>76.251854517652419</v>
      </c>
    </row>
    <row r="2119" spans="1:110" x14ac:dyDescent="0.25">
      <c r="A2119">
        <v>67.599999999999994</v>
      </c>
      <c r="B2119" t="b">
        <v>1</v>
      </c>
      <c r="CW2119">
        <v>0.72216530054644812</v>
      </c>
      <c r="CX2119">
        <v>75.2</v>
      </c>
      <c r="CY2119">
        <v>74.837213979442708</v>
      </c>
      <c r="CZ2119">
        <v>74.716855343112925</v>
      </c>
      <c r="DA2119">
        <v>88.658373973035069</v>
      </c>
      <c r="DB2119">
        <f ca="1"/>
        <v>75.324051281212078</v>
      </c>
      <c r="DC2119">
        <f ca="1"/>
        <v>74.600550936988171</v>
      </c>
      <c r="DD2119">
        <v>73.706302057684553</v>
      </c>
      <c r="DE2119">
        <f ca="1"/>
        <v>75.502648477089849</v>
      </c>
      <c r="DF2119">
        <v>76.261191034792589</v>
      </c>
    </row>
    <row r="2120" spans="1:110" x14ac:dyDescent="0.25">
      <c r="A2120">
        <v>67.5</v>
      </c>
      <c r="B2120" t="b">
        <v>1</v>
      </c>
      <c r="CW2120">
        <v>0.72250683060109289</v>
      </c>
      <c r="CX2120">
        <v>75.2</v>
      </c>
      <c r="CY2120">
        <v>74.846916146762652</v>
      </c>
      <c r="CZ2120">
        <v>74.728049820129669</v>
      </c>
      <c r="DA2120">
        <v>88.743521501229026</v>
      </c>
      <c r="DB2120">
        <f ca="1"/>
        <v>75.332015899192669</v>
      </c>
      <c r="DC2120">
        <f ca="1"/>
        <v>74.610701396576147</v>
      </c>
      <c r="DD2120">
        <v>73.715737286330722</v>
      </c>
      <c r="DE2120">
        <f ca="1"/>
        <v>75.511946568805953</v>
      </c>
      <c r="DF2120">
        <v>76.270529774101519</v>
      </c>
    </row>
    <row r="2121" spans="1:110" x14ac:dyDescent="0.25">
      <c r="A2121">
        <v>67.599999999999994</v>
      </c>
      <c r="B2121" t="b">
        <v>1</v>
      </c>
      <c r="CW2121">
        <v>0.72284836065573765</v>
      </c>
      <c r="CX2121">
        <v>75.2</v>
      </c>
      <c r="CY2121">
        <v>74.856624152052376</v>
      </c>
      <c r="CZ2121">
        <v>74.73925271179624</v>
      </c>
      <c r="DA2121">
        <v>88.828773890937399</v>
      </c>
      <c r="DB2121">
        <f ca="1"/>
        <v>75.339983515994973</v>
      </c>
      <c r="DC2121">
        <f ca="1"/>
        <v>74.620858879791513</v>
      </c>
      <c r="DD2121">
        <v>73.725178323060192</v>
      </c>
      <c r="DE2121">
        <f ca="1"/>
        <v>75.521247206250919</v>
      </c>
      <c r="DF2121">
        <v>76.279870744113794</v>
      </c>
    </row>
    <row r="2122" spans="1:110" x14ac:dyDescent="0.25">
      <c r="A2122">
        <v>67.099999999999994</v>
      </c>
      <c r="B2122" t="b">
        <v>1</v>
      </c>
      <c r="CW2122">
        <v>0.72318989071038253</v>
      </c>
      <c r="CX2122">
        <v>75.2</v>
      </c>
      <c r="CY2122">
        <v>74.866338012440934</v>
      </c>
      <c r="CZ2122">
        <v>74.750464041165245</v>
      </c>
      <c r="DA2122">
        <v>88.914131400758379</v>
      </c>
      <c r="DB2122">
        <f ca="1"/>
        <v>75.347954142988996</v>
      </c>
      <c r="DC2122">
        <f ca="1"/>
        <v>74.631023406241837</v>
      </c>
      <c r="DD2122">
        <v>73.73462517861212</v>
      </c>
      <c r="DE2122">
        <f ca="1"/>
        <v>75.530550398528092</v>
      </c>
      <c r="DF2122">
        <v>76.289213953385513</v>
      </c>
    </row>
    <row r="2123" spans="1:110" x14ac:dyDescent="0.25">
      <c r="A2123">
        <v>75</v>
      </c>
      <c r="B2123" t="b">
        <v>1</v>
      </c>
      <c r="CW2123">
        <v>0.7235314207650273</v>
      </c>
      <c r="CX2123">
        <v>75.2</v>
      </c>
      <c r="CY2123">
        <v>74.876057745112746</v>
      </c>
      <c r="CZ2123">
        <v>74.761683831367719</v>
      </c>
      <c r="DA2123">
        <v>88.999594290247828</v>
      </c>
      <c r="DB2123">
        <f ca="1"/>
        <v>75.355927791577514</v>
      </c>
      <c r="DC2123">
        <f ca="1"/>
        <v>74.641194995600216</v>
      </c>
      <c r="DD2123">
        <v>73.744077863758761</v>
      </c>
      <c r="DE2123">
        <f ca="1"/>
        <v>75.539856154764465</v>
      </c>
      <c r="DF2123">
        <v>76.298559410494278</v>
      </c>
    </row>
    <row r="2124" spans="1:110" x14ac:dyDescent="0.25">
      <c r="A2124">
        <v>74.8</v>
      </c>
      <c r="B2124" t="b">
        <v>1</v>
      </c>
      <c r="CW2124">
        <v>0.72387295081967218</v>
      </c>
      <c r="CX2124">
        <v>75.2</v>
      </c>
      <c r="CY2124">
        <v>74.885783367307909</v>
      </c>
      <c r="CZ2124">
        <v>74.772912105613841</v>
      </c>
      <c r="DA2124">
        <v>89.085162819924264</v>
      </c>
      <c r="DB2124">
        <f ca="1"/>
        <v>75.363904473196328</v>
      </c>
      <c r="DC2124">
        <f ca="1"/>
        <v>74.651373667605654</v>
      </c>
      <c r="DD2124">
        <v>73.753536389305694</v>
      </c>
      <c r="DE2124">
        <f ca="1"/>
        <v>75.549164484110989</v>
      </c>
      <c r="DF2124">
        <v>76.307907124039417</v>
      </c>
    </row>
    <row r="2125" spans="1:110" x14ac:dyDescent="0.25">
      <c r="A2125">
        <v>74.599999999999994</v>
      </c>
      <c r="B2125" t="b">
        <v>1</v>
      </c>
      <c r="CW2125">
        <v>0.72421448087431695</v>
      </c>
      <c r="CX2125">
        <v>75.2</v>
      </c>
      <c r="CY2125">
        <v>74.895514896322439</v>
      </c>
      <c r="CZ2125">
        <v>74.78414888719287</v>
      </c>
      <c r="DA2125">
        <v>89.170837251273326</v>
      </c>
      <c r="DB2125">
        <f ca="1"/>
        <v>75.37188419931428</v>
      </c>
      <c r="DC2125">
        <f ca="1"/>
        <v>74.661559442063279</v>
      </c>
      <c r="DD2125">
        <v>73.763000766091864</v>
      </c>
      <c r="DE2125">
        <f ca="1"/>
        <v>75.558475395742605</v>
      </c>
      <c r="DF2125">
        <v>76.317257102642031</v>
      </c>
    </row>
    <row r="2126" spans="1:110" x14ac:dyDescent="0.25">
      <c r="A2126">
        <v>74.400000000000006</v>
      </c>
      <c r="B2126" t="b">
        <v>1</v>
      </c>
      <c r="CW2126">
        <v>0.72455601092896171</v>
      </c>
      <c r="CX2126">
        <v>75.2</v>
      </c>
      <c r="CY2126">
        <v>74.905252349508572</v>
      </c>
      <c r="CZ2126">
        <v>74.795394199474188</v>
      </c>
      <c r="DA2126">
        <v>89.256617846752832</v>
      </c>
      <c r="DB2126">
        <f ca="1"/>
        <v>75.379866981433594</v>
      </c>
      <c r="DC2126">
        <f ca="1"/>
        <v>74.671752338844755</v>
      </c>
      <c r="DD2126">
        <v>73.772471004989853</v>
      </c>
      <c r="DE2126">
        <f ca="1"/>
        <v>75.567788898858296</v>
      </c>
      <c r="DF2126">
        <v>76.326609354945077</v>
      </c>
    </row>
    <row r="2127" spans="1:110" x14ac:dyDescent="0.25">
      <c r="A2127">
        <v>74.3</v>
      </c>
      <c r="B2127" t="b">
        <v>1</v>
      </c>
      <c r="CW2127">
        <v>0.72489754098360659</v>
      </c>
      <c r="CX2127">
        <v>75.2</v>
      </c>
      <c r="CY2127">
        <v>74.914995744275046</v>
      </c>
      <c r="CZ2127">
        <v>74.806648065906913</v>
      </c>
      <c r="DA2127">
        <v>89.342504869797452</v>
      </c>
      <c r="DB2127">
        <f ca="1"/>
        <v>75.387852831089958</v>
      </c>
      <c r="DC2127">
        <f ca="1"/>
        <v>74.681952377888592</v>
      </c>
      <c r="DD2127">
        <v>73.781947116905911</v>
      </c>
      <c r="DE2127">
        <f ca="1"/>
        <v>75.577105002681364</v>
      </c>
      <c r="DF2127">
        <v>76.335963889613566</v>
      </c>
    </row>
    <row r="2128" spans="1:110" x14ac:dyDescent="0.25">
      <c r="A2128">
        <v>73.400000000000006</v>
      </c>
      <c r="B2128" t="b">
        <v>1</v>
      </c>
      <c r="CW2128">
        <v>0.72523907103825136</v>
      </c>
      <c r="CX2128">
        <v>75.2</v>
      </c>
      <c r="CY2128">
        <v>74.924745098087314</v>
      </c>
      <c r="CZ2128">
        <v>74.817910510021065</v>
      </c>
      <c r="DA2128">
        <v>89.428498584823558</v>
      </c>
      <c r="DB2128">
        <f ca="1"/>
        <v>75.395841759852644</v>
      </c>
      <c r="DC2128">
        <f ca="1"/>
        <v>74.692159579200478</v>
      </c>
      <c r="DD2128">
        <v>73.791429112780136</v>
      </c>
      <c r="DE2128">
        <f ca="1"/>
        <v>75.586423716459393</v>
      </c>
      <c r="DF2128">
        <v>76.345320715334552</v>
      </c>
    </row>
    <row r="2129" spans="1:110" x14ac:dyDescent="0.25">
      <c r="A2129">
        <v>73.099999999999994</v>
      </c>
      <c r="B2129" t="b">
        <v>1</v>
      </c>
      <c r="CW2129">
        <v>0.72558060109289613</v>
      </c>
      <c r="CX2129">
        <v>75.2</v>
      </c>
      <c r="CY2129">
        <v>74.934500428467956</v>
      </c>
      <c r="CZ2129">
        <v>74.829181555427368</v>
      </c>
      <c r="DA2129">
        <v>89.514599257234238</v>
      </c>
      <c r="DB2129">
        <f ca="1"/>
        <v>75.403833779324842</v>
      </c>
      <c r="DC2129">
        <f ca="1"/>
        <v>74.702373962853571</v>
      </c>
      <c r="DD2129">
        <v>73.800917003586676</v>
      </c>
      <c r="DE2129">
        <f ca="1"/>
        <v>75.595745049464455</v>
      </c>
      <c r="DF2129">
        <v>76.35467984081734</v>
      </c>
    </row>
    <row r="2130" spans="1:110" x14ac:dyDescent="0.25">
      <c r="A2130">
        <v>73.099999999999994</v>
      </c>
      <c r="B2130" t="b">
        <v>1</v>
      </c>
      <c r="CW2130">
        <v>0.72592213114754101</v>
      </c>
      <c r="CX2130">
        <v>75.2</v>
      </c>
      <c r="CY2130">
        <v>74.944261752996837</v>
      </c>
      <c r="CZ2130">
        <v>74.840461225817933</v>
      </c>
      <c r="DA2130">
        <v>89.600807153424086</v>
      </c>
      <c r="DB2130">
        <f ca="1"/>
        <v>75.41182890114365</v>
      </c>
      <c r="DC2130">
        <f ca="1"/>
        <v>74.712595548988915</v>
      </c>
      <c r="DD2130">
        <v>73.810410800333827</v>
      </c>
      <c r="DE2130">
        <f ca="1"/>
        <v>75.605069010993176</v>
      </c>
      <c r="DF2130">
        <v>76.36404127479355</v>
      </c>
    </row>
    <row r="2131" spans="1:110" x14ac:dyDescent="0.25">
      <c r="A2131">
        <v>72.900000000000006</v>
      </c>
      <c r="B2131" t="b">
        <v>1</v>
      </c>
      <c r="CW2131">
        <v>0.72626366120218577</v>
      </c>
      <c r="CX2131">
        <v>75.2</v>
      </c>
      <c r="CY2131">
        <v>74.954029089311433</v>
      </c>
      <c r="CZ2131">
        <v>74.851749544966708</v>
      </c>
      <c r="DA2131">
        <v>89.687122540784117</v>
      </c>
      <c r="DB2131">
        <f ca="1"/>
        <v>75.419827136980373</v>
      </c>
      <c r="DC2131">
        <f ca="1"/>
        <v>74.722824357815682</v>
      </c>
      <c r="DD2131">
        <v>73.819910514064134</v>
      </c>
      <c r="DE2131">
        <f ca="1"/>
        <v>75.614395610366941</v>
      </c>
      <c r="DF2131">
        <v>76.373405026017181</v>
      </c>
    </row>
    <row r="2132" spans="1:110" x14ac:dyDescent="0.25">
      <c r="A2132">
        <v>72.5</v>
      </c>
      <c r="B2132" t="b">
        <v>1</v>
      </c>
      <c r="CW2132">
        <v>0.72660519125683065</v>
      </c>
      <c r="CX2132">
        <v>75.2</v>
      </c>
      <c r="CY2132">
        <v>74.963802455107185</v>
      </c>
      <c r="CZ2132">
        <v>74.863046536729627</v>
      </c>
      <c r="DA2132">
        <v>89.773545687706928</v>
      </c>
      <c r="DB2132">
        <f ca="1"/>
        <v>75.42782849854062</v>
      </c>
      <c r="DC2132">
        <f ca="1"/>
        <v>74.73306040961161</v>
      </c>
      <c r="DD2132">
        <v>73.829416155854673</v>
      </c>
      <c r="DE2132">
        <f ca="1"/>
        <v>75.623724856931872</v>
      </c>
      <c r="DF2132">
        <v>76.382771103264844</v>
      </c>
    </row>
    <row r="2133" spans="1:110" x14ac:dyDescent="0.25">
      <c r="A2133">
        <v>71.900000000000006</v>
      </c>
      <c r="B2133" t="b">
        <v>1</v>
      </c>
      <c r="CW2133">
        <v>0.72694672131147542</v>
      </c>
      <c r="CX2133">
        <v>75.2</v>
      </c>
      <c r="CY2133">
        <v>74.973581868137657</v>
      </c>
      <c r="CZ2133">
        <v>74.874352225045413</v>
      </c>
      <c r="DA2133">
        <v>89.860076863591487</v>
      </c>
      <c r="DB2133">
        <f ca="1"/>
        <v>75.435832997564546</v>
      </c>
      <c r="DC2133">
        <f ca="1"/>
        <v>74.743303724723248</v>
      </c>
      <c r="DD2133">
        <v>73.838927736817084</v>
      </c>
      <c r="DE2133">
        <f ca="1"/>
        <v>75.633056760059077</v>
      </c>
      <c r="DF2133">
        <v>76.392139515335714</v>
      </c>
    </row>
    <row r="2134" spans="1:110" x14ac:dyDescent="0.25">
      <c r="A2134">
        <v>71.7</v>
      </c>
      <c r="B2134" t="b">
        <v>1</v>
      </c>
      <c r="CW2134">
        <v>0.72728825136612019</v>
      </c>
      <c r="CX2134">
        <v>75.3</v>
      </c>
      <c r="CY2134">
        <v>74.983367346214962</v>
      </c>
      <c r="CZ2134">
        <v>74.885666633935571</v>
      </c>
      <c r="DA2134">
        <v>89.946716338848333</v>
      </c>
      <c r="DB2134">
        <f ca="1"/>
        <v>75.443840645826981</v>
      </c>
      <c r="DC2134">
        <f ca="1"/>
        <v>74.753554323566377</v>
      </c>
      <c r="DD2134">
        <v>73.848445268097763</v>
      </c>
      <c r="DE2134">
        <f ca="1"/>
        <v>75.642391329144743</v>
      </c>
      <c r="DF2134">
        <v>76.401510271051777</v>
      </c>
    </row>
    <row r="2135" spans="1:110" x14ac:dyDescent="0.25">
      <c r="A2135">
        <v>71.099999999999994</v>
      </c>
      <c r="B2135" t="b">
        <v>1</v>
      </c>
      <c r="CW2135">
        <v>0.72762978142076506</v>
      </c>
      <c r="CX2135">
        <v>75.3</v>
      </c>
      <c r="CY2135">
        <v>74.993158907209974</v>
      </c>
      <c r="CZ2135">
        <v>74.896989787505049</v>
      </c>
      <c r="DA2135">
        <v>90.033464384904605</v>
      </c>
      <c r="DB2135">
        <f ca="1"/>
        <v>75.451851455137614</v>
      </c>
      <c r="DC2135">
        <f ca="1"/>
        <v>74.763812226626314</v>
      </c>
      <c r="DD2135">
        <v>73.857968760878009</v>
      </c>
      <c r="DE2135">
        <f ca="1"/>
        <v>75.6517285736102</v>
      </c>
      <c r="DF2135">
        <v>76.410883379257868</v>
      </c>
    </row>
    <row r="2136" spans="1:110" x14ac:dyDescent="0.25">
      <c r="A2136">
        <v>77</v>
      </c>
      <c r="B2136" t="b">
        <v>1</v>
      </c>
      <c r="CW2136">
        <v>0.72797131147540983</v>
      </c>
      <c r="CX2136">
        <v>75.3</v>
      </c>
      <c r="CY2136">
        <v>75.002956569052614</v>
      </c>
      <c r="CZ2136">
        <v>74.908321709942726</v>
      </c>
      <c r="DA2136">
        <v>90.120321274209033</v>
      </c>
      <c r="DB2136">
        <f ca="1"/>
        <v>75.459865437341193</v>
      </c>
      <c r="DC2136">
        <f ca="1"/>
        <v>74.774077454458279</v>
      </c>
      <c r="DD2136">
        <v>73.867498226374224</v>
      </c>
      <c r="DE2136">
        <f ca="1"/>
        <v>75.661068502902125</v>
      </c>
      <c r="DF2136">
        <v>76.420258848821803</v>
      </c>
    </row>
    <row r="2137" spans="1:110" x14ac:dyDescent="0.25">
      <c r="A2137">
        <v>78</v>
      </c>
      <c r="B2137" t="b">
        <v>1</v>
      </c>
      <c r="CW2137">
        <v>0.7283128415300546</v>
      </c>
      <c r="CX2137">
        <v>75.3</v>
      </c>
      <c r="CY2137">
        <v>75.012760349732218</v>
      </c>
      <c r="CZ2137">
        <v>74.919662425521494</v>
      </c>
      <c r="DA2137">
        <v>90.207287280237267</v>
      </c>
      <c r="DB2137">
        <f ca="1"/>
        <v>75.467882604317694</v>
      </c>
      <c r="DC2137">
        <f ca="1"/>
        <v>74.784350027687736</v>
      </c>
      <c r="DD2137">
        <v>73.877033675837978</v>
      </c>
      <c r="DE2137">
        <f ca="1"/>
        <v>75.670411126492553</v>
      </c>
      <c r="DF2137">
        <v>76.429636688634474</v>
      </c>
    </row>
    <row r="2138" spans="1:110" x14ac:dyDescent="0.25">
      <c r="A2138">
        <v>77</v>
      </c>
      <c r="B2138" t="b">
        <v>1</v>
      </c>
      <c r="CW2138">
        <v>0.72865437158469948</v>
      </c>
      <c r="CX2138">
        <v>75.3</v>
      </c>
      <c r="CY2138">
        <v>75.022570267297766</v>
      </c>
      <c r="CZ2138">
        <v>74.931011958599143</v>
      </c>
      <c r="DA2138">
        <v>90.294362677496878</v>
      </c>
      <c r="DB2138">
        <f ca="1"/>
        <v>75.475902967982506</v>
      </c>
      <c r="DC2138">
        <f ca="1"/>
        <v>74.794629967010721</v>
      </c>
      <c r="DD2138">
        <v>73.88657512055623</v>
      </c>
      <c r="DE2138">
        <f ca="1"/>
        <v>75.679756453879165</v>
      </c>
      <c r="DF2138">
        <v>76.439016907610011</v>
      </c>
    </row>
    <row r="2139" spans="1:110" x14ac:dyDescent="0.25">
      <c r="A2139">
        <v>75</v>
      </c>
      <c r="B2139" t="b">
        <v>1</v>
      </c>
      <c r="CW2139">
        <v>0.72899590163934425</v>
      </c>
      <c r="CX2139">
        <v>75.3</v>
      </c>
      <c r="CY2139">
        <v>75.03238633985822</v>
      </c>
      <c r="CZ2139">
        <v>74.942370333618285</v>
      </c>
      <c r="DA2139">
        <v>90.381547741532643</v>
      </c>
      <c r="DB2139">
        <f ca="1"/>
        <v>75.483926540286589</v>
      </c>
      <c r="DC2139">
        <f ca="1"/>
        <v>74.804917293194251</v>
      </c>
      <c r="DD2139">
        <v>73.896122571851492</v>
      </c>
      <c r="DE2139">
        <f ca="1"/>
        <v>75.689104494585251</v>
      </c>
      <c r="DF2139">
        <v>76.448399514685804</v>
      </c>
    </row>
    <row r="2140" spans="1:110" x14ac:dyDescent="0.25">
      <c r="A2140">
        <v>73</v>
      </c>
      <c r="B2140" t="b">
        <v>1</v>
      </c>
      <c r="CW2140">
        <v>0.72933743169398912</v>
      </c>
      <c r="CX2140">
        <v>75.3</v>
      </c>
      <c r="CY2140">
        <v>75.04220858558277</v>
      </c>
      <c r="CZ2140">
        <v>74.953737575107212</v>
      </c>
      <c r="DA2140">
        <v>90.468842748931763</v>
      </c>
      <c r="DB2140">
        <f ca="1"/>
        <v>75.491953333216657</v>
      </c>
      <c r="DC2140">
        <f ca="1"/>
        <v>74.815212027076626</v>
      </c>
      <c r="DD2140">
        <v>73.905676041081904</v>
      </c>
      <c r="DE2140">
        <f ca="1"/>
        <v>75.698455258159939</v>
      </c>
      <c r="DF2140">
        <v>76.457784518822734</v>
      </c>
    </row>
    <row r="2141" spans="1:110" x14ac:dyDescent="0.25">
      <c r="A2141">
        <v>70</v>
      </c>
      <c r="B2141" t="b">
        <v>1</v>
      </c>
      <c r="CW2141">
        <v>0.72967896174863389</v>
      </c>
      <c r="CX2141">
        <v>75.3</v>
      </c>
      <c r="CY2141">
        <v>75.052037022701242</v>
      </c>
      <c r="CZ2141">
        <v>74.965113707680132</v>
      </c>
      <c r="DA2141">
        <v>90.556247977329065</v>
      </c>
      <c r="DB2141">
        <f ca="1"/>
        <v>75.499983358795447</v>
      </c>
      <c r="DC2141">
        <f ca="1"/>
        <v>74.825514189567812</v>
      </c>
      <c r="DD2141">
        <v>73.9152355396415</v>
      </c>
      <c r="DE2141">
        <f ca="1"/>
        <v>75.707808754178245</v>
      </c>
      <c r="DF2141">
        <v>76.46717192900519</v>
      </c>
    </row>
    <row r="2142" spans="1:110" x14ac:dyDescent="0.25">
      <c r="A2142">
        <v>69.599999999999994</v>
      </c>
      <c r="B2142" t="b">
        <v>1</v>
      </c>
      <c r="CW2142">
        <v>0.73002049180327866</v>
      </c>
      <c r="CX2142">
        <v>75.3</v>
      </c>
      <c r="CY2142">
        <v>75.061871669504299</v>
      </c>
      <c r="CZ2142">
        <v>74.976498756037529</v>
      </c>
      <c r="DA2142">
        <v>90.643763705412411</v>
      </c>
      <c r="DB2142">
        <f ca="1"/>
        <v>75.50801662908178</v>
      </c>
      <c r="DC2142">
        <f ca="1"/>
        <v>74.835823801649838</v>
      </c>
      <c r="DD2142">
        <v>73.924801078960286</v>
      </c>
      <c r="DE2142">
        <f ca="1"/>
        <v>75.71716499224128</v>
      </c>
      <c r="DF2142">
        <v>76.476561754241231</v>
      </c>
    </row>
    <row r="2143" spans="1:110" x14ac:dyDescent="0.25">
      <c r="A2143">
        <v>69.400000000000006</v>
      </c>
      <c r="B2143" t="b">
        <v>1</v>
      </c>
      <c r="CW2143">
        <v>0.73036202185792354</v>
      </c>
      <c r="CX2143">
        <v>75.3</v>
      </c>
      <c r="CY2143">
        <v>75.071712544343796</v>
      </c>
      <c r="CZ2143">
        <v>74.987892744966842</v>
      </c>
      <c r="DA2143">
        <v>90.731390212927977</v>
      </c>
      <c r="DB2143">
        <f ca="1"/>
        <v>75.516053156170827</v>
      </c>
      <c r="DC2143">
        <f ca="1"/>
        <v>74.84614088437705</v>
      </c>
      <c r="DD2143">
        <v>73.93437267050443</v>
      </c>
      <c r="DE2143">
        <f ca="1"/>
        <v>75.726523981976328</v>
      </c>
      <c r="DF2143">
        <v>76.485954003562696</v>
      </c>
    </row>
    <row r="2144" spans="1:110" x14ac:dyDescent="0.25">
      <c r="A2144">
        <v>68.400000000000006</v>
      </c>
      <c r="B2144" t="b">
        <v>1</v>
      </c>
      <c r="CW2144">
        <v>0.73070355191256831</v>
      </c>
      <c r="CX2144">
        <v>75.3</v>
      </c>
      <c r="CY2144">
        <v>75.081559665633094</v>
      </c>
      <c r="CZ2144">
        <v>74.999295699342639</v>
      </c>
      <c r="DA2144">
        <v>90.819127780685562</v>
      </c>
      <c r="DB2144">
        <f ca="1"/>
        <v>75.524092952194238</v>
      </c>
      <c r="DC2144">
        <f ca="1"/>
        <v>74.856465458876613</v>
      </c>
      <c r="DD2144">
        <v>73.943950325776441</v>
      </c>
      <c r="DE2144">
        <f ca="1"/>
        <v>75.735885733036966</v>
      </c>
      <c r="DF2144">
        <v>76.495348686025324</v>
      </c>
    </row>
    <row r="2145" spans="1:110" x14ac:dyDescent="0.25">
      <c r="A2145">
        <v>68.2</v>
      </c>
      <c r="B2145" t="b">
        <v>1</v>
      </c>
      <c r="CW2145">
        <v>0.73104508196721307</v>
      </c>
      <c r="CX2145">
        <v>75.3</v>
      </c>
      <c r="CY2145">
        <v>75.091413051847326</v>
      </c>
      <c r="CZ2145">
        <v>75.01070764412718</v>
      </c>
      <c r="DA2145">
        <v>90.906976690564065</v>
      </c>
      <c r="DB2145">
        <f ca="1"/>
        <v>75.532136029320441</v>
      </c>
      <c r="DC2145">
        <f ca="1"/>
        <v>74.866797546348778</v>
      </c>
      <c r="DD2145">
        <v>73.953534056315291</v>
      </c>
      <c r="DE2145">
        <f ca="1"/>
        <v>75.745250255103244</v>
      </c>
      <c r="DF2145">
        <v>76.504745810708826</v>
      </c>
    </row>
    <row r="2146" spans="1:110" x14ac:dyDescent="0.25">
      <c r="A2146">
        <v>67.5</v>
      </c>
      <c r="B2146" t="b">
        <v>1</v>
      </c>
      <c r="CW2146">
        <v>0.73138661202185795</v>
      </c>
      <c r="CX2146">
        <v>75.3</v>
      </c>
      <c r="CY2146">
        <v>75.101272721523799</v>
      </c>
      <c r="CZ2146">
        <v>75.02212860437092</v>
      </c>
      <c r="DA2146">
        <v>90.994937225516949</v>
      </c>
      <c r="DB2146">
        <f ca="1"/>
        <v>75.540182399754684</v>
      </c>
      <c r="DC2146">
        <f ca="1"/>
        <v>74.877137168067293</v>
      </c>
      <c r="DD2146">
        <v>73.963123873696574</v>
      </c>
      <c r="DE2146">
        <f ca="1"/>
        <v>75.754617557881758</v>
      </c>
      <c r="DF2146">
        <v>76.514145386717118</v>
      </c>
    </row>
    <row r="2147" spans="1:110" x14ac:dyDescent="0.25">
      <c r="A2147">
        <v>67.3</v>
      </c>
      <c r="B2147" t="b">
        <v>1</v>
      </c>
      <c r="CW2147">
        <v>0.73172814207650272</v>
      </c>
      <c r="CX2147">
        <v>75.3</v>
      </c>
      <c r="CY2147">
        <v>75.111138693262205</v>
      </c>
      <c r="CZ2147">
        <v>75.033558605212818</v>
      </c>
      <c r="DA2147">
        <v>91.083009669577507</v>
      </c>
      <c r="DB2147">
        <f ca="1"/>
        <v>75.548232075739335</v>
      </c>
      <c r="DC2147">
        <f ca="1"/>
        <v>74.887484345379775</v>
      </c>
      <c r="DD2147">
        <v>73.972719789532746</v>
      </c>
      <c r="DE2147">
        <f ca="1"/>
        <v>75.763987651105765</v>
      </c>
      <c r="DF2147">
        <v>76.523547423178286</v>
      </c>
    </row>
    <row r="2148" spans="1:110" x14ac:dyDescent="0.25">
      <c r="A2148">
        <v>66.400000000000006</v>
      </c>
      <c r="B2148" t="b">
        <v>1</v>
      </c>
      <c r="CW2148">
        <v>0.73206967213114749</v>
      </c>
      <c r="CX2148">
        <v>75.3</v>
      </c>
      <c r="CY2148">
        <v>75.121010985725007</v>
      </c>
      <c r="CZ2148">
        <v>75.044997671880921</v>
      </c>
      <c r="DA2148">
        <v>91.171194307864653</v>
      </c>
      <c r="DB2148">
        <f ca="1"/>
        <v>75.556285069554036</v>
      </c>
      <c r="DC2148">
        <f ca="1"/>
        <v>74.897839099708065</v>
      </c>
      <c r="DD2148">
        <v>73.982321815473185</v>
      </c>
      <c r="DE2148">
        <f ca="1"/>
        <v>75.773360544535436</v>
      </c>
      <c r="DF2148">
        <v>76.532951929244831</v>
      </c>
    </row>
    <row r="2149" spans="1:110" x14ac:dyDescent="0.25">
      <c r="A2149">
        <v>65</v>
      </c>
      <c r="B2149" t="b">
        <v>1</v>
      </c>
      <c r="CW2149">
        <v>0.73241120218579236</v>
      </c>
      <c r="CX2149">
        <v>75.3</v>
      </c>
      <c r="CY2149">
        <v>75.130889617637706</v>
      </c>
      <c r="CZ2149">
        <v>75.05644582969272</v>
      </c>
      <c r="DA2149">
        <v>91.259491426588284</v>
      </c>
      <c r="DB2149">
        <f ca="1"/>
        <v>75.564341393515903</v>
      </c>
      <c r="DC2149">
        <f ca="1"/>
        <v>74.90820145254861</v>
      </c>
      <c r="DD2149">
        <v>73.991929963204413</v>
      </c>
      <c r="DE2149">
        <f ca="1"/>
        <v>75.782736247957843</v>
      </c>
      <c r="DF2149">
        <v>76.542358914093725</v>
      </c>
    </row>
    <row r="2150" spans="1:110" x14ac:dyDescent="0.25">
      <c r="A2150">
        <v>64.900000000000006</v>
      </c>
      <c r="B2150" t="b">
        <v>1</v>
      </c>
      <c r="CW2150">
        <v>0.73275273224043713</v>
      </c>
      <c r="CX2150">
        <v>75.400000000000006</v>
      </c>
      <c r="CY2150">
        <v>75.140774607789254</v>
      </c>
      <c r="CZ2150">
        <v>75.067903104055603</v>
      </c>
      <c r="DA2150">
        <v>91.347901313054805</v>
      </c>
      <c r="DB2150">
        <f ca="1"/>
        <v>75.572401059979683</v>
      </c>
      <c r="DC2150">
        <f ca="1"/>
        <v>74.918571425472862</v>
      </c>
      <c r="DD2150">
        <v>74.001544244450272</v>
      </c>
      <c r="DE2150">
        <f ca="1"/>
        <v>75.792114771187173</v>
      </c>
      <c r="DF2150">
        <v>76.55176838692654</v>
      </c>
    </row>
    <row r="2151" spans="1:110" x14ac:dyDescent="0.25">
      <c r="A2151">
        <v>64.599999999999994</v>
      </c>
      <c r="B2151" t="b">
        <v>1</v>
      </c>
      <c r="CW2151">
        <v>0.73309426229508201</v>
      </c>
      <c r="CX2151">
        <v>75.400000000000006</v>
      </c>
      <c r="CY2151">
        <v>75.150665975032226</v>
      </c>
      <c r="CZ2151">
        <v>75.079369520467466</v>
      </c>
      <c r="DA2151">
        <v>91.436424255672961</v>
      </c>
      <c r="DB2151">
        <f ca="1"/>
        <v>75.580464081337993</v>
      </c>
      <c r="DC2151">
        <f ca="1"/>
        <v>74.928949040127677</v>
      </c>
      <c r="DD2151">
        <v>74.011164670972065</v>
      </c>
      <c r="DE2151">
        <f ca="1"/>
        <v>75.801496124064826</v>
      </c>
      <c r="DF2151">
        <v>76.561180356969601</v>
      </c>
    </row>
    <row r="2152" spans="1:110" x14ac:dyDescent="0.25">
      <c r="A2152">
        <v>64.8</v>
      </c>
      <c r="B2152" t="b">
        <v>1</v>
      </c>
      <c r="CW2152">
        <v>0.73343579234972678</v>
      </c>
      <c r="CX2152">
        <v>75.400000000000006</v>
      </c>
      <c r="CY2152">
        <v>75.160563738283315</v>
      </c>
      <c r="CZ2152">
        <v>75.090845104516916</v>
      </c>
      <c r="DA2152">
        <v>91.525060543959185</v>
      </c>
      <c r="DB2152">
        <f ca="1"/>
        <v>75.588530470021553</v>
      </c>
      <c r="DC2152">
        <f ca="1"/>
        <v>74.939334318235566</v>
      </c>
      <c r="DD2152">
        <v>74.020791254568721</v>
      </c>
      <c r="DE2152">
        <f ca="1"/>
        <v>75.810880316459603</v>
      </c>
      <c r="DF2152">
        <v>76.570594833474061</v>
      </c>
    </row>
    <row r="2153" spans="1:110" x14ac:dyDescent="0.25">
      <c r="A2153">
        <v>65.099999999999994</v>
      </c>
      <c r="B2153" t="b">
        <v>1</v>
      </c>
      <c r="CW2153">
        <v>0.73377732240437155</v>
      </c>
      <c r="CX2153">
        <v>75.400000000000006</v>
      </c>
      <c r="CY2153">
        <v>75.170467916523506</v>
      </c>
      <c r="CZ2153">
        <v>75.102329881883975</v>
      </c>
      <c r="DA2153">
        <v>91.613810468543576</v>
      </c>
      <c r="DB2153">
        <f ca="1"/>
        <v>75.596600238499278</v>
      </c>
      <c r="DC2153">
        <f ca="1"/>
        <v>74.949727281595301</v>
      </c>
      <c r="DD2153">
        <v>74.030424007076988</v>
      </c>
      <c r="DE2153">
        <f ca="1"/>
        <v>75.820267358267742</v>
      </c>
      <c r="DF2153">
        <v>76.580011825716056</v>
      </c>
    </row>
    <row r="2154" spans="1:110" x14ac:dyDescent="0.25">
      <c r="A2154">
        <v>65</v>
      </c>
      <c r="B2154" t="b">
        <v>1</v>
      </c>
      <c r="CW2154">
        <v>0.73411885245901642</v>
      </c>
      <c r="CX2154">
        <v>75.400000000000006</v>
      </c>
      <c r="CY2154">
        <v>75.180378528798542</v>
      </c>
      <c r="CZ2154">
        <v>75.113823878340455</v>
      </c>
      <c r="DA2154">
        <v>91.702674321175394</v>
      </c>
      <c r="DB2154">
        <f ca="1"/>
        <v>75.604673399278539</v>
      </c>
      <c r="DC2154">
        <f ca="1"/>
        <v>74.960127952082118</v>
      </c>
      <c r="DD2154">
        <v>74.04006294037157</v>
      </c>
      <c r="DE2154">
        <f ca="1"/>
        <v>75.829657259413167</v>
      </c>
      <c r="DF2154">
        <v>76.589431342996818</v>
      </c>
    </row>
    <row r="2155" spans="1:110" x14ac:dyDescent="0.25">
      <c r="A2155">
        <v>66.099999999999994</v>
      </c>
      <c r="B2155" t="b">
        <v>1</v>
      </c>
      <c r="CW2155">
        <v>0.73446038251366119</v>
      </c>
      <c r="CX2155">
        <v>75.400000000000006</v>
      </c>
      <c r="CY2155">
        <v>75.190295594219123</v>
      </c>
      <c r="CZ2155">
        <v>75.125327119750395</v>
      </c>
      <c r="DA2155">
        <v>91.791652394728899</v>
      </c>
      <c r="DB2155">
        <f ca="1"/>
        <v>75.612749964905419</v>
      </c>
      <c r="DC2155">
        <f ca="1"/>
        <v>74.970536351648164</v>
      </c>
      <c r="DD2155">
        <v>74.049708066365326</v>
      </c>
      <c r="DE2155">
        <f ca="1"/>
        <v>75.839050029847556</v>
      </c>
      <c r="DF2155">
        <v>76.598853394642788</v>
      </c>
    </row>
    <row r="2156" spans="1:110" x14ac:dyDescent="0.25">
      <c r="A2156">
        <v>65.7</v>
      </c>
      <c r="B2156" t="b">
        <v>1</v>
      </c>
      <c r="CW2156">
        <v>0.73480191256830596</v>
      </c>
      <c r="CX2156">
        <v>75.400000000000006</v>
      </c>
      <c r="CY2156">
        <v>75.200219131961319</v>
      </c>
      <c r="CZ2156">
        <v>75.136839632070405</v>
      </c>
      <c r="DA2156">
        <v>91.880744983209155</v>
      </c>
      <c r="DB2156">
        <f ca="1"/>
        <v>75.620829947964751</v>
      </c>
      <c r="DC2156">
        <f ca="1"/>
        <v>74.980952502322921</v>
      </c>
      <c r="DD2156">
        <v>74.059359397009459</v>
      </c>
      <c r="DE2156">
        <f ca="1"/>
        <v>75.848445679550451</v>
      </c>
      <c r="DF2156">
        <v>76.608277990005803</v>
      </c>
    </row>
    <row r="2157" spans="1:110" x14ac:dyDescent="0.25">
      <c r="A2157">
        <v>65.2</v>
      </c>
      <c r="B2157" t="b">
        <v>1</v>
      </c>
      <c r="CW2157">
        <v>0.73514344262295084</v>
      </c>
      <c r="CX2157">
        <v>75.400000000000006</v>
      </c>
      <c r="CY2157">
        <v>75.210149161266941</v>
      </c>
      <c r="CZ2157">
        <v>75.148361441350644</v>
      </c>
      <c r="DA2157">
        <v>91.969952381757935</v>
      </c>
      <c r="DB2157">
        <f ca="1"/>
        <v>75.628913361080521</v>
      </c>
      <c r="DC2157">
        <f ca="1"/>
        <v>74.991376426213606</v>
      </c>
      <c r="DD2157">
        <v>74.069016944293608</v>
      </c>
      <c r="DE2157">
        <f ca="1"/>
        <v>75.857844218529507</v>
      </c>
      <c r="DF2157">
        <v>76.617705138463094</v>
      </c>
    </row>
    <row r="2158" spans="1:110" x14ac:dyDescent="0.25">
      <c r="A2158">
        <v>64.599999999999994</v>
      </c>
      <c r="B2158" t="b">
        <v>1</v>
      </c>
      <c r="CW2158">
        <v>0.73548497267759561</v>
      </c>
      <c r="CX2158">
        <v>75.400000000000006</v>
      </c>
      <c r="CY2158">
        <v>75.220085701443722</v>
      </c>
      <c r="CZ2158">
        <v>75.159892573734638</v>
      </c>
      <c r="DA2158">
        <v>92.059274886659281</v>
      </c>
      <c r="DB2158">
        <f ca="1"/>
        <v>75.637000216915936</v>
      </c>
      <c r="DC2158">
        <f ca="1"/>
        <v>75.001808145505507</v>
      </c>
      <c r="DD2158">
        <v>74.078680720246126</v>
      </c>
      <c r="DE2158">
        <f ca="1"/>
        <v>75.867245656820515</v>
      </c>
      <c r="DF2158">
        <v>76.627134849417558</v>
      </c>
    </row>
    <row r="2159" spans="1:110" x14ac:dyDescent="0.25">
      <c r="A2159">
        <v>63.8</v>
      </c>
      <c r="B2159" t="b">
        <v>1</v>
      </c>
      <c r="CW2159">
        <v>0.73582650273224048</v>
      </c>
      <c r="CX2159">
        <v>75.400000000000006</v>
      </c>
      <c r="CY2159">
        <v>75.230028771865861</v>
      </c>
      <c r="CZ2159">
        <v>75.171433055460213</v>
      </c>
      <c r="DA2159">
        <v>92.148712795345858</v>
      </c>
      <c r="DB2159">
        <f ca="1"/>
        <v>75.645090528173654</v>
      </c>
      <c r="DC2159">
        <f ca="1"/>
        <v>75.012247682462416</v>
      </c>
      <c r="DD2159">
        <v>74.088350736934188</v>
      </c>
      <c r="DE2159">
        <f ca="1"/>
        <v>75.876650004487601</v>
      </c>
      <c r="DF2159">
        <v>76.636567132297813</v>
      </c>
    </row>
    <row r="2160" spans="1:110" x14ac:dyDescent="0.25">
      <c r="A2160">
        <v>62.8</v>
      </c>
      <c r="B2160" t="b">
        <v>1</v>
      </c>
      <c r="CW2160">
        <v>0.73616803278688525</v>
      </c>
      <c r="CX2160">
        <v>75.400000000000006</v>
      </c>
      <c r="CY2160">
        <v>75.239978391974176</v>
      </c>
      <c r="CZ2160">
        <v>75.182982912859785</v>
      </c>
      <c r="DA2160">
        <v>92.238266406404492</v>
      </c>
      <c r="DB2160">
        <f ca="1"/>
        <v>75.653184307596021</v>
      </c>
      <c r="DC2160">
        <f ca="1"/>
        <v>75.022695059427079</v>
      </c>
      <c r="DD2160">
        <v>74.098027006463951</v>
      </c>
      <c r="DE2160">
        <f ca="1"/>
        <v>75.886057271623358</v>
      </c>
      <c r="DF2160">
        <v>76.646001996558255</v>
      </c>
    </row>
    <row r="2161" spans="1:110" x14ac:dyDescent="0.25">
      <c r="A2161">
        <v>61</v>
      </c>
      <c r="B2161" t="b">
        <v>1</v>
      </c>
      <c r="CW2161">
        <v>0.73650956284153002</v>
      </c>
      <c r="CX2161">
        <v>75.400000000000006</v>
      </c>
      <c r="CY2161">
        <v>75.249934581276605</v>
      </c>
      <c r="CZ2161">
        <v>75.194542172361011</v>
      </c>
      <c r="DA2161">
        <v>92.327936019582395</v>
      </c>
      <c r="DB2161">
        <f ca="1"/>
        <v>75.661281567965247</v>
      </c>
      <c r="DC2161">
        <f ca="1"/>
        <v>75.033150298821496</v>
      </c>
      <c r="DD2161">
        <v>74.107709540980821</v>
      </c>
      <c r="DE2161">
        <f ca="1"/>
        <v>75.895467468348969</v>
      </c>
      <c r="DF2161">
        <v>76.655439451679328</v>
      </c>
    </row>
    <row r="2162" spans="1:110" x14ac:dyDescent="0.25">
      <c r="A2162">
        <v>68</v>
      </c>
      <c r="B2162" t="b">
        <v>1</v>
      </c>
      <c r="CW2162">
        <v>0.7368510928961749</v>
      </c>
      <c r="CX2162">
        <v>75.400000000000006</v>
      </c>
      <c r="CY2162">
        <v>75.259897359348415</v>
      </c>
      <c r="CZ2162">
        <v>75.206110860487087</v>
      </c>
      <c r="DA2162">
        <v>92.417721935793139</v>
      </c>
      <c r="DB2162">
        <f ca="1"/>
        <v>75.669382322103687</v>
      </c>
      <c r="DC2162">
        <f ca="1"/>
        <v>75.043613423147448</v>
      </c>
      <c r="DD2162">
        <v>74.117398352669539</v>
      </c>
      <c r="DE2162">
        <f ca="1"/>
        <v>75.904880604814366</v>
      </c>
      <c r="DF2162">
        <v>76.664879507167598</v>
      </c>
    </row>
    <row r="2163" spans="1:110" x14ac:dyDescent="0.25">
      <c r="A2163">
        <v>59.6</v>
      </c>
      <c r="B2163" t="b">
        <v>1</v>
      </c>
      <c r="CW2163">
        <v>0.73719262295081966</v>
      </c>
      <c r="CX2163">
        <v>75.400000000000006</v>
      </c>
      <c r="CY2163">
        <v>75.269866745832644</v>
      </c>
      <c r="CZ2163">
        <v>75.217689003857259</v>
      </c>
      <c r="DA2163">
        <v>92.507624457122617</v>
      </c>
      <c r="DB2163">
        <f ca="1"/>
        <v>75.677486582873883</v>
      </c>
      <c r="DC2163">
        <f ca="1"/>
        <v>75.054084454986835</v>
      </c>
      <c r="DD2163">
        <v>74.127093453754384</v>
      </c>
      <c r="DE2163">
        <f ca="1"/>
        <v>75.914296691198402</v>
      </c>
      <c r="DF2163">
        <v>76.674322172555847</v>
      </c>
    </row>
    <row r="2164" spans="1:110" x14ac:dyDescent="0.25">
      <c r="A2164">
        <v>57.6</v>
      </c>
      <c r="B2164" t="b">
        <v>1</v>
      </c>
      <c r="CW2164">
        <v>0.73753415300546443</v>
      </c>
      <c r="CX2164">
        <v>75.400000000000006</v>
      </c>
      <c r="CY2164">
        <v>75.279842760440431</v>
      </c>
      <c r="CZ2164">
        <v>75.229276629187609</v>
      </c>
      <c r="DA2164">
        <v>92.597643886835243</v>
      </c>
      <c r="DB2164">
        <f ca="1"/>
        <v>75.685594363179007</v>
      </c>
      <c r="DC2164">
        <f ca="1"/>
        <v>75.064563417002091</v>
      </c>
      <c r="DD2164">
        <v>74.136794856499392</v>
      </c>
      <c r="DE2164">
        <f ca="1"/>
        <v>75.923715737708889</v>
      </c>
      <c r="DF2164">
        <v>76.683767457403206</v>
      </c>
    </row>
    <row r="2165" spans="1:110" x14ac:dyDescent="0.25">
      <c r="A2165">
        <v>55.3</v>
      </c>
      <c r="B2165" t="b">
        <v>1</v>
      </c>
      <c r="CW2165">
        <v>0.73787568306010931</v>
      </c>
      <c r="CX2165">
        <v>75.400000000000006</v>
      </c>
      <c r="CY2165">
        <v>75.28982542295131</v>
      </c>
      <c r="CZ2165">
        <v>75.240873763291148</v>
      </c>
      <c r="DA2165">
        <v>92.68778052938012</v>
      </c>
      <c r="DB2165">
        <f ca="1"/>
        <v>75.69370567596286</v>
      </c>
      <c r="DC2165">
        <f ca="1"/>
        <v>75.075050331936652</v>
      </c>
      <c r="DD2165">
        <v>74.146502573208494</v>
      </c>
      <c r="DE2165">
        <f ca="1"/>
        <v>75.933137754582916</v>
      </c>
      <c r="DF2165">
        <v>76.693215371295338</v>
      </c>
    </row>
    <row r="2166" spans="1:110" x14ac:dyDescent="0.25">
      <c r="A2166">
        <v>53.4</v>
      </c>
      <c r="B2166" t="b">
        <v>1</v>
      </c>
      <c r="CW2166">
        <v>0.73821721311475408</v>
      </c>
      <c r="CX2166">
        <v>75.400000000000006</v>
      </c>
      <c r="CY2166">
        <v>75.299814753213667</v>
      </c>
      <c r="CZ2166">
        <v>75.252480433078517</v>
      </c>
      <c r="DA2166">
        <v>92.778034690396993</v>
      </c>
      <c r="DB2166">
        <f ca="1"/>
        <v>75.701820534210228</v>
      </c>
      <c r="DC2166">
        <f ca="1"/>
        <v>75.085545222615281</v>
      </c>
      <c r="DD2166">
        <v>74.156216616225706</v>
      </c>
      <c r="DE2166">
        <f ca="1"/>
        <v>75.942562752086801</v>
      </c>
      <c r="DF2166">
        <v>76.702665923844549</v>
      </c>
    </row>
    <row r="2167" spans="1:110" x14ac:dyDescent="0.25">
      <c r="A2167">
        <v>52</v>
      </c>
      <c r="B2167" t="b">
        <v>1</v>
      </c>
      <c r="CW2167">
        <v>0.73855874316939896</v>
      </c>
      <c r="CX2167">
        <v>75.400000000000006</v>
      </c>
      <c r="CY2167">
        <v>75.309810771144996</v>
      </c>
      <c r="CZ2167">
        <v>75.264096665558654</v>
      </c>
      <c r="DA2167">
        <v>92.868406676722842</v>
      </c>
      <c r="DB2167">
        <f ca="1"/>
        <v>75.70993895094702</v>
      </c>
      <c r="DC2167">
        <f ca="1"/>
        <v>75.096048111944611</v>
      </c>
      <c r="DD2167">
        <v>74.165936997935333</v>
      </c>
      <c r="DE2167">
        <f ca="1"/>
        <v>75.951990740516393</v>
      </c>
      <c r="DF2167">
        <v>76.712119124689892</v>
      </c>
    </row>
    <row r="2168" spans="1:110" x14ac:dyDescent="0.25">
      <c r="A2168">
        <v>57</v>
      </c>
      <c r="B2168" t="b">
        <v>1</v>
      </c>
      <c r="CW2168">
        <v>0.73890027322404372</v>
      </c>
      <c r="CX2168">
        <v>75.400000000000006</v>
      </c>
      <c r="CY2168">
        <v>75.319813496732294</v>
      </c>
      <c r="CZ2168">
        <v>75.275722487838877</v>
      </c>
      <c r="DA2168">
        <v>92.958896796397738</v>
      </c>
      <c r="DB2168">
        <f ca="1"/>
        <v>75.718060939240544</v>
      </c>
      <c r="DC2168">
        <f ca="1"/>
        <v>75.106559022913444</v>
      </c>
      <c r="DD2168">
        <v>74.175663730762125</v>
      </c>
      <c r="DE2168">
        <f ca="1"/>
        <v>75.961421730197102</v>
      </c>
      <c r="DF2168">
        <v>76.72157498349732</v>
      </c>
    </row>
    <row r="2169" spans="1:110" x14ac:dyDescent="0.25">
      <c r="A2169">
        <v>48.6</v>
      </c>
      <c r="B2169" t="b">
        <v>1</v>
      </c>
      <c r="CW2169">
        <v>0.73924180327868849</v>
      </c>
      <c r="CX2169">
        <v>75.400000000000006</v>
      </c>
      <c r="CY2169">
        <v>75.329822950032479</v>
      </c>
      <c r="CZ2169">
        <v>75.287357927125882</v>
      </c>
      <c r="DA2169">
        <v>93.049505358671453</v>
      </c>
      <c r="DB2169">
        <f ca="1"/>
        <v>75.726186512199661</v>
      </c>
      <c r="DC2169">
        <f ca="1"/>
        <v>75.117077978593301</v>
      </c>
      <c r="DD2169">
        <v>74.185396827171473</v>
      </c>
      <c r="DE2169">
        <f ca="1"/>
        <v>75.970855731484136</v>
      </c>
      <c r="DF2169">
        <v>76.731033509959829</v>
      </c>
    </row>
    <row r="2170" spans="1:110" x14ac:dyDescent="0.25">
      <c r="A2170">
        <v>48.3</v>
      </c>
      <c r="B2170" t="b">
        <v>1</v>
      </c>
      <c r="CW2170">
        <v>0.73958333333333337</v>
      </c>
      <c r="CX2170">
        <v>75.400000000000006</v>
      </c>
      <c r="CY2170">
        <v>75.33983915117264</v>
      </c>
      <c r="CZ2170">
        <v>75.299003010725968</v>
      </c>
      <c r="DA2170">
        <v>93.140232674009653</v>
      </c>
      <c r="DB2170">
        <f ca="1"/>
        <v>75.73431568297508</v>
      </c>
      <c r="DC2170">
        <f ca="1"/>
        <v>75.12760500213875</v>
      </c>
      <c r="DD2170">
        <v>74.195136299669628</v>
      </c>
      <c r="DE2170">
        <f ca="1"/>
        <v>75.98029275476263</v>
      </c>
      <c r="DF2170">
        <v>76.740494713797602</v>
      </c>
    </row>
    <row r="2171" spans="1:110" x14ac:dyDescent="0.25">
      <c r="A2171" t="str">
        <v/>
      </c>
      <c r="B2171" t="b">
        <v>0</v>
      </c>
      <c r="CW2171">
        <v>0.73992486338797814</v>
      </c>
      <c r="CX2171">
        <v>75.5</v>
      </c>
      <c r="CY2171">
        <v>75.349862120350508</v>
      </c>
      <c r="CZ2171">
        <v>75.310657766045537</v>
      </c>
      <c r="DA2171">
        <v>93.231079054100292</v>
      </c>
      <c r="DB2171">
        <f ca="1"/>
        <v>75.742448464759477</v>
      </c>
      <c r="DC2171">
        <f ca="1"/>
        <v>75.138140116787866</v>
      </c>
      <c r="DD2171">
        <v>74.204882160803805</v>
      </c>
      <c r="DE2171">
        <f ca="1"/>
        <v>75.989732810447734</v>
      </c>
      <c r="DF2171">
        <v>76.749958604758092</v>
      </c>
    </row>
    <row r="2172" spans="1:110" x14ac:dyDescent="0.25">
      <c r="A2172">
        <v>75.2</v>
      </c>
      <c r="B2172" t="b">
        <v>1</v>
      </c>
      <c r="CW2172">
        <v>0.74026639344262291</v>
      </c>
      <c r="CX2172">
        <v>75.5</v>
      </c>
      <c r="CY2172">
        <v>75.359891877834755</v>
      </c>
      <c r="CZ2172">
        <v>75.322322220591758</v>
      </c>
      <c r="DA2172">
        <v>93.322044811860067</v>
      </c>
      <c r="DB2172">
        <f ca="1"/>
        <v>75.750584870787833</v>
      </c>
      <c r="DC2172">
        <f ca="1"/>
        <v>75.148683345862722</v>
      </c>
      <c r="DD2172">
        <v>74.214634423162465</v>
      </c>
      <c r="DE2172">
        <f ca="1"/>
        <v>75.999175908984867</v>
      </c>
      <c r="DF2172">
        <v>76.759425192616263</v>
      </c>
    </row>
    <row r="2173" spans="1:110" x14ac:dyDescent="0.25">
      <c r="A2173">
        <v>75</v>
      </c>
      <c r="B2173" t="b">
        <v>1</v>
      </c>
      <c r="CW2173">
        <v>0.74060792349726778</v>
      </c>
      <c r="CX2173">
        <v>75.5</v>
      </c>
      <c r="CY2173">
        <v>75.369928443965406</v>
      </c>
      <c r="CZ2173">
        <v>75.333996401973096</v>
      </c>
      <c r="DA2173">
        <v>93.413130261440926</v>
      </c>
      <c r="DB2173">
        <f ca="1"/>
        <v>75.758724914337563</v>
      </c>
      <c r="DC2173">
        <f ca="1"/>
        <v>75.159234712769731</v>
      </c>
      <c r="DD2173">
        <v>74.22439309937549</v>
      </c>
      <c r="DE2173">
        <f ca="1"/>
        <v>76.008622060849731</v>
      </c>
      <c r="DF2173">
        <v>76.768894487174578</v>
      </c>
    </row>
    <row r="2174" spans="1:110" x14ac:dyDescent="0.25">
      <c r="A2174">
        <v>74.8</v>
      </c>
      <c r="B2174" t="b">
        <v>1</v>
      </c>
      <c r="CW2174">
        <v>0.74094945355191255</v>
      </c>
      <c r="CX2174">
        <v>75.5</v>
      </c>
      <c r="CY2174">
        <v>75.379971839154166</v>
      </c>
      <c r="CZ2174">
        <v>75.345680337899765</v>
      </c>
      <c r="DA2174">
        <v>93.504335718236391</v>
      </c>
      <c r="DB2174">
        <f ca="1"/>
        <v>75.766868608728771</v>
      </c>
      <c r="DC2174">
        <f ca="1"/>
        <v>75.16979424100019</v>
      </c>
      <c r="DD2174">
        <v>74.234158202114273</v>
      </c>
      <c r="DE2174">
        <f ca="1"/>
        <v>76.018071276548639</v>
      </c>
      <c r="DF2174">
        <v>76.778366498263267</v>
      </c>
    </row>
    <row r="2175" spans="1:110" x14ac:dyDescent="0.25">
      <c r="A2175">
        <v>74.7</v>
      </c>
      <c r="B2175" t="b">
        <v>1</v>
      </c>
      <c r="CW2175">
        <v>0.74129098360655743</v>
      </c>
      <c r="CX2175">
        <v>75.5</v>
      </c>
      <c r="CY2175">
        <v>75.390022083884858</v>
      </c>
      <c r="CZ2175">
        <v>75.357374056184184</v>
      </c>
      <c r="DA2175">
        <v>93.59566149888839</v>
      </c>
      <c r="DB2175">
        <f ca="1"/>
        <v>75.775015967324507</v>
      </c>
      <c r="DC2175">
        <f ca="1"/>
        <v>75.180361954130632</v>
      </c>
      <c r="DD2175">
        <v>74.243929744092043</v>
      </c>
      <c r="DE2175">
        <f ca="1"/>
        <v>76.027523566618498</v>
      </c>
      <c r="DF2175">
        <v>76.78784123574043</v>
      </c>
    </row>
    <row r="2176" spans="1:110" x14ac:dyDescent="0.25">
      <c r="A2176">
        <v>74.599999999999994</v>
      </c>
      <c r="B2176" t="b">
        <v>1</v>
      </c>
      <c r="CW2176">
        <v>0.7416325136612022</v>
      </c>
      <c r="CX2176">
        <v>75.5</v>
      </c>
      <c r="CY2176">
        <v>75.40007919871374</v>
      </c>
      <c r="CZ2176">
        <v>75.369077584741731</v>
      </c>
      <c r="DA2176">
        <v>93.687107921293588</v>
      </c>
      <c r="DB2176">
        <f ca="1"/>
        <v>75.783167003530991</v>
      </c>
      <c r="DC2176">
        <f ca="1"/>
        <v>75.190937875823323</v>
      </c>
      <c r="DD2176">
        <v>74.25370773806398</v>
      </c>
      <c r="DE2176">
        <f ca="1"/>
        <v>76.036978941627083</v>
      </c>
      <c r="DF2176">
        <v>76.797318709492131</v>
      </c>
    </row>
    <row r="2177" spans="1:110" x14ac:dyDescent="0.25">
      <c r="A2177">
        <v>74.2</v>
      </c>
      <c r="B2177" t="b">
        <v>1</v>
      </c>
      <c r="CW2177">
        <v>0.74197404371584696</v>
      </c>
      <c r="CX2177">
        <v>75.5</v>
      </c>
      <c r="CY2177">
        <v>75.410143204269914</v>
      </c>
      <c r="CZ2177">
        <v>75.380790951591038</v>
      </c>
      <c r="DA2177">
        <v>93.778675304610246</v>
      </c>
      <c r="DB2177">
        <f ca="1"/>
        <v>75.79132173079779</v>
      </c>
      <c r="DC2177">
        <f ca="1"/>
        <v>75.201522029826705</v>
      </c>
      <c r="DD2177">
        <v>74.263492196827443</v>
      </c>
      <c r="DE2177">
        <f ca="1"/>
        <v>76.046437412173091</v>
      </c>
      <c r="DF2177">
        <v>76.806798929432603</v>
      </c>
    </row>
    <row r="2178" spans="1:110" x14ac:dyDescent="0.25">
      <c r="A2178">
        <v>74.3</v>
      </c>
      <c r="B2178" t="b">
        <v>1</v>
      </c>
      <c r="CW2178">
        <v>0.74231557377049184</v>
      </c>
      <c r="CX2178">
        <v>75.5</v>
      </c>
      <c r="CY2178">
        <v>75.420214121255697</v>
      </c>
      <c r="CZ2178">
        <v>75.392514184854889</v>
      </c>
      <c r="DA2178">
        <v>93.870363969264758</v>
      </c>
      <c r="DB2178">
        <f ca="1"/>
        <v>75.799480162618067</v>
      </c>
      <c r="DC2178">
        <f ca="1"/>
        <v>75.212114439975849</v>
      </c>
      <c r="DD2178">
        <v>74.273283133222137</v>
      </c>
      <c r="DE2178">
        <f ca="1"/>
        <v>76.055898988886426</v>
      </c>
      <c r="DF2178">
        <v>76.816281905504368</v>
      </c>
    </row>
    <row r="2179" spans="1:110" x14ac:dyDescent="0.25">
      <c r="A2179">
        <v>74.099999999999994</v>
      </c>
      <c r="B2179" t="b">
        <v>1</v>
      </c>
      <c r="CW2179">
        <v>0.74265710382513661</v>
      </c>
      <c r="CX2179">
        <v>75.5</v>
      </c>
      <c r="CY2179">
        <v>75.430291970447016</v>
      </c>
      <c r="CZ2179">
        <v>75.404247312760191</v>
      </c>
      <c r="DA2179">
        <v>93.962174236958404</v>
      </c>
      <c r="DB2179">
        <f ca="1"/>
        <v>75.807642312528856</v>
      </c>
      <c r="DC2179">
        <f ca="1"/>
        <v>75.222715130192881</v>
      </c>
      <c r="DD2179">
        <v>74.283080560130344</v>
      </c>
      <c r="DE2179">
        <f ca="1"/>
        <v>76.065363682428242</v>
      </c>
      <c r="DF2179">
        <v>76.825767647678347</v>
      </c>
    </row>
    <row r="2180" spans="1:110" x14ac:dyDescent="0.25">
      <c r="A2180">
        <v>73.900000000000006</v>
      </c>
      <c r="B2180" t="b">
        <v>1</v>
      </c>
      <c r="CW2180">
        <v>0.74299863387978138</v>
      </c>
      <c r="CX2180">
        <v>75.5</v>
      </c>
      <c r="CY2180">
        <v>75.440376772693796</v>
      </c>
      <c r="CZ2180">
        <v>75.415990363639196</v>
      </c>
      <c r="DA2180">
        <v>94.054106430674167</v>
      </c>
      <c r="DB2180">
        <f ca="1"/>
        <v>75.815808194111256</v>
      </c>
      <c r="DC2180">
        <f ca="1"/>
        <v>75.233324124487467</v>
      </c>
      <c r="DD2180">
        <v>74.292884490477064</v>
      </c>
      <c r="DE2180">
        <f ca="1"/>
        <v>76.074831503491126</v>
      </c>
      <c r="DF2180">
        <v>76.835256165954036</v>
      </c>
    </row>
    <row r="2181" spans="1:110" x14ac:dyDescent="0.25">
      <c r="A2181">
        <v>73.5</v>
      </c>
      <c r="B2181" t="b">
        <v>1</v>
      </c>
      <c r="CW2181">
        <v>0.74334016393442626</v>
      </c>
      <c r="CX2181">
        <v>75.5</v>
      </c>
      <c r="CY2181">
        <v>75.450468548920341</v>
      </c>
      <c r="CZ2181">
        <v>75.427743365929615</v>
      </c>
      <c r="DA2181">
        <v>94.146160874683588</v>
      </c>
      <c r="DB2181">
        <f ca="1"/>
        <v>75.823977820990677</v>
      </c>
      <c r="DC2181">
        <f ca="1"/>
        <v>75.243941446957308</v>
      </c>
      <c r="DD2181">
        <v>74.302694937230314</v>
      </c>
      <c r="DE2181">
        <f ca="1"/>
        <v>76.0843024627993</v>
      </c>
      <c r="DF2181">
        <v>76.844747470359664</v>
      </c>
    </row>
    <row r="2182" spans="1:110" x14ac:dyDescent="0.25">
      <c r="A2182">
        <v>73.099999999999994</v>
      </c>
      <c r="B2182" t="b">
        <v>1</v>
      </c>
      <c r="CW2182">
        <v>0.74368169398907102</v>
      </c>
      <c r="CX2182">
        <v>75.5</v>
      </c>
      <c r="CY2182">
        <v>75.460567320125719</v>
      </c>
      <c r="CZ2182">
        <v>75.4395063481752</v>
      </c>
      <c r="DA2182">
        <v>94.238337894553396</v>
      </c>
      <c r="DB2182">
        <f ca="1"/>
        <v>75.832151206837068</v>
      </c>
      <c r="DC2182">
        <f ca="1"/>
        <v>75.254567121788511</v>
      </c>
      <c r="DD2182">
        <v>74.312511913401195</v>
      </c>
      <c r="DE2182">
        <f ca="1"/>
        <v>76.093776571108762</v>
      </c>
      <c r="DF2182">
        <v>76.854241570952297</v>
      </c>
    </row>
    <row r="2183" spans="1:110" x14ac:dyDescent="0.25">
      <c r="A2183">
        <v>72.599999999999994</v>
      </c>
      <c r="B2183" t="b">
        <v>1</v>
      </c>
      <c r="CW2183">
        <v>0.74402322404371579</v>
      </c>
      <c r="CX2183">
        <v>75.5</v>
      </c>
      <c r="CY2183">
        <v>75.470673107384158</v>
      </c>
      <c r="CZ2183">
        <v>75.451279339026527</v>
      </c>
      <c r="DA2183">
        <v>94.330637817152777</v>
      </c>
      <c r="DB2183">
        <f ca="1"/>
        <v>75.840328365365195</v>
      </c>
      <c r="DC2183">
        <f ca="1"/>
        <v>75.265201173256159</v>
      </c>
      <c r="DD2183">
        <v>74.322335432044213</v>
      </c>
      <c r="DE2183">
        <f ca="1"/>
        <v>76.103253839207397</v>
      </c>
      <c r="DF2183">
        <v>76.863738477818018</v>
      </c>
    </row>
    <row r="2184" spans="1:110" x14ac:dyDescent="0.25">
      <c r="A2184">
        <v>72.2</v>
      </c>
      <c r="B2184" t="b">
        <v>1</v>
      </c>
      <c r="CW2184">
        <v>0.74436475409836067</v>
      </c>
      <c r="CX2184">
        <v>75.599999999999994</v>
      </c>
      <c r="CY2184">
        <v>75.480785931845489</v>
      </c>
      <c r="CZ2184">
        <v>75.463062367241392</v>
      </c>
      <c r="DA2184">
        <v>94.423060970660046</v>
      </c>
      <c r="DB2184">
        <f ca="1"/>
        <v>75.848509310334777</v>
      </c>
      <c r="DC2184">
        <f ca="1"/>
        <v>75.27584362572469</v>
      </c>
      <c r="DD2184">
        <v>74.332165506257411</v>
      </c>
      <c r="DE2184">
        <f ca="1"/>
        <v>76.112734277915209</v>
      </c>
      <c r="DF2184">
        <v>76.873238201072041</v>
      </c>
    </row>
    <row r="2185" spans="1:110" x14ac:dyDescent="0.25">
      <c r="A2185">
        <v>72</v>
      </c>
      <c r="B2185" t="b">
        <v>1</v>
      </c>
      <c r="CW2185">
        <v>0.74470628415300544</v>
      </c>
      <c r="CX2185">
        <v>75.599999999999994</v>
      </c>
      <c r="CY2185">
        <v>75.490905814735456</v>
      </c>
      <c r="CZ2185">
        <v>75.474855461685451</v>
      </c>
      <c r="DA2185">
        <v>94.515607684569744</v>
      </c>
      <c r="DB2185">
        <f ca="1"/>
        <v>75.856694055550889</v>
      </c>
      <c r="DC2185">
        <f ca="1"/>
        <v>75.286494503648427</v>
      </c>
      <c r="DD2185">
        <v>74.342002149182619</v>
      </c>
      <c r="DE2185">
        <f ca="1"/>
        <v>76.122217898084443</v>
      </c>
      <c r="DF2185">
        <v>76.882740750858915</v>
      </c>
    </row>
    <row r="2186" spans="1:110" x14ac:dyDescent="0.25">
      <c r="A2186">
        <v>71.8</v>
      </c>
      <c r="B2186" t="b">
        <v>1</v>
      </c>
      <c r="CW2186">
        <v>0.74504781420765032</v>
      </c>
      <c r="CX2186">
        <v>75.599999999999994</v>
      </c>
      <c r="CY2186">
        <v>75.501032777356187</v>
      </c>
      <c r="CZ2186">
        <v>75.486658651332647</v>
      </c>
      <c r="DA2186">
        <v>94.608278289699726</v>
      </c>
      <c r="DB2186">
        <f ca="1"/>
        <v>75.864882614864015</v>
      </c>
      <c r="DC2186">
        <f ca="1"/>
        <v>75.297153831572061</v>
      </c>
      <c r="DD2186">
        <v>74.351845374005606</v>
      </c>
      <c r="DE2186">
        <f ca="1"/>
        <v>76.131704710599777</v>
      </c>
      <c r="DF2186">
        <v>76.8922461373526</v>
      </c>
    </row>
    <row r="2187" spans="1:110" x14ac:dyDescent="0.25">
      <c r="A2187">
        <v>71.599999999999994</v>
      </c>
      <c r="B2187" t="b">
        <v>1</v>
      </c>
      <c r="CW2187">
        <v>0.74538934426229508</v>
      </c>
      <c r="CX2187">
        <v>75.599999999999994</v>
      </c>
      <c r="CY2187">
        <v>75.511166841086606</v>
      </c>
      <c r="CZ2187">
        <v>75.498471965266091</v>
      </c>
      <c r="DA2187">
        <v>94.70107311819811</v>
      </c>
      <c r="DB2187">
        <f ca="1"/>
        <v>75.873075002170495</v>
      </c>
      <c r="DC2187">
        <f ca="1"/>
        <v>75.307821634131088</v>
      </c>
      <c r="DD2187">
        <v>74.361695193956308</v>
      </c>
      <c r="DE2187">
        <f ca="1"/>
        <v>76.14119472637843</v>
      </c>
      <c r="DF2187">
        <v>76.901754370756692</v>
      </c>
    </row>
    <row r="2188" spans="1:110" x14ac:dyDescent="0.25">
      <c r="A2188">
        <v>73.2</v>
      </c>
      <c r="B2188" t="b">
        <v>1</v>
      </c>
      <c r="CW2188">
        <v>0.74573087431693985</v>
      </c>
      <c r="CX2188">
        <v>75.599999999999994</v>
      </c>
      <c r="CY2188">
        <v>75.521308027382773</v>
      </c>
      <c r="CZ2188">
        <v>75.510295432678348</v>
      </c>
      <c r="DA2188">
        <v>94.793992503550669</v>
      </c>
      <c r="DB2188">
        <f ca="1"/>
        <v>75.881271231412555</v>
      </c>
      <c r="DC2188">
        <f ca="1"/>
        <v>75.318497936052296</v>
      </c>
      <c r="DD2188">
        <v>74.371551622309084</v>
      </c>
      <c r="DE2188">
        <f ca="1"/>
        <v>76.150687956370405</v>
      </c>
      <c r="DF2188">
        <v>76.911265461304481</v>
      </c>
    </row>
    <row r="2189" spans="1:110" x14ac:dyDescent="0.25">
      <c r="A2189">
        <v>73.099999999999994</v>
      </c>
      <c r="B2189" t="b">
        <v>1</v>
      </c>
      <c r="CW2189">
        <v>0.74607240437158473</v>
      </c>
      <c r="CX2189">
        <v>75.599999999999994</v>
      </c>
      <c r="CY2189">
        <v>75.531456357778353</v>
      </c>
      <c r="CZ2189">
        <v>75.522129082872056</v>
      </c>
      <c r="DA2189">
        <v>94.887036780587792</v>
      </c>
      <c r="DB2189">
        <f ca="1"/>
        <v>75.889471316578735</v>
      </c>
      <c r="DC2189">
        <f ca="1"/>
        <v>75.329182762154318</v>
      </c>
      <c r="DD2189">
        <v>74.381414672382846</v>
      </c>
      <c r="DE2189">
        <f ca="1"/>
        <v>76.160184411558603</v>
      </c>
      <c r="DF2189">
        <v>76.92077941925919</v>
      </c>
    </row>
    <row r="2190" spans="1:110" x14ac:dyDescent="0.25">
      <c r="A2190">
        <v>72.7</v>
      </c>
      <c r="B2190" t="b">
        <v>1</v>
      </c>
      <c r="CW2190">
        <v>0.7464139344262295</v>
      </c>
      <c r="CX2190">
        <v>75.599999999999994</v>
      </c>
      <c r="CY2190">
        <v>75.541611853885001</v>
      </c>
      <c r="CZ2190">
        <v>75.533972945260757</v>
      </c>
      <c r="DA2190">
        <v>94.980206285491803</v>
      </c>
      <c r="DB2190">
        <f ca="1"/>
        <v>75.897675271704088</v>
      </c>
      <c r="DC2190">
        <f ca="1"/>
        <v>75.339876137348014</v>
      </c>
      <c r="DD2190">
        <v>74.391284357541309</v>
      </c>
      <c r="DE2190">
        <f ca="1"/>
        <v>76.169684102958982</v>
      </c>
      <c r="DF2190">
        <v>76.930296254914111</v>
      </c>
    </row>
    <row r="2191" spans="1:110" x14ac:dyDescent="0.25">
      <c r="A2191">
        <v>72.8</v>
      </c>
      <c r="B2191" t="b">
        <v>1</v>
      </c>
      <c r="CW2191">
        <v>0.74675546448087426</v>
      </c>
      <c r="CX2191">
        <v>75.599999999999994</v>
      </c>
      <c r="CY2191">
        <v>75.551774537392831</v>
      </c>
      <c r="CZ2191">
        <v>75.545827049369194</v>
      </c>
      <c r="DA2191">
        <v>95.073501355804297</v>
      </c>
      <c r="DB2191">
        <f ca="1"/>
        <v>75.905883110870334</v>
      </c>
      <c r="DC2191">
        <f ca="1"/>
        <v>75.350578086637057</v>
      </c>
      <c r="DD2191">
        <v>74.401160691193212</v>
      </c>
      <c r="DE2191">
        <f ca="1"/>
        <v>76.179187041620807</v>
      </c>
      <c r="DF2191">
        <v>76.939815978592719</v>
      </c>
    </row>
    <row r="2192" spans="1:110" x14ac:dyDescent="0.25">
      <c r="A2192">
        <v>72.7</v>
      </c>
      <c r="B2192" t="b">
        <v>1</v>
      </c>
      <c r="CW2192">
        <v>0.74709699453551914</v>
      </c>
      <c r="CX2192">
        <v>75.599999999999994</v>
      </c>
      <c r="CY2192">
        <v>75.561944430070724</v>
      </c>
      <c r="CZ2192">
        <v>75.557691424834104</v>
      </c>
      <c r="DA2192">
        <v>95.166922330433437</v>
      </c>
      <c r="DB2192">
        <f ca="1"/>
        <v>75.914094848206219</v>
      </c>
      <c r="DC2192">
        <f ca="1"/>
        <v>75.361288635118356</v>
      </c>
      <c r="DD2192">
        <v>74.411043686792539</v>
      </c>
      <c r="DE2192">
        <f ca="1"/>
        <v>76.188693238626669</v>
      </c>
      <c r="DF2192">
        <v>76.949338600648815</v>
      </c>
    </row>
    <row r="2193" spans="1:110" x14ac:dyDescent="0.25">
      <c r="A2193">
        <v>72.5</v>
      </c>
      <c r="B2193" t="b">
        <v>1</v>
      </c>
      <c r="CW2193">
        <v>0.74743852459016391</v>
      </c>
      <c r="CX2193">
        <v>75.599999999999994</v>
      </c>
      <c r="CY2193">
        <v>75.572121553766863</v>
      </c>
      <c r="CZ2193">
        <v>75.569566101404718</v>
      </c>
      <c r="DA2193">
        <v>95.260469549661238</v>
      </c>
      <c r="DB2193">
        <f ca="1"/>
        <v>75.922310497887779</v>
      </c>
      <c r="DC2193">
        <f ca="1"/>
        <v>75.372007807982612</v>
      </c>
      <c r="DD2193">
        <v>74.420933357838635</v>
      </c>
      <c r="DE2193">
        <f ca="1"/>
        <v>76.198202705092839</v>
      </c>
      <c r="DF2193">
        <v>76.958864131466783</v>
      </c>
    </row>
    <row r="2194" spans="1:110" x14ac:dyDescent="0.25">
      <c r="A2194">
        <v>72.3</v>
      </c>
      <c r="B2194" t="b">
        <v>1</v>
      </c>
      <c r="CW2194">
        <v>0.74778005464480879</v>
      </c>
      <c r="CX2194">
        <v>75.599999999999994</v>
      </c>
      <c r="CY2194">
        <v>75.582305930409078</v>
      </c>
      <c r="CZ2194">
        <v>75.581451108943398</v>
      </c>
      <c r="DA2194">
        <v>95.354143355151265</v>
      </c>
      <c r="DB2194">
        <f ca="1"/>
        <v>75.930530074138488</v>
      </c>
      <c r="DC2194">
        <f ca="1"/>
        <v>75.382735630514802</v>
      </c>
      <c r="DD2194">
        <v>74.430829717876591</v>
      </c>
      <c r="DE2194">
        <f ca="1"/>
        <v>76.20771545216931</v>
      </c>
      <c r="DF2194">
        <v>76.968392581461615</v>
      </c>
    </row>
    <row r="2195" spans="1:110" x14ac:dyDescent="0.25">
      <c r="A2195">
        <v>72.099999999999994</v>
      </c>
      <c r="B2195" t="b">
        <v>1</v>
      </c>
      <c r="CW2195">
        <v>0.74812158469945356</v>
      </c>
      <c r="CX2195">
        <v>75.599999999999994</v>
      </c>
      <c r="CY2195">
        <v>75.592497582005308</v>
      </c>
      <c r="CZ2195">
        <v>75.593346477426138</v>
      </c>
      <c r="DA2195">
        <v>95.447944089955826</v>
      </c>
      <c r="DB2195">
        <f ca="1"/>
        <v>75.938753591229613</v>
      </c>
      <c r="DC2195">
        <f ca="1"/>
        <v>75.393472128094643</v>
      </c>
      <c r="DD2195">
        <v>74.440732780497285</v>
      </c>
      <c r="DE2195">
        <f ca="1"/>
        <v>76.217231491039982</v>
      </c>
      <c r="DF2195">
        <v>76.977923961079171</v>
      </c>
    </row>
    <row r="2196" spans="1:110" x14ac:dyDescent="0.25">
      <c r="A2196">
        <v>71.900000000000006</v>
      </c>
      <c r="B2196" t="b">
        <v>1</v>
      </c>
      <c r="CW2196">
        <v>0.74846311475409832</v>
      </c>
      <c r="CX2196">
        <v>75.599999999999994</v>
      </c>
      <c r="CY2196">
        <v>75.602696530644039</v>
      </c>
      <c r="CZ2196">
        <v>75.605252236943556</v>
      </c>
      <c r="DA2196">
        <v>95.541872098523683</v>
      </c>
      <c r="DB2196">
        <f ca="1"/>
        <v>75.946981063480436</v>
      </c>
      <c r="DC2196">
        <f ca="1"/>
        <v>75.404217326197156</v>
      </c>
      <c r="DD2196">
        <v>74.450642559337751</v>
      </c>
      <c r="DE2196">
        <f ca="1"/>
        <v>76.226750832922889</v>
      </c>
      <c r="DF2196">
        <v>76.987458280796247</v>
      </c>
    </row>
    <row r="2197" spans="1:110" x14ac:dyDescent="0.25">
      <c r="A2197">
        <v>71.7</v>
      </c>
      <c r="B2197" t="b">
        <v>1</v>
      </c>
      <c r="CW2197">
        <v>0.7488046448087432</v>
      </c>
      <c r="CX2197">
        <v>75.599999999999994</v>
      </c>
      <c r="CY2197">
        <v>75.612902798494716</v>
      </c>
      <c r="CZ2197">
        <v>75.617168417700952</v>
      </c>
      <c r="DA2197">
        <v>95.635927726707678</v>
      </c>
      <c r="DB2197">
        <f ca="1"/>
        <v>75.955212505258501</v>
      </c>
      <c r="DC2197">
        <f ca="1"/>
        <v>75.414971250393165</v>
      </c>
      <c r="DD2197">
        <v>74.460559068081295</v>
      </c>
      <c r="DE2197">
        <f ca="1"/>
        <v>76.236273489070342</v>
      </c>
      <c r="DF2197">
        <v>76.996995551120833</v>
      </c>
    </row>
    <row r="2198" spans="1:110" x14ac:dyDescent="0.25">
      <c r="A2198">
        <v>71.400000000000006</v>
      </c>
      <c r="B2198" t="b">
        <v>1</v>
      </c>
      <c r="CW2198">
        <v>0.74914617486338797</v>
      </c>
      <c r="CX2198">
        <v>75.599999999999994</v>
      </c>
      <c r="CY2198">
        <v>75.623116407808155</v>
      </c>
      <c r="CZ2198">
        <v>75.629095050019302</v>
      </c>
      <c r="DA2198">
        <v>95.730111321772156</v>
      </c>
      <c r="DB2198">
        <f ca="1"/>
        <v>75.963447930979925</v>
      </c>
      <c r="DC2198">
        <f ca="1"/>
        <v>75.425733926349793</v>
      </c>
      <c r="DD2198">
        <v>74.47048232045772</v>
      </c>
      <c r="DE2198">
        <f ca="1"/>
        <v>76.245799470769114</v>
      </c>
      <c r="DF2198">
        <v>77.006535782592181</v>
      </c>
    </row>
    <row r="2199" spans="1:110" x14ac:dyDescent="0.25">
      <c r="A2199">
        <v>71.2</v>
      </c>
      <c r="B2199" t="b">
        <v>1</v>
      </c>
      <c r="CW2199">
        <v>0.74948770491803274</v>
      </c>
      <c r="CX2199">
        <v>75.599999999999994</v>
      </c>
      <c r="CY2199">
        <v>75.633337380917069</v>
      </c>
      <c r="CZ2199">
        <v>75.64103216433584</v>
      </c>
      <c r="DA2199">
        <v>95.824423232400918</v>
      </c>
      <c r="DB2199">
        <f ca="1"/>
        <v>75.97168735510958</v>
      </c>
      <c r="DC2199">
        <f ca="1"/>
        <v>75.436505379830976</v>
      </c>
      <c r="DD2199">
        <v>74.480412330243638</v>
      </c>
      <c r="DE2199">
        <f ca="1"/>
        <v>76.255328789340581</v>
      </c>
      <c r="DF2199">
        <v>77.01607898578105</v>
      </c>
    </row>
    <row r="2200" spans="1:110" x14ac:dyDescent="0.25">
      <c r="A2200">
        <v>71</v>
      </c>
      <c r="B2200" t="b">
        <v>1</v>
      </c>
      <c r="CW2200">
        <v>0.74982923497267762</v>
      </c>
      <c r="CX2200">
        <v>75.7</v>
      </c>
      <c r="CY2200">
        <v>75.643565740236369</v>
      </c>
      <c r="CZ2200">
        <v>75.652979791204544</v>
      </c>
      <c r="DA2200">
        <v>95.918863808704828</v>
      </c>
      <c r="DB2200">
        <f ca="1"/>
        <v>75.979930792161454</v>
      </c>
      <c r="DC2200">
        <f ca="1"/>
        <v>75.447285636698055</v>
      </c>
      <c r="DD2200">
        <v>74.490349111262589</v>
      </c>
      <c r="DE2200">
        <f ca="1"/>
        <v>76.264861456140991</v>
      </c>
      <c r="DF2200">
        <v>77.025625171289789</v>
      </c>
    </row>
    <row r="2201" spans="1:110" x14ac:dyDescent="0.25">
      <c r="A2201">
        <v>79</v>
      </c>
      <c r="B2201" t="b">
        <v>1</v>
      </c>
      <c r="CW2201">
        <v>0.75017076502732238</v>
      </c>
      <c r="CX2201">
        <v>75.7</v>
      </c>
      <c r="CY2201">
        <v>75.653801508263754</v>
      </c>
      <c r="CZ2201">
        <v>75.664937961297042</v>
      </c>
      <c r="DA2201">
        <v>96.013433402229552</v>
      </c>
      <c r="DB2201">
        <f ca="1"/>
        <v>75.988178256698831</v>
      </c>
      <c r="DC2201">
        <f ca="1"/>
        <v>75.458074722910141</v>
      </c>
      <c r="DD2201">
        <v>74.500292677385332</v>
      </c>
      <c r="DE2201">
        <f ca="1"/>
        <v>76.274397482561497</v>
      </c>
      <c r="DF2201">
        <v>77.035174349752523</v>
      </c>
    </row>
    <row r="2202" spans="1:110" x14ac:dyDescent="0.25">
      <c r="A2202">
        <v>79</v>
      </c>
      <c r="B2202" t="b">
        <v>1</v>
      </c>
      <c r="CW2202">
        <v>0.75051229508196726</v>
      </c>
      <c r="CX2202">
        <v>75.7</v>
      </c>
      <c r="CY2202">
        <v>75.664044707580061</v>
      </c>
      <c r="CZ2202">
        <v>75.676906705402857</v>
      </c>
      <c r="DA2202">
        <v>96.108132365963627</v>
      </c>
      <c r="DB2202">
        <f ca="1"/>
        <v>75.996429763334632</v>
      </c>
      <c r="DC2202">
        <f ca="1"/>
        <v>75.468872664524881</v>
      </c>
      <c r="DD2202">
        <v>74.510243042530035</v>
      </c>
      <c r="DE2202">
        <f ca="1"/>
        <v>76.28393688002852</v>
      </c>
      <c r="DF2202">
        <v>77.04472653183538</v>
      </c>
    </row>
    <row r="2203" spans="1:110" x14ac:dyDescent="0.25">
      <c r="A2203">
        <v>79</v>
      </c>
      <c r="B2203" t="b">
        <v>1</v>
      </c>
      <c r="CW2203">
        <v>0.75085382513661203</v>
      </c>
      <c r="CX2203">
        <v>75.7</v>
      </c>
      <c r="CY2203">
        <v>75.674295360849712</v>
      </c>
      <c r="CZ2203">
        <v>75.688886054430327</v>
      </c>
      <c r="DA2203">
        <v>96.202961054346048</v>
      </c>
      <c r="DB2203">
        <f ca="1"/>
        <v>76.004685326731618</v>
      </c>
      <c r="DC2203">
        <f ca="1"/>
        <v>75.479679487698746</v>
      </c>
      <c r="DD2203">
        <v>74.520200220662488</v>
      </c>
      <c r="DE2203">
        <f ca="1"/>
        <v>76.293479660003769</v>
      </c>
      <c r="DF2203">
        <v>77.054281728236546</v>
      </c>
    </row>
    <row r="2204" spans="1:110" x14ac:dyDescent="0.25">
      <c r="A2204">
        <v>74</v>
      </c>
      <c r="B2204" t="b">
        <v>1</v>
      </c>
      <c r="CW2204">
        <v>0.7511953551912568</v>
      </c>
      <c r="CX2204">
        <v>75.7</v>
      </c>
      <c r="CY2204">
        <v>75.684553490821258</v>
      </c>
      <c r="CZ2204">
        <v>75.700876039407248</v>
      </c>
      <c r="DA2204">
        <v>96.297919823274569</v>
      </c>
      <c r="DB2204">
        <f ca="1"/>
        <v>76.012944961602727</v>
      </c>
      <c r="DC2204">
        <f ca="1"/>
        <v>75.490495218687755</v>
      </c>
      <c r="DD2204">
        <v>74.530164225796426</v>
      </c>
      <c r="DE2204">
        <f ca="1"/>
        <v>76.303025833984478</v>
      </c>
      <c r="DF2204">
        <v>77.063839949686525</v>
      </c>
    </row>
    <row r="2205" spans="1:110" x14ac:dyDescent="0.25">
      <c r="A2205">
        <v>73.8</v>
      </c>
      <c r="B2205" t="b">
        <v>1</v>
      </c>
      <c r="CW2205">
        <v>0.75153688524590168</v>
      </c>
      <c r="CX2205">
        <v>75.7</v>
      </c>
      <c r="CY2205">
        <v>75.694819120327722</v>
      </c>
      <c r="CZ2205">
        <v>75.712876691481426</v>
      </c>
      <c r="DA2205">
        <v>96.393009030113532</v>
      </c>
      <c r="DB2205">
        <f ca="1"/>
        <v>76.021208682711276</v>
      </c>
      <c r="DC2205">
        <f ca="1"/>
        <v>75.501319883847884</v>
      </c>
      <c r="DD2205">
        <v>74.540135071993632</v>
      </c>
      <c r="DE2205">
        <f ca="1"/>
        <v>76.312575413503652</v>
      </c>
      <c r="DF2205">
        <v>77.073401206948276</v>
      </c>
    </row>
    <row r="2206" spans="1:110" x14ac:dyDescent="0.25">
      <c r="A2206">
        <v>73.599999999999994</v>
      </c>
      <c r="B2206" t="b">
        <v>1</v>
      </c>
      <c r="CW2206">
        <v>0.75187841530054644</v>
      </c>
      <c r="CX2206">
        <v>75.7</v>
      </c>
      <c r="CY2206">
        <v>75.705092272287146</v>
      </c>
      <c r="CZ2206">
        <v>75.724888041921304</v>
      </c>
      <c r="DA2206">
        <v>96.488229033701828</v>
      </c>
      <c r="DB2206">
        <f ca="1"/>
        <v>76.029476504871326</v>
      </c>
      <c r="DC2206">
        <f ca="1"/>
        <v>75.512153509635709</v>
      </c>
      <c r="DD2206">
        <v>74.550112773364248</v>
      </c>
      <c r="DE2206">
        <f ca="1"/>
        <v>76.322128410130162</v>
      </c>
      <c r="DF2206">
        <v>77.082965510817331</v>
      </c>
    </row>
    <row r="2207" spans="1:110" x14ac:dyDescent="0.25">
      <c r="A2207">
        <v>73.2</v>
      </c>
      <c r="B2207" t="b">
        <v>1</v>
      </c>
      <c r="CW2207">
        <v>0.75221994535519121</v>
      </c>
      <c r="CX2207">
        <v>75.7</v>
      </c>
      <c r="CY2207">
        <v>75.715372969702969</v>
      </c>
      <c r="CZ2207">
        <v>75.736910122116825</v>
      </c>
      <c r="DA2207">
        <v>96.583580194361318</v>
      </c>
      <c r="DB2207">
        <f ca="1"/>
        <v>76.037748442947873</v>
      </c>
      <c r="DC2207">
        <f ca="1"/>
        <v>75.522996122608888</v>
      </c>
      <c r="DD2207">
        <v>74.560097344067003</v>
      </c>
      <c r="DE2207">
        <f ca="1"/>
        <v>76.331684835468977</v>
      </c>
      <c r="DF2207">
        <v>77.092532872122035</v>
      </c>
    </row>
    <row r="2208" spans="1:110" x14ac:dyDescent="0.25">
      <c r="A2208">
        <v>73</v>
      </c>
      <c r="B2208" t="b">
        <v>1</v>
      </c>
      <c r="CW2208">
        <v>0.75256147540983609</v>
      </c>
      <c r="CX2208">
        <v>75.7</v>
      </c>
      <c r="CY2208">
        <v>75.725661235664589</v>
      </c>
      <c r="CZ2208">
        <v>75.748942963579779</v>
      </c>
      <c r="DA2208">
        <v>96.679062873904812</v>
      </c>
      <c r="DB2208">
        <f ca="1"/>
        <v>76.046024511857169</v>
      </c>
      <c r="DC2208">
        <f ca="1"/>
        <v>75.533847749426727</v>
      </c>
      <c r="DD2208">
        <v>74.570088798309399</v>
      </c>
      <c r="DE2208">
        <f ca="1"/>
        <v>76.34124470116133</v>
      </c>
      <c r="DF2208">
        <v>77.102103301723687</v>
      </c>
    </row>
    <row r="2209" spans="1:110" x14ac:dyDescent="0.25">
      <c r="A2209">
        <v>72.599999999999994</v>
      </c>
      <c r="B2209" t="b">
        <v>1</v>
      </c>
      <c r="CW2209">
        <v>0.75290300546448086</v>
      </c>
      <c r="CX2209">
        <v>75.7</v>
      </c>
      <c r="CY2209">
        <v>75.735957093347736</v>
      </c>
      <c r="CZ2209">
        <v>75.760986597944765</v>
      </c>
      <c r="DA2209">
        <v>96.774677435644236</v>
      </c>
      <c r="DB2209">
        <f ca="1"/>
        <v>76.054304726567025</v>
      </c>
      <c r="DC2209">
        <f ca="1"/>
        <v>75.544708416850753</v>
      </c>
      <c r="DD2209">
        <v>74.580087150348007</v>
      </c>
      <c r="DE2209">
        <f ca="1"/>
        <v>76.350808018884933</v>
      </c>
      <c r="DF2209">
        <v>77.111676810516713</v>
      </c>
    </row>
    <row r="2210" spans="1:110" x14ac:dyDescent="0.25">
      <c r="A2210">
        <v>76</v>
      </c>
      <c r="B2210" t="b">
        <v>1</v>
      </c>
      <c r="CW2210">
        <v>0.75324453551912574</v>
      </c>
      <c r="CX2210">
        <v>75.8</v>
      </c>
      <c r="CY2210">
        <v>75.74626056601501</v>
      </c>
      <c r="CZ2210">
        <v>75.773041056969632</v>
      </c>
      <c r="DA2210">
        <v>96.870424244399175</v>
      </c>
      <c r="DB2210">
        <f ca="1"/>
        <v>76.06258910209705</v>
      </c>
      <c r="DC2210">
        <f ca="1"/>
        <v>75.555578151745252</v>
      </c>
      <c r="DD2210">
        <v>74.59009241448868</v>
      </c>
      <c r="DE2210">
        <f ca="1"/>
        <v>76.36037480035418</v>
      </c>
      <c r="DF2210">
        <v>77.121253409428846</v>
      </c>
    </row>
    <row r="2211" spans="1:110" x14ac:dyDescent="0.25">
      <c r="A2211">
        <v>72.5</v>
      </c>
      <c r="B2211" t="b">
        <v>1</v>
      </c>
      <c r="CW2211">
        <v>0.7535860655737705</v>
      </c>
      <c r="CX2211">
        <v>75.8</v>
      </c>
      <c r="CY2211">
        <v>75.756571677016311</v>
      </c>
      <c r="CZ2211">
        <v>75.785106372536475</v>
      </c>
      <c r="DA2211">
        <v>96.966303666504984</v>
      </c>
      <c r="DB2211">
        <f ca="1"/>
        <v>76.070877653518949</v>
      </c>
      <c r="DC2211">
        <f ca="1"/>
        <v>75.566456981077835</v>
      </c>
      <c r="DD2211">
        <v>74.600104605086756</v>
      </c>
      <c r="DE2211">
        <f ca="1"/>
        <v>76.369945057320237</v>
      </c>
      <c r="DF2211">
        <v>77.130833109421218</v>
      </c>
    </row>
    <row r="2212" spans="1:110" x14ac:dyDescent="0.25">
      <c r="A2212">
        <v>72.2</v>
      </c>
      <c r="B2212" t="b">
        <v>1</v>
      </c>
      <c r="CW2212">
        <v>0.75392759562841527</v>
      </c>
      <c r="CX2212">
        <v>75.8</v>
      </c>
      <c r="CY2212">
        <v>75.766890449789344</v>
      </c>
      <c r="CZ2212">
        <v>75.797182576651878</v>
      </c>
      <c r="DA2212">
        <v>97.062316069821392</v>
      </c>
      <c r="DB2212">
        <f ca="1"/>
        <v>76.079170395956808</v>
      </c>
      <c r="DC2212">
        <f ca="1"/>
        <v>75.577344931919995</v>
      </c>
      <c r="DD2212">
        <v>74.610123736547365</v>
      </c>
      <c r="DE2212">
        <f ca="1"/>
        <v>76.379518801571365</v>
      </c>
      <c r="DF2212">
        <v>77.140415921488739</v>
      </c>
    </row>
    <row r="2213" spans="1:110" x14ac:dyDescent="0.25">
      <c r="A2213">
        <v>72</v>
      </c>
      <c r="B2213" t="b">
        <v>1</v>
      </c>
      <c r="CW2213">
        <v>0.75426912568306015</v>
      </c>
      <c r="CX2213">
        <v>75.8</v>
      </c>
      <c r="CY2213">
        <v>75.777216907860108</v>
      </c>
      <c r="CZ2213">
        <v>75.809269701447889</v>
      </c>
      <c r="DA2213">
        <v>97.158461823740808</v>
      </c>
      <c r="DB2213">
        <f ca="1"/>
        <v>76.087467344587395</v>
      </c>
      <c r="DC2213">
        <f ca="1"/>
        <v>75.588242031447734</v>
      </c>
      <c r="DD2213">
        <v>74.620149823325633</v>
      </c>
      <c r="DE2213">
        <f ca="1"/>
        <v>76.389096044933027</v>
      </c>
      <c r="DF2213">
        <v>77.150001856659998</v>
      </c>
    </row>
    <row r="2214" spans="1:110" x14ac:dyDescent="0.25">
      <c r="A2214">
        <v>71.599999999999994</v>
      </c>
      <c r="B2214" t="b">
        <v>1</v>
      </c>
      <c r="CW2214">
        <v>0.75461065573770492</v>
      </c>
      <c r="CX2214">
        <v>75.8</v>
      </c>
      <c r="CY2214">
        <v>75.787551074843321</v>
      </c>
      <c r="CZ2214">
        <v>75.821367779182765</v>
      </c>
      <c r="DA2214">
        <v>97.254741299196908</v>
      </c>
      <c r="DB2214">
        <f ca="1"/>
        <v>76.095768514640469</v>
      </c>
      <c r="DC2214">
        <f ca="1"/>
        <v>75.599148306942041</v>
      </c>
      <c r="DD2214">
        <v>74.63018287992692</v>
      </c>
      <c r="DE2214">
        <f ca="1"/>
        <v>76.398676799268131</v>
      </c>
      <c r="DF2214">
        <v>77.159590925997662</v>
      </c>
    </row>
    <row r="2215" spans="1:110" x14ac:dyDescent="0.25">
      <c r="A2215">
        <v>71.400000000000006</v>
      </c>
      <c r="B2215" t="b">
        <v>1</v>
      </c>
      <c r="CW2215">
        <v>0.75495218579234968</v>
      </c>
      <c r="CX2215">
        <v>75.8</v>
      </c>
      <c r="CY2215">
        <v>75.797892974442988</v>
      </c>
      <c r="CZ2215">
        <v>75.833476842241438</v>
      </c>
      <c r="DA2215">
        <v>97.351154868673291</v>
      </c>
      <c r="DB2215">
        <f ca="1"/>
        <v>76.104073921398992</v>
      </c>
      <c r="DC2215">
        <f ca="1"/>
        <v>75.610063785789521</v>
      </c>
      <c r="DD2215">
        <v>74.640222920907064</v>
      </c>
      <c r="DE2215">
        <f ca="1"/>
        <v>76.40826107647716</v>
      </c>
      <c r="DF2215">
        <v>77.169183140598548</v>
      </c>
    </row>
    <row r="2216" spans="1:110" x14ac:dyDescent="0.25">
      <c r="A2216">
        <v>79</v>
      </c>
      <c r="B2216" t="b">
        <v>1</v>
      </c>
      <c r="CW2216">
        <v>0.75529371584699456</v>
      </c>
      <c r="CX2216">
        <v>75.8</v>
      </c>
      <c r="CY2216">
        <v>75.80824263045281</v>
      </c>
      <c r="CZ2216">
        <v>75.845596923136426</v>
      </c>
      <c r="DA2216">
        <v>97.447702906212058</v>
      </c>
      <c r="DB2216">
        <f ca="1"/>
        <v>76.112383580199563</v>
      </c>
      <c r="DC2216">
        <f ca="1"/>
        <v>75.62098849548299</v>
      </c>
      <c r="DD2216">
        <v>74.650269960872677</v>
      </c>
      <c r="DE2216">
        <f ca="1"/>
        <v>76.417848888498455</v>
      </c>
      <c r="DF2216">
        <v>77.178778511593848</v>
      </c>
    </row>
    <row r="2217" spans="1:110" x14ac:dyDescent="0.25">
      <c r="A2217">
        <v>76</v>
      </c>
      <c r="B2217" t="b">
        <v>1</v>
      </c>
      <c r="CW2217">
        <v>0.75563524590163933</v>
      </c>
      <c r="CX2217">
        <v>75.8</v>
      </c>
      <c r="CY2217">
        <v>75.818600066756758</v>
      </c>
      <c r="CZ2217">
        <v>75.8577280545083</v>
      </c>
      <c r="DA2217">
        <v>97.54438578742247</v>
      </c>
      <c r="DB2217">
        <f ca="1"/>
        <v>76.120697506432549</v>
      </c>
      <c r="DC2217">
        <f ca="1"/>
        <v>75.631922463622047</v>
      </c>
      <c r="DD2217">
        <v>74.660324014481318</v>
      </c>
      <c r="DE2217">
        <f ca="1"/>
        <v>76.427440247308368</v>
      </c>
      <c r="DF2217">
        <v>77.188377050149228</v>
      </c>
    </row>
    <row r="2218" spans="1:110" x14ac:dyDescent="0.25">
      <c r="A2218">
        <v>75</v>
      </c>
      <c r="B2218" t="b">
        <v>1</v>
      </c>
      <c r="CW2218">
        <v>0.75597677595628421</v>
      </c>
      <c r="CX2218">
        <v>75.8</v>
      </c>
      <c r="CY2218">
        <v>75.828965307329497</v>
      </c>
      <c r="CZ2218">
        <v>75.869870269126665</v>
      </c>
      <c r="DA2218">
        <v>97.64120388948983</v>
      </c>
      <c r="DB2218">
        <f ca="1"/>
        <v>76.129015715542494</v>
      </c>
      <c r="DC2218">
        <f ca="1"/>
        <v>75.642865717913651</v>
      </c>
      <c r="DD2218">
        <v>74.670385096441791</v>
      </c>
      <c r="DE2218">
        <f ca="1"/>
        <v>76.437035164921426</v>
      </c>
      <c r="DF2218">
        <v>77.197978767465116</v>
      </c>
    </row>
    <row r="2219" spans="1:110" x14ac:dyDescent="0.25">
      <c r="A2219">
        <v>72</v>
      </c>
      <c r="B2219" t="b">
        <v>1</v>
      </c>
      <c r="CW2219">
        <v>0.75631830601092898</v>
      </c>
      <c r="CX2219">
        <v>75.8</v>
      </c>
      <c r="CY2219">
        <v>75.839338376236924</v>
      </c>
      <c r="CZ2219">
        <v>75.882023599890687</v>
      </c>
      <c r="DA2219">
        <v>97.738157591184205</v>
      </c>
      <c r="DB2219">
        <f ca="1"/>
        <v>76.137338223028394</v>
      </c>
      <c r="DC2219">
        <f ca="1"/>
        <v>75.653818286172708</v>
      </c>
      <c r="DD2219">
        <v>74.680453221514369</v>
      </c>
      <c r="DE2219">
        <f ca="1"/>
        <v>76.446633653390606</v>
      </c>
      <c r="DF2219">
        <v>77.207583674776828</v>
      </c>
    </row>
    <row r="2220" spans="1:110" x14ac:dyDescent="0.25">
      <c r="A2220" t="str">
        <v/>
      </c>
      <c r="B2220" t="b">
        <v>0</v>
      </c>
      <c r="CW2220">
        <v>0.75665983606557374</v>
      </c>
      <c r="CX2220">
        <v>75.8</v>
      </c>
      <c r="CY2220">
        <v>75.849719297636682</v>
      </c>
      <c r="CZ2220">
        <v>75.894188079829874</v>
      </c>
      <c r="DA2220">
        <v>97.835247272869381</v>
      </c>
      <c r="DB2220">
        <f ca="1"/>
        <v>76.145665044443973</v>
      </c>
      <c r="DC2220">
        <f ca="1"/>
        <v>75.66478019632271</v>
      </c>
      <c r="DD2220">
        <v>74.690528404511085</v>
      </c>
      <c r="DE2220">
        <f ca="1"/>
        <v>76.456235724807485</v>
      </c>
      <c r="DF2220">
        <v>77.217191783354707</v>
      </c>
    </row>
    <row r="2221" spans="1:110" x14ac:dyDescent="0.25">
      <c r="A2221">
        <v>67.5</v>
      </c>
      <c r="B2221" t="b">
        <v>1</v>
      </c>
      <c r="CW2221">
        <v>0.75700136612021862</v>
      </c>
      <c r="CX2221">
        <v>75.8</v>
      </c>
      <c r="CY2221">
        <v>75.860108095778642</v>
      </c>
      <c r="CZ2221">
        <v>75.906363742104887</v>
      </c>
      <c r="DA2221">
        <v>97.932473316511874</v>
      </c>
      <c r="DB2221">
        <f ca="1"/>
        <v>76.153996195398051</v>
      </c>
      <c r="DC2221">
        <f ca="1"/>
        <v>75.6757514763963</v>
      </c>
      <c r="DD2221">
        <v>74.700610660295965</v>
      </c>
      <c r="DE2221">
        <f ca="1"/>
        <v>76.465841391302433</v>
      </c>
      <c r="DF2221">
        <v>77.226803104504455</v>
      </c>
    </row>
    <row r="2222" spans="1:110" x14ac:dyDescent="0.25">
      <c r="A2222">
        <v>67.3</v>
      </c>
      <c r="B2222" t="b">
        <v>1</v>
      </c>
      <c r="CW2222">
        <v>0.75734289617486339</v>
      </c>
      <c r="CX2222">
        <v>75.8</v>
      </c>
      <c r="CY2222">
        <v>75.870504795005402</v>
      </c>
      <c r="CZ2222">
        <v>75.918550620008077</v>
      </c>
      <c r="DA2222">
        <v>98.029836105689753</v>
      </c>
      <c r="DB2222">
        <f ca="1"/>
        <v>76.162331691554783</v>
      </c>
      <c r="DC2222">
        <f ca="1"/>
        <v>75.686732154535875</v>
      </c>
      <c r="DD2222">
        <v>74.710700003785234</v>
      </c>
      <c r="DE2222">
        <f ca="1"/>
        <v>76.475450665044875</v>
      </c>
      <c r="DF2222">
        <v>77.236417649567073</v>
      </c>
    </row>
    <row r="2223" spans="1:110" x14ac:dyDescent="0.25">
      <c r="A2223">
        <v>67.099999999999994</v>
      </c>
      <c r="B2223" t="b">
        <v>1</v>
      </c>
      <c r="CW2223">
        <v>0.75768442622950816</v>
      </c>
      <c r="CX2223">
        <v>75.8</v>
      </c>
      <c r="CY2223">
        <v>75.88090941975284</v>
      </c>
      <c r="CZ2223">
        <v>75.930748746964298</v>
      </c>
      <c r="DA2223">
        <v>98.127336025601906</v>
      </c>
      <c r="DB2223">
        <f ca="1"/>
        <v>76.17067154863399</v>
      </c>
      <c r="DC2223">
        <f ca="1"/>
        <v>75.69772225899419</v>
      </c>
      <c r="DD2223">
        <v>74.720796449947684</v>
      </c>
      <c r="DE2223">
        <f ca="1"/>
        <v>76.485063558243468</v>
      </c>
      <c r="DF2223">
        <v>77.246035429919345</v>
      </c>
    </row>
    <row r="2224" spans="1:110" x14ac:dyDescent="0.25">
      <c r="A2224">
        <v>66.900000000000006</v>
      </c>
      <c r="B2224" t="b">
        <v>1</v>
      </c>
      <c r="CW2224">
        <v>0.75802595628415304</v>
      </c>
      <c r="CX2224">
        <v>75.900000000000006</v>
      </c>
      <c r="CY2224">
        <v>75.891321994550609</v>
      </c>
      <c r="CZ2224">
        <v>75.942958156531816</v>
      </c>
      <c r="DA2224">
        <v>98.224973463077177</v>
      </c>
      <c r="DB2224">
        <f ca="1"/>
        <v>76.179015782411497</v>
      </c>
      <c r="DC2224">
        <f ca="1"/>
        <v>75.708721818135061</v>
      </c>
      <c r="DD2224">
        <v>74.730900013804828</v>
      </c>
      <c r="DE2224">
        <f ca="1"/>
        <v>76.494680083146264</v>
      </c>
      <c r="DF2224">
        <v>77.255656456973782</v>
      </c>
    </row>
    <row r="2225" spans="1:110" x14ac:dyDescent="0.25">
      <c r="A2225">
        <v>66.599999999999994</v>
      </c>
      <c r="B2225" t="b">
        <v>1</v>
      </c>
      <c r="CW2225">
        <v>0.7583674863387978</v>
      </c>
      <c r="CX2225">
        <v>75.900000000000006</v>
      </c>
      <c r="CY2225">
        <v>75.901742544022667</v>
      </c>
      <c r="CZ2225">
        <v>75.955178882402834</v>
      </c>
      <c r="DA2225">
        <v>98.322748806583363</v>
      </c>
      <c r="DB2225">
        <f ca="1"/>
        <v>76.187364408719347</v>
      </c>
      <c r="DC2225">
        <f ca="1"/>
        <v>75.719730860433828</v>
      </c>
      <c r="DD2225">
        <v>74.741010710431226</v>
      </c>
      <c r="DE2225">
        <f ca="1"/>
        <v>76.504300252040977</v>
      </c>
      <c r="DF2225">
        <v>77.26528074217893</v>
      </c>
    </row>
    <row r="2226" spans="1:110" x14ac:dyDescent="0.25">
      <c r="A2226">
        <v>66.2</v>
      </c>
      <c r="B2226" t="b">
        <v>1</v>
      </c>
      <c r="CW2226">
        <v>0.75870901639344257</v>
      </c>
      <c r="CX2226">
        <v>75.900000000000006</v>
      </c>
      <c r="CY2226">
        <v>75.91217109288776</v>
      </c>
      <c r="CZ2226">
        <v>75.967410958404329</v>
      </c>
      <c r="DA2226">
        <v>98.420662446236761</v>
      </c>
      <c r="DB2226">
        <f ca="1"/>
        <v>76.195717443446284</v>
      </c>
      <c r="DC2226">
        <f ca="1"/>
        <v>75.730749414478112</v>
      </c>
      <c r="DD2226">
        <v>74.751128554954676</v>
      </c>
      <c r="DE2226">
        <f ca="1"/>
        <v>76.513924077255169</v>
      </c>
      <c r="DF2226">
        <v>77.274908297019522</v>
      </c>
    </row>
    <row r="2227" spans="1:110" x14ac:dyDescent="0.25">
      <c r="A2227">
        <v>65.8</v>
      </c>
      <c r="B2227" t="b">
        <v>1</v>
      </c>
      <c r="CW2227">
        <v>0.75905054644808745</v>
      </c>
      <c r="CX2227">
        <v>75.900000000000006</v>
      </c>
      <c r="CY2227">
        <v>75.922607665960044</v>
      </c>
      <c r="CZ2227">
        <v>75.979654418498683</v>
      </c>
      <c r="DA2227">
        <v>98.518714773811396</v>
      </c>
      <c r="DB2227">
        <f ca="1"/>
        <v>76.204074902537926</v>
      </c>
      <c r="DC2227">
        <f ca="1"/>
        <v>75.74177750896834</v>
      </c>
      <c r="DD2227">
        <v>74.761253562556604</v>
      </c>
      <c r="DE2227">
        <f ca="1"/>
        <v>76.52355157115646</v>
      </c>
      <c r="DF2227">
        <v>77.284539133016693</v>
      </c>
    </row>
    <row r="2228" spans="1:110" x14ac:dyDescent="0.25">
      <c r="A2228">
        <v>65.400000000000006</v>
      </c>
      <c r="B2228" t="b">
        <v>1</v>
      </c>
      <c r="CW2228">
        <v>0.75939207650273222</v>
      </c>
      <c r="CX2228">
        <v>75.900000000000006</v>
      </c>
      <c r="CY2228">
        <v>75.933052288149497</v>
      </c>
      <c r="CZ2228">
        <v>75.991909296784769</v>
      </c>
      <c r="DA2228">
        <v>98.616906182748338</v>
      </c>
      <c r="DB2228">
        <f ca="1"/>
        <v>76.212436801997143</v>
      </c>
      <c r="DC2228">
        <f ca="1"/>
        <v>75.752815172718499</v>
      </c>
      <c r="DD2228">
        <v>74.771385748472184</v>
      </c>
      <c r="DE2228">
        <f ca="1"/>
        <v>76.533182746152761</v>
      </c>
      <c r="DF2228">
        <v>77.294173261728147</v>
      </c>
    </row>
    <row r="2229" spans="1:110" x14ac:dyDescent="0.25">
      <c r="A2229">
        <v>65.099999999999994</v>
      </c>
      <c r="B2229" t="b">
        <v>1</v>
      </c>
      <c r="CW2229">
        <v>0.75973360655737709</v>
      </c>
      <c r="CX2229">
        <v>75.900000000000006</v>
      </c>
      <c r="CY2229">
        <v>75.943504984462564</v>
      </c>
      <c r="CZ2229">
        <v>76.004175627498384</v>
      </c>
      <c r="DA2229">
        <v>98.715237068165308</v>
      </c>
      <c r="DB2229">
        <f ca="1"/>
        <v>76.220803157884362</v>
      </c>
      <c r="DC2229">
        <f ca="1"/>
        <v>75.76386243465663</v>
      </c>
      <c r="DD2229">
        <v>74.781525127990719</v>
      </c>
      <c r="DE2229">
        <f ca="1"/>
        <v>76.542817614692453</v>
      </c>
      <c r="DF2229">
        <v>77.303810694748393</v>
      </c>
    </row>
    <row r="2230" spans="1:110" x14ac:dyDescent="0.25">
      <c r="A2230">
        <v>64.7</v>
      </c>
      <c r="B2230" t="b">
        <v>1</v>
      </c>
      <c r="CW2230">
        <v>0.76007513661202186</v>
      </c>
      <c r="CX2230">
        <v>75.900000000000006</v>
      </c>
      <c r="CY2230">
        <v>75.953965780002591</v>
      </c>
      <c r="CZ2230">
        <v>76.016453445013184</v>
      </c>
      <c r="DA2230">
        <v>98.813707826866107</v>
      </c>
      <c r="DB2230">
        <f ca="1"/>
        <v>76.229173986317861</v>
      </c>
      <c r="DC2230">
        <f ca="1"/>
        <v>75.774919323825543</v>
      </c>
      <c r="DD2230">
        <v>74.791671716455824</v>
      </c>
      <c r="DE2230">
        <f ca="1"/>
        <v>76.552456189264618</v>
      </c>
      <c r="DF2230">
        <v>77.313451443708843</v>
      </c>
    </row>
    <row r="2231" spans="1:110" x14ac:dyDescent="0.25">
      <c r="A2231">
        <v>64.3</v>
      </c>
      <c r="B2231" t="b">
        <v>1</v>
      </c>
      <c r="CW2231">
        <v>0.76041666666666663</v>
      </c>
      <c r="CX2231">
        <v>75.900000000000006</v>
      </c>
      <c r="CY2231">
        <v>75.964434699970468</v>
      </c>
      <c r="CZ2231">
        <v>76.028742783841309</v>
      </c>
      <c r="DA2231">
        <v>98.912318857350371</v>
      </c>
      <c r="DB2231">
        <f ca="1"/>
        <v>76.237549303474225</v>
      </c>
      <c r="DC2231">
        <f ca="1"/>
        <v>75.785985869383509</v>
      </c>
      <c r="DD2231">
        <v>74.801825529265756</v>
      </c>
      <c r="DE2231">
        <f ca="1"/>
        <v>76.562098482399264</v>
      </c>
      <c r="DF2231">
        <v>77.323095520278144</v>
      </c>
    </row>
    <row r="2232" spans="1:110" x14ac:dyDescent="0.25">
      <c r="A2232">
        <v>63.8</v>
      </c>
      <c r="B2232" t="b">
        <v>1</v>
      </c>
      <c r="CW2232">
        <v>0.76075819672131151</v>
      </c>
      <c r="CX2232">
        <v>76</v>
      </c>
      <c r="CY2232">
        <v>75.974911769665127</v>
      </c>
      <c r="CZ2232">
        <v>76.041043678634466</v>
      </c>
      <c r="DA2232">
        <v>99.011070559823111</v>
      </c>
      <c r="DB2232">
        <f ca="1"/>
        <v>76.245929125588489</v>
      </c>
      <c r="DC2232">
        <f ca="1"/>
        <v>75.797062100604805</v>
      </c>
      <c r="DD2232">
        <v>74.811986581873683</v>
      </c>
      <c r="DE2232">
        <f ca="1"/>
        <v>76.571744506667514</v>
      </c>
      <c r="DF2232">
        <v>77.332742936162276</v>
      </c>
    </row>
    <row r="2233" spans="1:110" x14ac:dyDescent="0.25">
      <c r="A2233">
        <v>63.4</v>
      </c>
      <c r="B2233" t="b">
        <v>1</v>
      </c>
      <c r="CW2233">
        <v>0.76109972677595628</v>
      </c>
      <c r="CX2233">
        <v>76</v>
      </c>
      <c r="CY2233">
        <v>75.985397014484079</v>
      </c>
      <c r="CZ2233">
        <v>76.053356164184322</v>
      </c>
      <c r="DA2233">
        <v>99.10996333620443</v>
      </c>
      <c r="DB2233">
        <f ca="1"/>
        <v>76.254313468954592</v>
      </c>
      <c r="DC2233">
        <f ca="1"/>
        <v>75.808148046880419</v>
      </c>
      <c r="DD2233">
        <v>74.822154889787925</v>
      </c>
      <c r="DE2233">
        <f ca="1"/>
        <v>76.58139427468187</v>
      </c>
      <c r="DF2233">
        <v>77.34239370310479</v>
      </c>
    </row>
    <row r="2234" spans="1:110" x14ac:dyDescent="0.25">
      <c r="A2234">
        <v>63.1</v>
      </c>
      <c r="B2234" t="b">
        <v>1</v>
      </c>
      <c r="CW2234">
        <v>0.76144125683060104</v>
      </c>
      <c r="CX2234">
        <v>76</v>
      </c>
      <c r="CY2234">
        <v>75.99589045992397</v>
      </c>
      <c r="CZ2234">
        <v>76.065680275423716</v>
      </c>
      <c r="DA2234">
        <v>99.208997590139532</v>
      </c>
      <c r="DB2234">
        <f ca="1"/>
        <v>76.262702349925689</v>
      </c>
      <c r="DC2234">
        <f ca="1"/>
        <v>75.819243737718708</v>
      </c>
      <c r="DD2234">
        <v>74.832330468572252</v>
      </c>
      <c r="DE2234">
        <f ca="1"/>
        <v>76.591047799096415</v>
      </c>
      <c r="DF2234">
        <v>77.352047832886967</v>
      </c>
    </row>
    <row r="2235" spans="1:110" x14ac:dyDescent="0.25">
      <c r="A2235">
        <v>62.8</v>
      </c>
      <c r="B2235" t="b">
        <v>1</v>
      </c>
      <c r="CW2235">
        <v>0.76178278688524592</v>
      </c>
      <c r="CX2235">
        <v>76</v>
      </c>
      <c r="CY2235">
        <v>76.006392131581222</v>
      </c>
      <c r="CZ2235">
        <v>76.078016047427127</v>
      </c>
      <c r="DA2235">
        <v>99.30817372700848</v>
      </c>
      <c r="DB2235">
        <f ca="1"/>
        <v>76.271095784914408</v>
      </c>
      <c r="DC2235">
        <f ca="1"/>
        <v>75.830349202746063</v>
      </c>
      <c r="DD2235">
        <v>74.842513333846156</v>
      </c>
      <c r="DE2235">
        <f ca="1"/>
        <v>76.600705092607015</v>
      </c>
      <c r="DF2235">
        <v>77.361705337328118</v>
      </c>
    </row>
    <row r="2236" spans="1:110" x14ac:dyDescent="0.25">
      <c r="A2236">
        <v>62.6</v>
      </c>
      <c r="B2236" t="b">
        <v>1</v>
      </c>
      <c r="CW2236">
        <v>0.76212431693989069</v>
      </c>
      <c r="CX2236">
        <v>76</v>
      </c>
      <c r="CY2236">
        <v>76.016902055152443</v>
      </c>
      <c r="CZ2236">
        <v>76.090363515411539</v>
      </c>
      <c r="DA2236">
        <v>99.407492153936019</v>
      </c>
      <c r="DB2236">
        <f ca="1"/>
        <v>76.279493790393332</v>
      </c>
      <c r="DC2236">
        <f ca="1"/>
        <v>75.841464471707567</v>
      </c>
      <c r="DD2236">
        <v>74.852703501285134</v>
      </c>
      <c r="DE2236">
        <f ca="1"/>
        <v>76.61036616795154</v>
      </c>
      <c r="DF2236">
        <v>77.371366228285638</v>
      </c>
    </row>
    <row r="2237" spans="1:110" x14ac:dyDescent="0.25">
      <c r="A2237">
        <v>74.5</v>
      </c>
      <c r="B2237" t="b">
        <v>1</v>
      </c>
      <c r="CW2237">
        <v>0.76246584699453557</v>
      </c>
      <c r="CX2237">
        <v>76</v>
      </c>
      <c r="CY2237">
        <v>76.027420256435136</v>
      </c>
      <c r="CZ2237">
        <v>76.102722714737354</v>
      </c>
      <c r="DA2237">
        <v>99.50695327980192</v>
      </c>
      <c r="DB2237">
        <f ca="1"/>
        <v>76.287896382895212</v>
      </c>
      <c r="DC2237">
        <f ca="1"/>
        <v>75.852589574467672</v>
      </c>
      <c r="DD2237">
        <v>74.862900986620986</v>
      </c>
      <c r="DE2237">
        <f ca="1"/>
        <v>76.620031037910124</v>
      </c>
      <c r="DF2237">
        <v>77.381030517655333</v>
      </c>
    </row>
    <row r="2238" spans="1:110" x14ac:dyDescent="0.25">
      <c r="A2238">
        <v>74.400000000000006</v>
      </c>
      <c r="B2238" t="b">
        <v>1</v>
      </c>
      <c r="CW2238">
        <v>0.76280737704918034</v>
      </c>
      <c r="CX2238">
        <v>76</v>
      </c>
      <c r="CY2238">
        <v>76.037946761328158</v>
      </c>
      <c r="CZ2238">
        <v>76.115093680909212</v>
      </c>
      <c r="DA2238">
        <v>99.606557515250756</v>
      </c>
      <c r="DB2238">
        <f ca="1"/>
        <v>76.296303579013312</v>
      </c>
      <c r="DC2238">
        <f ca="1"/>
        <v>75.863724541010853</v>
      </c>
      <c r="DD2238">
        <v>74.873105805642041</v>
      </c>
      <c r="DE2238">
        <f ca="1"/>
        <v>76.629699715305364</v>
      </c>
      <c r="DF2238">
        <v>77.390698217371593</v>
      </c>
    </row>
    <row r="2239" spans="1:110" x14ac:dyDescent="0.25">
      <c r="A2239">
        <v>74.3</v>
      </c>
      <c r="B2239" t="b">
        <v>1</v>
      </c>
      <c r="CW2239">
        <v>0.7631489071038251</v>
      </c>
      <c r="CX2239">
        <v>76</v>
      </c>
      <c r="CY2239">
        <v>76.048481595832385</v>
      </c>
      <c r="CZ2239">
        <v>76.127476449576776</v>
      </c>
      <c r="DA2239">
        <v>99.706305272702309</v>
      </c>
      <c r="DB2239">
        <f ca="1"/>
        <v>76.304715395401885</v>
      </c>
      <c r="DC2239">
        <f ca="1"/>
        <v>75.874869401442339</v>
      </c>
      <c r="DD2239">
        <v>74.883317974193517</v>
      </c>
      <c r="DE2239">
        <f ca="1"/>
        <v>76.639372213002574</v>
      </c>
      <c r="DF2239">
        <v>77.400369339407575</v>
      </c>
    </row>
    <row r="2240" spans="1:110" x14ac:dyDescent="0.25">
      <c r="A2240">
        <v>74.099999999999994</v>
      </c>
      <c r="B2240" t="b">
        <v>1</v>
      </c>
      <c r="CW2240">
        <v>0.76349043715846998</v>
      </c>
      <c r="CX2240">
        <v>76</v>
      </c>
      <c r="CY2240">
        <v>76.059024786051239</v>
      </c>
      <c r="CZ2240">
        <v>76.139871056535398</v>
      </c>
      <c r="DA2240">
        <v>99.806196966361753</v>
      </c>
      <c r="DB2240">
        <f ca="1"/>
        <v>76.313131848776351</v>
      </c>
      <c r="DC2240">
        <f ca="1"/>
        <v>75.886024185988759</v>
      </c>
      <c r="DD2240">
        <v>74.893537508177758</v>
      </c>
      <c r="DE2240">
        <f ca="1"/>
        <v>76.64904854390997</v>
      </c>
      <c r="DF2240">
        <v>77.410043895775416</v>
      </c>
    </row>
    <row r="2241" spans="1:110" x14ac:dyDescent="0.25">
      <c r="A2241">
        <v>73.900000000000006</v>
      </c>
      <c r="B2241" t="b">
        <v>1</v>
      </c>
      <c r="CW2241">
        <v>0.76383196721311475</v>
      </c>
      <c r="CX2241">
        <v>76</v>
      </c>
      <c r="CY2241">
        <v>76.06957635819127</v>
      </c>
      <c r="CZ2241">
        <v>76.152277537727286</v>
      </c>
      <c r="DA2241">
        <v>99.906233012229833</v>
      </c>
      <c r="DB2241">
        <f ca="1"/>
        <v>76.321552955913759</v>
      </c>
      <c r="DC2241">
        <f ca="1"/>
        <v>75.897188924998815</v>
      </c>
      <c r="DD2241">
        <v>74.903764423554549</v>
      </c>
      <c r="DE2241">
        <f ca="1"/>
        <v>76.658728720978957</v>
      </c>
      <c r="DF2241">
        <v>77.419721898526447</v>
      </c>
    </row>
    <row r="2242" spans="1:110" x14ac:dyDescent="0.25">
      <c r="A2242">
        <v>73.7</v>
      </c>
      <c r="B2242" t="b">
        <v>1</v>
      </c>
      <c r="CW2242">
        <v>0.76417349726775952</v>
      </c>
      <c r="CX2242">
        <v>76</v>
      </c>
      <c r="CY2242">
        <v>76.080136338562767</v>
      </c>
      <c r="CZ2242">
        <v>76.164695929241958</v>
      </c>
      <c r="DA2242">
        <v>100.00641382811348</v>
      </c>
      <c r="DB2242">
        <f ca="1"/>
        <v>76.32997873365305</v>
      </c>
      <c r="DC2242">
        <f ca="1"/>
        <v>75.908363648944047</v>
      </c>
      <c r="DD2242">
        <v>74.913998736341384</v>
      </c>
      <c r="DE2242">
        <f ca="1"/>
        <v>76.668412757204294</v>
      </c>
      <c r="DF2242">
        <v>77.429403359751433</v>
      </c>
    </row>
    <row r="2243" spans="1:110" x14ac:dyDescent="0.25">
      <c r="A2243">
        <v>73.400000000000006</v>
      </c>
      <c r="B2243" t="b">
        <v>1</v>
      </c>
      <c r="CW2243">
        <v>0.76451502732240439</v>
      </c>
      <c r="CX2243">
        <v>76</v>
      </c>
      <c r="CY2243">
        <v>76.090704753580326</v>
      </c>
      <c r="CZ2243">
        <v>76.177126267317519</v>
      </c>
      <c r="DA2243">
        <v>100.10673983363618</v>
      </c>
      <c r="DB2243">
        <f ca="1"/>
        <v>76.338409198895533</v>
      </c>
      <c r="DC2243">
        <f ca="1"/>
        <v>75.919548388419457</v>
      </c>
      <c r="DD2243">
        <v>74.924240462613795</v>
      </c>
      <c r="DE2243">
        <f ca="1"/>
        <v>76.678100665624399</v>
      </c>
      <c r="DF2243">
        <v>77.439088291580731</v>
      </c>
    </row>
    <row r="2244" spans="1:110" x14ac:dyDescent="0.25">
      <c r="A2244">
        <v>73.3</v>
      </c>
      <c r="B2244" t="b">
        <v>1</v>
      </c>
      <c r="CW2244">
        <v>0.76485655737704916</v>
      </c>
      <c r="CX2244">
        <v>76</v>
      </c>
      <c r="CY2244">
        <v>76.101281629763434</v>
      </c>
      <c r="CZ2244">
        <v>76.189568588341061</v>
      </c>
      <c r="DA2244">
        <v>100.20721145024845</v>
      </c>
      <c r="DB2244">
        <f ca="1"/>
        <v>76.346844368605105</v>
      </c>
      <c r="DC2244">
        <f ca="1"/>
        <v>75.930743174144283</v>
      </c>
      <c r="DD2244">
        <v>74.934489618505566</v>
      </c>
      <c r="DE2244">
        <f ca="1"/>
        <v>76.687792459321528</v>
      </c>
      <c r="DF2244">
        <v>77.448776706184546</v>
      </c>
    </row>
    <row r="2245" spans="1:110" x14ac:dyDescent="0.25">
      <c r="A2245">
        <v>73.2</v>
      </c>
      <c r="B2245" t="b">
        <v>1</v>
      </c>
      <c r="CW2245">
        <v>0.76519808743169404</v>
      </c>
      <c r="CX2245">
        <v>76</v>
      </c>
      <c r="CY2245">
        <v>76.11186699373711</v>
      </c>
      <c r="CZ2245">
        <v>76.202022928849885</v>
      </c>
      <c r="DA2245">
        <v>100.3078291012386</v>
      </c>
      <c r="DB2245">
        <f ca="1"/>
        <v>76.355284259808698</v>
      </c>
      <c r="DC2245">
        <f ca="1"/>
        <v>75.941948036962629</v>
      </c>
      <c r="DD2245">
        <v>74.94474622020914</v>
      </c>
      <c r="DE2245">
        <f ca="1"/>
        <v>76.697488151422064</v>
      </c>
      <c r="DF2245">
        <v>77.458468615773114</v>
      </c>
    </row>
    <row r="2246" spans="1:110" x14ac:dyDescent="0.25">
      <c r="A2246">
        <v>73.2</v>
      </c>
      <c r="B2246" t="b">
        <v>1</v>
      </c>
      <c r="CW2246">
        <v>0.76553961748633881</v>
      </c>
      <c r="CX2246">
        <v>76</v>
      </c>
      <c r="CY2246">
        <v>76.122460872232452</v>
      </c>
      <c r="CZ2246">
        <v>76.214489325532071</v>
      </c>
      <c r="DA2246">
        <v>100.40859321174327</v>
      </c>
      <c r="DB2246">
        <f ca="1"/>
        <v>76.363728889596601</v>
      </c>
      <c r="DC2246">
        <f ca="1"/>
        <v>75.953163007844282</v>
      </c>
      <c r="DD2246">
        <v>74.955010283975852</v>
      </c>
      <c r="DE2246">
        <f ca="1"/>
        <v>76.707187755096655</v>
      </c>
      <c r="DF2246">
        <v>77.46816403259696</v>
      </c>
    </row>
    <row r="2247" spans="1:110" x14ac:dyDescent="0.25">
      <c r="A2247">
        <v>73.099999999999994</v>
      </c>
      <c r="B2247" t="b">
        <v>1</v>
      </c>
      <c r="CW2247">
        <v>0.76588114754098358</v>
      </c>
      <c r="CX2247">
        <v>76</v>
      </c>
      <c r="CY2247">
        <v>76.133063292087314</v>
      </c>
      <c r="CZ2247">
        <v>76.226967815227709</v>
      </c>
      <c r="DA2247">
        <v>100.50950420875837</v>
      </c>
      <c r="DB2247">
        <f ca="1"/>
        <v>76.372178275122863</v>
      </c>
      <c r="DC2247">
        <f ca="1"/>
        <v>75.964388117885321</v>
      </c>
      <c r="DD2247">
        <v>74.965281826116225</v>
      </c>
      <c r="DE2247">
        <f ca="1"/>
        <v>76.716891283560614</v>
      </c>
      <c r="DF2247">
        <v>77.477862968947051</v>
      </c>
    </row>
    <row r="2248" spans="1:110" x14ac:dyDescent="0.25">
      <c r="A2248">
        <v>73.099999999999994</v>
      </c>
      <c r="B2248" t="b">
        <v>1</v>
      </c>
      <c r="CW2248">
        <v>0.76622267759562845</v>
      </c>
      <c r="CX2248">
        <v>76</v>
      </c>
      <c r="CY2248">
        <v>76.143674280246842</v>
      </c>
      <c r="CZ2248">
        <v>76.239458434929332</v>
      </c>
      <c r="DA2248">
        <v>100.6105625211499</v>
      </c>
      <c r="DB2248">
        <f ca="1"/>
        <v>76.38063243360557</v>
      </c>
      <c r="DC2248">
        <f ca="1"/>
        <v>75.975623398308969</v>
      </c>
      <c r="DD2248">
        <v>74.975560863000297</v>
      </c>
      <c r="DE2248">
        <f ca="1"/>
        <v>76.726598750074018</v>
      </c>
      <c r="DF2248">
        <v>77.487565437155098</v>
      </c>
    </row>
    <row r="2249" spans="1:110" x14ac:dyDescent="0.25">
      <c r="A2249">
        <v>73</v>
      </c>
      <c r="B2249" t="b">
        <v>1</v>
      </c>
      <c r="CW2249">
        <v>0.76656420765027322</v>
      </c>
      <c r="CX2249">
        <v>76</v>
      </c>
      <c r="CY2249">
        <v>76.154293863764124</v>
      </c>
      <c r="CZ2249">
        <v>76.251961221783134</v>
      </c>
      <c r="DA2249">
        <v>100.71176857966475</v>
      </c>
      <c r="DB2249">
        <f ca="1"/>
        <v>76.389091382327351</v>
      </c>
      <c r="DC2249">
        <f ca="1"/>
        <v>75.98686888046619</v>
      </c>
      <c r="DD2249">
        <v>74.985847411057918</v>
      </c>
      <c r="DE2249">
        <f ca="1"/>
        <v>76.736310167941994</v>
      </c>
      <c r="DF2249">
        <v>77.497271449593711</v>
      </c>
    </row>
    <row r="2250" spans="1:110" x14ac:dyDescent="0.25">
      <c r="A2250">
        <v>72.900000000000006</v>
      </c>
      <c r="B2250" t="b">
        <v>1</v>
      </c>
      <c r="CW2250">
        <v>0.76690573770491799</v>
      </c>
      <c r="CX2250">
        <v>76</v>
      </c>
      <c r="CY2250">
        <v>76.164922069800824</v>
      </c>
      <c r="CZ2250">
        <v>76.264476213089807</v>
      </c>
      <c r="DA2250">
        <v>100.8131228169419</v>
      </c>
      <c r="DB2250">
        <f ca="1"/>
        <v>76.397555138635582</v>
      </c>
      <c r="DC2250">
        <f ca="1"/>
        <v>75.998124595836515</v>
      </c>
      <c r="DD2250">
        <v>74.996141486779038</v>
      </c>
      <c r="DE2250">
        <f ca="1"/>
        <v>76.746025550515029</v>
      </c>
      <c r="DF2250">
        <v>77.506981018676612</v>
      </c>
    </row>
    <row r="2251" spans="1:110" x14ac:dyDescent="0.25">
      <c r="A2251">
        <v>72.8</v>
      </c>
      <c r="B2251" t="b">
        <v>1</v>
      </c>
      <c r="CW2251">
        <v>0.76724726775956287</v>
      </c>
      <c r="CX2251">
        <v>76</v>
      </c>
      <c r="CY2251">
        <v>76.175558925627797</v>
      </c>
      <c r="CZ2251">
        <v>76.277003446305272</v>
      </c>
      <c r="DA2251">
        <v>100.91462566752341</v>
      </c>
      <c r="DB2251">
        <f ca="1"/>
        <v>76.406023719942965</v>
      </c>
      <c r="DC2251">
        <f ca="1"/>
        <v>76.009390576028764</v>
      </c>
      <c r="DD2251">
        <v>75.006443106714073</v>
      </c>
      <c r="DE2251">
        <f ca="1"/>
        <v>76.755744911189097</v>
      </c>
      <c r="DF2251">
        <v>77.516694156858932</v>
      </c>
    </row>
    <row r="2252" spans="1:110" x14ac:dyDescent="0.25">
      <c r="A2252">
        <v>72.599999999999994</v>
      </c>
      <c r="B2252" t="b">
        <v>1</v>
      </c>
      <c r="CW2252">
        <v>0.76758879781420764</v>
      </c>
      <c r="CX2252">
        <v>76</v>
      </c>
      <c r="CY2252">
        <v>76.186204458625681</v>
      </c>
      <c r="CZ2252">
        <v>76.289542959041682</v>
      </c>
      <c r="DA2252">
        <v>101.0162775678656</v>
      </c>
      <c r="DB2252">
        <f ca="1"/>
        <v>76.414497143727672</v>
      </c>
      <c r="DC2252">
        <f ca="1"/>
        <v>76.020666852781801</v>
      </c>
      <c r="DD2252">
        <v>75.016752287474134</v>
      </c>
      <c r="DE2252">
        <f ca="1"/>
        <v>76.765468263405992</v>
      </c>
      <c r="DF2252">
        <v>77.526410876637371</v>
      </c>
    </row>
    <row r="2253" spans="1:110" x14ac:dyDescent="0.25">
      <c r="A2253">
        <v>66.7</v>
      </c>
      <c r="B2253" t="b">
        <v>1</v>
      </c>
      <c r="CW2253">
        <v>0.76793032786885251</v>
      </c>
      <c r="CX2253">
        <v>76</v>
      </c>
      <c r="CY2253">
        <v>76.196858696285602</v>
      </c>
      <c r="CZ2253">
        <v>76.302094789068406</v>
      </c>
      <c r="DA2253">
        <v>101.11807895635042</v>
      </c>
      <c r="DB2253">
        <f ca="1"/>
        <v>76.422975427533885</v>
      </c>
      <c r="DC2253">
        <f ca="1"/>
        <v>76.031953457965244</v>
      </c>
      <c r="DD2253">
        <v>75.02706904573138</v>
      </c>
      <c r="DE2253">
        <f ca="1"/>
        <v>76.775195620653605</v>
      </c>
      <c r="DF2253">
        <v>77.536131190550449</v>
      </c>
    </row>
    <row r="2254" spans="1:110" x14ac:dyDescent="0.25">
      <c r="A2254">
        <v>66.400000000000006</v>
      </c>
      <c r="B2254" t="b">
        <v>1</v>
      </c>
      <c r="CW2254">
        <v>0.76827185792349728</v>
      </c>
      <c r="CX2254">
        <v>76</v>
      </c>
      <c r="CY2254">
        <v>76.207521666209729</v>
      </c>
      <c r="CZ2254">
        <v>76.314658974312877</v>
      </c>
      <c r="DA2254">
        <v>101.22003027329653</v>
      </c>
      <c r="DB2254">
        <f ca="1"/>
        <v>76.431458588972163</v>
      </c>
      <c r="DC2254">
        <f ca="1"/>
        <v>76.043250423580247</v>
      </c>
      <c r="DD2254">
        <v>75.037393398219365</v>
      </c>
      <c r="DE2254">
        <f ca="1"/>
        <v>76.784926996466041</v>
      </c>
      <c r="DF2254">
        <v>77.54585511117871</v>
      </c>
    </row>
    <row r="2255" spans="1:110" x14ac:dyDescent="0.25">
      <c r="A2255">
        <v>66</v>
      </c>
      <c r="B2255" t="b">
        <v>1</v>
      </c>
      <c r="CW2255">
        <v>0.76861338797814205</v>
      </c>
      <c r="CX2255">
        <v>76</v>
      </c>
      <c r="CY2255">
        <v>76.218193396111971</v>
      </c>
      <c r="CZ2255">
        <v>76.327235552861481</v>
      </c>
      <c r="DA2255">
        <v>101.32213196097111</v>
      </c>
      <c r="DB2255">
        <f ca="1"/>
        <v>76.439946645719743</v>
      </c>
      <c r="DC2255">
        <f ca="1"/>
        <v>76.054557781760323</v>
      </c>
      <c r="DD2255">
        <v>75.047725361733285</v>
      </c>
      <c r="DE2255">
        <f ca="1"/>
        <v>76.794662404424045</v>
      </c>
      <c r="DF2255">
        <v>77.555582651144988</v>
      </c>
    </row>
    <row r="2256" spans="1:110" x14ac:dyDescent="0.25">
      <c r="A2256">
        <v>65.599999999999994</v>
      </c>
      <c r="B2256" t="b">
        <v>1</v>
      </c>
      <c r="CW2256">
        <v>0.76895491803278693</v>
      </c>
      <c r="CX2256">
        <v>76</v>
      </c>
      <c r="CY2256">
        <v>76.228873913818646</v>
      </c>
      <c r="CZ2256">
        <v>76.339824562960416</v>
      </c>
      <c r="DA2256">
        <v>101.42438446360106</v>
      </c>
      <c r="DB2256">
        <f ca="1"/>
        <v>76.448439615521011</v>
      </c>
      <c r="DC2256">
        <f ca="1"/>
        <v>76.065875564771986</v>
      </c>
      <c r="DD2256">
        <v>75.058064953130369</v>
      </c>
      <c r="DE2256">
        <f ca="1"/>
        <v>76.804401858155089</v>
      </c>
      <c r="DF2256">
        <v>77.565313823114636</v>
      </c>
    </row>
    <row r="2257" spans="1:110" x14ac:dyDescent="0.25">
      <c r="A2257">
        <v>64.900000000000006</v>
      </c>
      <c r="B2257" t="b">
        <v>1</v>
      </c>
      <c r="CW2257">
        <v>0.76929644808743169</v>
      </c>
      <c r="CX2257">
        <v>76.099999999999994</v>
      </c>
      <c r="CY2257">
        <v>76.239563247269047</v>
      </c>
      <c r="CZ2257">
        <v>76.352426043016962</v>
      </c>
      <c r="DA2257">
        <v>101.52678822738466</v>
      </c>
      <c r="DB2257">
        <f ca="1"/>
        <v>76.45693751618785</v>
      </c>
      <c r="DC2257">
        <f ca="1"/>
        <v>76.077203805015657</v>
      </c>
      <c r="DD2257">
        <v>75.068412189330147</v>
      </c>
      <c r="DE2257">
        <f ca="1"/>
        <v>76.814145371333765</v>
      </c>
      <c r="DF2257">
        <v>77.57504863979571</v>
      </c>
    </row>
    <row r="2258" spans="1:110" x14ac:dyDescent="0.25">
      <c r="A2258">
        <v>64.3</v>
      </c>
      <c r="B2258" t="b">
        <v>1</v>
      </c>
      <c r="CW2258">
        <v>0.76963797814207646</v>
      </c>
      <c r="CX2258">
        <v>76.099999999999994</v>
      </c>
      <c r="CY2258">
        <v>76.250261424516182</v>
      </c>
      <c r="CZ2258">
        <v>76.365040031599833</v>
      </c>
      <c r="DA2258">
        <v>101.62934370050341</v>
      </c>
      <c r="DB2258">
        <f ca="1"/>
        <v>76.465440365600031</v>
      </c>
      <c r="DC2258">
        <f ca="1"/>
        <v>76.08854253502632</v>
      </c>
      <c r="DD2258">
        <v>75.078767087314773</v>
      </c>
      <c r="DE2258">
        <f ca="1"/>
        <v>76.823892957681963</v>
      </c>
      <c r="DF2258">
        <v>77.584787113939228</v>
      </c>
    </row>
    <row r="2259" spans="1:110" x14ac:dyDescent="0.25">
      <c r="A2259">
        <v>63.5</v>
      </c>
      <c r="B2259" t="b">
        <v>1</v>
      </c>
      <c r="CW2259">
        <v>0.76997950819672134</v>
      </c>
      <c r="CX2259">
        <v>76.099999999999994</v>
      </c>
      <c r="CY2259">
        <v>76.260968473727374</v>
      </c>
      <c r="CZ2259">
        <v>76.377666567440869</v>
      </c>
      <c r="DA2259">
        <v>101.73205133313363</v>
      </c>
      <c r="DB2259">
        <f ca="1"/>
        <v>76.473948181705609</v>
      </c>
      <c r="DC2259">
        <f ca="1"/>
        <v>76.099891787474448</v>
      </c>
      <c r="DD2259">
        <v>75.089129664129402</v>
      </c>
      <c r="DE2259">
        <f ca="1"/>
        <v>76.833644630969175</v>
      </c>
      <c r="DF2259">
        <v>77.594529258339435</v>
      </c>
    </row>
    <row r="2260" spans="1:110" x14ac:dyDescent="0.25">
      <c r="A2260">
        <v>62.8</v>
      </c>
      <c r="B2260" t="b">
        <v>1</v>
      </c>
      <c r="CW2260">
        <v>0.77032103825136611</v>
      </c>
      <c r="CX2260">
        <v>76.099999999999994</v>
      </c>
      <c r="CY2260">
        <v>76.271684423184965</v>
      </c>
      <c r="CZ2260">
        <v>76.390305689435223</v>
      </c>
      <c r="DA2260">
        <v>101.83491157745831</v>
      </c>
      <c r="DB2260">
        <f ca="1"/>
        <v>76.482460982521388</v>
      </c>
      <c r="DC2260">
        <f ca="1"/>
        <v>76.111251595166664</v>
      </c>
      <c r="DD2260">
        <v>75.099499936882466</v>
      </c>
      <c r="DE2260">
        <f ca="1"/>
        <v>76.843400405012702</v>
      </c>
      <c r="DF2260">
        <v>77.604275085834018</v>
      </c>
    </row>
    <row r="2261" spans="1:110" x14ac:dyDescent="0.25">
      <c r="A2261">
        <v>62.1</v>
      </c>
      <c r="B2261" t="b">
        <v>1</v>
      </c>
      <c r="CW2261">
        <v>0.77066256830601088</v>
      </c>
      <c r="CX2261">
        <v>76.099999999999994</v>
      </c>
      <c r="CY2261">
        <v>76.282409301286989</v>
      </c>
      <c r="CZ2261">
        <v>76.402957436642993</v>
      </c>
      <c r="DA2261">
        <v>101.93792488767923</v>
      </c>
      <c r="DB2261">
        <f ca="1"/>
        <v>76.490978786133155</v>
      </c>
      <c r="DC2261">
        <f ca="1"/>
        <v>76.122621991046586</v>
      </c>
      <c r="DD2261">
        <v>75.109877922746023</v>
      </c>
      <c r="DE2261">
        <f ca="1"/>
        <v>76.853160293677988</v>
      </c>
      <c r="DF2261">
        <v>77.614024609304352</v>
      </c>
    </row>
    <row r="2262" spans="1:110" x14ac:dyDescent="0.25">
      <c r="A2262">
        <v>61.3</v>
      </c>
      <c r="B2262" t="b">
        <v>1</v>
      </c>
      <c r="CW2262">
        <v>0.77100409836065575</v>
      </c>
      <c r="CX2262">
        <v>76.099999999999994</v>
      </c>
      <c r="CY2262">
        <v>76.293143136547826</v>
      </c>
      <c r="CZ2262">
        <v>76.415621848289746</v>
      </c>
      <c r="DA2262">
        <v>102.04109172002883</v>
      </c>
      <c r="DB2262">
        <f ca="1"/>
        <v>76.499501610696328</v>
      </c>
      <c r="DC2262">
        <f ca="1"/>
        <v>76.134003008195663</v>
      </c>
      <c r="DD2262">
        <v>75.120263638956075</v>
      </c>
      <c r="DE2262">
        <f ca="1"/>
        <v>76.862924310878824</v>
      </c>
      <c r="DF2262">
        <v>77.62377784167569</v>
      </c>
    </row>
    <row r="2263" spans="1:110" x14ac:dyDescent="0.25">
      <c r="A2263">
        <v>65</v>
      </c>
      <c r="B2263" t="b">
        <v>1</v>
      </c>
      <c r="CW2263">
        <v>0.77134562841530052</v>
      </c>
      <c r="CX2263">
        <v>76.099999999999994</v>
      </c>
      <c r="CY2263">
        <v>76.303885957598851</v>
      </c>
      <c r="CZ2263">
        <v>76.428298963767688</v>
      </c>
      <c r="DA2263">
        <v>102.1444125327823</v>
      </c>
      <c r="DB2263">
        <f ca="1"/>
        <v>76.5080294744361</v>
      </c>
      <c r="DC2263">
        <f ca="1"/>
        <v>76.14539467983397</v>
      </c>
      <c r="DD2263">
        <v>75.130657102812933</v>
      </c>
      <c r="DE2263">
        <f ca="1"/>
        <v>76.872692470577661</v>
      </c>
      <c r="DF2263">
        <v>77.633534795917456</v>
      </c>
    </row>
    <row r="2264" spans="1:110" x14ac:dyDescent="0.25">
      <c r="A2264">
        <v>59.7</v>
      </c>
      <c r="B2264" t="b">
        <v>1</v>
      </c>
      <c r="CW2264">
        <v>0.7716871584699454</v>
      </c>
      <c r="CX2264">
        <v>76.099999999999994</v>
      </c>
      <c r="CY2264">
        <v>76.314637793189235</v>
      </c>
      <c r="CZ2264">
        <v>76.44098882263647</v>
      </c>
      <c r="DA2264">
        <v>102.24788778627006</v>
      </c>
      <c r="DB2264">
        <f ca="1"/>
        <v>76.516562395648066</v>
      </c>
      <c r="DC2264">
        <f ca="1"/>
        <v>76.156797039320963</v>
      </c>
      <c r="DD2264">
        <v>75.141058331681535</v>
      </c>
      <c r="DE2264">
        <f ca="1"/>
        <v>76.882464786785846</v>
      </c>
      <c r="DF2264">
        <v>77.643295485043524</v>
      </c>
    </row>
    <row r="2265" spans="1:110" x14ac:dyDescent="0.25">
      <c r="A2265">
        <v>59</v>
      </c>
      <c r="B2265" t="b">
        <v>1</v>
      </c>
      <c r="CW2265">
        <v>0.77202868852459017</v>
      </c>
      <c r="CX2265">
        <v>76.099999999999994</v>
      </c>
      <c r="CY2265">
        <v>76.325398672186481</v>
      </c>
      <c r="CZ2265">
        <v>76.453691464624598</v>
      </c>
      <c r="DA2265">
        <v>102.35151794288964</v>
      </c>
      <c r="DB2265">
        <f ca="1"/>
        <v>76.525100392698462</v>
      </c>
      <c r="DC2265">
        <f ca="1"/>
        <v>76.16821012015636</v>
      </c>
      <c r="DD2265">
        <v>75.151467342991751</v>
      </c>
      <c r="DE2265">
        <f ca="1"/>
        <v>76.892241273563897</v>
      </c>
      <c r="DF2265">
        <v>77.653059922112362</v>
      </c>
    </row>
    <row r="2266" spans="1:110" x14ac:dyDescent="0.25">
      <c r="A2266">
        <v>58.4</v>
      </c>
      <c r="B2266" t="b">
        <v>1</v>
      </c>
      <c r="CW2266">
        <v>0.77237021857923494</v>
      </c>
      <c r="CX2266">
        <v>76.099999999999994</v>
      </c>
      <c r="CY2266">
        <v>76.336168623577237</v>
      </c>
      <c r="CZ2266">
        <v>76.466406929629798</v>
      </c>
      <c r="DA2266">
        <v>102.45530346711857</v>
      </c>
      <c r="DB2266">
        <f ca="1"/>
        <v>76.533643484024722</v>
      </c>
      <c r="DC2266">
        <f ca="1"/>
        <v>76.179633955980961</v>
      </c>
      <c r="DD2266">
        <v>75.161884154238805</v>
      </c>
      <c r="DE2266">
        <f ca="1"/>
        <v>76.902021945021787</v>
      </c>
      <c r="DF2266">
        <v>77.66282812022736</v>
      </c>
    </row>
    <row r="2267" spans="1:110" x14ac:dyDescent="0.25">
      <c r="A2267">
        <v>57.9</v>
      </c>
      <c r="B2267" t="b">
        <v>1</v>
      </c>
      <c r="CW2267">
        <v>0.77271174863387981</v>
      </c>
      <c r="CX2267">
        <v>76.099999999999994</v>
      </c>
      <c r="CY2267">
        <v>76.346947676467948</v>
      </c>
      <c r="CZ2267">
        <v>76.4791352577206</v>
      </c>
      <c r="DA2267">
        <v>102.55924482552649</v>
      </c>
      <c r="DB2267">
        <f ca="1"/>
        <v>76.54219168813583</v>
      </c>
      <c r="DC2267">
        <f ca="1"/>
        <v>76.191068580577465</v>
      </c>
      <c r="DD2267">
        <v>75.172308782983521</v>
      </c>
      <c r="DE2267">
        <f ca="1"/>
        <v>76.911806815319224</v>
      </c>
      <c r="DF2267">
        <v>77.672600092537039</v>
      </c>
    </row>
    <row r="2268" spans="1:110" x14ac:dyDescent="0.25">
      <c r="A2268">
        <v>57.5</v>
      </c>
      <c r="B2268" t="b">
        <v>1</v>
      </c>
      <c r="CW2268">
        <v>0.77305327868852458</v>
      </c>
      <c r="CX2268">
        <v>76.2</v>
      </c>
      <c r="CY2268">
        <v>76.357735860085555</v>
      </c>
      <c r="CZ2268">
        <v>76.491876489137127</v>
      </c>
      <c r="DA2268">
        <v>102.66334248678787</v>
      </c>
      <c r="DB2268">
        <f ca="1"/>
        <v>76.550745023612706</v>
      </c>
      <c r="DC2268">
        <f ca="1"/>
        <v>76.202514027871331</v>
      </c>
      <c r="DD2268">
        <v>75.182741246852743</v>
      </c>
      <c r="DE2268">
        <f ca="1"/>
        <v>76.921595898665899</v>
      </c>
      <c r="DF2268">
        <v>77.682375852235339</v>
      </c>
    </row>
    <row r="2269" spans="1:110" x14ac:dyDescent="0.25">
      <c r="A2269">
        <v>75.599999999999994</v>
      </c>
      <c r="B2269" t="b">
        <v>1</v>
      </c>
      <c r="CW2269">
        <v>0.77339480874316935</v>
      </c>
      <c r="CX2269">
        <v>76.2</v>
      </c>
      <c r="CY2269">
        <v>76.368533203778242</v>
      </c>
      <c r="CZ2269">
        <v>76.504630664291909</v>
      </c>
      <c r="DA2269">
        <v>102.76759692169466</v>
      </c>
      <c r="DB2269">
        <f ca="1"/>
        <v>76.559303509108716</v>
      </c>
      <c r="DC2269">
        <f ca="1"/>
        <v>76.213970331931577</v>
      </c>
      <c r="DD2269">
        <v>75.193181563539667</v>
      </c>
      <c r="DE2269">
        <f ca="1"/>
        <v>76.931389209321807</v>
      </c>
      <c r="DF2269">
        <v>77.692155412561789</v>
      </c>
    </row>
    <row r="2270" spans="1:110" x14ac:dyDescent="0.25">
      <c r="A2270">
        <v>75.400000000000006</v>
      </c>
      <c r="B2270" t="b">
        <v>1</v>
      </c>
      <c r="CW2270">
        <v>0.77373633879781423</v>
      </c>
      <c r="CX2270">
        <v>76.2</v>
      </c>
      <c r="CY2270">
        <v>76.37933973701611</v>
      </c>
      <c r="CZ2270">
        <v>76.51739782377129</v>
      </c>
      <c r="DA2270">
        <v>102.87200860316925</v>
      </c>
      <c r="DB2270">
        <f ca="1"/>
        <v>76.567867163350016</v>
      </c>
      <c r="DC2270">
        <f ca="1"/>
        <v>76.225437526971689</v>
      </c>
      <c r="DD2270">
        <v>75.20362975080414</v>
      </c>
      <c r="DE2270">
        <f ca="1"/>
        <v>76.941186761597507</v>
      </c>
      <c r="DF2270">
        <v>77.70193878680189</v>
      </c>
    </row>
    <row r="2271" spans="1:110" x14ac:dyDescent="0.25">
      <c r="A2271">
        <v>75.3</v>
      </c>
      <c r="B2271" t="b">
        <v>1</v>
      </c>
      <c r="CW2271">
        <v>0.77407786885245899</v>
      </c>
      <c r="CX2271">
        <v>76.2</v>
      </c>
      <c r="CY2271">
        <v>76.390155489391901</v>
      </c>
      <c r="CZ2271">
        <v>76.530178008336193</v>
      </c>
      <c r="DA2271">
        <v>102.97657800627695</v>
      </c>
      <c r="DB2271">
        <f ca="1"/>
        <v>76.57643600513606</v>
      </c>
      <c r="DC2271">
        <f ca="1"/>
        <v>76.236915647350429</v>
      </c>
      <c r="DD2271">
        <v>75.214085826473095</v>
      </c>
      <c r="DE2271">
        <f ca="1"/>
        <v>76.950988569854346</v>
      </c>
      <c r="DF2271">
        <v>77.711725988287242</v>
      </c>
    </row>
    <row r="2272" spans="1:110" x14ac:dyDescent="0.25">
      <c r="A2272">
        <v>74.900000000000006</v>
      </c>
      <c r="B2272" t="b">
        <v>1</v>
      </c>
      <c r="CW2272">
        <v>0.77441939890710387</v>
      </c>
      <c r="CX2272">
        <v>76.2</v>
      </c>
      <c r="CY2272">
        <v>76.400980490621791</v>
      </c>
      <c r="CZ2272">
        <v>76.542971258923302</v>
      </c>
      <c r="DA2272">
        <v>103.08130560823942</v>
      </c>
      <c r="DB2272">
        <f ca="1"/>
        <v>76.585010053339929</v>
      </c>
      <c r="DC2272">
        <f ca="1"/>
        <v>76.248404727572748</v>
      </c>
      <c r="DD2272">
        <v>75.224549808440841</v>
      </c>
      <c r="DE2272">
        <f ca="1"/>
        <v>76.960794648504859</v>
      </c>
      <c r="DF2272">
        <v>77.721517030395873</v>
      </c>
    </row>
    <row r="2273" spans="1:110" x14ac:dyDescent="0.25">
      <c r="A2273">
        <v>74.599999999999994</v>
      </c>
      <c r="B2273" t="b">
        <v>1</v>
      </c>
      <c r="CW2273">
        <v>0.77476092896174864</v>
      </c>
      <c r="CX2273">
        <v>76.2</v>
      </c>
      <c r="CY2273">
        <v>76.41181477054603</v>
      </c>
      <c r="CZ2273">
        <v>76.555777616645983</v>
      </c>
      <c r="DA2273">
        <v>103.18619188844728</v>
      </c>
      <c r="DB2273">
        <f ca="1"/>
        <v>76.593589326908912</v>
      </c>
      <c r="DC2273">
        <f ca="1"/>
        <v>76.259904802290578</v>
      </c>
      <c r="DD2273">
        <v>75.235021714669443</v>
      </c>
      <c r="DE2273">
        <f ca="1"/>
        <v>76.970605012012939</v>
      </c>
      <c r="DF2273">
        <v>77.731311926552479</v>
      </c>
    </row>
    <row r="2274" spans="1:110" x14ac:dyDescent="0.25">
      <c r="A2274">
        <v>74.400000000000006</v>
      </c>
      <c r="B2274" t="b">
        <v>1</v>
      </c>
      <c r="CW2274">
        <v>0.77510245901639341</v>
      </c>
      <c r="CX2274">
        <v>76.2</v>
      </c>
      <c r="CY2274">
        <v>76.422658359129713</v>
      </c>
      <c r="CZ2274">
        <v>76.568597122795524</v>
      </c>
      <c r="DA2274">
        <v>103.29123732847373</v>
      </c>
      <c r="DB2274">
        <f ca="1"/>
        <v>76.602173844864794</v>
      </c>
      <c r="DC2274">
        <f ca="1"/>
        <v>76.27141590630383</v>
      </c>
      <c r="DD2274">
        <v>75.245501563189094</v>
      </c>
      <c r="DE2274">
        <f ca="1"/>
        <v>76.980419674894208</v>
      </c>
      <c r="DF2274">
        <v>77.741110690228695</v>
      </c>
    </row>
    <row r="2275" spans="1:110" x14ac:dyDescent="0.25">
      <c r="A2275">
        <v>74.099999999999994</v>
      </c>
      <c r="B2275" t="b">
        <v>1</v>
      </c>
      <c r="CW2275">
        <v>0.77544398907103829</v>
      </c>
      <c r="CX2275">
        <v>76.2</v>
      </c>
      <c r="CY2275">
        <v>76.433511286463556</v>
      </c>
      <c r="CZ2275">
        <v>76.581429818841983</v>
      </c>
      <c r="DA2275">
        <v>103.39644241208748</v>
      </c>
      <c r="DB2275">
        <f ca="1"/>
        <v>76.610763626304418</v>
      </c>
      <c r="DC2275">
        <f ca="1"/>
        <v>76.282938074561145</v>
      </c>
      <c r="DD2275">
        <v>75.255989372098469</v>
      </c>
      <c r="DE2275">
        <f ca="1"/>
        <v>76.990238651716297</v>
      </c>
      <c r="DF2275">
        <v>77.75091333494332</v>
      </c>
    </row>
    <row r="2276" spans="1:110" x14ac:dyDescent="0.25">
      <c r="A2276">
        <v>74</v>
      </c>
      <c r="B2276" t="b">
        <v>1</v>
      </c>
      <c r="CW2276">
        <v>0.77578551912568305</v>
      </c>
      <c r="CX2276">
        <v>76.2</v>
      </c>
      <c r="CY2276">
        <v>76.444373582764584</v>
      </c>
      <c r="CZ2276">
        <v>76.5942757464355</v>
      </c>
      <c r="DA2276">
        <v>103.5018076252662</v>
      </c>
      <c r="DB2276">
        <f ca="1"/>
        <v>76.619358690400048</v>
      </c>
      <c r="DC2276">
        <f ca="1"/>
        <v>76.294471342160861</v>
      </c>
      <c r="DD2276">
        <v>75.266485159565036</v>
      </c>
      <c r="DE2276">
        <f ca="1"/>
        <v>77.000061957099049</v>
      </c>
      <c r="DF2276">
        <v>77.760719874262634</v>
      </c>
    </row>
    <row r="2277" spans="1:110" x14ac:dyDescent="0.25">
      <c r="A2277">
        <v>73.8</v>
      </c>
      <c r="B2277" t="b">
        <v>1</v>
      </c>
      <c r="CW2277">
        <v>0.77612704918032782</v>
      </c>
      <c r="CX2277">
        <v>76.2</v>
      </c>
      <c r="CY2277">
        <v>76.455245278376935</v>
      </c>
      <c r="CZ2277">
        <v>76.607134947407133</v>
      </c>
      <c r="DA2277">
        <v>103.6073334562101</v>
      </c>
      <c r="DB2277">
        <f ca="1"/>
        <v>76.627959056399902</v>
      </c>
      <c r="DC2277">
        <f ca="1"/>
        <v>76.306015744351896</v>
      </c>
      <c r="DD2277">
        <v>75.276988943825543</v>
      </c>
      <c r="DE2277">
        <f ca="1"/>
        <v>77.009889605714946</v>
      </c>
      <c r="DF2277">
        <v>77.770530321800635</v>
      </c>
    </row>
    <row r="2278" spans="1:110" x14ac:dyDescent="0.25">
      <c r="A2278">
        <v>73.599999999999994</v>
      </c>
      <c r="B2278" t="b">
        <v>1</v>
      </c>
      <c r="CW2278">
        <v>0.7764685792349727</v>
      </c>
      <c r="CX2278">
        <v>76.2</v>
      </c>
      <c r="CY2278">
        <v>76.466126403772634</v>
      </c>
      <c r="CZ2278">
        <v>76.620007463770165</v>
      </c>
      <c r="DA2278">
        <v>103.7130203953554</v>
      </c>
      <c r="DB2278">
        <f ca="1"/>
        <v>76.636564743628483</v>
      </c>
      <c r="DC2278">
        <f ca="1"/>
        <v>76.317571316534682</v>
      </c>
      <c r="DD2278">
        <v>75.287500743186285</v>
      </c>
      <c r="DE2278">
        <f ca="1"/>
        <v>77.019721612289302</v>
      </c>
      <c r="DF2278">
        <v>77.780344691219284</v>
      </c>
    </row>
    <row r="2279" spans="1:110" x14ac:dyDescent="0.25">
      <c r="A2279">
        <v>73</v>
      </c>
      <c r="B2279" t="b">
        <v>1</v>
      </c>
      <c r="CW2279">
        <v>0.77681010928961747</v>
      </c>
      <c r="CX2279">
        <v>76.2</v>
      </c>
      <c r="CY2279">
        <v>76.47701698955224</v>
      </c>
      <c r="CZ2279">
        <v>76.632893337721043</v>
      </c>
      <c r="DA2279">
        <v>103.818868935388</v>
      </c>
      <c r="DB2279">
        <f ca="1"/>
        <v>76.645175771487189</v>
      </c>
      <c r="DC2279">
        <f ca="1"/>
        <v>76.329138094261978</v>
      </c>
      <c r="DD2279">
        <v>75.29802057602349</v>
      </c>
      <c r="DE2279">
        <f ca="1"/>
        <v>77.029557991600612</v>
      </c>
      <c r="DF2279">
        <v>77.790162996228844</v>
      </c>
    </row>
    <row r="2280" spans="1:110" x14ac:dyDescent="0.25">
      <c r="A2280">
        <v>73</v>
      </c>
      <c r="B2280" t="b">
        <v>1</v>
      </c>
      <c r="CW2280">
        <v>0.77715163934426235</v>
      </c>
      <c r="CX2280">
        <v>76.3</v>
      </c>
      <c r="CY2280">
        <v>76.487917066445775</v>
      </c>
      <c r="CZ2280">
        <v>76.645792611640701</v>
      </c>
      <c r="DA2280">
        <v>103.92487957125732</v>
      </c>
      <c r="DB2280">
        <f ca="1"/>
        <v>76.653792159454639</v>
      </c>
      <c r="DC2280">
        <f ca="1"/>
        <v>76.340716113239878</v>
      </c>
      <c r="DD2280">
        <v>75.30854846078374</v>
      </c>
      <c r="DE2280">
        <f ca="1"/>
        <v>77.039398758480857</v>
      </c>
      <c r="DF2280">
        <v>77.799985250588037</v>
      </c>
    </row>
    <row r="2281" spans="1:110" x14ac:dyDescent="0.25">
      <c r="A2281">
        <v>73</v>
      </c>
      <c r="B2281" t="b">
        <v>1</v>
      </c>
      <c r="CW2281">
        <v>0.77749316939890711</v>
      </c>
      <c r="CX2281">
        <v>76.3</v>
      </c>
      <c r="CY2281">
        <v>76.498826665313402</v>
      </c>
      <c r="CZ2281">
        <v>76.658705328095238</v>
      </c>
      <c r="DA2281">
        <v>104.03105280019012</v>
      </c>
      <c r="DB2281">
        <f ca="1"/>
        <v>76.662413927087172</v>
      </c>
      <c r="DC2281">
        <f ca="1"/>
        <v>76.352305409328721</v>
      </c>
      <c r="DD2281">
        <v>75.319084415984321</v>
      </c>
      <c r="DE2281">
        <f ca="1"/>
        <v>77.049243927815738</v>
      </c>
      <c r="DF2281">
        <v>77.809811468104485</v>
      </c>
    </row>
    <row r="2282" spans="1:110" x14ac:dyDescent="0.25">
      <c r="A2282">
        <v>72.900000000000006</v>
      </c>
      <c r="B2282" t="b">
        <v>1</v>
      </c>
      <c r="CW2282">
        <v>0.77783469945355188</v>
      </c>
      <c r="CX2282">
        <v>76.3</v>
      </c>
      <c r="CY2282">
        <v>76.509745817146225</v>
      </c>
      <c r="CZ2282">
        <v>76.67163152983764</v>
      </c>
      <c r="DA2282">
        <v>104.13738912170456</v>
      </c>
      <c r="DB2282">
        <f ca="1"/>
        <v>76.671041094019373</v>
      </c>
      <c r="DC2282">
        <f ca="1"/>
        <v>76.363906018543986</v>
      </c>
      <c r="DD2282">
        <v>75.32962846021357</v>
      </c>
      <c r="DE2282">
        <f ca="1"/>
        <v>77.059093514545069</v>
      </c>
      <c r="DF2282">
        <v>77.819641662634794</v>
      </c>
    </row>
    <row r="2283" spans="1:110" x14ac:dyDescent="0.25">
      <c r="A2283">
        <v>73.099999999999994</v>
      </c>
      <c r="B2283" t="b">
        <v>1</v>
      </c>
      <c r="CW2283">
        <v>0.77817622950819676</v>
      </c>
      <c r="CX2283">
        <v>76.3</v>
      </c>
      <c r="CY2283">
        <v>76.520674553067067</v>
      </c>
      <c r="CZ2283">
        <v>76.684571259808422</v>
      </c>
      <c r="DA2283">
        <v>104.24388903762433</v>
      </c>
      <c r="DB2283">
        <f ca="1"/>
        <v>76.67967367996448</v>
      </c>
      <c r="DC2283">
        <f ca="1"/>
        <v>76.375517977057257</v>
      </c>
      <c r="DD2283">
        <v>75.340180612131334</v>
      </c>
      <c r="DE2283">
        <f ca="1"/>
        <v>77.068947533663021</v>
      </c>
      <c r="DF2283">
        <v>77.829475848084968</v>
      </c>
    </row>
    <row r="2284" spans="1:110" x14ac:dyDescent="0.25">
      <c r="A2284">
        <v>72.599999999999994</v>
      </c>
      <c r="B2284" t="b">
        <v>1</v>
      </c>
      <c r="CW2284">
        <v>0.77851775956284153</v>
      </c>
      <c r="CX2284">
        <v>76.3</v>
      </c>
      <c r="CY2284">
        <v>76.531612904331325</v>
      </c>
      <c r="CZ2284">
        <v>76.69752456113703</v>
      </c>
      <c r="DA2284">
        <v>104.35055305209262</v>
      </c>
      <c r="DB2284">
        <f ca="1"/>
        <v>76.688311704714906</v>
      </c>
      <c r="DC2284">
        <f ca="1"/>
        <v>76.387141321197149</v>
      </c>
      <c r="DD2284">
        <v>75.350740890469268</v>
      </c>
      <c r="DE2284">
        <f ca="1"/>
        <v>77.078806000218478</v>
      </c>
      <c r="DF2284">
        <v>77.839314038410649</v>
      </c>
    </row>
    <row r="2285" spans="1:110" x14ac:dyDescent="0.25">
      <c r="A2285">
        <v>73.2</v>
      </c>
      <c r="B2285" t="b">
        <v>1</v>
      </c>
      <c r="CW2285">
        <v>0.77885928961748629</v>
      </c>
      <c r="CX2285">
        <v>76.3</v>
      </c>
      <c r="CY2285">
        <v>76.542560902327693</v>
      </c>
      <c r="CZ2285">
        <v>76.710491477142867</v>
      </c>
      <c r="DA2285">
        <v>104.4573816715868</v>
      </c>
      <c r="DB2285">
        <f ca="1"/>
        <v>76.69695518814261</v>
      </c>
      <c r="DC2285">
        <f ca="1"/>
        <v>76.398776087450301</v>
      </c>
      <c r="DD2285">
        <v>75.361309314031317</v>
      </c>
      <c r="DE2285">
        <f ca="1"/>
        <v>77.08866892931529</v>
      </c>
      <c r="DF2285">
        <v>77.849156247617358</v>
      </c>
    </row>
    <row r="2286" spans="1:110" x14ac:dyDescent="0.25">
      <c r="A2286">
        <v>73</v>
      </c>
      <c r="B2286" t="b">
        <v>1</v>
      </c>
      <c r="CW2286">
        <v>0.77920081967213117</v>
      </c>
      <c r="CX2286">
        <v>76.3</v>
      </c>
      <c r="CY2286">
        <v>76.553518578578959</v>
      </c>
      <c r="CZ2286">
        <v>76.723472051336472</v>
      </c>
      <c r="DA2286">
        <v>104.56437540493263</v>
      </c>
      <c r="DB2286">
        <f ca="1"/>
        <v>76.705604150199719</v>
      </c>
      <c r="DC2286">
        <f ca="1"/>
        <v>76.410422312462245</v>
      </c>
      <c r="DD2286">
        <v>75.371885901694014</v>
      </c>
      <c r="DE2286">
        <f ca="1"/>
        <v>77.09853633611263</v>
      </c>
      <c r="DF2286">
        <v>77.859002489760854</v>
      </c>
    </row>
    <row r="2287" spans="1:110" x14ac:dyDescent="0.25">
      <c r="A2287">
        <v>72.900000000000006</v>
      </c>
      <c r="B2287" t="b">
        <v>1</v>
      </c>
      <c r="CW2287">
        <v>0.77954234972677594</v>
      </c>
      <c r="CX2287">
        <v>76.3</v>
      </c>
      <c r="CY2287">
        <v>76.564485964742943</v>
      </c>
      <c r="CZ2287">
        <v>76.736466327420743</v>
      </c>
      <c r="DA2287">
        <v>104.67153476331875</v>
      </c>
      <c r="DB2287">
        <f ca="1"/>
        <v>76.714258610918918</v>
      </c>
      <c r="DC2287">
        <f ca="1"/>
        <v>76.422080033038512</v>
      </c>
      <c r="DD2287">
        <v>75.382470672406924</v>
      </c>
      <c r="DE2287">
        <f ca="1"/>
        <v>77.108408235825308</v>
      </c>
      <c r="DF2287">
        <v>77.868852778947343</v>
      </c>
    </row>
    <row r="2288" spans="1:110" x14ac:dyDescent="0.25">
      <c r="A2288">
        <v>72.7</v>
      </c>
      <c r="B2288" t="b">
        <v>1</v>
      </c>
      <c r="CW2288">
        <v>0.77988387978142082</v>
      </c>
      <c r="CX2288">
        <v>76.3</v>
      </c>
      <c r="CY2288">
        <v>76.575463092613148</v>
      </c>
      <c r="CZ2288">
        <v>76.749474349292186</v>
      </c>
      <c r="DA2288">
        <v>104.77886026031155</v>
      </c>
      <c r="DB2288">
        <f ca="1"/>
        <v>76.722918590413968</v>
      </c>
      <c r="DC2288">
        <f ca="1"/>
        <v>76.433749286145442</v>
      </c>
      <c r="DD2288">
        <v>75.393063645193052</v>
      </c>
      <c r="DE2288">
        <f ca="1"/>
        <v>77.118284643724067</v>
      </c>
      <c r="DF2288">
        <v>77.878707129333833</v>
      </c>
    </row>
    <row r="2289" spans="1:110" x14ac:dyDescent="0.25">
      <c r="A2289">
        <v>72.599999999999994</v>
      </c>
      <c r="B2289" t="b">
        <v>1</v>
      </c>
      <c r="CW2289">
        <v>0.78022540983606559</v>
      </c>
      <c r="CX2289">
        <v>76.3</v>
      </c>
      <c r="CY2289">
        <v>76.586449994119718</v>
      </c>
      <c r="CZ2289">
        <v>76.76249616104181</v>
      </c>
      <c r="DA2289">
        <v>104.88635241186965</v>
      </c>
      <c r="DB2289">
        <f ca="1"/>
        <v>76.731584108880185</v>
      </c>
      <c r="DC2289">
        <f ca="1"/>
        <v>76.445430108911296</v>
      </c>
      <c r="DD2289">
        <v>75.403664839149201</v>
      </c>
      <c r="DE2289">
        <f ca="1"/>
        <v>77.128165575135924</v>
      </c>
      <c r="DF2289">
        <v>77.888565555128338</v>
      </c>
    </row>
    <row r="2290" spans="1:110" x14ac:dyDescent="0.25">
      <c r="A2290">
        <v>72.400000000000006</v>
      </c>
      <c r="B2290" t="b">
        <v>1</v>
      </c>
      <c r="CW2290">
        <v>0.78056693989071035</v>
      </c>
      <c r="CX2290">
        <v>76.400000000000006</v>
      </c>
      <c r="CY2290">
        <v>76.597446701330171</v>
      </c>
      <c r="CZ2290">
        <v>76.775531806956565</v>
      </c>
      <c r="DA2290">
        <v>104.9940117363591</v>
      </c>
      <c r="DB2290">
        <f ca="1"/>
        <v>76.740255186594965</v>
      </c>
      <c r="DC2290">
        <f ca="1"/>
        <v>76.457122538627203</v>
      </c>
      <c r="DD2290">
        <v>75.414274273446395</v>
      </c>
      <c r="DE2290">
        <f ca="1"/>
        <v>77.138051045444442</v>
      </c>
      <c r="DF2290">
        <v>77.898428070590285</v>
      </c>
    </row>
    <row r="2291" spans="1:110" x14ac:dyDescent="0.25">
      <c r="A2291">
        <v>72.3</v>
      </c>
      <c r="B2291" t="b">
        <v>1</v>
      </c>
      <c r="CW2291">
        <v>0.78090846994535523</v>
      </c>
      <c r="CX2291">
        <v>76.400000000000006</v>
      </c>
      <c r="CY2291">
        <v>76.608453246450324</v>
      </c>
      <c r="CZ2291">
        <v>76.788581331520561</v>
      </c>
      <c r="DA2291">
        <v>105.10183875456821</v>
      </c>
      <c r="DB2291">
        <f ca="1"/>
        <v>76.748931843918214</v>
      </c>
      <c r="DC2291">
        <f ca="1"/>
        <v>76.468826612748103</v>
      </c>
      <c r="DD2291">
        <v>75.424891967330296</v>
      </c>
      <c r="DE2291">
        <f ca="1"/>
        <v>77.147941070090141</v>
      </c>
      <c r="DF2291">
        <v>77.908294690030658</v>
      </c>
    </row>
    <row r="2292" spans="1:110" x14ac:dyDescent="0.25">
      <c r="A2292">
        <v>72.2</v>
      </c>
      <c r="B2292" t="b">
        <v>1</v>
      </c>
      <c r="CW2292">
        <v>0.78125</v>
      </c>
      <c r="CX2292">
        <v>76.400000000000006</v>
      </c>
      <c r="CY2292">
        <v>76.619469661825036</v>
      </c>
      <c r="CZ2292">
        <v>76.801644779416193</v>
      </c>
      <c r="DA2292">
        <v>105.20983398972254</v>
      </c>
      <c r="DB2292">
        <f ca="1"/>
        <v>76.75761410129293</v>
      </c>
      <c r="DC2292">
        <f ca="1"/>
        <v>76.48054236889385</v>
      </c>
      <c r="DD2292">
        <v>75.435517940121571</v>
      </c>
      <c r="DE2292">
        <f ca="1"/>
        <v>77.15783566457074</v>
      </c>
      <c r="DF2292">
        <v>77.918165427812454</v>
      </c>
    </row>
    <row r="2293" spans="1:110" x14ac:dyDescent="0.25">
      <c r="A2293">
        <v>72.2</v>
      </c>
      <c r="B2293" t="b">
        <v>1</v>
      </c>
      <c r="CW2293">
        <v>0.78159153005464477</v>
      </c>
      <c r="CX2293">
        <v>76.400000000000006</v>
      </c>
      <c r="CY2293">
        <v>76.630495979939127</v>
      </c>
      <c r="CZ2293">
        <v>76.814722195525306</v>
      </c>
      <c r="DA2293">
        <v>105.3179979675004</v>
      </c>
      <c r="DB2293">
        <f ca="1"/>
        <v>76.766301979245668</v>
      </c>
      <c r="DC2293">
        <f ca="1"/>
        <v>76.4922698448501</v>
      </c>
      <c r="DD2293">
        <v>75.446152211216358</v>
      </c>
      <c r="DE2293">
        <f ca="1"/>
        <v>77.16773484444154</v>
      </c>
      <c r="DF2293">
        <v>77.928040298350851</v>
      </c>
    </row>
    <row r="2294" spans="1:110" x14ac:dyDescent="0.25">
      <c r="A2294">
        <v>72.2</v>
      </c>
      <c r="B2294" t="b">
        <v>1</v>
      </c>
      <c r="CW2294">
        <v>0.78193306010928965</v>
      </c>
      <c r="CX2294">
        <v>76.400000000000006</v>
      </c>
      <c r="CY2294">
        <v>76.64153223341826</v>
      </c>
      <c r="CZ2294">
        <v>76.827813624930585</v>
      </c>
      <c r="DA2294">
        <v>105.42633121604808</v>
      </c>
      <c r="DB2294">
        <f ca="1"/>
        <v>76.774995498387057</v>
      </c>
      <c r="DC2294">
        <f ca="1"/>
        <v>76.504009078569453</v>
      </c>
      <c r="DD2294">
        <v>75.456794800086655</v>
      </c>
      <c r="DE2294">
        <f ca="1"/>
        <v>77.177638625315694</v>
      </c>
      <c r="DF2294">
        <v>77.937919316113579</v>
      </c>
    </row>
    <row r="2295" spans="1:110" x14ac:dyDescent="0.25">
      <c r="A2295">
        <v>72.2</v>
      </c>
      <c r="B2295" t="b">
        <v>1</v>
      </c>
      <c r="CW2295">
        <v>0.78227459016393441</v>
      </c>
      <c r="CX2295">
        <v>76.400000000000006</v>
      </c>
      <c r="CY2295">
        <v>76.652578455029698</v>
      </c>
      <c r="CZ2295">
        <v>76.840919112916495</v>
      </c>
      <c r="DA2295">
        <v>105.53483426599523</v>
      </c>
      <c r="DB2295">
        <f ca="1"/>
        <v>76.783694679412292</v>
      </c>
      <c r="DC2295">
        <f ca="1"/>
        <v>76.515760108172444</v>
      </c>
      <c r="DD2295">
        <v>75.467445726280701</v>
      </c>
      <c r="DE2295">
        <f ca="1"/>
        <v>77.187547022864649</v>
      </c>
      <c r="DF2295">
        <v>77.947802495621175</v>
      </c>
    </row>
    <row r="2296" spans="1:110" x14ac:dyDescent="0.25">
      <c r="A2296">
        <v>72.099999999999994</v>
      </c>
      <c r="B2296" t="b">
        <v>1</v>
      </c>
      <c r="CW2296">
        <v>0.78261612021857918</v>
      </c>
      <c r="CX2296">
        <v>76.400000000000006</v>
      </c>
      <c r="CY2296">
        <v>76.663634677683277</v>
      </c>
      <c r="CZ2296">
        <v>76.854038704971117</v>
      </c>
      <c r="DA2296">
        <v>105.6435076504706</v>
      </c>
      <c r="DB2296">
        <f ca="1"/>
        <v>76.792399543101652</v>
      </c>
      <c r="DC2296">
        <f ca="1"/>
        <v>76.527522971948471</v>
      </c>
      <c r="DD2296">
        <v>75.47810500942343</v>
      </c>
      <c r="DE2296">
        <f ca="1"/>
        <v>77.197460052818343</v>
      </c>
      <c r="DF2296">
        <v>77.95768985144737</v>
      </c>
    </row>
    <row r="2297" spans="1:110" x14ac:dyDescent="0.25">
      <c r="A2297">
        <v>72.099999999999994</v>
      </c>
      <c r="B2297" t="b">
        <v>1</v>
      </c>
      <c r="CW2297">
        <v>0.78295765027322406</v>
      </c>
      <c r="CX2297">
        <v>76.400000000000006</v>
      </c>
      <c r="CY2297">
        <v>76.674700934432238</v>
      </c>
      <c r="CZ2297">
        <v>76.867172446786725</v>
      </c>
      <c r="DA2297">
        <v>105.75235190511771</v>
      </c>
      <c r="DB2297">
        <f ca="1"/>
        <v>76.801110110321119</v>
      </c>
      <c r="DC2297">
        <f ca="1"/>
        <v>76.539297708357026</v>
      </c>
      <c r="DD2297">
        <v>75.488772669216914</v>
      </c>
      <c r="DE2297">
        <f ca="1"/>
        <v>77.207377730965689</v>
      </c>
      <c r="DF2297">
        <v>77.967581398219266</v>
      </c>
    </row>
    <row r="2298" spans="1:110" x14ac:dyDescent="0.25">
      <c r="A2298">
        <v>72.099999999999994</v>
      </c>
      <c r="B2298" t="b">
        <v>1</v>
      </c>
      <c r="CW2298">
        <v>0.78329918032786883</v>
      </c>
      <c r="CX2298">
        <v>76.400000000000006</v>
      </c>
      <c r="CY2298">
        <v>76.685777258474062</v>
      </c>
      <c r="CZ2298">
        <v>76.88032038426141</v>
      </c>
      <c r="DA2298">
        <v>105.86136756811062</v>
      </c>
      <c r="DB2298">
        <f ca="1"/>
        <v>76.809826402022722</v>
      </c>
      <c r="DC2298">
        <f ca="1"/>
        <v>76.551084356028554</v>
      </c>
      <c r="DD2298">
        <v>75.499448725440743</v>
      </c>
      <c r="DE2298">
        <f ca="1"/>
        <v>77.21730007315476</v>
      </c>
      <c r="DF2298">
        <v>77.97747715061773</v>
      </c>
    </row>
    <row r="2299" spans="1:110" x14ac:dyDescent="0.25">
      <c r="A2299">
        <v>72</v>
      </c>
      <c r="B2299" t="b">
        <v>1</v>
      </c>
      <c r="CW2299">
        <v>0.78364071038251371</v>
      </c>
      <c r="CX2299">
        <v>76.5</v>
      </c>
      <c r="CY2299">
        <v>76.696863683151491</v>
      </c>
      <c r="CZ2299">
        <v>76.893482563500442</v>
      </c>
      <c r="DA2299">
        <v>105.97055518017007</v>
      </c>
      <c r="DB2299">
        <f ca="1"/>
        <v>76.818548439245234</v>
      </c>
      <c r="DC2299">
        <f ca="1"/>
        <v>76.56288295376568</v>
      </c>
      <c r="DD2299">
        <v>75.510133197952456</v>
      </c>
      <c r="DE2299">
        <f ca="1"/>
        <v>77.227227095293259</v>
      </c>
      <c r="DF2299">
        <v>77.987377123377726</v>
      </c>
    </row>
    <row r="2300" spans="1:110" x14ac:dyDescent="0.25">
      <c r="A2300">
        <v>71.8</v>
      </c>
      <c r="B2300" t="b">
        <v>1</v>
      </c>
      <c r="CW2300">
        <v>0.78398224043715847</v>
      </c>
      <c r="CX2300">
        <v>76.5</v>
      </c>
      <c r="CY2300">
        <v>76.707960241953273</v>
      </c>
      <c r="CZ2300">
        <v>76.906659030817409</v>
      </c>
      <c r="DA2300">
        <v>106.0799152845793</v>
      </c>
      <c r="DB2300">
        <f ca="1"/>
        <v>76.827276243114611</v>
      </c>
      <c r="DC2300">
        <f ca="1"/>
        <v>76.574693540544118</v>
      </c>
      <c r="DD2300">
        <v>75.520826106688034</v>
      </c>
      <c r="DE2300">
        <f ca="1"/>
        <v>77.237158813348813</v>
      </c>
      <c r="DF2300">
        <v>77.997281331288534</v>
      </c>
    </row>
    <row r="2301" spans="1:110" x14ac:dyDescent="0.25">
      <c r="A2301">
        <v>51</v>
      </c>
      <c r="B2301" t="b">
        <v>1</v>
      </c>
      <c r="CW2301">
        <v>0.78432377049180324</v>
      </c>
      <c r="CX2301">
        <v>76.5</v>
      </c>
      <c r="CY2301">
        <v>76.719066968515136</v>
      </c>
      <c r="CZ2301">
        <v>76.919849832735338</v>
      </c>
      <c r="DA2301">
        <v>106.18944842720057</v>
      </c>
      <c r="DB2301">
        <f ca="1"/>
        <v>76.836009834844546</v>
      </c>
      <c r="DC2301">
        <f ca="1"/>
        <v>76.586516155513891</v>
      </c>
      <c r="DD2301">
        <v>75.53152747166223</v>
      </c>
      <c r="DE2301">
        <f ca="1"/>
        <v>77.247095243349321</v>
      </c>
      <c r="DF2301">
        <v>78.007189789194172</v>
      </c>
    </row>
    <row r="2302" spans="1:110" x14ac:dyDescent="0.25">
      <c r="A2302">
        <v>48.1</v>
      </c>
      <c r="B2302" t="b">
        <v>1</v>
      </c>
      <c r="CW2302">
        <v>0.78466530054644812</v>
      </c>
      <c r="CX2302">
        <v>76.5</v>
      </c>
      <c r="CY2302">
        <v>76.730183896620716</v>
      </c>
      <c r="CZ2302">
        <v>76.933055015988501</v>
      </c>
      <c r="DA2302">
        <v>106.29915515649135</v>
      </c>
      <c r="DB2302">
        <f ca="1"/>
        <v>76.844749235737041</v>
      </c>
      <c r="DC2302">
        <f ca="1"/>
        <v>76.598350838000329</v>
      </c>
      <c r="DD2302">
        <v>75.542237312969121</v>
      </c>
      <c r="DE2302">
        <f ca="1"/>
        <v>77.257036401383303</v>
      </c>
      <c r="DF2302">
        <v>78.017102511993585</v>
      </c>
    </row>
    <row r="2303" spans="1:110" x14ac:dyDescent="0.25">
      <c r="A2303">
        <v>54</v>
      </c>
      <c r="B2303" t="b">
        <v>1</v>
      </c>
      <c r="CW2303">
        <v>0.78500683060109289</v>
      </c>
      <c r="CX2303">
        <v>76.5</v>
      </c>
      <c r="CY2303">
        <v>76.741311060202463</v>
      </c>
      <c r="CZ2303">
        <v>76.946274627523266</v>
      </c>
      <c r="DA2303">
        <v>106.4090360235207</v>
      </c>
      <c r="DB2303">
        <f ca="1"/>
        <v>76.853494467182912</v>
      </c>
      <c r="DC2303">
        <f ca="1"/>
        <v>76.610197627505158</v>
      </c>
      <c r="DD2303">
        <v>75.552955650782437</v>
      </c>
      <c r="DE2303">
        <f ca="1"/>
        <v>77.266982303600244</v>
      </c>
      <c r="DF2303">
        <v>78.027019514641097</v>
      </c>
    </row>
    <row r="2304" spans="1:110" x14ac:dyDescent="0.25">
      <c r="A2304">
        <v>49.7</v>
      </c>
      <c r="B2304" t="b">
        <v>1</v>
      </c>
      <c r="CW2304">
        <v>0.78534836065573765</v>
      </c>
      <c r="CX2304">
        <v>76.5</v>
      </c>
      <c r="CY2304">
        <v>76.752448493342513</v>
      </c>
      <c r="CZ2304">
        <v>76.959508714499563</v>
      </c>
      <c r="DA2304">
        <v>106.5190915819861</v>
      </c>
      <c r="DB2304">
        <f ca="1"/>
        <v>76.862245550662365</v>
      </c>
      <c r="DC2304">
        <f ca="1"/>
        <v>76.622056563707659</v>
      </c>
      <c r="DD2304">
        <v>75.563682505356084</v>
      </c>
      <c r="DE2304">
        <f ca="1"/>
        <v>77.276932966210993</v>
      </c>
      <c r="DF2304">
        <v>78.036940812146668</v>
      </c>
    </row>
    <row r="2305" spans="1:110" x14ac:dyDescent="0.25">
      <c r="A2305">
        <v>48.9</v>
      </c>
      <c r="B2305" t="b">
        <v>1</v>
      </c>
      <c r="CW2305">
        <v>0.78568989071038253</v>
      </c>
      <c r="CX2305">
        <v>76.5</v>
      </c>
      <c r="CY2305">
        <v>76.763596230273691</v>
      </c>
      <c r="CZ2305">
        <v>76.972757324292445</v>
      </c>
      <c r="DA2305">
        <v>106.62932238823011</v>
      </c>
      <c r="DB2305">
        <f ca="1"/>
        <v>76.87100250774553</v>
      </c>
      <c r="DC2305">
        <f ca="1"/>
        <v>76.633927686465725</v>
      </c>
      <c r="DD2305">
        <v>75.574417897024588</v>
      </c>
      <c r="DE2305">
        <f ca="1"/>
        <v>77.286888405488057</v>
      </c>
      <c r="DF2305">
        <v>78.046866419576176</v>
      </c>
    </row>
    <row r="2306" spans="1:110" x14ac:dyDescent="0.25">
      <c r="A2306">
        <v>48.1</v>
      </c>
      <c r="B2306" t="b">
        <v>1</v>
      </c>
      <c r="CW2306">
        <v>0.7860314207650273</v>
      </c>
      <c r="CX2306">
        <v>76.5</v>
      </c>
      <c r="CY2306">
        <v>76.774754305380384</v>
      </c>
      <c r="CZ2306">
        <v>76.986020504493183</v>
      </c>
      <c r="DA2306">
        <v>106.73972900125709</v>
      </c>
      <c r="DB2306">
        <f ca="1"/>
        <v>76.879765360093032</v>
      </c>
      <c r="DC2306">
        <f ca="1"/>
        <v>76.645811035816962</v>
      </c>
      <c r="DD2306">
        <v>75.585161846203476</v>
      </c>
      <c r="DE2306">
        <f ca="1"/>
        <v>77.296848637766047</v>
      </c>
      <c r="DF2306">
        <v>78.056796352051848</v>
      </c>
    </row>
    <row r="2307" spans="1:110" x14ac:dyDescent="0.25">
      <c r="A2307">
        <v>47.1</v>
      </c>
      <c r="B2307" t="b">
        <v>1</v>
      </c>
      <c r="CW2307">
        <v>0.78637295081967218</v>
      </c>
      <c r="CX2307">
        <v>76.599999999999994</v>
      </c>
      <c r="CY2307">
        <v>76.785922753199571</v>
      </c>
      <c r="CZ2307">
        <v>76.999298302910546</v>
      </c>
      <c r="DA2307">
        <v>106.85031198275045</v>
      </c>
      <c r="DB2307">
        <f ca="1"/>
        <v>76.888534129456559</v>
      </c>
      <c r="DC2307">
        <f ca="1"/>
        <v>76.657706651979893</v>
      </c>
      <c r="DD2307">
        <v>75.595914373389803</v>
      </c>
      <c r="DE2307">
        <f ca="1"/>
        <v>77.306813679441959</v>
      </c>
      <c r="DF2307">
        <v>78.066730624752481</v>
      </c>
    </row>
    <row r="2308" spans="1:110" x14ac:dyDescent="0.25">
      <c r="A2308">
        <v>46.2</v>
      </c>
      <c r="B2308" t="b">
        <v>1</v>
      </c>
      <c r="CW2308">
        <v>0.78671448087431695</v>
      </c>
      <c r="CX2308">
        <v>76.599999999999994</v>
      </c>
      <c r="CY2308">
        <v>76.797101608421656</v>
      </c>
      <c r="CZ2308">
        <v>77.012590767572505</v>
      </c>
      <c r="DA2308">
        <v>106.96107189708961</v>
      </c>
      <c r="DB2308">
        <f ca="1"/>
        <v>76.897308837679418</v>
      </c>
      <c r="DC2308">
        <f ca="1"/>
        <v>76.669614575355027</v>
      </c>
      <c r="DD2308">
        <v>75.606675499162549</v>
      </c>
      <c r="DE2308">
        <f ca="1"/>
        <v>77.316783546975515</v>
      </c>
      <c r="DF2308">
        <v>78.076669252913831</v>
      </c>
    </row>
    <row r="2309" spans="1:110" x14ac:dyDescent="0.25">
      <c r="A2309">
        <v>45.3</v>
      </c>
      <c r="B2309" t="b">
        <v>1</v>
      </c>
      <c r="CW2309">
        <v>0.78705601092896171</v>
      </c>
      <c r="CX2309">
        <v>76.599999999999994</v>
      </c>
      <c r="CY2309">
        <v>76.808290905891553</v>
      </c>
      <c r="CZ2309">
        <v>77.025897946727454</v>
      </c>
      <c r="DA2309">
        <v>107.07200931136741</v>
      </c>
      <c r="DB2309">
        <f ca="1"/>
        <v>76.906089506697086</v>
      </c>
      <c r="DC2309">
        <f ca="1"/>
        <v>76.681534846526034</v>
      </c>
      <c r="DD2309">
        <v>75.617445244183173</v>
      </c>
      <c r="DE2309">
        <f ca="1"/>
        <v>77.32675825688969</v>
      </c>
      <c r="DF2309">
        <v>78.086612251828939</v>
      </c>
    </row>
    <row r="2310" spans="1:110" x14ac:dyDescent="0.25">
      <c r="A2310">
        <v>44.3</v>
      </c>
      <c r="B2310" t="b">
        <v>1</v>
      </c>
      <c r="CW2310">
        <v>0.78739754098360659</v>
      </c>
      <c r="CX2310">
        <v>76.599999999999994</v>
      </c>
      <c r="CY2310">
        <v>76.819490680609562</v>
      </c>
      <c r="CZ2310">
        <v>77.039219888845537</v>
      </c>
      <c r="DA2310">
        <v>107.18312479540747</v>
      </c>
      <c r="DB2310">
        <f ca="1"/>
        <v>76.914876158537822</v>
      </c>
      <c r="DC2310">
        <f ca="1"/>
        <v>76.693467506260859</v>
      </c>
      <c r="DD2310">
        <v>75.628223629195929</v>
      </c>
      <c r="DE2310">
        <f ca="1"/>
        <v>77.336737825770911</v>
      </c>
      <c r="DF2310">
        <v>78.096559636848468</v>
      </c>
    </row>
    <row r="2311" spans="1:110" x14ac:dyDescent="0.25">
      <c r="A2311">
        <v>43.3</v>
      </c>
      <c r="B2311" t="b">
        <v>1</v>
      </c>
      <c r="CW2311">
        <v>0.78773907103825136</v>
      </c>
      <c r="CX2311">
        <v>76.599999999999994</v>
      </c>
      <c r="CY2311">
        <v>76.830700967732383</v>
      </c>
      <c r="CZ2311">
        <v>77.05255664261999</v>
      </c>
      <c r="DA2311">
        <v>107.29441892178171</v>
      </c>
      <c r="DB2311">
        <f ca="1"/>
        <v>76.923668815323225</v>
      </c>
      <c r="DC2311">
        <f ca="1"/>
        <v>76.705412595512939</v>
      </c>
      <c r="DD2311">
        <v>75.639010675028501</v>
      </c>
      <c r="DE2311">
        <f ca="1"/>
        <v>77.346722270269524</v>
      </c>
      <c r="DF2311">
        <v>78.106511423380994</v>
      </c>
    </row>
    <row r="2312" spans="1:110" x14ac:dyDescent="0.25">
      <c r="A2312">
        <v>42.3</v>
      </c>
      <c r="B2312" t="b">
        <v>1</v>
      </c>
      <c r="CW2312">
        <v>0.78808060109289613</v>
      </c>
      <c r="CX2312">
        <v>76.599999999999994</v>
      </c>
      <c r="CY2312">
        <v>76.841921802574092</v>
      </c>
      <c r="CZ2312">
        <v>77.065908256968996</v>
      </c>
      <c r="DA2312">
        <v>107.40589226582814</v>
      </c>
      <c r="DB2312">
        <f ca="1"/>
        <v>76.932467499268824</v>
      </c>
      <c r="DC2312">
        <f ca="1"/>
        <v>76.717370155422358</v>
      </c>
      <c r="DD2312">
        <v>75.64980640259229</v>
      </c>
      <c r="DE2312">
        <f ca="1"/>
        <v>77.356711607100138</v>
      </c>
      <c r="DF2312">
        <v>78.116467626893439</v>
      </c>
    </row>
    <row r="2313" spans="1:110" x14ac:dyDescent="0.25">
      <c r="A2313">
        <v>41.5</v>
      </c>
      <c r="B2313" t="b">
        <v>1</v>
      </c>
      <c r="CW2313">
        <v>0.78842213114754101</v>
      </c>
      <c r="CX2313">
        <v>76.599999999999994</v>
      </c>
      <c r="CY2313">
        <v>76.853153220607155</v>
      </c>
      <c r="CZ2313">
        <v>77.079274781036418</v>
      </c>
      <c r="DA2313">
        <v>107.5175454056687</v>
      </c>
      <c r="DB2313">
        <f ca="1"/>
        <v>76.941272232684668</v>
      </c>
      <c r="DC2313">
        <f ca="1"/>
        <v>76.729340227316982</v>
      </c>
      <c r="DD2313">
        <v>75.66061083288308</v>
      </c>
      <c r="DE2313">
        <f ca="1"/>
        <v>77.366705853042006</v>
      </c>
      <c r="DF2313">
        <v>78.126428262911347</v>
      </c>
    </row>
    <row r="2314" spans="1:110" x14ac:dyDescent="0.25">
      <c r="A2314">
        <v>48</v>
      </c>
      <c r="B2314" t="b">
        <v>1</v>
      </c>
      <c r="CW2314">
        <v>0.78876366120218577</v>
      </c>
      <c r="CX2314">
        <v>76.599999999999994</v>
      </c>
      <c r="CY2314">
        <v>76.8643952574634</v>
      </c>
      <c r="CZ2314">
        <v>77.092656264193877</v>
      </c>
      <c r="DA2314">
        <v>107.6293789222271</v>
      </c>
      <c r="DB2314">
        <f ca="1"/>
        <v>76.950083037975901</v>
      </c>
      <c r="DC2314">
        <f ca="1"/>
        <v>76.741322852713694</v>
      </c>
      <c r="DD2314">
        <v>75.671423986981353</v>
      </c>
      <c r="DE2314">
        <f ca="1"/>
        <v>77.376705024939426</v>
      </c>
      <c r="DF2314">
        <v>78.136393347019208</v>
      </c>
    </row>
    <row r="2315" spans="1:110" x14ac:dyDescent="0.25">
      <c r="A2315">
        <v>41</v>
      </c>
      <c r="B2315" t="b">
        <v>1</v>
      </c>
      <c r="CW2315">
        <v>0.78910519125683065</v>
      </c>
      <c r="CX2315">
        <v>76.599999999999994</v>
      </c>
      <c r="CY2315">
        <v>76.875647948934983</v>
      </c>
      <c r="CZ2315">
        <v>77.106052756041919</v>
      </c>
      <c r="DA2315">
        <v>107.74139339924723</v>
      </c>
      <c r="DB2315">
        <f ca="1"/>
        <v>76.95889993764338</v>
      </c>
      <c r="DC2315">
        <f ca="1"/>
        <v>76.753318073319605</v>
      </c>
      <c r="DD2315">
        <v>75.682245886052868</v>
      </c>
      <c r="DE2315">
        <f ca="1"/>
        <v>77.38670913970212</v>
      </c>
      <c r="DF2315">
        <v>78.146362894860857</v>
      </c>
    </row>
    <row r="2316" spans="1:110" x14ac:dyDescent="0.25">
      <c r="A2316">
        <v>39</v>
      </c>
      <c r="B2316" t="b">
        <v>1</v>
      </c>
      <c r="CW2316">
        <v>0.78944672131147542</v>
      </c>
      <c r="CX2316">
        <v>76.599999999999994</v>
      </c>
      <c r="CY2316">
        <v>76.886911330975494</v>
      </c>
      <c r="CZ2316">
        <v>77.119464306411302</v>
      </c>
      <c r="DA2316">
        <v>107.85358942331112</v>
      </c>
      <c r="DB2316">
        <f ca="1"/>
        <v>76.967722954284298</v>
      </c>
      <c r="DC2316">
        <f ca="1"/>
        <v>76.765325931033203</v>
      </c>
      <c r="DD2316">
        <v>75.693076551349066</v>
      </c>
      <c r="DE2316">
        <f ca="1"/>
        <v>77.396718214305608</v>
      </c>
      <c r="DF2316">
        <v>78.156336922139843</v>
      </c>
    </row>
    <row r="2317" spans="1:110" x14ac:dyDescent="0.25">
      <c r="A2317">
        <v>83.1</v>
      </c>
      <c r="B2317" t="b">
        <v>1</v>
      </c>
      <c r="CW2317">
        <v>0.78978825136612019</v>
      </c>
      <c r="CX2317">
        <v>76.599999999999994</v>
      </c>
      <c r="CY2317">
        <v>76.898185439700924</v>
      </c>
      <c r="CZ2317">
        <v>77.132890965364837</v>
      </c>
      <c r="DA2317">
        <v>107.96596758385763</v>
      </c>
      <c r="DB2317">
        <f ca="1"/>
        <v>76.976552110592735</v>
      </c>
      <c r="DC2317">
        <f ca="1"/>
        <v>76.77734646794562</v>
      </c>
      <c r="DD2317">
        <v>75.703916004207656</v>
      </c>
      <c r="DE2317">
        <f ca="1"/>
        <v>77.406732265791575</v>
      </c>
      <c r="DF2317">
        <v>78.16631544461967</v>
      </c>
    </row>
    <row r="2318" spans="1:110" x14ac:dyDescent="0.25">
      <c r="A2318">
        <v>82.9</v>
      </c>
      <c r="B2318" t="b">
        <v>1</v>
      </c>
      <c r="CW2318">
        <v>0.79012978142076506</v>
      </c>
      <c r="CX2318">
        <v>76.7</v>
      </c>
      <c r="CY2318">
        <v>76.909470311390692</v>
      </c>
      <c r="CZ2318">
        <v>77.146332783198744</v>
      </c>
      <c r="DA2318">
        <v>108.07852847320099</v>
      </c>
      <c r="DB2318">
        <f ca="1"/>
        <v>76.985387429360287</v>
      </c>
      <c r="DC2318">
        <f ca="1"/>
        <v>76.789379726341892</v>
      </c>
      <c r="DD2318">
        <v>75.714764266053024</v>
      </c>
      <c r="DE2318">
        <f ca="1"/>
        <v>77.416751311268357</v>
      </c>
      <c r="DF2318">
        <v>78.176298478124295</v>
      </c>
    </row>
    <row r="2319" spans="1:110" x14ac:dyDescent="0.25">
      <c r="A2319">
        <v>82.7</v>
      </c>
      <c r="B2319" t="b">
        <v>1</v>
      </c>
      <c r="CW2319">
        <v>0.79047131147540983</v>
      </c>
      <c r="CX2319">
        <v>76.7</v>
      </c>
      <c r="CY2319">
        <v>76.920765982488703</v>
      </c>
      <c r="CZ2319">
        <v>77.159789810443925</v>
      </c>
      <c r="DA2319">
        <v>108.19127268654928</v>
      </c>
      <c r="DB2319">
        <f ca="1"/>
        <v>76.994228933476705</v>
      </c>
      <c r="DC2319">
        <f ca="1"/>
        <v>76.801425748702087</v>
      </c>
      <c r="DD2319">
        <v>75.725621358396751</v>
      </c>
      <c r="DE2319">
        <f ca="1"/>
        <v>77.426775367911233</v>
      </c>
      <c r="DF2319">
        <v>78.186286038538398</v>
      </c>
    </row>
    <row r="2320" spans="1:110" x14ac:dyDescent="0.25">
      <c r="A2320">
        <v>82.5</v>
      </c>
      <c r="B2320" t="b">
        <v>1</v>
      </c>
      <c r="CW2320">
        <v>0.7908128415300546</v>
      </c>
      <c r="CX2320">
        <v>76.7</v>
      </c>
      <c r="CY2320">
        <v>76.932072489604366</v>
      </c>
      <c r="CZ2320">
        <v>77.173262097867834</v>
      </c>
      <c r="DA2320">
        <v>108.30420082202372</v>
      </c>
      <c r="DB2320">
        <f ca="1"/>
        <v>77.003076645930548</v>
      </c>
      <c r="DC2320">
        <f ca="1"/>
        <v>76.813484577702653</v>
      </c>
      <c r="DD2320">
        <v>75.736487302838114</v>
      </c>
      <c r="DE2320">
        <f ca="1"/>
        <v>77.436804452962861</v>
      </c>
      <c r="DF2320">
        <v>78.196278141807738</v>
      </c>
    </row>
    <row r="2321" spans="1:110" x14ac:dyDescent="0.25">
      <c r="A2321">
        <v>82.2</v>
      </c>
      <c r="B2321" t="b">
        <v>1</v>
      </c>
      <c r="CW2321">
        <v>0.79115437158469948</v>
      </c>
      <c r="CX2321">
        <v>76.7</v>
      </c>
      <c r="CY2321">
        <v>76.943389869513695</v>
      </c>
      <c r="CZ2321">
        <v>77.186749696475744</v>
      </c>
      <c r="DA2321">
        <v>108.41731348067741</v>
      </c>
      <c r="DB2321">
        <f ca="1"/>
        <v>77.011930589809722</v>
      </c>
      <c r="DC2321">
        <f ca="1"/>
        <v>76.825556256217652</v>
      </c>
      <c r="DD2321">
        <v>75.747362121064597</v>
      </c>
      <c r="DE2321">
        <f ca="1"/>
        <v>77.446838583733722</v>
      </c>
      <c r="DF2321">
        <v>78.206274803939579</v>
      </c>
    </row>
    <row r="2322" spans="1:110" x14ac:dyDescent="0.25">
      <c r="A2322">
        <v>82</v>
      </c>
      <c r="B2322" t="b">
        <v>1</v>
      </c>
      <c r="CW2322">
        <v>0.79149590163934425</v>
      </c>
      <c r="CX2322">
        <v>76.7</v>
      </c>
      <c r="CY2322">
        <v>76.954718159160336</v>
      </c>
      <c r="CZ2322">
        <v>77.200252657512308</v>
      </c>
      <c r="DA2322">
        <v>108.53061126651454</v>
      </c>
      <c r="DB2322">
        <f ca="1"/>
        <v>77.020790788302136</v>
      </c>
      <c r="DC2322">
        <f ca="1"/>
        <v>76.837640827319987</v>
      </c>
      <c r="DD2322">
        <v>75.758245834852374</v>
      </c>
      <c r="DE2322">
        <f ca="1"/>
        <v>77.456877777602458</v>
      </c>
      <c r="DF2322">
        <v>78.216276041002999</v>
      </c>
    </row>
    <row r="2323" spans="1:110" x14ac:dyDescent="0.25">
      <c r="A2323">
        <v>81.7</v>
      </c>
      <c r="B2323" t="b">
        <v>1</v>
      </c>
      <c r="CW2323">
        <v>0.79183743169398912</v>
      </c>
      <c r="CX2323">
        <v>76.7</v>
      </c>
      <c r="CY2323">
        <v>76.966057395656648</v>
      </c>
      <c r="CZ2323">
        <v>77.213771032463313</v>
      </c>
      <c r="DA2323">
        <v>108.64409478650998</v>
      </c>
      <c r="DB2323">
        <f ca="1"/>
        <v>77.029657264696397</v>
      </c>
      <c r="DC2323">
        <f ca="1"/>
        <v>76.849738334282733</v>
      </c>
      <c r="DD2323">
        <v>75.769138466066835</v>
      </c>
      <c r="DE2323">
        <f ca="1"/>
        <v>77.466922052016358</v>
      </c>
      <c r="DF2323">
        <v>78.226281869129267</v>
      </c>
    </row>
    <row r="2324" spans="1:110" x14ac:dyDescent="0.25">
      <c r="A2324">
        <v>81.400000000000006</v>
      </c>
      <c r="B2324" t="b">
        <v>1</v>
      </c>
      <c r="CW2324">
        <v>0.79217896174863389</v>
      </c>
      <c r="CX2324">
        <v>76.7</v>
      </c>
      <c r="CY2324">
        <v>76.977407616284765</v>
      </c>
      <c r="CZ2324">
        <v>77.227304873056795</v>
      </c>
      <c r="DA2324">
        <v>108.75776465062846</v>
      </c>
      <c r="DB2324">
        <f ca="1"/>
        <v>77.038530042382405</v>
      </c>
      <c r="DC2324">
        <f ca="1"/>
        <v>76.861848820580391</v>
      </c>
      <c r="DD2324">
        <v>75.780040036663081</v>
      </c>
      <c r="DE2324">
        <f ca="1"/>
        <v>77.476971424491623</v>
      </c>
      <c r="DF2324">
        <v>78.236292304512233</v>
      </c>
    </row>
    <row r="2325" spans="1:110" x14ac:dyDescent="0.25">
      <c r="A2325">
        <v>81.099999999999994</v>
      </c>
      <c r="B2325" t="b">
        <v>1</v>
      </c>
      <c r="CW2325">
        <v>0.79252049180327866</v>
      </c>
      <c r="CX2325">
        <v>76.7</v>
      </c>
      <c r="CY2325">
        <v>76.98876885849775</v>
      </c>
      <c r="CZ2325">
        <v>77.240854231265217</v>
      </c>
      <c r="DA2325">
        <v>108.87162147184451</v>
      </c>
      <c r="DB2325">
        <f ca="1"/>
        <v>77.047409144852026</v>
      </c>
      <c r="DC2325">
        <f ca="1"/>
        <v>76.873972329890194</v>
      </c>
      <c r="DD2325">
        <v>75.790950568686469</v>
      </c>
      <c r="DE2325">
        <f ca="1"/>
        <v>77.48702591261403</v>
      </c>
      <c r="DF2325">
        <v>78.246307363408704</v>
      </c>
    </row>
    <row r="2326" spans="1:110" x14ac:dyDescent="0.25">
      <c r="A2326">
        <v>87</v>
      </c>
      <c r="B2326" t="b">
        <v>1</v>
      </c>
      <c r="CW2326">
        <v>0.79286202185792354</v>
      </c>
      <c r="CX2326">
        <v>76.7</v>
      </c>
      <c r="CY2326">
        <v>77.000141159920588</v>
      </c>
      <c r="CZ2326">
        <v>77.254419159306607</v>
      </c>
      <c r="DA2326">
        <v>108.98566586616221</v>
      </c>
      <c r="DB2326">
        <f ca="1"/>
        <v>77.056294595699626</v>
      </c>
      <c r="DC2326">
        <f ca="1"/>
        <v>76.886108906093455</v>
      </c>
      <c r="DD2326">
        <v>75.801870084273119</v>
      </c>
      <c r="DE2326">
        <f ca="1"/>
        <v>77.497085534039073</v>
      </c>
      <c r="DF2326">
        <v>78.256327062138809</v>
      </c>
    </row>
    <row r="2327" spans="1:110" x14ac:dyDescent="0.25">
      <c r="A2327">
        <v>82</v>
      </c>
      <c r="B2327" t="b">
        <v>1</v>
      </c>
      <c r="CW2327">
        <v>0.79320355191256831</v>
      </c>
      <c r="CX2327">
        <v>76.8</v>
      </c>
      <c r="CY2327">
        <v>77.011524558351397</v>
      </c>
      <c r="CZ2327">
        <v>77.26799970964619</v>
      </c>
      <c r="DA2327">
        <v>109.09989845263503</v>
      </c>
      <c r="DB2327">
        <f ca="1"/>
        <v>77.065186418622957</v>
      </c>
      <c r="DC2327">
        <f ca="1"/>
        <v>76.898258593276779</v>
      </c>
      <c r="DD2327">
        <v>75.8127986056504</v>
      </c>
      <c r="DE2327">
        <f ca="1"/>
        <v>77.507150306492591</v>
      </c>
      <c r="DF2327">
        <v>78.266351417086369</v>
      </c>
    </row>
    <row r="2328" spans="1:110" x14ac:dyDescent="0.25">
      <c r="A2328">
        <v>79.7</v>
      </c>
      <c r="B2328" t="b">
        <v>1</v>
      </c>
      <c r="CW2328">
        <v>0.79354508196721307</v>
      </c>
      <c r="CX2328">
        <v>76.8</v>
      </c>
      <c r="CY2328">
        <v>77.022919091762489</v>
      </c>
      <c r="CZ2328">
        <v>77.281595934998236</v>
      </c>
      <c r="DA2328">
        <v>109.21431985338629</v>
      </c>
      <c r="DB2328">
        <f ca="1"/>
        <v>77.074084637423596</v>
      </c>
      <c r="DC2328">
        <f ca="1"/>
        <v>76.910421435733554</v>
      </c>
      <c r="DD2328">
        <v>75.823736155137539</v>
      </c>
      <c r="DE2328">
        <f ca="1"/>
        <v>77.517220247771036</v>
      </c>
      <c r="DF2328">
        <v>78.276380444699285</v>
      </c>
    </row>
    <row r="2329" spans="1:110" x14ac:dyDescent="0.25">
      <c r="A2329">
        <v>79.3</v>
      </c>
      <c r="B2329" t="b">
        <v>1</v>
      </c>
      <c r="CW2329">
        <v>0.79388661202185795</v>
      </c>
      <c r="CX2329">
        <v>76.8</v>
      </c>
      <c r="CY2329">
        <v>77.034324798301498</v>
      </c>
      <c r="CZ2329">
        <v>77.295207888327425</v>
      </c>
      <c r="DA2329">
        <v>109.32893069362926</v>
      </c>
      <c r="DB2329">
        <f ca="1"/>
        <v>77.082989276007723</v>
      </c>
      <c r="DC2329">
        <f ca="1"/>
        <v>76.922597477965141</v>
      </c>
      <c r="DD2329">
        <v>75.834682755146062</v>
      </c>
      <c r="DE2329">
        <f ca="1"/>
        <v>77.527295375742071</v>
      </c>
      <c r="DF2329">
        <v>78.286414161489944</v>
      </c>
    </row>
    <row r="2330" spans="1:110" x14ac:dyDescent="0.25">
      <c r="A2330">
        <v>79</v>
      </c>
      <c r="B2330" t="b">
        <v>1</v>
      </c>
      <c r="CW2330">
        <v>0.79422814207650272</v>
      </c>
      <c r="CX2330">
        <v>76.8</v>
      </c>
      <c r="CY2330">
        <v>77.045741716292497</v>
      </c>
      <c r="CZ2330">
        <v>77.308835622850722</v>
      </c>
      <c r="DA2330">
        <v>109.44373160168769</v>
      </c>
      <c r="DB2330">
        <f ca="1"/>
        <v>77.091900358386766</v>
      </c>
      <c r="DC2330">
        <f ca="1"/>
        <v>76.9347867646823</v>
      </c>
      <c r="DD2330">
        <v>75.845638428180393</v>
      </c>
      <c r="DE2330">
        <f ca="1"/>
        <v>77.53737570834484</v>
      </c>
      <c r="DF2330">
        <v>78.296452584035592</v>
      </c>
    </row>
    <row r="2331" spans="1:110" x14ac:dyDescent="0.25">
      <c r="A2331">
        <v>78.7</v>
      </c>
      <c r="B2331" t="b">
        <v>1</v>
      </c>
      <c r="CW2331">
        <v>0.79456967213114749</v>
      </c>
      <c r="CX2331">
        <v>76.8</v>
      </c>
      <c r="CY2331">
        <v>77.057169884237197</v>
      </c>
      <c r="CZ2331">
        <v>77.322479192038685</v>
      </c>
      <c r="DA2331">
        <v>109.55872320901656</v>
      </c>
      <c r="DB2331">
        <f ca="1"/>
        <v>77.10081790867811</v>
      </c>
      <c r="DC2331">
        <f ca="1"/>
        <v>76.946989340806553</v>
      </c>
      <c r="DD2331">
        <v>75.856603196838392</v>
      </c>
      <c r="DE2331">
        <f ca="1"/>
        <v>77.547461263590478</v>
      </c>
      <c r="DF2331">
        <v>78.306495728978717</v>
      </c>
    </row>
    <row r="2332" spans="1:110" x14ac:dyDescent="0.25">
      <c r="A2332">
        <v>78.3</v>
      </c>
      <c r="B2332" t="b">
        <v>1</v>
      </c>
      <c r="CW2332">
        <v>0.79491120218579236</v>
      </c>
      <c r="CX2332">
        <v>76.8</v>
      </c>
      <c r="CY2332">
        <v>77.068609340816053</v>
      </c>
      <c r="CZ2332">
        <v>77.336138649617538</v>
      </c>
      <c r="DA2332">
        <v>109.67390615022292</v>
      </c>
      <c r="DB2332">
        <f ca="1"/>
        <v>77.109741951105704</v>
      </c>
      <c r="DC2332">
        <f ca="1"/>
        <v>76.959205251471545</v>
      </c>
      <c r="DD2332">
        <v>75.867577083811852</v>
      </c>
      <c r="DE2332">
        <f ca="1"/>
        <v>77.557552059562553</v>
      </c>
      <c r="DF2332">
        <v>78.316543613027463</v>
      </c>
    </row>
    <row r="2333" spans="1:110" x14ac:dyDescent="0.25">
      <c r="A2333">
        <v>76.7</v>
      </c>
      <c r="B2333" t="b">
        <v>1</v>
      </c>
      <c r="CW2333">
        <v>0.79525273224043713</v>
      </c>
      <c r="CX2333">
        <v>76.8</v>
      </c>
      <c r="CY2333">
        <v>77.0800601248894</v>
      </c>
      <c r="CZ2333">
        <v>77.349814049570583</v>
      </c>
      <c r="DA2333">
        <v>109.7892810630867</v>
      </c>
      <c r="DB2333">
        <f ca="1"/>
        <v>77.118672510000863</v>
      </c>
      <c r="DC2333">
        <f ca="1"/>
        <v>76.971434542024454</v>
      </c>
      <c r="DD2333">
        <v>75.878560111887083</v>
      </c>
      <c r="DE2333">
        <f ca="1"/>
        <v>77.567648114417494</v>
      </c>
      <c r="DF2333">
        <v>78.326596252955994</v>
      </c>
    </row>
    <row r="2334" spans="1:110" x14ac:dyDescent="0.25">
      <c r="A2334">
        <v>76.400000000000006</v>
      </c>
      <c r="B2334" t="b">
        <v>1</v>
      </c>
      <c r="CW2334">
        <v>0.79559426229508201</v>
      </c>
      <c r="CX2334">
        <v>76.8</v>
      </c>
      <c r="CY2334">
        <v>77.091522275498733</v>
      </c>
      <c r="CZ2334">
        <v>77.363505446139968</v>
      </c>
      <c r="DA2334">
        <v>109.90484858858228</v>
      </c>
      <c r="DB2334">
        <f ca="1"/>
        <v>77.127609609802846</v>
      </c>
      <c r="DC2334">
        <f ca="1"/>
        <v>76.983677258027299</v>
      </c>
      <c r="DD2334">
        <v>75.889552303945479</v>
      </c>
      <c r="DE2334">
        <f ca="1"/>
        <v>77.577749446385027</v>
      </c>
      <c r="DF2334">
        <v>78.336653665604956</v>
      </c>
    </row>
    <row r="2335" spans="1:110" x14ac:dyDescent="0.25">
      <c r="A2335">
        <v>76.099999999999994</v>
      </c>
      <c r="B2335" t="b">
        <v>1</v>
      </c>
      <c r="CW2335">
        <v>0.79593579234972678</v>
      </c>
      <c r="CX2335">
        <v>76.8</v>
      </c>
      <c r="CY2335">
        <v>77.102995831867744</v>
      </c>
      <c r="CZ2335">
        <v>77.377212893828357</v>
      </c>
      <c r="DA2335">
        <v>110.02060937089941</v>
      </c>
      <c r="DB2335">
        <f ca="1"/>
        <v>77.136553275059612</v>
      </c>
      <c r="DC2335">
        <f ca="1"/>
        <v>76.995933445258459</v>
      </c>
      <c r="DD2335">
        <v>75.900553682964016</v>
      </c>
      <c r="DE2335">
        <f ca="1"/>
        <v>77.587856073768606</v>
      </c>
      <c r="DF2335">
        <v>78.346715867881784</v>
      </c>
    </row>
    <row r="2336" spans="1:110" x14ac:dyDescent="0.25">
      <c r="A2336">
        <v>75.8</v>
      </c>
      <c r="B2336" t="b">
        <v>1</v>
      </c>
      <c r="CW2336">
        <v>0.79627732240437155</v>
      </c>
      <c r="CX2336">
        <v>76.8</v>
      </c>
      <c r="CY2336">
        <v>77.114480833403633</v>
      </c>
      <c r="CZ2336">
        <v>77.390936447400762</v>
      </c>
      <c r="DA2336">
        <v>110.13656405746512</v>
      </c>
      <c r="DB2336">
        <f ca="1"/>
        <v>77.145503530428527</v>
      </c>
      <c r="DC2336">
        <f ca="1"/>
        <v>77.008203149714078</v>
      </c>
      <c r="DD2336">
        <v>75.911564272015866</v>
      </c>
      <c r="DE2336">
        <f ca="1"/>
        <v>77.59796801494592</v>
      </c>
      <c r="DF2336">
        <v>78.356782876761201</v>
      </c>
    </row>
    <row r="2337" spans="1:110" x14ac:dyDescent="0.25">
      <c r="A2337">
        <v>75.599999999999994</v>
      </c>
      <c r="B2337" t="b">
        <v>1</v>
      </c>
      <c r="CW2337">
        <v>0.79661885245901642</v>
      </c>
      <c r="CX2337">
        <v>76.900000000000006</v>
      </c>
      <c r="CY2337">
        <v>77.125977319698208</v>
      </c>
      <c r="CZ2337">
        <v>77.404676161886087</v>
      </c>
      <c r="DA2337">
        <v>110.25271329896532</v>
      </c>
      <c r="DB2337">
        <f ca="1"/>
        <v>77.15446040067711</v>
      </c>
      <c r="DC2337">
        <f ca="1"/>
        <v>77.020486417609376</v>
      </c>
      <c r="DD2337">
        <v>75.922584094270945</v>
      </c>
      <c r="DE2337">
        <f ca="1"/>
        <v>77.608085288369253</v>
      </c>
      <c r="DF2337">
        <v>78.366854709285576</v>
      </c>
    </row>
    <row r="2338" spans="1:110" x14ac:dyDescent="0.25">
      <c r="A2338">
        <v>75.099999999999994</v>
      </c>
      <c r="B2338" t="b">
        <v>1</v>
      </c>
      <c r="CW2338">
        <v>0.79696038251366119</v>
      </c>
      <c r="CX2338">
        <v>76.900000000000006</v>
      </c>
      <c r="CY2338">
        <v>77.137485330529202</v>
      </c>
      <c r="CZ2338">
        <v>77.418432092579067</v>
      </c>
      <c r="DA2338">
        <v>110.36905774936653</v>
      </c>
      <c r="DB2338">
        <f ca="1"/>
        <v>77.163423910683619</v>
      </c>
      <c r="DC2338">
        <f ca="1"/>
        <v>77.032783295380284</v>
      </c>
      <c r="DD2338">
        <v>75.933613172996488</v>
      </c>
      <c r="DE2338">
        <f ca="1"/>
        <v>77.618207912566092</v>
      </c>
      <c r="DF2338">
        <v>78.376931382565388</v>
      </c>
    </row>
    <row r="2339" spans="1:110" x14ac:dyDescent="0.25">
      <c r="A2339">
        <v>75</v>
      </c>
      <c r="B2339" t="b">
        <v>1</v>
      </c>
      <c r="CW2339">
        <v>0.79730191256830596</v>
      </c>
      <c r="CX2339">
        <v>76.900000000000006</v>
      </c>
      <c r="CY2339">
        <v>77.149004905861361</v>
      </c>
      <c r="CZ2339">
        <v>77.432204295041814</v>
      </c>
      <c r="DA2339">
        <v>110.48559806593831</v>
      </c>
      <c r="DB2339">
        <f ca="1"/>
        <v>77.172394085437901</v>
      </c>
      <c r="DC2339">
        <f ca="1"/>
        <v>77.045093829684731</v>
      </c>
      <c r="DD2339">
        <v>75.944651531557611</v>
      </c>
      <c r="DE2339">
        <f ca="1"/>
        <v>77.628335906139398</v>
      </c>
      <c r="DF2339">
        <v>78.387012913779557</v>
      </c>
    </row>
    <row r="2340" spans="1:110" x14ac:dyDescent="0.25">
      <c r="A2340">
        <v>74.7</v>
      </c>
      <c r="B2340" t="b">
        <v>1</v>
      </c>
      <c r="CW2340">
        <v>0.79764344262295084</v>
      </c>
      <c r="CX2340">
        <v>76.900000000000006</v>
      </c>
      <c r="CY2340">
        <v>77.160536085847824</v>
      </c>
      <c r="CZ2340">
        <v>77.445992825105819</v>
      </c>
      <c r="DA2340">
        <v>110.60233490927533</v>
      </c>
      <c r="DB2340">
        <f ca="1"/>
        <v>77.181370950042137</v>
      </c>
      <c r="DC2340">
        <f ca="1"/>
        <v>77.057418067404171</v>
      </c>
      <c r="DD2340">
        <v>75.955699193417885</v>
      </c>
      <c r="DE2340">
        <f ca="1"/>
        <v>77.638469287768245</v>
      </c>
      <c r="DF2340">
        <v>78.397099320175897</v>
      </c>
    </row>
    <row r="2341" spans="1:110" x14ac:dyDescent="0.25">
      <c r="A2341">
        <v>74.400000000000006</v>
      </c>
      <c r="B2341" t="b">
        <v>1</v>
      </c>
      <c r="CW2341">
        <v>0.79798497267759561</v>
      </c>
      <c r="CX2341">
        <v>76.900000000000006</v>
      </c>
      <c r="CY2341">
        <v>77.172078910831218</v>
      </c>
      <c r="CZ2341">
        <v>77.459797738873689</v>
      </c>
      <c r="DA2341">
        <v>110.71926894331972</v>
      </c>
      <c r="DB2341">
        <f ca="1"/>
        <v>77.190354529711428</v>
      </c>
      <c r="DC2341">
        <f ca="1"/>
        <v>77.069756055645115</v>
      </c>
      <c r="DD2341">
        <v>75.966756182139918</v>
      </c>
      <c r="DE2341">
        <f ca="1"/>
        <v>77.648608076208134</v>
      </c>
      <c r="DF2341">
        <v>78.407190619071628</v>
      </c>
    </row>
    <row r="2342" spans="1:110" x14ac:dyDescent="0.25">
      <c r="A2342">
        <v>74.3</v>
      </c>
      <c r="B2342" t="b">
        <v>1</v>
      </c>
      <c r="CW2342">
        <v>0.79832650273224048</v>
      </c>
      <c r="CX2342">
        <v>76.900000000000006</v>
      </c>
      <c r="CY2342">
        <v>77.183633421345021</v>
      </c>
      <c r="CZ2342">
        <v>77.473619092720782</v>
      </c>
      <c r="DA2342">
        <v>110.83640083538414</v>
      </c>
      <c r="DB2342">
        <f ca="1"/>
        <v>77.19934484977469</v>
      </c>
      <c r="DC2342">
        <f ca="1"/>
        <v>77.082107841740552</v>
      </c>
      <c r="DD2342">
        <v>75.977822521385974</v>
      </c>
      <c r="DE2342">
        <f ca="1"/>
        <v>77.658752290291616</v>
      </c>
      <c r="DF2342">
        <v>78.417286827853673</v>
      </c>
    </row>
    <row r="2343" spans="1:110" x14ac:dyDescent="0.25">
      <c r="A2343">
        <v>74</v>
      </c>
      <c r="B2343" t="b">
        <v>1</v>
      </c>
      <c r="CW2343">
        <v>0.79866803278688525</v>
      </c>
      <c r="CX2343">
        <v>76.900000000000006</v>
      </c>
      <c r="CY2343">
        <v>77.195199658114731</v>
      </c>
      <c r="CZ2343">
        <v>77.487456943297204</v>
      </c>
      <c r="DA2343">
        <v>110.95373125617409</v>
      </c>
      <c r="DB2343">
        <f ca="1"/>
        <v>77.208341935675278</v>
      </c>
      <c r="DC2343">
        <f ca="1"/>
        <v>77.094473473251455</v>
      </c>
      <c r="DD2343">
        <v>75.988898234918508</v>
      </c>
      <c r="DE2343">
        <f ca="1"/>
        <v>77.668901948928649</v>
      </c>
      <c r="DF2343">
        <v>78.427387963979072</v>
      </c>
    </row>
    <row r="2344" spans="1:110" x14ac:dyDescent="0.25">
      <c r="A2344">
        <v>74.099999999999994</v>
      </c>
      <c r="B2344" t="b">
        <v>1</v>
      </c>
      <c r="CW2344">
        <v>0.79900956284153002</v>
      </c>
      <c r="CX2344">
        <v>76.900000000000006</v>
      </c>
      <c r="CY2344">
        <v>77.20677766205921</v>
      </c>
      <c r="CZ2344">
        <v>77.501311347529622</v>
      </c>
      <c r="DA2344">
        <v>111.07126087981145</v>
      </c>
      <c r="DB2344">
        <f ca="1"/>
        <v>77.217345812971843</v>
      </c>
      <c r="DC2344">
        <f ca="1"/>
        <v>77.106852997968332</v>
      </c>
      <c r="DD2344">
        <v>75.999983346600828</v>
      </c>
      <c r="DE2344">
        <f ca="1"/>
        <v>77.679057071107124</v>
      </c>
      <c r="DF2344">
        <v>78.437494044975637</v>
      </c>
    </row>
    <row r="2345" spans="1:110" x14ac:dyDescent="0.25">
      <c r="A2345">
        <v>73.8</v>
      </c>
      <c r="B2345" t="b">
        <v>1</v>
      </c>
      <c r="CW2345">
        <v>0.7993510928961749</v>
      </c>
      <c r="CX2345">
        <v>76.900000000000006</v>
      </c>
      <c r="CY2345">
        <v>77.218367474291938</v>
      </c>
      <c r="CZ2345">
        <v>77.515182362623108</v>
      </c>
      <c r="DA2345">
        <v>111.1889903838574</v>
      </c>
      <c r="DB2345">
        <f ca="1"/>
        <v>77.226356507339048</v>
      </c>
      <c r="DC2345">
        <f ca="1"/>
        <v>77.119246463912773</v>
      </c>
      <c r="DD2345">
        <v>76.011077880397622</v>
      </c>
      <c r="DE2345">
        <f ca="1"/>
        <v>77.689217675893346</v>
      </c>
      <c r="DF2345">
        <v>78.447605088442074</v>
      </c>
    </row>
    <row r="2346" spans="1:110" x14ac:dyDescent="0.25">
      <c r="A2346">
        <v>73.7</v>
      </c>
      <c r="B2346" t="b">
        <v>1</v>
      </c>
      <c r="CW2346">
        <v>0.79969262295081966</v>
      </c>
      <c r="CX2346">
        <v>76.900000000000006</v>
      </c>
      <c r="CY2346">
        <v>77.229969136122293</v>
      </c>
      <c r="CZ2346">
        <v>77.529070046062927</v>
      </c>
      <c r="DA2346">
        <v>111.30692044933595</v>
      </c>
      <c r="DB2346">
        <f ca="1"/>
        <v>77.235374044568289</v>
      </c>
      <c r="DC2346">
        <f ca="1"/>
        <v>77.131653919338902</v>
      </c>
      <c r="DD2346">
        <v>76.022181860375625</v>
      </c>
      <c r="DE2346">
        <f ca="1"/>
        <v>77.699383782432548</v>
      </c>
      <c r="DF2346">
        <v>78.45772111204866</v>
      </c>
    </row>
    <row r="2347" spans="1:110" x14ac:dyDescent="0.25">
      <c r="A2347">
        <v>73.3</v>
      </c>
      <c r="B2347" t="b">
        <v>1</v>
      </c>
      <c r="CW2347">
        <v>0.80003415300546443</v>
      </c>
      <c r="CX2347">
        <v>77</v>
      </c>
      <c r="CY2347">
        <v>77.241582689056813</v>
      </c>
      <c r="CZ2347">
        <v>77.542974455616516</v>
      </c>
      <c r="DA2347">
        <v>111.4250517607576</v>
      </c>
      <c r="DB2347">
        <f ca="1"/>
        <v>77.244398450568497</v>
      </c>
      <c r="DC2347">
        <f ca="1"/>
        <v>77.144075412735035</v>
      </c>
      <c r="DD2347">
        <v>76.03329531070419</v>
      </c>
      <c r="DE2347">
        <f ca="1"/>
        <v>77.709555409949274</v>
      </c>
      <c r="DF2347">
        <v>78.467842133537602</v>
      </c>
    </row>
    <row r="2348" spans="1:110" x14ac:dyDescent="0.25">
      <c r="A2348">
        <v>73</v>
      </c>
      <c r="B2348" t="b">
        <v>1</v>
      </c>
      <c r="CW2348">
        <v>0.80037568306010931</v>
      </c>
      <c r="CX2348">
        <v>77</v>
      </c>
      <c r="CY2348">
        <v>77.253208174800662</v>
      </c>
      <c r="CZ2348">
        <v>77.55689564933536</v>
      </c>
      <c r="DA2348">
        <v>111.54338500614324</v>
      </c>
      <c r="DB2348">
        <f ca="1"/>
        <v>77.25342975136698</v>
      </c>
      <c r="DC2348">
        <f ca="1"/>
        <v>77.156510992825176</v>
      </c>
      <c r="DD2348">
        <v>76.044418255655913</v>
      </c>
      <c r="DE2348">
        <f ca="1"/>
        <v>77.719732577748033</v>
      </c>
      <c r="DF2348">
        <v>78.477968170723443</v>
      </c>
    </row>
    <row r="2349" spans="1:110" x14ac:dyDescent="0.25">
      <c r="A2349">
        <v>88</v>
      </c>
      <c r="B2349" t="b">
        <v>1</v>
      </c>
      <c r="CW2349">
        <v>0.80071721311475408</v>
      </c>
      <c r="CX2349">
        <v>77</v>
      </c>
      <c r="CY2349">
        <v>77.264845635258752</v>
      </c>
      <c r="CZ2349">
        <v>77.570833685556863</v>
      </c>
      <c r="DA2349">
        <v>111.66192087704793</v>
      </c>
      <c r="DB2349">
        <f ca="1"/>
        <v>77.262467973110105</v>
      </c>
      <c r="DC2349">
        <f ca="1"/>
        <v>77.168960708570623</v>
      </c>
      <c r="DD2349">
        <v>76.055550719607254</v>
      </c>
      <c r="DE2349">
        <f ca="1"/>
        <v>77.72991530521368</v>
      </c>
      <c r="DF2349">
        <v>78.488099241493558</v>
      </c>
    </row>
    <row r="2350" spans="1:110" x14ac:dyDescent="0.25">
      <c r="A2350">
        <v>87</v>
      </c>
      <c r="B2350" t="b">
        <v>1</v>
      </c>
      <c r="CW2350">
        <v>0.80105874316939896</v>
      </c>
      <c r="CX2350">
        <v>77</v>
      </c>
      <c r="CY2350">
        <v>77.276495112537219</v>
      </c>
      <c r="CZ2350">
        <v>77.584788622906217</v>
      </c>
      <c r="DA2350">
        <v>111.78066006858559</v>
      </c>
      <c r="DB2350">
        <f ca="1"/>
        <v>77.271513142064151</v>
      </c>
      <c r="DC2350">
        <f ca="1"/>
        <v>77.181424609171586</v>
      </c>
      <c r="DD2350">
        <v>76.066692727039182</v>
      </c>
      <c r="DE2350">
        <f ca="1"/>
        <v>77.740103611811932</v>
      </c>
      <c r="DF2350">
        <v>78.498235363808604</v>
      </c>
    </row>
    <row r="2351" spans="1:110" x14ac:dyDescent="0.25">
      <c r="A2351">
        <v>85</v>
      </c>
      <c r="B2351" t="b">
        <v>1</v>
      </c>
      <c r="CW2351">
        <v>0.80140027322404372</v>
      </c>
      <c r="CX2351">
        <v>77</v>
      </c>
      <c r="CY2351">
        <v>77.288156648944735</v>
      </c>
      <c r="CZ2351">
        <v>77.598760520298725</v>
      </c>
      <c r="DA2351">
        <v>111.89960327945293</v>
      </c>
      <c r="DB2351">
        <f ca="1"/>
        <v>77.280565284616046</v>
      </c>
      <c r="DC2351">
        <f ca="1"/>
        <v>77.193902744068737</v>
      </c>
      <c r="DD2351">
        <v>76.077844302537727</v>
      </c>
      <c r="DE2351">
        <f ca="1"/>
        <v>77.750297517089905</v>
      </c>
      <c r="DF2351">
        <v>78.508376555702981</v>
      </c>
    </row>
    <row r="2352" spans="1:110" x14ac:dyDescent="0.25">
      <c r="A2352">
        <v>82</v>
      </c>
      <c r="B2352" t="b">
        <v>1</v>
      </c>
      <c r="CW2352">
        <v>0.80174180327868849</v>
      </c>
      <c r="CX2352">
        <v>77</v>
      </c>
      <c r="CY2352">
        <v>77.299830286993824</v>
      </c>
      <c r="CZ2352">
        <v>77.612749436941129</v>
      </c>
      <c r="DA2352">
        <v>112.01875121195461</v>
      </c>
      <c r="DB2352">
        <f ca="1"/>
        <v>77.289624427274248</v>
      </c>
      <c r="DC2352">
        <f ca="1"/>
        <v>77.206395162944901</v>
      </c>
      <c r="DD2352">
        <v>76.089005470794717</v>
      </c>
      <c r="DE2352">
        <f ca="1"/>
        <v>77.76049704067664</v>
      </c>
      <c r="DF2352">
        <v>78.518522835285268</v>
      </c>
    </row>
    <row r="2353" spans="1:110" x14ac:dyDescent="0.25">
      <c r="A2353">
        <v>79.8</v>
      </c>
      <c r="B2353" t="b">
        <v>1</v>
      </c>
      <c r="CW2353">
        <v>0.80208333333333337</v>
      </c>
      <c r="CX2353">
        <v>77</v>
      </c>
      <c r="CY2353">
        <v>77.311516069402273</v>
      </c>
      <c r="CZ2353">
        <v>77.626755432334278</v>
      </c>
      <c r="DA2353">
        <v>112.13810457202786</v>
      </c>
      <c r="DB2353">
        <f ca="1"/>
        <v>77.298690596669516</v>
      </c>
      <c r="DC2353">
        <f ca="1"/>
        <v>77.218901915726619</v>
      </c>
      <c r="DD2353">
        <v>76.100176256608336</v>
      </c>
      <c r="DE2353">
        <f ca="1"/>
        <v>77.770702202283545</v>
      </c>
      <c r="DF2353">
        <v>78.528674220738694</v>
      </c>
    </row>
    <row r="2354" spans="1:110" x14ac:dyDescent="0.25">
      <c r="A2354">
        <v>79.5</v>
      </c>
      <c r="B2354" t="b">
        <v>1</v>
      </c>
      <c r="CW2354">
        <v>0.80242486338797814</v>
      </c>
      <c r="CX2354">
        <v>77</v>
      </c>
      <c r="CY2354">
        <v>77.323214039094523</v>
      </c>
      <c r="CZ2354">
        <v>77.640778566274463</v>
      </c>
      <c r="DA2354">
        <v>112.25766406926748</v>
      </c>
      <c r="DB2354">
        <f ca="1"/>
        <v>77.307763819555717</v>
      </c>
      <c r="DC2354">
        <f ca="1"/>
        <v>77.231423052585868</v>
      </c>
      <c r="DD2354">
        <v>76.111356684883802</v>
      </c>
      <c r="DE2354">
        <f ca="1"/>
        <v>77.78091302170499</v>
      </c>
      <c r="DF2354">
        <v>78.538830730321592</v>
      </c>
    </row>
    <row r="2355" spans="1:110" x14ac:dyDescent="0.25">
      <c r="A2355">
        <v>79.099999999999994</v>
      </c>
      <c r="B2355" t="b">
        <v>1</v>
      </c>
      <c r="CW2355">
        <v>0.80276639344262291</v>
      </c>
      <c r="CX2355">
        <v>77</v>
      </c>
      <c r="CY2355">
        <v>77.334924239203019</v>
      </c>
      <c r="CZ2355">
        <v>77.654818898856107</v>
      </c>
      <c r="DA2355">
        <v>112.37743041695144</v>
      </c>
      <c r="DB2355">
        <f ca="1"/>
        <v>77.316844122810608</v>
      </c>
      <c r="DC2355">
        <f ca="1"/>
        <v>77.243958623941623</v>
      </c>
      <c r="DD2355">
        <v>76.122546780634011</v>
      </c>
      <c r="DE2355">
        <f ca="1"/>
        <v>77.791129518818749</v>
      </c>
      <c r="DF2355">
        <v>78.548992382367913</v>
      </c>
    </row>
    <row r="2356" spans="1:110" x14ac:dyDescent="0.25">
      <c r="A2356">
        <v>78.900000000000006</v>
      </c>
      <c r="B2356" t="b">
        <v>1</v>
      </c>
      <c r="CW2356">
        <v>0.80310792349726778</v>
      </c>
      <c r="CX2356">
        <v>77</v>
      </c>
      <c r="CY2356">
        <v>77.346646713069632</v>
      </c>
      <c r="CZ2356">
        <v>77.668876490473053</v>
      </c>
      <c r="DA2356">
        <v>112.49740433206628</v>
      </c>
      <c r="DB2356">
        <f ca="1"/>
        <v>77.32593153343683</v>
      </c>
      <c r="DC2356">
        <f ca="1"/>
        <v>77.256508680461693</v>
      </c>
      <c r="DD2356">
        <v>76.133746568980186</v>
      </c>
      <c r="DE2356">
        <f ca="1"/>
        <v>77.801351713586655</v>
      </c>
      <c r="DF2356">
        <v>78.559159195287634</v>
      </c>
    </row>
    <row r="2357" spans="1:110" x14ac:dyDescent="0.25">
      <c r="A2357">
        <v>78.3</v>
      </c>
      <c r="B2357" t="b">
        <v>1</v>
      </c>
      <c r="CW2357">
        <v>0.80344945355191255</v>
      </c>
      <c r="CX2357">
        <v>77</v>
      </c>
      <c r="CY2357">
        <v>77.358381504247077</v>
      </c>
      <c r="CZ2357">
        <v>77.682951401821427</v>
      </c>
      <c r="DA2357">
        <v>112.61758653533271</v>
      </c>
      <c r="DB2357">
        <f ca="1"/>
        <v>77.335026078562507</v>
      </c>
      <c r="DC2357">
        <f ca="1"/>
        <v>77.269073273064222</v>
      </c>
      <c r="DD2357">
        <v>76.144956075152535</v>
      </c>
      <c r="DE2357">
        <f ca="1"/>
        <v>77.811579626054922</v>
      </c>
      <c r="DF2357">
        <v>78.569331187567329</v>
      </c>
    </row>
    <row r="2358" spans="1:110" x14ac:dyDescent="0.25">
      <c r="A2358">
        <v>78.099999999999994</v>
      </c>
      <c r="B2358" t="b">
        <v>1</v>
      </c>
      <c r="CW2358">
        <v>0.80379098360655743</v>
      </c>
      <c r="CX2358">
        <v>77</v>
      </c>
      <c r="CY2358">
        <v>77.370128656500398</v>
      </c>
      <c r="CZ2358">
        <v>77.697043693900923</v>
      </c>
      <c r="DA2358">
        <v>112.73797775123184</v>
      </c>
      <c r="DB2358">
        <f ca="1"/>
        <v>77.344127785442311</v>
      </c>
      <c r="DC2358">
        <f ca="1"/>
        <v>77.281652452919559</v>
      </c>
      <c r="DD2358">
        <v>76.156175324490931</v>
      </c>
      <c r="DE2358">
        <f ca="1"/>
        <v>77.821813276354916</v>
      </c>
      <c r="DF2358">
        <v>78.579508377770537</v>
      </c>
    </row>
    <row r="2359" spans="1:110" x14ac:dyDescent="0.25">
      <c r="A2359">
        <v>77.5</v>
      </c>
      <c r="B2359" t="b">
        <v>1</v>
      </c>
      <c r="CW2359">
        <v>0.8041325136612022</v>
      </c>
      <c r="CX2359">
        <v>77</v>
      </c>
      <c r="CY2359">
        <v>77.381888213808253</v>
      </c>
      <c r="CZ2359">
        <v>77.711153428017511</v>
      </c>
      <c r="DA2359">
        <v>112.8585787080312</v>
      </c>
      <c r="DB2359">
        <f ca="1"/>
        <v>77.353236681458156</v>
      </c>
      <c r="DC2359">
        <f ca="1"/>
        <v>77.29424627145184</v>
      </c>
      <c r="DD2359">
        <v>76.167404342445522</v>
      </c>
      <c r="DE2359">
        <f ca="1"/>
        <v>77.832052684703527</v>
      </c>
      <c r="DF2359">
        <v>78.589690784538305</v>
      </c>
    </row>
    <row r="2360" spans="1:110" x14ac:dyDescent="0.25">
      <c r="A2360">
        <v>77.2</v>
      </c>
      <c r="B2360" t="b">
        <v>1</v>
      </c>
      <c r="CW2360">
        <v>0.80447404371584696</v>
      </c>
      <c r="CX2360">
        <v>77</v>
      </c>
      <c r="CY2360">
        <v>77.393660220364552</v>
      </c>
      <c r="CZ2360">
        <v>77.725280665785064</v>
      </c>
      <c r="DA2360">
        <v>112.97939013781131</v>
      </c>
      <c r="DB2360">
        <f ca="1"/>
        <v>77.362352794120127</v>
      </c>
      <c r="DC2360">
        <f ca="1"/>
        <v>77.306854780340871</v>
      </c>
      <c r="DD2360">
        <v>76.178643154577486</v>
      </c>
      <c r="DE2360">
        <f ca="1"/>
        <v>77.842297871403744</v>
      </c>
      <c r="DF2360">
        <v>78.599878426589711</v>
      </c>
    </row>
    <row r="2361" spans="1:110" x14ac:dyDescent="0.25">
      <c r="A2361">
        <v>76.5</v>
      </c>
      <c r="B2361" t="b">
        <v>1</v>
      </c>
      <c r="CW2361">
        <v>0.80481557377049184</v>
      </c>
      <c r="CX2361">
        <v>77</v>
      </c>
      <c r="CY2361">
        <v>77.405444720579766</v>
      </c>
      <c r="CZ2361">
        <v>77.739425469127966</v>
      </c>
      <c r="DA2361">
        <v>113.10041277649229</v>
      </c>
      <c r="DB2361">
        <f ca="1"/>
        <v>77.371476151067355</v>
      </c>
      <c r="DC2361">
        <f ca="1"/>
        <v>77.319478031523715</v>
      </c>
      <c r="DD2361">
        <v>76.18989178655967</v>
      </c>
      <c r="DE2361">
        <f ca="1"/>
        <v>77.852548856845303</v>
      </c>
      <c r="DF2361">
        <v>78.610071322722291</v>
      </c>
    </row>
    <row r="2362" spans="1:110" x14ac:dyDescent="0.25">
      <c r="A2362">
        <v>76.599999999999994</v>
      </c>
      <c r="B2362" t="b">
        <v>1</v>
      </c>
      <c r="CW2362">
        <v>0.80515710382513661</v>
      </c>
      <c r="CX2362">
        <v>77</v>
      </c>
      <c r="CY2362">
        <v>77.417241759082543</v>
      </c>
      <c r="CZ2362">
        <v>77.753587900282639</v>
      </c>
      <c r="DA2362">
        <v>113.22164736386058</v>
      </c>
      <c r="DB2362">
        <f ca="1"/>
        <v>77.380606780068845</v>
      </c>
      <c r="DC2362">
        <f ca="1"/>
        <v>77.332116077196616</v>
      </c>
      <c r="DD2362">
        <v>76.201150264177244</v>
      </c>
      <c r="DE2362">
        <f ca="1"/>
        <v>77.86280566150505</v>
      </c>
      <c r="DF2362">
        <v>78.620269491812593</v>
      </c>
    </row>
    <row r="2363" spans="1:110" x14ac:dyDescent="0.25">
      <c r="A2363">
        <v>76.2</v>
      </c>
      <c r="B2363" t="b">
        <v>1</v>
      </c>
      <c r="CW2363">
        <v>0.80549863387978138</v>
      </c>
      <c r="CX2363">
        <v>77</v>
      </c>
      <c r="CY2363">
        <v>77.429051380721035</v>
      </c>
      <c r="CZ2363">
        <v>77.76776802180035</v>
      </c>
      <c r="DA2363">
        <v>113.34309464359643</v>
      </c>
      <c r="DB2363">
        <f ca="1"/>
        <v>77.389744709024399</v>
      </c>
      <c r="DC2363">
        <f ca="1"/>
        <v>77.344768969816613</v>
      </c>
      <c r="DD2363">
        <v>76.212418613328452</v>
      </c>
      <c r="DE2363">
        <f ca="1"/>
        <v>77.873068305947712</v>
      </c>
      <c r="DF2363">
        <v>78.630472952816632</v>
      </c>
    </row>
    <row r="2364" spans="1:110" x14ac:dyDescent="0.25">
      <c r="A2364">
        <v>76</v>
      </c>
      <c r="B2364" t="b">
        <v>1</v>
      </c>
      <c r="CW2364">
        <v>0.80584016393442626</v>
      </c>
      <c r="CX2364">
        <v>77</v>
      </c>
      <c r="CY2364">
        <v>77.440873630564568</v>
      </c>
      <c r="CZ2364">
        <v>77.78196589654884</v>
      </c>
      <c r="DA2364">
        <v>113.46475536330104</v>
      </c>
      <c r="DB2364">
        <f ca="1"/>
        <v>77.398889965965438</v>
      </c>
      <c r="DC2364">
        <f ca="1"/>
        <v>77.357436762103504</v>
      </c>
      <c r="DD2364">
        <v>76.223696860025271</v>
      </c>
      <c r="DE2364">
        <f ca="1"/>
        <v>77.883336810826265</v>
      </c>
      <c r="DF2364">
        <v>78.640681724770388</v>
      </c>
    </row>
    <row r="2365" spans="1:110" x14ac:dyDescent="0.25">
      <c r="A2365">
        <v>69.2</v>
      </c>
      <c r="B2365" t="b">
        <v>1</v>
      </c>
      <c r="CW2365">
        <v>0.80618169398907102</v>
      </c>
      <c r="CX2365">
        <v>77</v>
      </c>
      <c r="CY2365">
        <v>77.45270855390504</v>
      </c>
      <c r="CZ2365">
        <v>77.796181587714869</v>
      </c>
      <c r="DA2365">
        <v>113.5866302745241</v>
      </c>
      <c r="DB2365">
        <f ca="1"/>
        <v>77.40804257905603</v>
      </c>
      <c r="DC2365">
        <f ca="1"/>
        <v>77.370119507041508</v>
      </c>
      <c r="DD2365">
        <v>76.234985030394085</v>
      </c>
      <c r="DE2365">
        <f ca="1"/>
        <v>77.893611196882645</v>
      </c>
      <c r="DF2365">
        <v>78.650895826790361</v>
      </c>
    </row>
    <row r="2366" spans="1:110" x14ac:dyDescent="0.25">
      <c r="A2366">
        <v>68.8</v>
      </c>
      <c r="B2366" t="b">
        <v>1</v>
      </c>
      <c r="CW2366">
        <v>0.80652322404371579</v>
      </c>
      <c r="CX2366">
        <v>77</v>
      </c>
      <c r="CY2366">
        <v>77.464556196258513</v>
      </c>
      <c r="CZ2366">
        <v>77.810415158806322</v>
      </c>
      <c r="DA2366">
        <v>113.70872013279185</v>
      </c>
      <c r="DB2366">
        <f ca="1"/>
        <v>77.41720257659361</v>
      </c>
      <c r="DC2366">
        <f ca="1"/>
        <v>77.3828172578812</v>
      </c>
      <c r="DD2366">
        <v>76.246283150676476</v>
      </c>
      <c r="DE2366">
        <f ca="1"/>
        <v>77.903891484948204</v>
      </c>
      <c r="DF2366">
        <v>78.661115278074064</v>
      </c>
    </row>
    <row r="2367" spans="1:110" x14ac:dyDescent="0.25">
      <c r="A2367">
        <v>68.8</v>
      </c>
      <c r="B2367" t="b">
        <v>1</v>
      </c>
      <c r="CW2367">
        <v>0.80686475409836067</v>
      </c>
      <c r="CX2367">
        <v>77</v>
      </c>
      <c r="CY2367">
        <v>77.476416603366715</v>
      </c>
      <c r="CZ2367">
        <v>77.824666673654392</v>
      </c>
      <c r="DA2367">
        <v>113.83102569763513</v>
      </c>
      <c r="DB2367">
        <f ca="1"/>
        <v>77.42636998701002</v>
      </c>
      <c r="DC2367">
        <f ca="1"/>
        <v>77.395530068141312</v>
      </c>
      <c r="DD2367">
        <v>76.257591247229854</v>
      </c>
      <c r="DE2367">
        <f ca="1"/>
        <v>77.914177695944403</v>
      </c>
      <c r="DF2367">
        <v>78.671340097900554</v>
      </c>
    </row>
    <row r="2368" spans="1:110" x14ac:dyDescent="0.25">
      <c r="A2368">
        <v>68.7</v>
      </c>
      <c r="B2368" t="b">
        <v>1</v>
      </c>
      <c r="CW2368">
        <v>0.80720628415300544</v>
      </c>
      <c r="CX2368">
        <v>77</v>
      </c>
      <c r="CY2368">
        <v>77.48828982119862</v>
      </c>
      <c r="CZ2368">
        <v>77.838936196415858</v>
      </c>
      <c r="DA2368">
        <v>113.95354773261758</v>
      </c>
      <c r="DB2368">
        <f ca="1"/>
        <v>77.435544838872445</v>
      </c>
      <c r="DC2368">
        <f ca="1"/>
        <v>77.40825799161054</v>
      </c>
      <c r="DD2368">
        <v>76.268909346528204</v>
      </c>
      <c r="DE2368">
        <f ca="1"/>
        <v>77.924469850883256</v>
      </c>
      <c r="DF2368">
        <v>78.681570305630913</v>
      </c>
    </row>
    <row r="2369" spans="1:110" x14ac:dyDescent="0.25">
      <c r="A2369">
        <v>68.5</v>
      </c>
      <c r="B2369" t="b">
        <v>1</v>
      </c>
      <c r="CW2369">
        <v>0.80754781420765032</v>
      </c>
      <c r="CX2369">
        <v>77.099999999999994</v>
      </c>
      <c r="CY2369">
        <v>77.500175895951983</v>
      </c>
      <c r="CZ2369">
        <v>77.853223791575417</v>
      </c>
      <c r="DA2369">
        <v>114.07628700536446</v>
      </c>
      <c r="DB2369">
        <f ca="1"/>
        <v>77.444727160884199</v>
      </c>
      <c r="DC2369">
        <f ca="1"/>
        <v>77.421001082349534</v>
      </c>
      <c r="DD2369">
        <v>76.280237475162792</v>
      </c>
      <c r="DE2369">
        <f ca="1"/>
        <v>77.934767970868009</v>
      </c>
      <c r="DF2369">
        <v>78.691805920708774</v>
      </c>
    </row>
    <row r="2370" spans="1:110" x14ac:dyDescent="0.25">
      <c r="A2370">
        <v>68.3</v>
      </c>
      <c r="B2370" t="b">
        <v>1</v>
      </c>
      <c r="CW2370">
        <v>0.80788934426229508</v>
      </c>
      <c r="CX2370">
        <v>77.099999999999994</v>
      </c>
      <c r="CY2370">
        <v>77.51207487405496</v>
      </c>
      <c r="CZ2370">
        <v>77.867529523947866</v>
      </c>
      <c r="DA2370">
        <v>114.1992442875913</v>
      </c>
      <c r="DB2370">
        <f ca="1"/>
        <v>77.453916981885811</v>
      </c>
      <c r="DC2370">
        <f ca="1"/>
        <v>77.433759394692657</v>
      </c>
      <c r="DD2370">
        <v>76.291575659842948</v>
      </c>
      <c r="DE2370">
        <f ca="1"/>
        <v>77.945072077093684</v>
      </c>
      <c r="DF2370">
        <v>78.702046962660901</v>
      </c>
    </row>
    <row r="2371" spans="1:110" x14ac:dyDescent="0.25">
      <c r="A2371">
        <v>68.099999999999994</v>
      </c>
      <c r="B2371" t="b">
        <v>1</v>
      </c>
      <c r="CW2371">
        <v>0.80823087431693985</v>
      </c>
      <c r="CX2371">
        <v>77.099999999999994</v>
      </c>
      <c r="CY2371">
        <v>77.523986802167713</v>
      </c>
      <c r="CZ2371">
        <v>77.881853458680595</v>
      </c>
      <c r="DA2371">
        <v>114.32242035513315</v>
      </c>
      <c r="DB2371">
        <f ca="1"/>
        <v>77.463114330855845</v>
      </c>
      <c r="DC2371">
        <f ca="1"/>
        <v>77.44653298324998</v>
      </c>
      <c r="DD2371">
        <v>76.302923927396733</v>
      </c>
      <c r="DE2371">
        <f ca="1"/>
        <v>77.955382190847743</v>
      </c>
      <c r="DF2371">
        <v>78.712293451097707</v>
      </c>
    </row>
    <row r="2372" spans="1:110" x14ac:dyDescent="0.25">
      <c r="A2372">
        <v>68</v>
      </c>
      <c r="B2372" t="b">
        <v>1</v>
      </c>
      <c r="CW2372">
        <v>0.80857240437158473</v>
      </c>
      <c r="CX2372">
        <v>77.099999999999994</v>
      </c>
      <c r="CY2372">
        <v>77.535911727183944</v>
      </c>
      <c r="CZ2372">
        <v>77.896195661255675</v>
      </c>
      <c r="DA2372">
        <v>114.445815987974</v>
      </c>
      <c r="DB2372">
        <f ca="1"/>
        <v>77.472319236911957</v>
      </c>
      <c r="DC2372">
        <f ca="1"/>
        <v>77.459321902909224</v>
      </c>
      <c r="DD2372">
        <v>76.314282304771737</v>
      </c>
      <c r="DE2372">
        <f ca="1"/>
        <v>77.965698333510559</v>
      </c>
      <c r="DF2372">
        <v>78.722545405713731</v>
      </c>
    </row>
    <row r="2373" spans="1:110" x14ac:dyDescent="0.25">
      <c r="A2373">
        <v>67.599999999999994</v>
      </c>
      <c r="B2373" t="b">
        <v>1</v>
      </c>
      <c r="CW2373">
        <v>0.8089139344262295</v>
      </c>
      <c r="CX2373">
        <v>77.099999999999994</v>
      </c>
      <c r="CY2373">
        <v>77.547849696232603</v>
      </c>
      <c r="CZ2373">
        <v>77.910556197492355</v>
      </c>
      <c r="DA2373">
        <v>114.56943197027618</v>
      </c>
      <c r="DB2373">
        <f ca="1"/>
        <v>77.481531729311769</v>
      </c>
      <c r="DC2373">
        <f ca="1"/>
        <v>77.472126208837565</v>
      </c>
      <c r="DD2373">
        <v>76.325650819035758</v>
      </c>
      <c r="DE2373">
        <f ca="1"/>
        <v>77.976020526556127</v>
      </c>
      <c r="DF2373">
        <v>78.73280284628828</v>
      </c>
    </row>
    <row r="2374" spans="1:110" x14ac:dyDescent="0.25">
      <c r="A2374">
        <v>67.599999999999994</v>
      </c>
      <c r="B2374" t="b">
        <v>1</v>
      </c>
      <c r="CW2374">
        <v>0.80925546448087426</v>
      </c>
      <c r="CX2374">
        <v>77.099999999999994</v>
      </c>
      <c r="CY2374">
        <v>77.559800756679465</v>
      </c>
      <c r="CZ2374">
        <v>77.924935133549511</v>
      </c>
      <c r="DA2374">
        <v>114.69326909041052</v>
      </c>
      <c r="DB2374">
        <f ca="1"/>
        <v>77.490751837453871</v>
      </c>
      <c r="DC2374">
        <f ca="1"/>
        <v>77.484945956483784</v>
      </c>
      <c r="DD2374">
        <v>76.337029497377642</v>
      </c>
      <c r="DE2374">
        <f ca="1"/>
        <v>77.986348791552658</v>
      </c>
      <c r="DF2374">
        <v>78.743065792685897</v>
      </c>
    </row>
    <row r="2375" spans="1:110" x14ac:dyDescent="0.25">
      <c r="A2375">
        <v>67.400000000000006</v>
      </c>
      <c r="B2375" t="b">
        <v>1</v>
      </c>
      <c r="CW2375">
        <v>0.80959699453551914</v>
      </c>
      <c r="CX2375">
        <v>77.2</v>
      </c>
      <c r="CY2375">
        <v>77.57176495612886</v>
      </c>
      <c r="CZ2375">
        <v>77.939332535927889</v>
      </c>
      <c r="DA2375">
        <v>114.81732814098642</v>
      </c>
      <c r="DB2375">
        <f ca="1"/>
        <v>77.499979590878795</v>
      </c>
      <c r="DC2375">
        <f ca="1"/>
        <v>77.497781201580054</v>
      </c>
      <c r="DD2375">
        <v>76.348418367107953</v>
      </c>
      <c r="DE2375">
        <f ca="1"/>
        <v>77.996683150163094</v>
      </c>
      <c r="DF2375">
        <v>78.753334264856932</v>
      </c>
    </row>
    <row r="2376" spans="1:110" x14ac:dyDescent="0.25">
      <c r="A2376">
        <v>67.099999999999994</v>
      </c>
      <c r="B2376" t="b">
        <v>1</v>
      </c>
      <c r="CW2376">
        <v>0.80993852459016391</v>
      </c>
      <c r="CX2376">
        <v>77.2</v>
      </c>
      <c r="CY2376">
        <v>77.583742342425225</v>
      </c>
      <c r="CZ2376">
        <v>77.953748471472565</v>
      </c>
      <c r="DA2376">
        <v>114.94160991888211</v>
      </c>
      <c r="DB2376">
        <f ca="1"/>
        <v>77.509215019270002</v>
      </c>
      <c r="DC2376">
        <f ca="1"/>
        <v>77.510632000144057</v>
      </c>
      <c r="DD2376">
        <v>76.359817455659808</v>
      </c>
      <c r="DE2376">
        <f ca="1"/>
        <v>78.007023624145859</v>
      </c>
      <c r="DF2376">
        <v>78.763608282838106</v>
      </c>
    </row>
    <row r="2377" spans="1:110" x14ac:dyDescent="0.25">
      <c r="A2377">
        <v>66.8</v>
      </c>
      <c r="B2377" t="b">
        <v>1</v>
      </c>
      <c r="CW2377">
        <v>0.81028005464480879</v>
      </c>
      <c r="CX2377">
        <v>77.2</v>
      </c>
      <c r="CY2377">
        <v>77.595732963654854</v>
      </c>
      <c r="CZ2377">
        <v>77.968183007375444</v>
      </c>
      <c r="DA2377">
        <v>115.06611522527578</v>
      </c>
      <c r="DB2377">
        <f ca="1"/>
        <v>77.518458152454897</v>
      </c>
      <c r="DC2377">
        <f ca="1"/>
        <v>77.523498408480975</v>
      </c>
      <c r="DD2377">
        <v>76.371226790589589</v>
      </c>
      <c r="DE2377">
        <f ca="1"/>
        <v>78.017370235355401</v>
      </c>
      <c r="DF2377">
        <v>78.773887866753086</v>
      </c>
    </row>
    <row r="2378" spans="1:110" x14ac:dyDescent="0.25">
      <c r="A2378">
        <v>66.5</v>
      </c>
      <c r="B2378" t="b">
        <v>1</v>
      </c>
      <c r="CW2378">
        <v>0.81062158469945356</v>
      </c>
      <c r="CX2378">
        <v>77.2</v>
      </c>
      <c r="CY2378">
        <v>77.607736868147597</v>
      </c>
      <c r="CZ2378">
        <v>77.98263621117755</v>
      </c>
      <c r="DA2378">
        <v>115.19084486567606</v>
      </c>
      <c r="DB2378">
        <f ca="1"/>
        <v>77.527709020405666</v>
      </c>
      <c r="DC2378">
        <f ca="1"/>
        <v>77.536380483185468</v>
      </c>
      <c r="DD2378">
        <v>76.382646399577794</v>
      </c>
      <c r="DE2378">
        <f ca="1"/>
        <v>78.027723005742843</v>
      </c>
      <c r="DF2378">
        <v>78.784173036813002</v>
      </c>
    </row>
    <row r="2379" spans="1:110" x14ac:dyDescent="0.25">
      <c r="A2379">
        <v>66.2</v>
      </c>
      <c r="B2379" t="b">
        <v>1</v>
      </c>
      <c r="CW2379">
        <v>0.81096311475409832</v>
      </c>
      <c r="CX2379">
        <v>77.2</v>
      </c>
      <c r="CY2379">
        <v>77.619754104478588</v>
      </c>
      <c r="CZ2379">
        <v>77.997108150771822</v>
      </c>
      <c r="DA2379">
        <v>115.31579964995373</v>
      </c>
      <c r="DB2379">
        <f ca="1"/>
        <v>77.536967653240595</v>
      </c>
      <c r="DC2379">
        <f ca="1"/>
        <v>77.549278281143728</v>
      </c>
      <c r="DD2379">
        <v>76.394076310429725</v>
      </c>
      <c r="DE2379">
        <f ca="1"/>
        <v>78.038081957356596</v>
      </c>
      <c r="DF2379">
        <v>78.794463813317066</v>
      </c>
    </row>
    <row r="2380" spans="1:110" x14ac:dyDescent="0.25">
      <c r="A2380">
        <v>65.8</v>
      </c>
      <c r="B2380" t="b">
        <v>1</v>
      </c>
      <c r="CW2380">
        <v>0.8113046448087432</v>
      </c>
      <c r="CX2380">
        <v>77.2</v>
      </c>
      <c r="CY2380">
        <v>77.631784721469884</v>
      </c>
      <c r="CZ2380">
        <v>78.011598894405253</v>
      </c>
      <c r="DA2380">
        <v>115.44098039237306</v>
      </c>
      <c r="DB2380">
        <f ca="1"/>
        <v>77.546234081224782</v>
      </c>
      <c r="DC2380">
        <f ca="1"/>
        <v>77.562191859535616</v>
      </c>
      <c r="DD2380">
        <v>76.405516551076389</v>
      </c>
      <c r="DE2380">
        <f ca="1"/>
        <v>78.048447112343055</v>
      </c>
      <c r="DF2380">
        <v>78.804760216653136</v>
      </c>
    </row>
    <row r="2381" spans="1:110" x14ac:dyDescent="0.25">
      <c r="A2381">
        <v>55</v>
      </c>
      <c r="B2381" t="b">
        <v>1</v>
      </c>
      <c r="CW2381">
        <v>0.81164617486338797</v>
      </c>
      <c r="CX2381">
        <v>77.2</v>
      </c>
      <c r="CY2381">
        <v>77.643828768192293</v>
      </c>
      <c r="CZ2381">
        <v>78.026108510681624</v>
      </c>
      <c r="DA2381">
        <v>115.56638791162358</v>
      </c>
      <c r="DB2381">
        <f ca="1"/>
        <v>77.555508334771332</v>
      </c>
      <c r="DC2381">
        <f ca="1"/>
        <v>77.575121275836651</v>
      </c>
      <c r="DD2381">
        <v>76.416967149575157</v>
      </c>
      <c r="DE2381">
        <f ca="1"/>
        <v>78.05881849294714</v>
      </c>
      <c r="DF2381">
        <v>78.815062267298259</v>
      </c>
    </row>
    <row r="2382" spans="1:110" x14ac:dyDescent="0.25">
      <c r="A2382">
        <v>54.3</v>
      </c>
      <c r="B2382" t="b">
        <v>1</v>
      </c>
      <c r="CW2382">
        <v>0.81198770491803274</v>
      </c>
      <c r="CX2382">
        <v>77.2</v>
      </c>
      <c r="CY2382">
        <v>77.6558862939671</v>
      </c>
      <c r="CZ2382">
        <v>78.040637068564067</v>
      </c>
      <c r="DA2382">
        <v>115.69202303085235</v>
      </c>
      <c r="DB2382">
        <f ca="1"/>
        <v>77.564790444442352</v>
      </c>
      <c r="DC2382">
        <f ca="1"/>
        <v>77.588066587820151</v>
      </c>
      <c r="DD2382">
        <v>76.428428134110732</v>
      </c>
      <c r="DE2382">
        <f ca="1"/>
        <v>78.069196121513059</v>
      </c>
      <c r="DF2382">
        <v>78.825369985819322</v>
      </c>
    </row>
    <row r="2383" spans="1:110" x14ac:dyDescent="0.25">
      <c r="A2383">
        <v>54.2</v>
      </c>
      <c r="B2383" t="b">
        <v>1</v>
      </c>
      <c r="CW2383">
        <v>0.81232923497267762</v>
      </c>
      <c r="CX2383">
        <v>77.3</v>
      </c>
      <c r="CY2383">
        <v>77.667957348367835</v>
      </c>
      <c r="CZ2383">
        <v>78.055184637377579</v>
      </c>
      <c r="DA2383">
        <v>115.81788657769644</v>
      </c>
      <c r="DB2383">
        <f ca="1"/>
        <v>77.574080440949984</v>
      </c>
      <c r="DC2383">
        <f ca="1"/>
        <v>77.601027853559359</v>
      </c>
      <c r="DD2383">
        <v>76.43989953299581</v>
      </c>
      <c r="DE2383">
        <f ca="1"/>
        <v>78.079580020484883</v>
      </c>
      <c r="DF2383">
        <v>78.835683392873534</v>
      </c>
    </row>
    <row r="2384" spans="1:110" x14ac:dyDescent="0.25">
      <c r="A2384">
        <v>53.1</v>
      </c>
      <c r="B2384" t="b">
        <v>1</v>
      </c>
      <c r="CW2384">
        <v>0.81267076502732238</v>
      </c>
      <c r="CX2384">
        <v>77.3</v>
      </c>
      <c r="CY2384">
        <v>77.680041981222033</v>
      </c>
      <c r="CZ2384">
        <v>78.06975128681141</v>
      </c>
      <c r="DA2384">
        <v>115.9439793843153</v>
      </c>
      <c r="DB2384">
        <f ca="1"/>
        <v>77.583378355157464</v>
      </c>
      <c r="DC2384">
        <f ca="1"/>
        <v>77.61400513142955</v>
      </c>
      <c r="DD2384">
        <v>76.451381374671982</v>
      </c>
      <c r="DE2384">
        <f ca="1"/>
        <v>78.089970212407209</v>
      </c>
      <c r="DF2384">
        <v>78.846002509209143</v>
      </c>
    </row>
    <row r="2385" spans="1:110" x14ac:dyDescent="0.25">
      <c r="A2385">
        <v>53.1</v>
      </c>
      <c r="B2385" t="b">
        <v>1</v>
      </c>
      <c r="CW2385">
        <v>0.81301229508196726</v>
      </c>
      <c r="CX2385">
        <v>77.3</v>
      </c>
      <c r="CY2385">
        <v>77.692140242613121</v>
      </c>
      <c r="CZ2385">
        <v>78.084337086922275</v>
      </c>
      <c r="DA2385">
        <v>116.07030228742424</v>
      </c>
      <c r="DB2385">
        <f ca="1"/>
        <v>77.592684218080208</v>
      </c>
      <c r="DC2385">
        <f ca="1"/>
        <v>77.626998480110245</v>
      </c>
      <c r="DD2385">
        <v>76.462873687710513</v>
      </c>
      <c r="DE2385">
        <f ca="1"/>
        <v>78.100366719925873</v>
      </c>
      <c r="DF2385">
        <v>78.85632735566594</v>
      </c>
    </row>
    <row r="2386" spans="1:110" x14ac:dyDescent="0.25">
      <c r="A2386">
        <v>52.4</v>
      </c>
      <c r="B2386" t="b">
        <v>1</v>
      </c>
      <c r="CW2386">
        <v>0.81335382513661203</v>
      </c>
      <c r="CX2386">
        <v>77.3</v>
      </c>
      <c r="CY2386">
        <v>77.704252182882129</v>
      </c>
      <c r="CZ2386">
        <v>78.098942108136285</v>
      </c>
      <c r="DA2386">
        <v>116.1968561283273</v>
      </c>
      <c r="DB2386">
        <f ca="1"/>
        <v>77.601998060886828</v>
      </c>
      <c r="DC2386">
        <f ca="1"/>
        <v>77.640007958587304</v>
      </c>
      <c r="DD2386">
        <v>76.474376500813207</v>
      </c>
      <c r="DE2386">
        <f ca="1"/>
        <v>78.110769565788587</v>
      </c>
      <c r="DF2386">
        <v>78.866657953175917</v>
      </c>
    </row>
    <row r="2387" spans="1:110" x14ac:dyDescent="0.25">
      <c r="A2387">
        <v>52.2</v>
      </c>
      <c r="B2387" t="b">
        <v>1</v>
      </c>
      <c r="CW2387">
        <v>0.8136953551912568</v>
      </c>
      <c r="CX2387">
        <v>77.3</v>
      </c>
      <c r="CY2387">
        <v>77.716377852629606</v>
      </c>
      <c r="CZ2387">
        <v>78.113566421251974</v>
      </c>
      <c r="DA2387">
        <v>116.3236417529512</v>
      </c>
      <c r="DB2387">
        <f ca="1"/>
        <v>77.611319914900278</v>
      </c>
      <c r="DC2387">
        <f ca="1"/>
        <v>77.653033626155221</v>
      </c>
      <c r="DD2387">
        <v>76.485889842813236</v>
      </c>
      <c r="DE2387">
        <f ca="1"/>
        <v>78.121178772845624</v>
      </c>
      <c r="DF2387">
        <v>78.876994322763835</v>
      </c>
    </row>
    <row r="2388" spans="1:110" x14ac:dyDescent="0.25">
      <c r="A2388">
        <v>51.9</v>
      </c>
      <c r="B2388" t="b">
        <v>1</v>
      </c>
      <c r="CW2388">
        <v>0.81403688524590168</v>
      </c>
      <c r="CX2388">
        <v>77.3</v>
      </c>
      <c r="CY2388">
        <v>77.728517302717464</v>
      </c>
      <c r="CZ2388">
        <v>78.128210097443031</v>
      </c>
      <c r="DA2388">
        <v>116.45066001187921</v>
      </c>
      <c r="DB2388">
        <f ca="1"/>
        <v>77.620649811598909</v>
      </c>
      <c r="DC2388">
        <f ca="1"/>
        <v>77.666075542419222</v>
      </c>
      <c r="DD2388">
        <v>76.497413742675946</v>
      </c>
      <c r="DE2388">
        <f ca="1"/>
        <v>78.131594364050457</v>
      </c>
      <c r="DF2388">
        <v>78.887336485547877</v>
      </c>
    </row>
    <row r="2389" spans="1:110" x14ac:dyDescent="0.25">
      <c r="A2389">
        <v>51.5</v>
      </c>
      <c r="B2389" t="b">
        <v>1</v>
      </c>
      <c r="CW2389">
        <v>0.81437841530054644</v>
      </c>
      <c r="CX2389">
        <v>77.3</v>
      </c>
      <c r="CY2389">
        <v>77.740670584270774</v>
      </c>
      <c r="CZ2389">
        <v>78.142873208260866</v>
      </c>
      <c r="DA2389">
        <v>116.57791176038511</v>
      </c>
      <c r="DB2389">
        <f ca="1"/>
        <v>77.629987782617576</v>
      </c>
      <c r="DC2389">
        <f ca="1"/>
        <v>77.6791337672976</v>
      </c>
      <c r="DD2389">
        <v>76.508948229499737</v>
      </c>
      <c r="DE2389">
        <f ca="1"/>
        <v>78.142016362460581</v>
      </c>
      <c r="DF2389">
        <v>78.897684462740216</v>
      </c>
    </row>
    <row r="2390" spans="1:110" x14ac:dyDescent="0.25">
      <c r="A2390">
        <v>51.5</v>
      </c>
      <c r="B2390" t="b">
        <v>1</v>
      </c>
      <c r="CW2390">
        <v>0.81471994535519121</v>
      </c>
      <c r="CX2390">
        <v>77.3</v>
      </c>
      <c r="CY2390">
        <v>77.752837748679724</v>
      </c>
      <c r="CZ2390">
        <v>78.157555825637402</v>
      </c>
      <c r="DA2390">
        <v>116.7053978584681</v>
      </c>
      <c r="DB2390">
        <f ca="1"/>
        <v>77.639333859748731</v>
      </c>
      <c r="DC2390">
        <f ca="1"/>
        <v>77.692208361023958</v>
      </c>
      <c r="DD2390">
        <v>76.520493332516963</v>
      </c>
      <c r="DE2390">
        <f ca="1"/>
        <v>78.152444791237983</v>
      </c>
      <c r="DF2390">
        <v>78.908038275647726</v>
      </c>
    </row>
    <row r="2391" spans="1:110" x14ac:dyDescent="0.25">
      <c r="A2391">
        <v>51.6</v>
      </c>
      <c r="B2391" t="b">
        <v>1</v>
      </c>
      <c r="CW2391">
        <v>0.81506147540983609</v>
      </c>
      <c r="CX2391">
        <v>77.3</v>
      </c>
      <c r="CY2391">
        <v>77.765018847601553</v>
      </c>
      <c r="CZ2391">
        <v>78.172258021887941</v>
      </c>
      <c r="DA2391">
        <v>116.83311917088758</v>
      </c>
      <c r="DB2391">
        <f ca="1"/>
        <v>77.648688074943607</v>
      </c>
      <c r="DC2391">
        <f ca="1"/>
        <v>77.705299384149399</v>
      </c>
      <c r="DD2391">
        <v>76.532049081094698</v>
      </c>
      <c r="DE2391">
        <f ca="1"/>
        <v>78.162879673650068</v>
      </c>
      <c r="DF2391">
        <v>78.918397945672467</v>
      </c>
    </row>
    <row r="2392" spans="1:110" x14ac:dyDescent="0.25">
      <c r="A2392">
        <v>51.2</v>
      </c>
      <c r="B2392" t="b">
        <v>1</v>
      </c>
      <c r="CW2392">
        <v>0.81540300546448086</v>
      </c>
      <c r="CX2392">
        <v>77.3</v>
      </c>
      <c r="CY2392">
        <v>77.777213932962354</v>
      </c>
      <c r="CZ2392">
        <v>78.186979869713753</v>
      </c>
      <c r="DA2392">
        <v>116.96107656719812</v>
      </c>
      <c r="DB2392">
        <f ca="1"/>
        <v>77.65805046031322</v>
      </c>
      <c r="DC2392">
        <f ca="1"/>
        <v>77.718406897544924</v>
      </c>
      <c r="DD2392">
        <v>76.543615504735698</v>
      </c>
      <c r="DE2392">
        <f ca="1"/>
        <v>78.173321033070224</v>
      </c>
      <c r="DF2392">
        <v>78.928763494312449</v>
      </c>
    </row>
    <row r="2393" spans="1:110" x14ac:dyDescent="0.25">
      <c r="A2393">
        <v>51.1</v>
      </c>
      <c r="B2393" t="b">
        <v>1</v>
      </c>
      <c r="CW2393">
        <v>0.81574453551912574</v>
      </c>
      <c r="CX2393">
        <v>77.400000000000006</v>
      </c>
      <c r="CY2393">
        <v>77.789423056959066</v>
      </c>
      <c r="CZ2393">
        <v>78.201721442204899</v>
      </c>
      <c r="DA2393">
        <v>117.08927092178531</v>
      </c>
      <c r="DB2393">
        <f ca="1"/>
        <v>77.667421048129683</v>
      </c>
      <c r="DC2393">
        <f ca="1"/>
        <v>77.731530962403724</v>
      </c>
      <c r="DD2393">
        <v>76.555192633079201</v>
      </c>
      <c r="DE2393">
        <f ca="1"/>
        <v>78.183768892978563</v>
      </c>
      <c r="DF2393">
        <v>78.939134943162244</v>
      </c>
    </row>
    <row r="2394" spans="1:110" x14ac:dyDescent="0.25">
      <c r="A2394">
        <v>58</v>
      </c>
      <c r="B2394" t="b">
        <v>1</v>
      </c>
      <c r="CW2394">
        <v>0.8160860655737705</v>
      </c>
      <c r="CX2394">
        <v>77.400000000000006</v>
      </c>
      <c r="CY2394">
        <v>77.801646272061532</v>
      </c>
      <c r="CZ2394">
        <v>78.21648281284341</v>
      </c>
      <c r="DA2394">
        <v>117.21770311390135</v>
      </c>
      <c r="DB2394">
        <f ca="1"/>
        <v>77.676799870827224</v>
      </c>
      <c r="DC2394">
        <f ca="1"/>
        <v>77.744671640243467</v>
      </c>
      <c r="DD2394">
        <v>76.566780495901895</v>
      </c>
      <c r="DE2394">
        <f ca="1"/>
        <v>78.194223276962688</v>
      </c>
      <c r="DF2394">
        <v>78.949512313913587</v>
      </c>
    </row>
    <row r="2395" spans="1:110" x14ac:dyDescent="0.25">
      <c r="A2395">
        <v>57</v>
      </c>
      <c r="B2395" t="b">
        <v>1</v>
      </c>
      <c r="CW2395">
        <v>0.81642759562841527</v>
      </c>
      <c r="CX2395">
        <v>77.400000000000006</v>
      </c>
      <c r="CY2395">
        <v>77.813883631014249</v>
      </c>
      <c r="CZ2395">
        <v>78.231264055505562</v>
      </c>
      <c r="DA2395">
        <v>117.34637402770139</v>
      </c>
      <c r="DB2395">
        <f ca="1"/>
        <v>77.686186961003344</v>
      </c>
      <c r="DC2395">
        <f ca="1"/>
        <v>77.757828992908728</v>
      </c>
      <c r="DD2395">
        <v>76.578379123118751</v>
      </c>
      <c r="DE2395">
        <f ca="1"/>
        <v>78.204684208718305</v>
      </c>
      <c r="DF2395">
        <v>78.959895628356065</v>
      </c>
    </row>
    <row r="2396" spans="1:110" x14ac:dyDescent="0.25">
      <c r="A2396">
        <v>55</v>
      </c>
      <c r="B2396" t="b">
        <v>1</v>
      </c>
      <c r="CW2396">
        <v>0.81676912568306015</v>
      </c>
      <c r="CX2396">
        <v>77.400000000000006</v>
      </c>
      <c r="CY2396">
        <v>77.826135186838599</v>
      </c>
      <c r="CZ2396">
        <v>78.24606524446537</v>
      </c>
      <c r="DA2396">
        <v>117.47528455228006</v>
      </c>
      <c r="DB2396">
        <f ca="1"/>
        <v>77.695582351420128</v>
      </c>
      <c r="DC2396">
        <f ca="1"/>
        <v>77.771003082573316</v>
      </c>
      <c r="DD2396">
        <v>76.589988544783949</v>
      </c>
      <c r="DE2396">
        <f ca="1"/>
        <v>78.215151712050115</v>
      </c>
      <c r="DF2396">
        <v>78.970284908377735</v>
      </c>
    </row>
    <row r="2397" spans="1:110" x14ac:dyDescent="0.25">
      <c r="A2397">
        <v>62.9</v>
      </c>
      <c r="B2397" t="b">
        <v>1</v>
      </c>
      <c r="CW2397">
        <v>0.81711065573770492</v>
      </c>
      <c r="CX2397">
        <v>77.5</v>
      </c>
      <c r="CY2397">
        <v>77.838400992834636</v>
      </c>
      <c r="CZ2397">
        <v>78.260886454397152</v>
      </c>
      <c r="DA2397">
        <v>117.6044355817081</v>
      </c>
      <c r="DB2397">
        <f ca="1"/>
        <v>77.704986075005237</v>
      </c>
      <c r="DC2397">
        <f ca="1"/>
        <v>77.784193971742681</v>
      </c>
      <c r="DD2397">
        <v>76.601608791091792</v>
      </c>
      <c r="DE2397">
        <f ca="1"/>
        <v>78.225625810872359</v>
      </c>
      <c r="DF2397">
        <v>78.98068017596583</v>
      </c>
    </row>
    <row r="2398" spans="1:110" x14ac:dyDescent="0.25">
      <c r="A2398">
        <v>62</v>
      </c>
      <c r="B2398" t="b">
        <v>1</v>
      </c>
      <c r="CW2398">
        <v>0.81745218579234968</v>
      </c>
      <c r="CX2398">
        <v>77.5</v>
      </c>
      <c r="CY2398">
        <v>77.850681102583323</v>
      </c>
      <c r="CZ2398">
        <v>78.27572776037853</v>
      </c>
      <c r="DA2398">
        <v>117.73382801506993</v>
      </c>
      <c r="DB2398">
        <f ca="1"/>
        <v>77.714398164853236</v>
      </c>
      <c r="DC2398">
        <f ca="1"/>
        <v>77.797401723256399</v>
      </c>
      <c r="DD2398">
        <v>76.613239892377607</v>
      </c>
      <c r="DE2398">
        <f ca="1"/>
        <v>78.236106529209749</v>
      </c>
      <c r="DF2398">
        <v>78.9910814532074</v>
      </c>
    </row>
    <row r="2399" spans="1:110" x14ac:dyDescent="0.25">
      <c r="A2399">
        <v>69</v>
      </c>
      <c r="B2399" t="b">
        <v>1</v>
      </c>
      <c r="CW2399">
        <v>0.81779371584699456</v>
      </c>
      <c r="CX2399">
        <v>77.5</v>
      </c>
      <c r="CY2399">
        <v>77.862975569948389</v>
      </c>
      <c r="CZ2399">
        <v>78.290589237893428</v>
      </c>
      <c r="DA2399">
        <v>117.86346275650091</v>
      </c>
      <c r="DB2399">
        <f ca="1"/>
        <v>77.723818654226761</v>
      </c>
      <c r="DC2399">
        <f ca="1"/>
        <v>77.810626400290545</v>
      </c>
      <c r="DD2399">
        <v>76.624881879118647</v>
      </c>
      <c r="DE2399">
        <f ca="1"/>
        <v>78.246593891198046</v>
      </c>
      <c r="DF2399">
        <v>79.001488762289966</v>
      </c>
    </row>
    <row r="2400" spans="1:110" x14ac:dyDescent="0.25">
      <c r="A2400">
        <v>59.2</v>
      </c>
      <c r="B2400" t="b">
        <v>1</v>
      </c>
      <c r="CW2400">
        <v>0.81813524590163933</v>
      </c>
      <c r="CX2400">
        <v>77.5</v>
      </c>
      <c r="CY2400">
        <v>77.875284449078535</v>
      </c>
      <c r="CZ2400">
        <v>78.305470962835145</v>
      </c>
      <c r="DA2400">
        <v>117.99334071522532</v>
      </c>
      <c r="DB2400">
        <f ca="1"/>
        <v>77.733247576557716</v>
      </c>
      <c r="DC2400">
        <f ca="1"/>
        <v>77.82386806636022</v>
      </c>
      <c r="DD2400">
        <v>76.636534781935097</v>
      </c>
      <c r="DE2400">
        <f ca="1"/>
        <v>78.257087921084945</v>
      </c>
      <c r="DF2400">
        <v>79.011902125502274</v>
      </c>
    </row>
    <row r="2401" spans="1:110" x14ac:dyDescent="0.25">
      <c r="A2401">
        <v>58.9</v>
      </c>
      <c r="B2401" t="b">
        <v>1</v>
      </c>
      <c r="CW2401">
        <v>0.81847677595628421</v>
      </c>
      <c r="CX2401">
        <v>77.5</v>
      </c>
      <c r="CY2401">
        <v>77.887607794409405</v>
      </c>
      <c r="CZ2401">
        <v>78.320373011509133</v>
      </c>
      <c r="DA2401">
        <v>118.12346280559476</v>
      </c>
      <c r="DB2401">
        <f ca="1"/>
        <v>77.74268496544849</v>
      </c>
      <c r="DC2401">
        <f ca="1"/>
        <v>77.837126785321985</v>
      </c>
      <c r="DD2401">
        <v>76.64819863159093</v>
      </c>
      <c r="DE2401">
        <f ca="1"/>
        <v>78.267588643230752</v>
      </c>
      <c r="DF2401">
        <v>79.022321565234847</v>
      </c>
    </row>
    <row r="2402" spans="1:110" x14ac:dyDescent="0.25">
      <c r="A2402">
        <v>58</v>
      </c>
      <c r="B2402" t="b">
        <v>1</v>
      </c>
      <c r="CW2402">
        <v>0.81881830601092898</v>
      </c>
      <c r="CX2402">
        <v>77.5</v>
      </c>
      <c r="CY2402">
        <v>77.89994566066575</v>
      </c>
      <c r="CZ2402">
        <v>78.335295460636473</v>
      </c>
      <c r="DA2402">
        <v>118.2538299471265</v>
      </c>
      <c r="DB2402">
        <f ca="1"/>
        <v>77.752130854673226</v>
      </c>
      <c r="DC2402">
        <f ca="1"/>
        <v>77.850402621376432</v>
      </c>
      <c r="DD2402">
        <v>76.659873458994895</v>
      </c>
      <c r="DE2402">
        <f ca="1"/>
        <v>78.278096082109215</v>
      </c>
      <c r="DF2402">
        <v>79.032747103980824</v>
      </c>
    </row>
    <row r="2403" spans="1:110" x14ac:dyDescent="0.25">
      <c r="A2403">
        <v>56.5</v>
      </c>
      <c r="B2403" t="b">
        <v>1</v>
      </c>
      <c r="CW2403">
        <v>0.81915983606557374</v>
      </c>
      <c r="CX2403">
        <v>77.5</v>
      </c>
      <c r="CY2403">
        <v>77.912298102863588</v>
      </c>
      <c r="CZ2403">
        <v>78.350238387356384</v>
      </c>
      <c r="DA2403">
        <v>118.38444306454281</v>
      </c>
      <c r="DB2403">
        <f ca="1"/>
        <v>77.761585278179069</v>
      </c>
      <c r="DC2403">
        <f ca="1"/>
        <v>77.863695639070698</v>
      </c>
      <c r="DD2403">
        <v>76.67155929520149</v>
      </c>
      <c r="DE2403">
        <f ca="1"/>
        <v>78.288610262308211</v>
      </c>
      <c r="DF2403">
        <v>79.043178764336517</v>
      </c>
    </row>
    <row r="2404" spans="1:110" x14ac:dyDescent="0.25">
      <c r="A2404">
        <v>55.3</v>
      </c>
      <c r="B2404" t="b">
        <v>1</v>
      </c>
      <c r="CW2404">
        <v>0.81950136612021862</v>
      </c>
      <c r="CX2404">
        <v>77.5</v>
      </c>
      <c r="CY2404">
        <v>77.924665176312203</v>
      </c>
      <c r="CZ2404">
        <v>78.36520186923002</v>
      </c>
      <c r="DA2404">
        <v>118.51530308781007</v>
      </c>
      <c r="DB2404">
        <f ca="1"/>
        <v>77.771048270087363</v>
      </c>
      <c r="DC2404">
        <f ca="1"/>
        <v>77.877005903300997</v>
      </c>
      <c r="DD2404">
        <v>76.683256171411898</v>
      </c>
      <c r="DE2404">
        <f ca="1"/>
        <v>78.299131208530653</v>
      </c>
      <c r="DF2404">
        <v>79.053616569002259</v>
      </c>
    </row>
    <row r="2405" spans="1:110" x14ac:dyDescent="0.25">
      <c r="A2405">
        <v>54.5</v>
      </c>
      <c r="B2405" t="b">
        <v>1</v>
      </c>
      <c r="CW2405">
        <v>0.81984289617486339</v>
      </c>
      <c r="CX2405">
        <v>77.5</v>
      </c>
      <c r="CY2405">
        <v>77.937046936616511</v>
      </c>
      <c r="CZ2405">
        <v>78.380185984243028</v>
      </c>
      <c r="DA2405">
        <v>118.64641095217846</v>
      </c>
      <c r="DB2405">
        <f ca="1"/>
        <v>77.780519864695037</v>
      </c>
      <c r="DC2405">
        <f ca="1"/>
        <v>77.890333479315302</v>
      </c>
      <c r="DD2405">
        <v>76.694964118974937</v>
      </c>
      <c r="DE2405">
        <f ca="1"/>
        <v>78.309658945595132</v>
      </c>
      <c r="DF2405">
        <v>79.064060540782947</v>
      </c>
    </row>
    <row r="2406" spans="1:110" x14ac:dyDescent="0.25">
      <c r="A2406">
        <v>54</v>
      </c>
      <c r="B2406" t="b">
        <v>1</v>
      </c>
      <c r="CW2406">
        <v>0.82018442622950816</v>
      </c>
      <c r="CX2406">
        <v>77.5</v>
      </c>
      <c r="CY2406">
        <v>77.949443439678987</v>
      </c>
      <c r="CZ2406">
        <v>78.395190810808927</v>
      </c>
      <c r="DA2406">
        <v>118.77776759822234</v>
      </c>
      <c r="DB2406">
        <f ca="1"/>
        <v>77.790000096475737</v>
      </c>
      <c r="DC2406">
        <f ca="1"/>
        <v>77.903678432715836</v>
      </c>
      <c r="DD2406">
        <v>76.706683169388114</v>
      </c>
      <c r="DE2406">
        <f ca="1"/>
        <v>78.320193498436836</v>
      </c>
      <c r="DF2406">
        <v>79.074510702588896</v>
      </c>
    </row>
    <row r="2407" spans="1:110" x14ac:dyDescent="0.25">
      <c r="A2407">
        <v>53.8</v>
      </c>
      <c r="B2407" t="b">
        <v>1</v>
      </c>
      <c r="CW2407">
        <v>0.82052595628415304</v>
      </c>
      <c r="CX2407">
        <v>77.5</v>
      </c>
      <c r="CY2407">
        <v>77.961854741702126</v>
      </c>
      <c r="CZ2407">
        <v>78.41021642777244</v>
      </c>
      <c r="DA2407">
        <v>118.9093739718805</v>
      </c>
      <c r="DB2407">
        <f ca="1"/>
        <v>77.799489000081252</v>
      </c>
      <c r="DC2407">
        <f ca="1"/>
        <v>77.917040829461797</v>
      </c>
      <c r="DD2407">
        <v>76.718413354298519</v>
      </c>
      <c r="DE2407">
        <f ca="1"/>
        <v>78.330734892108254</v>
      </c>
      <c r="DF2407">
        <v>79.084967077436488</v>
      </c>
    </row>
    <row r="2408" spans="1:110" x14ac:dyDescent="0.25">
      <c r="A2408">
        <v>53.7</v>
      </c>
      <c r="B2408" t="b">
        <v>1</v>
      </c>
      <c r="CW2408">
        <v>0.8208674863387978</v>
      </c>
      <c r="CX2408">
        <v>77.599999999999994</v>
      </c>
      <c r="CY2408">
        <v>77.974280899190447</v>
      </c>
      <c r="CZ2408">
        <v>78.425262914412414</v>
      </c>
      <c r="DA2408">
        <v>119.04123102449702</v>
      </c>
      <c r="DB2408">
        <f ca="1"/>
        <v>77.808986610342728</v>
      </c>
      <c r="DC2408">
        <f ca="1"/>
        <v>77.930420735871934</v>
      </c>
      <c r="DD2408">
        <v>76.730154705503907</v>
      </c>
      <c r="DE2408">
        <f ca="1"/>
        <v>78.341283151780075</v>
      </c>
      <c r="DF2408">
        <v>79.095429688448874</v>
      </c>
    </row>
    <row r="2409" spans="1:110" x14ac:dyDescent="0.25">
      <c r="A2409">
        <v>54</v>
      </c>
      <c r="B2409" t="b">
        <v>1</v>
      </c>
      <c r="CW2409">
        <v>0.82120901639344257</v>
      </c>
      <c r="CX2409">
        <v>77.599999999999994</v>
      </c>
      <c r="CY2409">
        <v>77.986721968952907</v>
      </c>
      <c r="CZ2409">
        <v>78.44033035044562</v>
      </c>
      <c r="DA2409">
        <v>119.17333971286276</v>
      </c>
      <c r="DB2409">
        <f ca="1"/>
        <v>77.818492962272074</v>
      </c>
      <c r="DC2409">
        <f ca="1"/>
        <v>77.943818218627356</v>
      </c>
      <c r="DD2409">
        <v>76.741907254953659</v>
      </c>
      <c r="DE2409">
        <f ca="1"/>
        <v>78.351838302741953</v>
      </c>
      <c r="DF2409">
        <v>79.105898558856808</v>
      </c>
    </row>
    <row r="2410" spans="1:110" x14ac:dyDescent="0.25">
      <c r="A2410">
        <v>54.9</v>
      </c>
      <c r="B2410" t="b">
        <v>1</v>
      </c>
      <c r="CW2410">
        <v>0.82155054644808745</v>
      </c>
      <c r="CX2410">
        <v>77.599999999999994</v>
      </c>
      <c r="CY2410">
        <v>77.999178008105019</v>
      </c>
      <c r="CZ2410">
        <v>78.455418816029237</v>
      </c>
      <c r="DA2410">
        <v>119.30570099925679</v>
      </c>
      <c r="DB2410">
        <f ca="1"/>
        <v>77.828008091063182</v>
      </c>
      <c r="DC2410">
        <f ca="1"/>
        <v>77.957233344774096</v>
      </c>
      <c r="DD2410">
        <v>76.7536710347498</v>
      </c>
      <c r="DE2410">
        <f ca="1"/>
        <v>78.362400370403279</v>
      </c>
      <c r="DF2410">
        <v>79.116373711999273</v>
      </c>
    </row>
    <row r="2411" spans="1:110" x14ac:dyDescent="0.25">
      <c r="A2411">
        <v>56</v>
      </c>
      <c r="B2411" t="b">
        <v>1</v>
      </c>
      <c r="CW2411">
        <v>0.82189207650273222</v>
      </c>
      <c r="CX2411">
        <v>77.599999999999994</v>
      </c>
      <c r="CY2411">
        <v>78.011649074071215</v>
      </c>
      <c r="CZ2411">
        <v>78.470528391764873</v>
      </c>
      <c r="DA2411">
        <v>119.43831585148845</v>
      </c>
      <c r="DB2411">
        <f ca="1"/>
        <v>77.837532032093364</v>
      </c>
      <c r="DC2411">
        <f ca="1"/>
        <v>77.970666181725932</v>
      </c>
      <c r="DD2411">
        <v>76.765446077148013</v>
      </c>
      <c r="DE2411">
        <f ca="1"/>
        <v>78.372969380294137</v>
      </c>
      <c r="DF2411">
        <v>79.126855171324308</v>
      </c>
    </row>
    <row r="2412" spans="1:110" x14ac:dyDescent="0.25">
      <c r="A2412">
        <v>57.3</v>
      </c>
      <c r="B2412" t="b">
        <v>1</v>
      </c>
      <c r="CW2412">
        <v>0.82223360655737709</v>
      </c>
      <c r="CX2412">
        <v>77.599999999999994</v>
      </c>
      <c r="CY2412">
        <v>78.024135224587127</v>
      </c>
      <c r="CZ2412">
        <v>78.485659158701822</v>
      </c>
      <c r="DA2412">
        <v>119.57118524294012</v>
      </c>
      <c r="DB2412">
        <f ca="1"/>
        <v>77.847064820924658</v>
      </c>
      <c r="DC2412">
        <f ca="1"/>
        <v>77.984116797267163</v>
      </c>
      <c r="DD2412">
        <v>76.777232414558739</v>
      </c>
      <c r="DE2412">
        <f ca="1"/>
        <v>78.383545358066002</v>
      </c>
      <c r="DF2412">
        <v>79.137342960389702</v>
      </c>
    </row>
    <row r="2413" spans="1:110" x14ac:dyDescent="0.25">
      <c r="A2413">
        <v>57.3</v>
      </c>
      <c r="B2413" t="b">
        <v>1</v>
      </c>
      <c r="CW2413">
        <v>0.82257513661202186</v>
      </c>
      <c r="CX2413">
        <v>77.599999999999994</v>
      </c>
      <c r="CY2413">
        <v>78.03663651770195</v>
      </c>
      <c r="CZ2413">
        <v>78.500811198339903</v>
      </c>
      <c r="DA2413">
        <v>119.70431015260955</v>
      </c>
      <c r="DB2413">
        <f ca="1"/>
        <v>77.856606493305179</v>
      </c>
      <c r="DC2413">
        <f ca="1"/>
        <v>77.997585259555322</v>
      </c>
      <c r="DD2413">
        <v>76.789030079548084</v>
      </c>
      <c r="DE2413">
        <f ca="1"/>
        <v>78.394128329492716</v>
      </c>
      <c r="DF2413">
        <v>79.147837102863775</v>
      </c>
    </row>
    <row r="2414" spans="1:110" x14ac:dyDescent="0.25">
      <c r="A2414">
        <v>56.6</v>
      </c>
      <c r="B2414" t="b">
        <v>1</v>
      </c>
      <c r="CW2414">
        <v>0.82291666666666663</v>
      </c>
      <c r="CX2414">
        <v>77.599999999999994</v>
      </c>
      <c r="CY2414">
        <v>78.049153011780717</v>
      </c>
      <c r="CZ2414">
        <v>78.515984592633686</v>
      </c>
      <c r="DA2414">
        <v>119.83769156515366</v>
      </c>
      <c r="DB2414">
        <f ca="1"/>
        <v>77.866157085170585</v>
      </c>
      <c r="DC2414">
        <f ca="1"/>
        <v>78.011071637124033</v>
      </c>
      <c r="DD2414">
        <v>76.800839104839014</v>
      </c>
      <c r="DE2414">
        <f ca="1"/>
        <v>78.40471832047119</v>
      </c>
      <c r="DF2414">
        <v>79.158337622526147</v>
      </c>
    </row>
    <row r="2415" spans="1:110" x14ac:dyDescent="0.25">
      <c r="A2415">
        <v>56.4</v>
      </c>
      <c r="B2415" t="b">
        <v>1</v>
      </c>
      <c r="CW2415">
        <v>0.82325819672131151</v>
      </c>
      <c r="CX2415">
        <v>77.7</v>
      </c>
      <c r="CY2415">
        <v>78.061684765506783</v>
      </c>
      <c r="CZ2415">
        <v>78.531179423995297</v>
      </c>
      <c r="DA2415">
        <v>119.97133047093202</v>
      </c>
      <c r="DB2415">
        <f ca="1"/>
        <v>77.875716632645336</v>
      </c>
      <c r="DC2415">
        <f ca="1"/>
        <v>78.024575998885851</v>
      </c>
      <c r="DD2415">
        <v>76.81265952331232</v>
      </c>
      <c r="DE2415">
        <f ca="1"/>
        <v>78.415315357022436</v>
      </c>
      <c r="DF2415">
        <v>79.168844543268534</v>
      </c>
    </row>
    <row r="2416" spans="1:110" x14ac:dyDescent="0.25">
      <c r="A2416">
        <v>56</v>
      </c>
      <c r="B2416" t="b">
        <v>1</v>
      </c>
      <c r="CW2416">
        <v>0.82359972677595628</v>
      </c>
      <c r="CX2416">
        <v>77.7</v>
      </c>
      <c r="CY2416">
        <v>78.074231837884071</v>
      </c>
      <c r="CZ2416">
        <v>78.546395775298166</v>
      </c>
      <c r="DA2416">
        <v>120.10522786605081</v>
      </c>
      <c r="DB2416">
        <f ca="1"/>
        <v>77.885285172044206</v>
      </c>
      <c r="DC2416">
        <f ca="1"/>
        <v>78.038098414135149</v>
      </c>
      <c r="DD2416">
        <v>76.824491368007713</v>
      </c>
      <c r="DE2416">
        <f ca="1"/>
        <v>78.425919465292282</v>
      </c>
      <c r="DF2416">
        <v>79.179357889095428</v>
      </c>
    </row>
    <row r="2417" spans="1:110" x14ac:dyDescent="0.25">
      <c r="A2417">
        <v>55.4</v>
      </c>
      <c r="B2417" t="b">
        <v>1</v>
      </c>
      <c r="CW2417">
        <v>0.82394125683060104</v>
      </c>
      <c r="CX2417">
        <v>77.7</v>
      </c>
      <c r="CY2417">
        <v>78.086794288239588</v>
      </c>
      <c r="CZ2417">
        <v>78.561633729880455</v>
      </c>
      <c r="DA2417">
        <v>120.2393847524077</v>
      </c>
      <c r="DB2417">
        <f ca="1"/>
        <v>77.894862739873687</v>
      </c>
      <c r="DC2417">
        <f ca="1"/>
        <v>78.05163895255096</v>
      </c>
      <c r="DD2417">
        <v>76.836334672124906</v>
      </c>
      <c r="DE2417">
        <f ca="1"/>
        <v>78.436530671552347</v>
      </c>
      <c r="DF2417">
        <v>79.189877684125037</v>
      </c>
    </row>
    <row r="2418" spans="1:110" x14ac:dyDescent="0.25">
      <c r="A2418">
        <v>55</v>
      </c>
      <c r="B2418" t="b">
        <v>1</v>
      </c>
      <c r="CW2418">
        <v>0.82428278688524592</v>
      </c>
      <c r="CX2418">
        <v>77.7</v>
      </c>
      <c r="CY2418">
        <v>78.099372176225856</v>
      </c>
      <c r="CZ2418">
        <v>78.576893371548877</v>
      </c>
      <c r="DA2418">
        <v>120.37380213773662</v>
      </c>
      <c r="DB2418">
        <f ca="1"/>
        <v>77.904449372833341</v>
      </c>
      <c r="DC2418">
        <f ca="1"/>
        <v>78.065197684199916</v>
      </c>
      <c r="DD2418">
        <v>76.848189469024717</v>
      </c>
      <c r="DE2418">
        <f ca="1"/>
        <v>78.447149002200831</v>
      </c>
      <c r="DF2418">
        <v>79.200403952589923</v>
      </c>
    </row>
    <row r="2419" spans="1:110" x14ac:dyDescent="0.25">
      <c r="A2419">
        <v>54.3</v>
      </c>
      <c r="B2419" t="b">
        <v>1</v>
      </c>
      <c r="CW2419">
        <v>0.82462431693989069</v>
      </c>
      <c r="CX2419">
        <v>77.7</v>
      </c>
      <c r="CY2419">
        <v>78.111965561823311</v>
      </c>
      <c r="CZ2419">
        <v>78.592174784581729</v>
      </c>
      <c r="DA2419">
        <v>120.50848103565313</v>
      </c>
      <c r="DB2419">
        <f ca="1"/>
        <v>77.914045107817358</v>
      </c>
      <c r="DC2419">
        <f ca="1"/>
        <v>78.078774679539222</v>
      </c>
      <c r="DD2419">
        <v>76.860055792230128</v>
      </c>
      <c r="DE2419">
        <f ca="1"/>
        <v>78.457774483763529</v>
      </c>
      <c r="DF2419">
        <v>79.2109367188379</v>
      </c>
    </row>
    <row r="2420" spans="1:110" x14ac:dyDescent="0.25">
      <c r="A2420">
        <v>53.6</v>
      </c>
      <c r="B2420" t="b">
        <v>1</v>
      </c>
      <c r="CW2420">
        <v>0.82496584699453557</v>
      </c>
      <c r="CX2420">
        <v>77.7</v>
      </c>
      <c r="CY2420">
        <v>78.124574505342878</v>
      </c>
      <c r="CZ2420">
        <v>78.607478053733175</v>
      </c>
      <c r="DA2420">
        <v>120.64342246570054</v>
      </c>
      <c r="DB2420">
        <f ca="1"/>
        <v>77.923649981915972</v>
      </c>
      <c r="DC2420">
        <f ca="1"/>
        <v>78.092370009419625</v>
      </c>
      <c r="DD2420">
        <v>76.871933675427385</v>
      </c>
      <c r="DE2420">
        <f ca="1"/>
        <v>78.468407142894591</v>
      </c>
      <c r="DF2420">
        <v>79.221476007332797</v>
      </c>
    </row>
    <row r="2421" spans="1:110" x14ac:dyDescent="0.25">
      <c r="A2421">
        <v>53.1</v>
      </c>
      <c r="B2421" t="b">
        <v>1</v>
      </c>
      <c r="CW2421">
        <v>0.82530737704918034</v>
      </c>
      <c r="CX2421">
        <v>77.8</v>
      </c>
      <c r="CY2421">
        <v>78.137199067428412</v>
      </c>
      <c r="CZ2421">
        <v>78.622803264236396</v>
      </c>
      <c r="DA2421">
        <v>120.77862745339586</v>
      </c>
      <c r="DB2421">
        <f ca="1"/>
        <v>77.933264032416815</v>
      </c>
      <c r="DC2421">
        <f ca="1"/>
        <v>78.105983745088366</v>
      </c>
      <c r="DD2421">
        <v>76.883823152467187</v>
      </c>
      <c r="DE2421">
        <f ca="1"/>
        <v>78.479047006377542</v>
      </c>
      <c r="DF2421">
        <v>79.232021842655314</v>
      </c>
    </row>
    <row r="2422" spans="1:110" x14ac:dyDescent="0.25">
      <c r="A2422">
        <v>52.5</v>
      </c>
      <c r="B2422" t="b">
        <v>1</v>
      </c>
      <c r="CW2422">
        <v>0.8256489071038251</v>
      </c>
      <c r="CX2422">
        <v>77.8</v>
      </c>
      <c r="CY2422">
        <v>78.149839309059246</v>
      </c>
      <c r="CZ2422">
        <v>78.638150501807488</v>
      </c>
      <c r="DA2422">
        <v>120.91409703027692</v>
      </c>
      <c r="DB2422">
        <f ca="1"/>
        <v>77.942887296806617</v>
      </c>
      <c r="DC2422">
        <f ca="1"/>
        <v>78.119615958192313</v>
      </c>
      <c r="DD2422">
        <v>76.895724257365728</v>
      </c>
      <c r="DE2422">
        <f ca="1"/>
        <v>78.489694101126091</v>
      </c>
      <c r="DF2422">
        <v>79.242574249503747</v>
      </c>
    </row>
    <row r="2423" spans="1:110" x14ac:dyDescent="0.25">
      <c r="A2423">
        <v>51.9</v>
      </c>
      <c r="B2423" t="b">
        <v>1</v>
      </c>
      <c r="CW2423">
        <v>0.82599043715846998</v>
      </c>
      <c r="CX2423">
        <v>77.8</v>
      </c>
      <c r="CY2423">
        <v>78.162495291552744</v>
      </c>
      <c r="CZ2423">
        <v>78.653519852649012</v>
      </c>
      <c r="DA2423">
        <v>121.0498322339494</v>
      </c>
      <c r="DB2423">
        <f ca="1"/>
        <v>77.952519812772564</v>
      </c>
      <c r="DC2423">
        <f ca="1"/>
        <v>78.133266720780952</v>
      </c>
      <c r="DD2423">
        <v>76.907637024305899</v>
      </c>
      <c r="DE2423">
        <f ca="1"/>
        <v>78.500348454185186</v>
      </c>
      <c r="DF2423">
        <v>79.253133252694951</v>
      </c>
    </row>
    <row r="2424" spans="1:110" x14ac:dyDescent="0.25">
      <c r="A2424">
        <v>51.4</v>
      </c>
      <c r="B2424" t="b">
        <v>1</v>
      </c>
      <c r="CW2424">
        <v>0.82633196721311475</v>
      </c>
      <c r="CX2424">
        <v>77.8</v>
      </c>
      <c r="CY2424">
        <v>78.175167076566893</v>
      </c>
      <c r="CZ2424">
        <v>78.668911403454132</v>
      </c>
      <c r="DA2424">
        <v>121.18583410813442</v>
      </c>
      <c r="DB2424">
        <f ca="1"/>
        <v>77.962161618203822</v>
      </c>
      <c r="DC2424">
        <f ca="1"/>
        <v>78.146936105309479</v>
      </c>
      <c r="DD2424">
        <v>76.919561487638333</v>
      </c>
      <c r="DE2424">
        <f ca="1"/>
        <v>78.511010092731809</v>
      </c>
      <c r="DF2424">
        <v>79.263698877165041</v>
      </c>
    </row>
    <row r="2425" spans="1:110" x14ac:dyDescent="0.25">
      <c r="A2425">
        <v>58</v>
      </c>
      <c r="B2425" t="b">
        <v>1</v>
      </c>
      <c r="CW2425">
        <v>0.82667349726775952</v>
      </c>
      <c r="CX2425">
        <v>77.8</v>
      </c>
      <c r="CY2425">
        <v>78.187854726102913</v>
      </c>
      <c r="CZ2425">
        <v>78.684325241409994</v>
      </c>
      <c r="DA2425">
        <v>121.32210370271694</v>
      </c>
      <c r="DB2425">
        <f ca="1"/>
        <v>77.971812751193099</v>
      </c>
      <c r="DC2425">
        <f ca="1"/>
        <v>78.160624184641961</v>
      </c>
      <c r="DD2425">
        <v>76.931497681882718</v>
      </c>
      <c r="DE2425">
        <f ca="1"/>
        <v>78.521679044076009</v>
      </c>
      <c r="DF2425">
        <v>79.274271147970353</v>
      </c>
    </row>
    <row r="2426" spans="1:110" x14ac:dyDescent="0.25">
      <c r="A2426">
        <v>52</v>
      </c>
      <c r="B2426" t="b">
        <v>1</v>
      </c>
      <c r="CW2426">
        <v>0.82701502732240439</v>
      </c>
      <c r="CX2426">
        <v>77.8</v>
      </c>
      <c r="CY2426">
        <v>78.200558302507901</v>
      </c>
      <c r="CZ2426">
        <v>78.699761454201777</v>
      </c>
      <c r="DA2426">
        <v>121.45864207379428</v>
      </c>
      <c r="DB2426">
        <f ca="1"/>
        <v>77.981473250038206</v>
      </c>
      <c r="DC2426">
        <f ca="1"/>
        <v>78.174331032054468</v>
      </c>
      <c r="DD2426">
        <v>76.943445641728829</v>
      </c>
      <c r="DE2426">
        <f ca="1"/>
        <v>78.532355335661777</v>
      </c>
      <c r="DF2426">
        <v>79.284850090288188</v>
      </c>
    </row>
    <row r="2427" spans="1:110" x14ac:dyDescent="0.25">
      <c r="A2427">
        <v>49.6</v>
      </c>
      <c r="B2427" t="b">
        <v>1</v>
      </c>
      <c r="CW2427">
        <v>0.82735655737704916</v>
      </c>
      <c r="CX2427">
        <v>77.8</v>
      </c>
      <c r="CY2427">
        <v>78.213277868477391</v>
      </c>
      <c r="CZ2427">
        <v>78.715220130016547</v>
      </c>
      <c r="DA2427">
        <v>121.59545028372507</v>
      </c>
      <c r="DB2427">
        <f ca="1"/>
        <v>77.991143153243542</v>
      </c>
      <c r="DC2427">
        <f ca="1"/>
        <v>78.188056721238269</v>
      </c>
      <c r="DD2427">
        <v>76.955405402037727</v>
      </c>
      <c r="DE2427">
        <f ca="1"/>
        <v>78.543038995068045</v>
      </c>
      <c r="DF2427">
        <v>79.295435729417733</v>
      </c>
    </row>
    <row r="2428" spans="1:110" x14ac:dyDescent="0.25">
      <c r="A2428">
        <v>48.9</v>
      </c>
      <c r="B2428" t="b">
        <v>1</v>
      </c>
      <c r="CW2428">
        <v>0.82769808743169404</v>
      </c>
      <c r="CX2428">
        <v>77.8</v>
      </c>
      <c r="CY2428">
        <v>78.226013487058182</v>
      </c>
      <c r="CZ2428">
        <v>78.730701357547048</v>
      </c>
      <c r="DA2428">
        <v>121.73252940117919</v>
      </c>
      <c r="DB2428">
        <f ca="1"/>
        <v>78.000822499521746</v>
      </c>
      <c r="DC2428">
        <f ca="1"/>
        <v>78.201801326303027</v>
      </c>
      <c r="DD2428">
        <v>76.967376997843004</v>
      </c>
      <c r="DE2428">
        <f ca="1"/>
        <v>78.55373005000969</v>
      </c>
      <c r="DF2428">
        <v>79.306028090780941</v>
      </c>
    </row>
    <row r="2429" spans="1:110" x14ac:dyDescent="0.25">
      <c r="A2429">
        <v>82.8</v>
      </c>
      <c r="B2429" t="b">
        <v>1</v>
      </c>
      <c r="CW2429">
        <v>0.82803961748633881</v>
      </c>
      <c r="CX2429">
        <v>77.8</v>
      </c>
      <c r="CY2429">
        <v>78.238765221650951</v>
      </c>
      <c r="CZ2429">
        <v>78.746205225995922</v>
      </c>
      <c r="DA2429">
        <v>121.86988050118744</v>
      </c>
      <c r="DB2429">
        <f ca="1"/>
        <v>78.010511327795228</v>
      </c>
      <c r="DC2429">
        <f ca="1"/>
        <v>78.215564921780043</v>
      </c>
      <c r="DD2429">
        <v>76.979360464351913</v>
      </c>
      <c r="DE2429">
        <f ca="1"/>
        <v>78.564428528338411</v>
      </c>
      <c r="DF2429">
        <v>79.316627199923346</v>
      </c>
    </row>
    <row r="2430" spans="1:110" x14ac:dyDescent="0.25">
      <c r="A2430">
        <v>82.6</v>
      </c>
      <c r="B2430" t="b">
        <v>1</v>
      </c>
      <c r="CW2430">
        <v>0.82838114754098358</v>
      </c>
      <c r="CX2430">
        <v>77.8</v>
      </c>
      <c r="CY2430">
        <v>78.251533136012966</v>
      </c>
      <c r="CZ2430">
        <v>78.761731825079238</v>
      </c>
      <c r="DA2430">
        <v>122.0075046651925</v>
      </c>
      <c r="DB2430">
        <f ca="1"/>
        <v>78.020209677197769</v>
      </c>
      <c r="DC2430">
        <f ca="1"/>
        <v>78.229347582625593</v>
      </c>
      <c r="DD2430">
        <v>76.991355836946653</v>
      </c>
      <c r="DE2430">
        <f ca="1"/>
        <v>78.575134458043763</v>
      </c>
      <c r="DF2430">
        <v>79.327233082514965</v>
      </c>
    </row>
    <row r="2431" spans="1:110" x14ac:dyDescent="0.25">
      <c r="A2431">
        <v>82.4</v>
      </c>
      <c r="B2431" t="b">
        <v>1</v>
      </c>
      <c r="CW2431">
        <v>0.82872267759562845</v>
      </c>
      <c r="CX2431">
        <v>77.900000000000006</v>
      </c>
      <c r="CY2431">
        <v>78.264317294260948</v>
      </c>
      <c r="CZ2431">
        <v>78.77728124503102</v>
      </c>
      <c r="DA2431">
        <v>122.14540298109986</v>
      </c>
      <c r="DB2431">
        <f ca="1"/>
        <v>78.029917587076227</v>
      </c>
      <c r="DC2431">
        <f ca="1"/>
        <v>78.243149384224125</v>
      </c>
      <c r="DD2431">
        <v>77.003363151185511</v>
      </c>
      <c r="DE2431">
        <f ca="1"/>
        <v>78.585847867254159</v>
      </c>
      <c r="DF2431">
        <v>79.337845764351215</v>
      </c>
    </row>
    <row r="2432" spans="1:110" x14ac:dyDescent="0.25">
      <c r="A2432">
        <v>82</v>
      </c>
      <c r="B2432" t="b">
        <v>1</v>
      </c>
      <c r="CW2432">
        <v>0.82906420765027322</v>
      </c>
      <c r="CX2432">
        <v>77.900000000000006</v>
      </c>
      <c r="CY2432">
        <v>78.277117760873736</v>
      </c>
      <c r="CZ2432">
        <v>78.792853576606916</v>
      </c>
      <c r="DA2432">
        <v>122.28357654332929</v>
      </c>
      <c r="DB2432">
        <f ca="1"/>
        <v>78.039635096992058</v>
      </c>
      <c r="DC2432">
        <f ca="1"/>
        <v>78.256970402391715</v>
      </c>
      <c r="DD2432">
        <v>77.015382442804096</v>
      </c>
      <c r="DE2432">
        <f ca="1"/>
        <v>78.59656878423786</v>
      </c>
      <c r="DF2432">
        <v>79.348465271353788</v>
      </c>
    </row>
    <row r="2433" spans="1:110" x14ac:dyDescent="0.25">
      <c r="A2433">
        <v>82.1</v>
      </c>
      <c r="B2433" t="b">
        <v>1</v>
      </c>
      <c r="CW2433">
        <v>0.82940573770491799</v>
      </c>
      <c r="CX2433">
        <v>77.900000000000006</v>
      </c>
      <c r="CY2433">
        <v>78.289934600695233</v>
      </c>
      <c r="CZ2433">
        <v>78.808448911088547</v>
      </c>
      <c r="DA2433">
        <v>122.42202645286724</v>
      </c>
      <c r="DB2433">
        <f ca="1"/>
        <v>78.049362246723035</v>
      </c>
      <c r="DC2433">
        <f ca="1"/>
        <v>78.27081071337939</v>
      </c>
      <c r="DD2433">
        <v>77.027413747716665</v>
      </c>
      <c r="DE2433">
        <f ca="1"/>
        <v>78.607297237403969</v>
      </c>
      <c r="DF2433">
        <v>79.359091629571552</v>
      </c>
    </row>
    <row r="2434" spans="1:110" x14ac:dyDescent="0.25">
      <c r="A2434">
        <v>81.900000000000006</v>
      </c>
      <c r="B2434" t="b">
        <v>1</v>
      </c>
      <c r="CW2434">
        <v>0.82974726775956287</v>
      </c>
      <c r="CX2434">
        <v>77.900000000000006</v>
      </c>
      <c r="CY2434">
        <v>78.302767878937118</v>
      </c>
      <c r="CZ2434">
        <v>78.824067340287542</v>
      </c>
      <c r="DA2434">
        <v>122.56075381731928</v>
      </c>
      <c r="DB2434">
        <f ca="1"/>
        <v>78.059099076264886</v>
      </c>
      <c r="DC2434">
        <f ca="1"/>
        <v>78.284670393876524</v>
      </c>
      <c r="DD2434">
        <v>77.03945710201728</v>
      </c>
      <c r="DE2434">
        <f ca="1"/>
        <v>78.618033255303473</v>
      </c>
      <c r="DF2434">
        <v>79.369724865181468</v>
      </c>
    </row>
    <row r="2435" spans="1:110" x14ac:dyDescent="0.25">
      <c r="A2435">
        <v>81.599999999999994</v>
      </c>
      <c r="B2435" t="b">
        <v>1</v>
      </c>
      <c r="CW2435">
        <v>0.83008879781420764</v>
      </c>
      <c r="CX2435">
        <v>78</v>
      </c>
      <c r="CY2435">
        <v>78.315617661181832</v>
      </c>
      <c r="CZ2435">
        <v>78.839708956549728</v>
      </c>
      <c r="DA2435">
        <v>122.69975975096324</v>
      </c>
      <c r="DB2435">
        <f ca="1"/>
        <v>78.06884562583295</v>
      </c>
      <c r="DC2435">
        <f ca="1"/>
        <v>78.298549521014294</v>
      </c>
      <c r="DD2435">
        <v>77.051512541981097</v>
      </c>
      <c r="DE2435">
        <f ca="1"/>
        <v>78.628776866630233</v>
      </c>
      <c r="DF2435">
        <v>79.380365004489533</v>
      </c>
    </row>
    <row r="2436" spans="1:110" x14ac:dyDescent="0.25">
      <c r="A2436">
        <v>81.3</v>
      </c>
      <c r="B2436" t="b">
        <v>1</v>
      </c>
      <c r="CW2436">
        <v>0.83043032786885251</v>
      </c>
      <c r="CX2436">
        <v>78</v>
      </c>
      <c r="CY2436">
        <v>78.328484013385349</v>
      </c>
      <c r="CZ2436">
        <v>78.855373852759413</v>
      </c>
      <c r="DA2436">
        <v>122.83904537480308</v>
      </c>
      <c r="DB2436">
        <f ca="1"/>
        <v>78.078601935863944</v>
      </c>
      <c r="DC2436">
        <f ca="1"/>
        <v>78.312448172369187</v>
      </c>
      <c r="DD2436">
        <v>77.063580104065679</v>
      </c>
      <c r="DE2436">
        <f ca="1"/>
        <v>78.639528100222051</v>
      </c>
      <c r="DF2436">
        <v>79.391012073931634</v>
      </c>
    </row>
    <row r="2437" spans="1:110" x14ac:dyDescent="0.25">
      <c r="A2437">
        <v>89</v>
      </c>
      <c r="B2437" t="b">
        <v>1</v>
      </c>
      <c r="CW2437">
        <v>0.83077185792349728</v>
      </c>
      <c r="CX2437">
        <v>78</v>
      </c>
      <c r="CY2437">
        <v>78.341367001880215</v>
      </c>
      <c r="CZ2437">
        <v>78.87106212234356</v>
      </c>
      <c r="DA2437">
        <v>122.97861181662294</v>
      </c>
      <c r="DB2437">
        <f ca="1"/>
        <v>78.088368047017653</v>
      </c>
      <c r="DC2437">
        <f ca="1"/>
        <v>78.326366425966427</v>
      </c>
      <c r="DD2437">
        <v>77.07565982491225</v>
      </c>
      <c r="DE2437">
        <f ca="1"/>
        <v>78.650286985061754</v>
      </c>
      <c r="DF2437">
        <v>79.401666100074621</v>
      </c>
    </row>
    <row r="2438" spans="1:110" x14ac:dyDescent="0.25">
      <c r="A2438">
        <v>88</v>
      </c>
      <c r="B2438" t="b">
        <v>1</v>
      </c>
      <c r="CW2438">
        <v>0.83111338797814205</v>
      </c>
      <c r="CX2438">
        <v>78</v>
      </c>
      <c r="CY2438">
        <v>78.354266693378463</v>
      </c>
      <c r="CZ2438">
        <v>78.886773859276218</v>
      </c>
      <c r="DA2438">
        <v>123.11846021104211</v>
      </c>
      <c r="DB2438">
        <f ca="1"/>
        <v>78.098144000178578</v>
      </c>
      <c r="DC2438">
        <f ca="1"/>
        <v>78.340304360283639</v>
      </c>
      <c r="DD2438">
        <v>77.087751741346977</v>
      </c>
      <c r="DE2438">
        <f ca="1"/>
        <v>78.661053550278126</v>
      </c>
      <c r="DF2438">
        <v>79.412327109617109</v>
      </c>
    </row>
    <row r="2439" spans="1:110" x14ac:dyDescent="0.25">
      <c r="A2439">
        <v>81</v>
      </c>
      <c r="B2439" t="b">
        <v>1</v>
      </c>
      <c r="CW2439">
        <v>0.83145491803278693</v>
      </c>
      <c r="CX2439">
        <v>78</v>
      </c>
      <c r="CY2439">
        <v>78.367183154974583</v>
      </c>
      <c r="CZ2439">
        <v>78.902509158082779</v>
      </c>
      <c r="DA2439">
        <v>123.2585916995703</v>
      </c>
      <c r="DB2439">
        <f ca="1"/>
        <v>78.10792983645787</v>
      </c>
      <c r="DC2439">
        <f ca="1"/>
        <v>78.35426205425432</v>
      </c>
      <c r="DD2439">
        <v>77.099855890382344</v>
      </c>
      <c r="DE2439">
        <f ca="1"/>
        <v>78.671827825147133</v>
      </c>
      <c r="DF2439">
        <v>79.422995129390557</v>
      </c>
    </row>
    <row r="2440" spans="1:110" x14ac:dyDescent="0.25">
      <c r="A2440">
        <v>81</v>
      </c>
      <c r="B2440" t="b">
        <v>1</v>
      </c>
      <c r="CW2440">
        <v>0.83179644808743169</v>
      </c>
      <c r="CX2440">
        <v>78</v>
      </c>
      <c r="CY2440">
        <v>78.380116454148549</v>
      </c>
      <c r="CZ2440">
        <v>78.918268113844348</v>
      </c>
      <c r="DA2440">
        <v>123.3990074306634</v>
      </c>
      <c r="DB2440">
        <f ca="1"/>
        <v>78.117725597194834</v>
      </c>
      <c r="DC2440">
        <f ca="1"/>
        <v>78.368239587271475</v>
      </c>
      <c r="DD2440">
        <v>77.111972309218359</v>
      </c>
      <c r="DE2440">
        <f ca="1"/>
        <v>78.682609839092876</v>
      </c>
      <c r="DF2440">
        <v>79.433670186360132</v>
      </c>
    </row>
    <row r="2441" spans="1:110" x14ac:dyDescent="0.25">
      <c r="A2441">
        <v>79.400000000000006</v>
      </c>
      <c r="B2441" t="b">
        <v>1</v>
      </c>
      <c r="CW2441">
        <v>0.83213797814207646</v>
      </c>
      <c r="CX2441">
        <v>78</v>
      </c>
      <c r="CY2441">
        <v>78.393066658768817</v>
      </c>
      <c r="CZ2441">
        <v>78.934050822202266</v>
      </c>
      <c r="DA2441">
        <v>123.53970855978022</v>
      </c>
      <c r="DB2441">
        <f ca="1"/>
        <v>78.127531323958962</v>
      </c>
      <c r="DC2441">
        <f ca="1"/>
        <v>78.382237039191352</v>
      </c>
      <c r="DD2441">
        <v>77.124101035244024</v>
      </c>
      <c r="DE2441">
        <f ca="1"/>
        <v>78.693399621688727</v>
      </c>
      <c r="DF2441">
        <v>79.444352307625749</v>
      </c>
    </row>
    <row r="2442" spans="1:110" x14ac:dyDescent="0.25">
      <c r="A2442">
        <v>79.5</v>
      </c>
      <c r="B2442" t="b">
        <v>1</v>
      </c>
      <c r="CW2442">
        <v>0.83247950819672134</v>
      </c>
      <c r="CX2442">
        <v>78</v>
      </c>
      <c r="CY2442">
        <v>78.406033837095549</v>
      </c>
      <c r="CZ2442">
        <v>78.949857379362726</v>
      </c>
      <c r="DA2442">
        <v>123.68069624943945</v>
      </c>
      <c r="DB2442">
        <f ca="1"/>
        <v>78.137347058551612</v>
      </c>
      <c r="DC2442">
        <f ca="1"/>
        <v>78.396254490337043</v>
      </c>
      <c r="DD2442">
        <v>77.136242106038594</v>
      </c>
      <c r="DE2442">
        <f ca="1"/>
        <v>78.704197202658449</v>
      </c>
      <c r="DF2442">
        <v>79.455041520423023</v>
      </c>
    </row>
    <row r="2443" spans="1:110" x14ac:dyDescent="0.25">
      <c r="A2443">
        <v>79.400000000000006</v>
      </c>
      <c r="B2443" t="b">
        <v>1</v>
      </c>
      <c r="CW2443">
        <v>0.83282103825136611</v>
      </c>
      <c r="CX2443">
        <v>78</v>
      </c>
      <c r="CY2443">
        <v>78.419018057783504</v>
      </c>
      <c r="CZ2443">
        <v>78.965687882100923</v>
      </c>
      <c r="DA2443">
        <v>123.82197166927702</v>
      </c>
      <c r="DB2443">
        <f ca="1"/>
        <v>78.14717284300778</v>
      </c>
      <c r="DC2443">
        <f ca="1"/>
        <v>78.410292021502229</v>
      </c>
      <c r="DD2443">
        <v>77.148395559372943</v>
      </c>
      <c r="DE2443">
        <f ca="1"/>
        <v>78.71500261187721</v>
      </c>
      <c r="DF2443">
        <v>79.465737852124278</v>
      </c>
    </row>
    <row r="2444" spans="1:110" x14ac:dyDescent="0.25">
      <c r="A2444">
        <v>79.099999999999994</v>
      </c>
      <c r="B2444" t="b">
        <v>1</v>
      </c>
      <c r="CW2444">
        <v>0.83316256830601088</v>
      </c>
      <c r="CX2444">
        <v>78</v>
      </c>
      <c r="CY2444">
        <v>78.432019389885383</v>
      </c>
      <c r="CZ2444">
        <v>78.98154242776603</v>
      </c>
      <c r="DA2444">
        <v>123.96353599610482</v>
      </c>
      <c r="DB2444">
        <f ca="1"/>
        <v>78.157008719598068</v>
      </c>
      <c r="DC2444">
        <f ca="1"/>
        <v>78.424349713954925</v>
      </c>
      <c r="DD2444">
        <v>77.160561433210972</v>
      </c>
      <c r="DE2444">
        <f ca="1"/>
        <v>78.725815879372831</v>
      </c>
      <c r="DF2444">
        <v>79.476441330239524</v>
      </c>
    </row>
    <row r="2445" spans="1:110" x14ac:dyDescent="0.25">
      <c r="A2445">
        <v>74.900000000000006</v>
      </c>
      <c r="B2445" t="b">
        <v>1</v>
      </c>
      <c r="CW2445">
        <v>0.83350409836065575</v>
      </c>
      <c r="CX2445">
        <v>78</v>
      </c>
      <c r="CY2445">
        <v>78.44503790285475</v>
      </c>
      <c r="CZ2445">
        <v>78.997421114285601</v>
      </c>
      <c r="DA2445">
        <v>124.10539041396912</v>
      </c>
      <c r="DB2445">
        <f ca="1"/>
        <v>78.166854730830394</v>
      </c>
      <c r="DC2445">
        <f ca="1"/>
        <v>78.438427649441351</v>
      </c>
      <c r="DD2445">
        <v>77.172739765710958</v>
      </c>
      <c r="DE2445">
        <f ca="1"/>
        <v>78.736637035326808</v>
      </c>
      <c r="DF2445">
        <v>79.487151982417487</v>
      </c>
    </row>
    <row r="2446" spans="1:110" x14ac:dyDescent="0.25">
      <c r="A2446">
        <v>74.7</v>
      </c>
      <c r="B2446" t="b">
        <v>1</v>
      </c>
      <c r="CW2446">
        <v>0.83384562841530052</v>
      </c>
      <c r="CX2446">
        <v>78</v>
      </c>
      <c r="CY2446">
        <v>78.458073666549495</v>
      </c>
      <c r="CZ2446">
        <v>79.013324040170218</v>
      </c>
      <c r="DA2446">
        <v>124.24753611421008</v>
      </c>
      <c r="DB2446">
        <f ca="1"/>
        <v>78.176710919452006</v>
      </c>
      <c r="DC2446">
        <f ca="1"/>
        <v>78.452525910189692</v>
      </c>
      <c r="DD2446">
        <v>77.184930595226973</v>
      </c>
      <c r="DE2446">
        <f ca="1"/>
        <v>78.747466110075479</v>
      </c>
      <c r="DF2446">
        <v>79.497869836446654</v>
      </c>
    </row>
    <row r="2447" spans="1:110" x14ac:dyDescent="0.25">
      <c r="A2447">
        <v>74.599999999999994</v>
      </c>
      <c r="B2447" t="b">
        <v>1</v>
      </c>
      <c r="CW2447">
        <v>0.8341871584699454</v>
      </c>
      <c r="CX2447">
        <v>78</v>
      </c>
      <c r="CY2447">
        <v>78.47112675123492</v>
      </c>
      <c r="CZ2447">
        <v>79.029251304518382</v>
      </c>
      <c r="DA2447">
        <v>124.38997429552195</v>
      </c>
      <c r="DB2447">
        <f ca="1"/>
        <v>78.186577328451222</v>
      </c>
      <c r="DC2447">
        <f ca="1"/>
        <v>78.466644578914014</v>
      </c>
      <c r="DD2447">
        <v>77.197133960310254</v>
      </c>
      <c r="DE2447">
        <f ca="1"/>
        <v>78.758303134111202</v>
      </c>
      <c r="DF2447">
        <v>79.508594920256229</v>
      </c>
    </row>
    <row r="2448" spans="1:110" x14ac:dyDescent="0.25">
      <c r="A2448">
        <v>74.5</v>
      </c>
      <c r="B2448" t="b">
        <v>1</v>
      </c>
      <c r="CW2448">
        <v>0.83452868852459017</v>
      </c>
      <c r="CX2448">
        <v>78</v>
      </c>
      <c r="CY2448">
        <v>78.484197227586989</v>
      </c>
      <c r="CZ2448">
        <v>79.045203007021186</v>
      </c>
      <c r="DA2448">
        <v>124.53270616401342</v>
      </c>
      <c r="DB2448">
        <f ca="1"/>
        <v>78.196454001059493</v>
      </c>
      <c r="DC2448">
        <f ca="1"/>
        <v>78.480783738818175</v>
      </c>
      <c r="DD2448">
        <v>77.209349899710702</v>
      </c>
      <c r="DE2448">
        <f ca="1"/>
        <v>78.76914813808348</v>
      </c>
      <c r="DF2448">
        <v>79.519327261917226</v>
      </c>
    </row>
    <row r="2449" spans="1:110" x14ac:dyDescent="0.25">
      <c r="A2449">
        <v>74.5</v>
      </c>
      <c r="B2449" t="b">
        <v>1</v>
      </c>
      <c r="CW2449">
        <v>0.83487021857923494</v>
      </c>
      <c r="CX2449">
        <v>78</v>
      </c>
      <c r="CY2449">
        <v>78.497285166695661</v>
      </c>
      <c r="CZ2449">
        <v>79.061179247966919</v>
      </c>
      <c r="DA2449">
        <v>124.67573293326923</v>
      </c>
      <c r="DB2449">
        <f ca="1"/>
        <v>78.206340980753225</v>
      </c>
      <c r="DC2449">
        <f ca="1"/>
        <v>78.494943473599776</v>
      </c>
      <c r="DD2449">
        <v>77.221578452378225</v>
      </c>
      <c r="DE2449">
        <f ca="1"/>
        <v>78.780001152800125</v>
      </c>
      <c r="DF2449">
        <v>79.530066889643535</v>
      </c>
    </row>
    <row r="2450" spans="1:110" x14ac:dyDescent="0.25">
      <c r="A2450">
        <v>74.5</v>
      </c>
      <c r="B2450" t="b">
        <v>1</v>
      </c>
      <c r="CW2450">
        <v>0.83521174863387981</v>
      </c>
      <c r="CX2450">
        <v>78</v>
      </c>
      <c r="CY2450">
        <v>78.510390640068252</v>
      </c>
      <c r="CZ2450">
        <v>79.077180128246411</v>
      </c>
      <c r="DA2450">
        <v>124.81905582441189</v>
      </c>
      <c r="DB2450">
        <f ca="1"/>
        <v>78.216238311255708</v>
      </c>
      <c r="DC2450">
        <f ca="1"/>
        <v>78.509123867454164</v>
      </c>
      <c r="DD2450">
        <v>77.233819657464238</v>
      </c>
      <c r="DE2450">
        <f ca="1"/>
        <v>78.790862209228479</v>
      </c>
      <c r="DF2450">
        <v>79.540813831792917</v>
      </c>
    </row>
    <row r="2451" spans="1:110" x14ac:dyDescent="0.25">
      <c r="A2451">
        <v>71.8</v>
      </c>
      <c r="B2451" t="b">
        <v>1</v>
      </c>
      <c r="CW2451">
        <v>0.83555327868852458</v>
      </c>
      <c r="CX2451">
        <v>78</v>
      </c>
      <c r="CY2451">
        <v>78.523513719632788</v>
      </c>
      <c r="CZ2451">
        <v>79.093205749357466</v>
      </c>
      <c r="DA2451">
        <v>124.96267606616416</v>
      </c>
      <c r="DB2451">
        <f ca="1"/>
        <v>78.226146036539205</v>
      </c>
      <c r="DC2451">
        <f ca="1"/>
        <v>78.523325005078448</v>
      </c>
      <c r="DD2451">
        <v>77.246073554323146</v>
      </c>
      <c r="DE2451">
        <f ca="1"/>
        <v>78.801731338496595</v>
      </c>
      <c r="DF2451">
        <v>79.551568116868111</v>
      </c>
    </row>
    <row r="2452" spans="1:110" x14ac:dyDescent="0.25">
      <c r="A2452">
        <v>72.3</v>
      </c>
      <c r="B2452" t="b">
        <v>1</v>
      </c>
      <c r="CW2452">
        <v>0.83589480874316935</v>
      </c>
      <c r="CX2452">
        <v>78</v>
      </c>
      <c r="CY2452">
        <v>78.536654477741251</v>
      </c>
      <c r="CZ2452">
        <v>79.109256213410177</v>
      </c>
      <c r="DA2452">
        <v>125.1065948949125</v>
      </c>
      <c r="DB2452">
        <f ca="1"/>
        <v>78.236064200826831</v>
      </c>
      <c r="DC2452">
        <f ca="1"/>
        <v>78.537546971675596</v>
      </c>
      <c r="DD2452">
        <v>77.258340182513763</v>
      </c>
      <c r="DE2452">
        <f ca="1"/>
        <v>78.812608571894387</v>
      </c>
      <c r="DF2452">
        <v>79.562329773517916</v>
      </c>
    </row>
    <row r="2453" spans="1:110" x14ac:dyDescent="0.25">
      <c r="A2453">
        <v>73.7</v>
      </c>
      <c r="B2453" t="b">
        <v>1</v>
      </c>
      <c r="CW2453">
        <v>0.83623633879781423</v>
      </c>
      <c r="CX2453">
        <v>78</v>
      </c>
      <c r="CY2453">
        <v>78.549812987173297</v>
      </c>
      <c r="CZ2453">
        <v>79.125331623131601</v>
      </c>
      <c r="DA2453">
        <v>125.25081355477077</v>
      </c>
      <c r="DB2453">
        <f ca="1"/>
        <v>78.245992848594597</v>
      </c>
      <c r="DC2453">
        <f ca="1"/>
        <v>78.551789852958592</v>
      </c>
      <c r="DD2453">
        <v>77.270619581800844</v>
      </c>
      <c r="DE2453">
        <f ca="1"/>
        <v>78.823493940874897</v>
      </c>
      <c r="DF2453">
        <v>79.573098830538271</v>
      </c>
    </row>
    <row r="2454" spans="1:110" x14ac:dyDescent="0.25">
      <c r="A2454">
        <v>73.8</v>
      </c>
      <c r="B2454" t="b">
        <v>1</v>
      </c>
      <c r="CW2454">
        <v>0.83657786885245899</v>
      </c>
      <c r="CX2454">
        <v>78</v>
      </c>
      <c r="CY2454">
        <v>78.562989321139455</v>
      </c>
      <c r="CZ2454">
        <v>79.14143208187113</v>
      </c>
      <c r="DA2454">
        <v>125.39533329764468</v>
      </c>
      <c r="DB2454">
        <f ca="1"/>
        <v>78.255932024573426</v>
      </c>
      <c r="DC2454">
        <f ca="1"/>
        <v>78.566053735154512</v>
      </c>
      <c r="DD2454">
        <v>77.282911792156597</v>
      </c>
      <c r="DE2454">
        <f ca="1"/>
        <v>78.834387477055543</v>
      </c>
      <c r="DF2454">
        <v>79.58387531687336</v>
      </c>
    </row>
    <row r="2455" spans="1:110" x14ac:dyDescent="0.25">
      <c r="A2455">
        <v>74.2</v>
      </c>
      <c r="B2455" t="b">
        <v>1</v>
      </c>
      <c r="CW2455">
        <v>0.83691939890710387</v>
      </c>
      <c r="CX2455">
        <v>78</v>
      </c>
      <c r="CY2455">
        <v>78.576183553284793</v>
      </c>
      <c r="CZ2455">
        <v>79.157557693605597</v>
      </c>
      <c r="DA2455">
        <v>125.54015538329726</v>
      </c>
      <c r="DB2455">
        <f ca="1"/>
        <v>78.265881773751204</v>
      </c>
      <c r="DC2455">
        <f ca="1"/>
        <v>78.580338705008799</v>
      </c>
      <c r="DD2455">
        <v>77.295216853762128</v>
      </c>
      <c r="DE2455">
        <f ca="1"/>
        <v>78.845289212219299</v>
      </c>
      <c r="DF2455">
        <v>79.594659261616727</v>
      </c>
    </row>
    <row r="2456" spans="1:110" x14ac:dyDescent="0.25">
      <c r="A2456">
        <v>69.099999999999994</v>
      </c>
      <c r="B2456" t="b">
        <v>1</v>
      </c>
      <c r="CW2456">
        <v>0.83726092896174864</v>
      </c>
      <c r="CX2456">
        <v>78</v>
      </c>
      <c r="CY2456">
        <v>78.58939575769233</v>
      </c>
      <c r="CZ2456">
        <v>79.173708562944043</v>
      </c>
      <c r="DA2456">
        <v>125.68528107941442</v>
      </c>
      <c r="DB2456">
        <f ca="1"/>
        <v>78.275842141374866</v>
      </c>
      <c r="DC2456">
        <f ca="1"/>
        <v>78.594644849789461</v>
      </c>
      <c r="DD2456">
        <v>77.307534807009077</v>
      </c>
      <c r="DE2456">
        <f ca="1"/>
        <v>78.856199178315975</v>
      </c>
      <c r="DF2456">
        <v>79.605450694012333</v>
      </c>
    </row>
    <row r="2457" spans="1:110" x14ac:dyDescent="0.25">
      <c r="A2457">
        <v>73.900000000000006</v>
      </c>
      <c r="B2457" t="b">
        <v>1</v>
      </c>
      <c r="CW2457">
        <v>0.83760245901639341</v>
      </c>
      <c r="CX2457">
        <v>78</v>
      </c>
      <c r="CY2457">
        <v>78.602626008886759</v>
      </c>
      <c r="CZ2457">
        <v>79.189884795133437</v>
      </c>
      <c r="DA2457">
        <v>125.83071166167181</v>
      </c>
      <c r="DB2457">
        <f ca="1"/>
        <v>78.285813172952459</v>
      </c>
      <c r="DC2457">
        <f ca="1"/>
        <v>78.608972257291413</v>
      </c>
      <c r="DD2457">
        <v>77.319865692501097</v>
      </c>
      <c r="DE2457">
        <f ca="1"/>
        <v>78.867117407463482</v>
      </c>
      <c r="DF2457">
        <v>79.616249643455788</v>
      </c>
    </row>
    <row r="2458" spans="1:110" x14ac:dyDescent="0.25">
      <c r="A2458">
        <v>73.7</v>
      </c>
      <c r="B2458" t="b">
        <v>1</v>
      </c>
      <c r="CW2458">
        <v>0.83794398907103829</v>
      </c>
      <c r="CX2458">
        <v>78</v>
      </c>
      <c r="CY2458">
        <v>78.615874381837955</v>
      </c>
      <c r="CZ2458">
        <v>79.206086496063818</v>
      </c>
      <c r="DA2458">
        <v>125.97644841380205</v>
      </c>
      <c r="DB2458">
        <f ca="1"/>
        <v>78.295794914255282</v>
      </c>
      <c r="DC2458">
        <f ca="1"/>
        <v>78.623321015840801</v>
      </c>
      <c r="DD2458">
        <v>77.332209551055413</v>
      </c>
      <c r="DE2458">
        <f ca="1"/>
        <v>78.87804393194908</v>
      </c>
      <c r="DF2458">
        <v>79.627056139495451</v>
      </c>
    </row>
    <row r="2459" spans="1:110" x14ac:dyDescent="0.25">
      <c r="A2459">
        <v>72.7</v>
      </c>
      <c r="B2459" t="b">
        <v>1</v>
      </c>
      <c r="CW2459">
        <v>0.83828551912568305</v>
      </c>
      <c r="CX2459">
        <v>78</v>
      </c>
      <c r="CY2459">
        <v>78.629140951964587</v>
      </c>
      <c r="CZ2459">
        <v>79.222313772273324</v>
      </c>
      <c r="DA2459">
        <v>126.12249262766247</v>
      </c>
      <c r="DB2459">
        <f ca="1"/>
        <v>78.30578741131994</v>
      </c>
      <c r="DC2459">
        <f ca="1"/>
        <v>78.637691214299338</v>
      </c>
      <c r="DD2459">
        <v>77.34456642370445</v>
      </c>
      <c r="DE2459">
        <f ca="1"/>
        <v>78.88897878423073</v>
      </c>
      <c r="DF2459">
        <v>79.63787021183353</v>
      </c>
    </row>
    <row r="2460" spans="1:110" x14ac:dyDescent="0.25">
      <c r="A2460">
        <v>71.5</v>
      </c>
      <c r="B2460" t="b">
        <v>1</v>
      </c>
      <c r="CW2460">
        <v>0.83862704918032782</v>
      </c>
      <c r="CX2460">
        <v>78</v>
      </c>
      <c r="CY2460">
        <v>78.642425795137981</v>
      </c>
      <c r="CZ2460">
        <v>79.238566730954176</v>
      </c>
      <c r="DA2460">
        <v>126.26884560330414</v>
      </c>
      <c r="DB2460">
        <f ca="1"/>
        <v>78.315790710450628</v>
      </c>
      <c r="DC2460">
        <f ca="1"/>
        <v>78.652082942068759</v>
      </c>
      <c r="DD2460">
        <v>77.356936351697385</v>
      </c>
      <c r="DE2460">
        <f ca="1"/>
        <v>78.899921996938289</v>
      </c>
      <c r="DF2460">
        <v>79.648691890327299</v>
      </c>
    </row>
    <row r="2461" spans="1:110" x14ac:dyDescent="0.25">
      <c r="A2461">
        <v>64.099999999999994</v>
      </c>
      <c r="B2461" t="b">
        <v>1</v>
      </c>
      <c r="CW2461">
        <v>0.8389685792349727</v>
      </c>
      <c r="CX2461">
        <v>78</v>
      </c>
      <c r="CY2461">
        <v>78.655728987685549</v>
      </c>
      <c r="CZ2461">
        <v>79.254845479957325</v>
      </c>
      <c r="DA2461">
        <v>126.41550864904124</v>
      </c>
      <c r="DB2461">
        <f ca="1"/>
        <v>78.32580485822119</v>
      </c>
      <c r="DC2461">
        <f ca="1"/>
        <v>78.666496289095349</v>
      </c>
      <c r="DD2461">
        <v>77.369319376501736</v>
      </c>
      <c r="DE2461">
        <f ca="1"/>
        <v>78.910873602874929</v>
      </c>
      <c r="DF2461">
        <v>79.659521204990313</v>
      </c>
    </row>
    <row r="2462" spans="1:110" x14ac:dyDescent="0.25">
      <c r="A2462">
        <v>63.8</v>
      </c>
      <c r="B2462" t="b">
        <v>1</v>
      </c>
      <c r="CW2462">
        <v>0.83931010928961747</v>
      </c>
      <c r="CX2462">
        <v>78</v>
      </c>
      <c r="CY2462">
        <v>78.669050606394933</v>
      </c>
      <c r="CZ2462">
        <v>79.271150127798776</v>
      </c>
      <c r="DA2462">
        <v>126.56248308152099</v>
      </c>
      <c r="DB2462">
        <f ca="1"/>
        <v>78.335829901477339</v>
      </c>
      <c r="DC2462">
        <f ca="1"/>
        <v>78.68093134587437</v>
      </c>
      <c r="DD2462">
        <v>77.381715539805015</v>
      </c>
      <c r="DE2462">
        <f ca="1"/>
        <v>78.921833635018373</v>
      </c>
      <c r="DF2462">
        <v>79.670358185993464</v>
      </c>
    </row>
    <row r="2463" spans="1:110" x14ac:dyDescent="0.25">
      <c r="A2463">
        <v>63.5</v>
      </c>
      <c r="B2463" t="b">
        <v>1</v>
      </c>
      <c r="CW2463">
        <v>0.83965163934426235</v>
      </c>
      <c r="CX2463">
        <v>78</v>
      </c>
      <c r="CY2463">
        <v>78.682390728517419</v>
      </c>
      <c r="CZ2463">
        <v>79.287480783664549</v>
      </c>
      <c r="DA2463">
        <v>126.70977022579494</v>
      </c>
      <c r="DB2463">
        <f ca="1"/>
        <v>78.345865887338945</v>
      </c>
      <c r="DC2463">
        <f ca="1"/>
        <v>78.695388203454641</v>
      </c>
      <c r="DD2463">
        <v>77.394124883516398</v>
      </c>
      <c r="DE2463">
        <f ca="1"/>
        <v>78.932802126522319</v>
      </c>
      <c r="DF2463">
        <v>79.681202863666343</v>
      </c>
    </row>
    <row r="2464" spans="1:110" x14ac:dyDescent="0.25">
      <c r="A2464">
        <v>63.2</v>
      </c>
      <c r="B2464" t="b">
        <v>1</v>
      </c>
      <c r="CW2464">
        <v>0.83999316939890711</v>
      </c>
      <c r="CX2464">
        <v>78</v>
      </c>
      <c r="CY2464">
        <v>78.695749431772043</v>
      </c>
      <c r="CZ2464">
        <v>79.303837557416571</v>
      </c>
      <c r="DA2464">
        <v>126.85737141539028</v>
      </c>
      <c r="DB2464">
        <f ca="1"/>
        <v>78.355912863202235</v>
      </c>
      <c r="DC2464">
        <f ca="1"/>
        <v>78.709866953443239</v>
      </c>
      <c r="DD2464">
        <v>77.406547449768297</v>
      </c>
      <c r="DE2464">
        <f ca="1"/>
        <v>78.943779110717699</v>
      </c>
      <c r="DF2464">
        <v>79.692055268498279</v>
      </c>
    </row>
    <row r="2465" spans="1:110" x14ac:dyDescent="0.25">
      <c r="A2465">
        <v>62.7</v>
      </c>
      <c r="B2465" t="b">
        <v>1</v>
      </c>
      <c r="CW2465">
        <v>0.84033469945355188</v>
      </c>
      <c r="CX2465">
        <v>78</v>
      </c>
      <c r="CY2465">
        <v>78.709126794349388</v>
      </c>
      <c r="CZ2465">
        <v>79.320220559598468</v>
      </c>
      <c r="DA2465">
        <v>127.00528799238261</v>
      </c>
      <c r="DB2465">
        <f ca="1"/>
        <v>78.365970876741983</v>
      </c>
      <c r="DC2465">
        <f ca="1"/>
        <v>78.724367688010062</v>
      </c>
      <c r="DD2465">
        <v>77.41898328091807</v>
      </c>
      <c r="DE2465">
        <f ca="1"/>
        <v>78.954764621114137</v>
      </c>
      <c r="DF2465">
        <v>79.702915431139729</v>
      </c>
    </row>
    <row r="2466" spans="1:110" x14ac:dyDescent="0.25">
      <c r="A2466">
        <v>62.5</v>
      </c>
      <c r="B2466" t="b">
        <v>1</v>
      </c>
      <c r="CW2466">
        <v>0.84067622950819676</v>
      </c>
      <c r="CX2466">
        <v>78.099999999999994</v>
      </c>
      <c r="CY2466">
        <v>78.722522894915514</v>
      </c>
      <c r="CZ2466">
        <v>79.336629901440844</v>
      </c>
      <c r="DA2466">
        <v>127.15352130746901</v>
      </c>
      <c r="DB2466">
        <f ca="1"/>
        <v>78.376039975913912</v>
      </c>
      <c r="DC2466">
        <f ca="1"/>
        <v>78.738890499892605</v>
      </c>
      <c r="DD2466">
        <v>77.431432419549751</v>
      </c>
      <c r="DE2466">
        <f ca="1"/>
        <v>78.965758691401192</v>
      </c>
      <c r="DF2466">
        <v>79.713783382403378</v>
      </c>
    </row>
    <row r="2467" spans="1:110" x14ac:dyDescent="0.25">
      <c r="A2467">
        <v>62</v>
      </c>
      <c r="B2467" t="b">
        <v>1</v>
      </c>
      <c r="CW2467">
        <v>0.84101775956284153</v>
      </c>
      <c r="CX2467">
        <v>78.099999999999994</v>
      </c>
      <c r="CY2467">
        <v>78.735937812615802</v>
      </c>
      <c r="CZ2467">
        <v>79.353065694867524</v>
      </c>
      <c r="DA2467">
        <v>127.30207272004192</v>
      </c>
      <c r="DB2467">
        <f ca="1"/>
        <v>78.386120208956996</v>
      </c>
      <c r="DC2467">
        <f ca="1"/>
        <v>78.753435482400661</v>
      </c>
      <c r="DD2467">
        <v>77.443894908475627</v>
      </c>
      <c r="DE2467">
        <f ca="1"/>
        <v>78.976761355449938</v>
      </c>
      <c r="DF2467">
        <v>79.724659153265407</v>
      </c>
    </row>
    <row r="2468" spans="1:110" x14ac:dyDescent="0.25">
      <c r="A2468">
        <v>61.8</v>
      </c>
      <c r="B2468" t="b">
        <v>1</v>
      </c>
      <c r="CW2468">
        <v>0.84135928961748629</v>
      </c>
      <c r="CX2468">
        <v>78.099999999999994</v>
      </c>
      <c r="CY2468">
        <v>78.749371627079228</v>
      </c>
      <c r="CZ2468">
        <v>79.369528052501295</v>
      </c>
      <c r="DA2468">
        <v>127.45094359826419</v>
      </c>
      <c r="DB2468">
        <f ca="1"/>
        <v>78.396211624395704</v>
      </c>
      <c r="DC2468">
        <f ca="1"/>
        <v>78.76800272942117</v>
      </c>
      <c r="DD2468">
        <v>77.456370790738134</v>
      </c>
      <c r="DE2468">
        <f ca="1"/>
        <v>78.987772647314188</v>
      </c>
      <c r="DF2468">
        <v>79.735542774866843</v>
      </c>
    </row>
    <row r="2469" spans="1:110" x14ac:dyDescent="0.25">
      <c r="A2469">
        <v>61.4</v>
      </c>
      <c r="B2469" t="b">
        <v>1</v>
      </c>
      <c r="CW2469">
        <v>0.84170081967213117</v>
      </c>
      <c r="CX2469">
        <v>78.099999999999994</v>
      </c>
      <c r="CY2469">
        <v>78.762824418422156</v>
      </c>
      <c r="CZ2469">
        <v>79.386017087669728</v>
      </c>
      <c r="DA2469">
        <v>127.60013531914458</v>
      </c>
      <c r="DB2469">
        <f ca="1"/>
        <v>78.406314271042461</v>
      </c>
      <c r="DC2469">
        <f ca="1"/>
        <v>78.782592335423132</v>
      </c>
      <c r="DD2469">
        <v>77.468860109611413</v>
      </c>
      <c r="DE2469">
        <f ca="1"/>
        <v>78.998792601232012</v>
      </c>
      <c r="DF2469">
        <v>79.746434278514727</v>
      </c>
    </row>
    <row r="2470" spans="1:110" x14ac:dyDescent="0.25">
      <c r="A2470">
        <v>61</v>
      </c>
      <c r="B2470" t="b">
        <v>1</v>
      </c>
      <c r="CW2470">
        <v>0.84204234972677594</v>
      </c>
      <c r="CX2470">
        <v>78.099999999999994</v>
      </c>
      <c r="CY2470">
        <v>78.776296267252476</v>
      </c>
      <c r="CZ2470">
        <v>79.402532914411239</v>
      </c>
      <c r="DA2470">
        <v>127.74964926861401</v>
      </c>
      <c r="DB2470">
        <f ca="1"/>
        <v>78.416428197999977</v>
      </c>
      <c r="DC2470">
        <f ca="1"/>
        <v>78.797204395462373</v>
      </c>
      <c r="DD2470">
        <v>77.481362908603188</v>
      </c>
      <c r="DE2470">
        <f ca="1"/>
        <v>79.009821251627145</v>
      </c>
      <c r="DF2470">
        <v>79.7573336956834</v>
      </c>
    </row>
    <row r="2471" spans="1:110" x14ac:dyDescent="0.25">
      <c r="A2471">
        <v>67</v>
      </c>
      <c r="B2471" t="b">
        <v>1</v>
      </c>
      <c r="CW2471">
        <v>0.84238387978142082</v>
      </c>
      <c r="CX2471">
        <v>78.099999999999994</v>
      </c>
      <c r="CY2471">
        <v>78.789787254673868</v>
      </c>
      <c r="CZ2471">
        <v>79.419075647481151</v>
      </c>
      <c r="DA2471">
        <v>127.89948684160318</v>
      </c>
      <c r="DB2471">
        <f ca="1"/>
        <v>78.426553454663676</v>
      </c>
      <c r="DC2471">
        <f ca="1"/>
        <v>78.811839005186684</v>
      </c>
      <c r="DD2471">
        <v>77.493879231456461</v>
      </c>
      <c r="DE2471">
        <f ca="1"/>
        <v>79.020858633110407</v>
      </c>
      <c r="DF2471">
        <v>79.768241058015889</v>
      </c>
    </row>
    <row r="2472" spans="1:110" x14ac:dyDescent="0.25">
      <c r="A2472">
        <v>59.7</v>
      </c>
      <c r="B2472" t="b">
        <v>1</v>
      </c>
      <c r="CW2472">
        <v>0.84272540983606559</v>
      </c>
      <c r="CX2472">
        <v>78.099999999999994</v>
      </c>
      <c r="CY2472">
        <v>78.803297462289805</v>
      </c>
      <c r="CZ2472">
        <v>79.435645402357707</v>
      </c>
      <c r="DA2472">
        <v>128.0496494421202</v>
      </c>
      <c r="DB2472">
        <f ca="1"/>
        <v>78.436690090724127</v>
      </c>
      <c r="DC2472">
        <f ca="1"/>
        <v>78.826496260840713</v>
      </c>
      <c r="DD2472">
        <v>77.506409122151325</v>
      </c>
      <c r="DE2472">
        <f ca="1"/>
        <v>79.031904780481227</v>
      </c>
      <c r="DF2472">
        <v>79.779156397325082</v>
      </c>
    </row>
    <row r="2473" spans="1:110" x14ac:dyDescent="0.25">
      <c r="A2473">
        <v>59.6</v>
      </c>
      <c r="B2473" t="b">
        <v>1</v>
      </c>
      <c r="CW2473">
        <v>0.84306693989071035</v>
      </c>
      <c r="CX2473">
        <v>78.099999999999994</v>
      </c>
      <c r="CY2473">
        <v>78.816826972207934</v>
      </c>
      <c r="CZ2473">
        <v>79.452242295248439</v>
      </c>
      <c r="DA2473">
        <v>128.20013848332999</v>
      </c>
      <c r="DB2473">
        <f ca="1"/>
        <v>78.446838156169548</v>
      </c>
      <c r="DC2473">
        <f ca="1"/>
        <v>78.841176259271094</v>
      </c>
      <c r="DD2473">
        <v>77.518952624906802</v>
      </c>
      <c r="DE2473">
        <f ca="1"/>
        <v>79.042959728729045</v>
      </c>
      <c r="DF2473">
        <v>79.790079745595165</v>
      </c>
    </row>
    <row r="2474" spans="1:110" x14ac:dyDescent="0.25">
      <c r="A2474">
        <v>59.4</v>
      </c>
      <c r="B2474" t="b">
        <v>1</v>
      </c>
      <c r="CW2474">
        <v>0.84340846994535523</v>
      </c>
      <c r="CX2474">
        <v>78.099999999999994</v>
      </c>
      <c r="CY2474">
        <v>78.830375867044182</v>
      </c>
      <c r="CZ2474">
        <v>79.468866443096204</v>
      </c>
      <c r="DA2474">
        <v>128.35095538763377</v>
      </c>
      <c r="DB2474">
        <f ca="1"/>
        <v>78.456997701288202</v>
      </c>
      <c r="DC2474">
        <f ca="1"/>
        <v>78.855879097931563</v>
      </c>
      <c r="DD2474">
        <v>77.531509784182575</v>
      </c>
      <c r="DE2474">
        <f ca="1"/>
        <v>79.054023513034849</v>
      </c>
      <c r="DF2474">
        <v>79.801011134982872</v>
      </c>
    </row>
    <row r="2475" spans="1:110" x14ac:dyDescent="0.25">
      <c r="A2475">
        <v>58.9</v>
      </c>
      <c r="B2475" t="b">
        <v>1</v>
      </c>
      <c r="CW2475">
        <v>0.84375</v>
      </c>
      <c r="CX2475">
        <v>78.099999999999994</v>
      </c>
      <c r="CY2475">
        <v>78.843944229927203</v>
      </c>
      <c r="CZ2475">
        <v>79.485517963585707</v>
      </c>
      <c r="DA2475">
        <v>128.50210158674975</v>
      </c>
      <c r="DB2475">
        <f ca="1"/>
        <v>78.467168776670974</v>
      </c>
      <c r="DC2475">
        <f ca="1"/>
        <v>78.870604874888116</v>
      </c>
      <c r="DD2475">
        <v>77.544080644680918</v>
      </c>
      <c r="DE2475">
        <f ca="1"/>
        <v>79.065096168772683</v>
      </c>
      <c r="DF2475">
        <v>79.811950597818907</v>
      </c>
    </row>
    <row r="2476" spans="1:110" x14ac:dyDescent="0.25">
      <c r="A2476">
        <v>58.6</v>
      </c>
      <c r="B2476" t="b">
        <v>1</v>
      </c>
      <c r="CW2476">
        <v>0.84409153005464477</v>
      </c>
      <c r="CX2476">
        <v>78.099999999999994</v>
      </c>
      <c r="CY2476">
        <v>78.857532144502628</v>
      </c>
      <c r="CZ2476">
        <v>79.502196975149516</v>
      </c>
      <c r="DA2476">
        <v>128.65357852179483</v>
      </c>
      <c r="DB2476">
        <f ca="1"/>
        <v>78.477351433213926</v>
      </c>
      <c r="DC2476">
        <f ca="1"/>
        <v>78.88535368882431</v>
      </c>
      <c r="DD2476">
        <v>77.556665251348491</v>
      </c>
      <c r="DE2476">
        <f ca="1"/>
        <v>79.076177731511095</v>
      </c>
      <c r="DF2476">
        <v>79.822898166609235</v>
      </c>
    </row>
    <row r="2477" spans="1:110" x14ac:dyDescent="0.25">
      <c r="A2477">
        <v>71.599999999999994</v>
      </c>
      <c r="B2477" t="b">
        <v>1</v>
      </c>
      <c r="CW2477">
        <v>0.84443306010928965</v>
      </c>
      <c r="CX2477">
        <v>78.099999999999994</v>
      </c>
      <c r="CY2477">
        <v>78.87113969493754</v>
      </c>
      <c r="CZ2477">
        <v>79.518903596975107</v>
      </c>
      <c r="DA2477">
        <v>128.805387643367</v>
      </c>
      <c r="DB2477">
        <f ca="1"/>
        <v>78.487545722120799</v>
      </c>
      <c r="DC2477">
        <f ca="1"/>
        <v>78.900125639046493</v>
      </c>
      <c r="DD2477">
        <v>77.569263649378257</v>
      </c>
      <c r="DE2477">
        <f ca="1"/>
        <v>79.087268237014811</v>
      </c>
      <c r="DF2477">
        <v>79.833853874036464</v>
      </c>
    </row>
    <row r="2478" spans="1:110" x14ac:dyDescent="0.25">
      <c r="A2478">
        <v>71.400000000000006</v>
      </c>
      <c r="B2478" t="b">
        <v>1</v>
      </c>
      <c r="CW2478">
        <v>0.84477459016393441</v>
      </c>
      <c r="CX2478">
        <v>78.2</v>
      </c>
      <c r="CY2478">
        <v>78.884766965924925</v>
      </c>
      <c r="CZ2478">
        <v>79.535637949010805</v>
      </c>
      <c r="DA2478">
        <v>128.95753041162845</v>
      </c>
      <c r="DB2478">
        <f ca="1"/>
        <v>78.497751694905674</v>
      </c>
      <c r="DC2478">
        <f ca="1"/>
        <v>78.914920825489148</v>
      </c>
      <c r="DD2478">
        <v>77.581875884211343</v>
      </c>
      <c r="DE2478">
        <f ca="1"/>
        <v>79.098367721246092</v>
      </c>
      <c r="DF2478">
        <v>79.844817752961291</v>
      </c>
    </row>
    <row r="2479" spans="1:110" x14ac:dyDescent="0.25">
      <c r="A2479">
        <v>71.2</v>
      </c>
      <c r="B2479" t="b">
        <v>1</v>
      </c>
      <c r="CW2479">
        <v>0.84511612021857918</v>
      </c>
      <c r="CX2479">
        <v>78.2</v>
      </c>
      <c r="CY2479">
        <v>78.898414042688017</v>
      </c>
      <c r="CZ2479">
        <v>79.552400151972648</v>
      </c>
      <c r="DA2479">
        <v>129.11000829639025</v>
      </c>
      <c r="DB2479">
        <f ca="1"/>
        <v>78.507969403395578</v>
      </c>
      <c r="DC2479">
        <f ca="1"/>
        <v>78.929739348720375</v>
      </c>
      <c r="DD2479">
        <v>77.594502001538956</v>
      </c>
      <c r="DE2479">
        <f ca="1"/>
        <v>79.109476220366503</v>
      </c>
      <c r="DF2479">
        <v>79.85578983642381</v>
      </c>
    </row>
    <row r="2480" spans="1:110" x14ac:dyDescent="0.25">
      <c r="A2480">
        <v>71.3</v>
      </c>
      <c r="B2480" t="b">
        <v>1</v>
      </c>
      <c r="CW2480">
        <v>0.84545765027322406</v>
      </c>
      <c r="CX2480">
        <v>78.2</v>
      </c>
      <c r="CY2480">
        <v>78.912081010985162</v>
      </c>
      <c r="CZ2480">
        <v>79.569190327351038</v>
      </c>
      <c r="DA2480">
        <v>129.26282277719727</v>
      </c>
      <c r="DB2480">
        <f ca="1"/>
        <v>78.518198899733051</v>
      </c>
      <c r="DC2480">
        <f ca="1"/>
        <v>78.944581309947253</v>
      </c>
      <c r="DD2480">
        <v>77.607142047304364</v>
      </c>
      <c r="DE2480">
        <f ca="1"/>
        <v>79.120593770738367</v>
      </c>
      <c r="DF2480">
        <v>79.866770157645021</v>
      </c>
    </row>
    <row r="2481" spans="1:110" x14ac:dyDescent="0.25">
      <c r="A2481">
        <v>76</v>
      </c>
      <c r="B2481" t="b">
        <v>1</v>
      </c>
      <c r="CW2481">
        <v>0.84579918032786883</v>
      </c>
      <c r="CX2481">
        <v>78.2</v>
      </c>
      <c r="CY2481">
        <v>78.925767957114076</v>
      </c>
      <c r="CZ2481">
        <v>79.586008597417347</v>
      </c>
      <c r="DA2481">
        <v>129.41597534341426</v>
      </c>
      <c r="DB2481">
        <f ca="1"/>
        <v>78.52844023637897</v>
      </c>
      <c r="DC2481">
        <f ca="1"/>
        <v>78.959446811021493</v>
      </c>
      <c r="DD2481">
        <v>77.619796067704755</v>
      </c>
      <c r="DE2481">
        <f ca="1"/>
        <v>79.131720408926356</v>
      </c>
      <c r="DF2481">
        <v>79.877758750028207</v>
      </c>
    </row>
    <row r="2482" spans="1:110" x14ac:dyDescent="0.25">
      <c r="A2482">
        <v>73</v>
      </c>
      <c r="B2482" t="b">
        <v>1</v>
      </c>
      <c r="CW2482">
        <v>0.84614071038251371</v>
      </c>
      <c r="CX2482">
        <v>78.2</v>
      </c>
      <c r="CY2482">
        <v>78.939474967916681</v>
      </c>
      <c r="CZ2482">
        <v>79.602855085231084</v>
      </c>
      <c r="DA2482">
        <v>129.56946749431327</v>
      </c>
      <c r="DB2482">
        <f ca="1"/>
        <v>78.538693466115149</v>
      </c>
      <c r="DC2482">
        <f ca="1"/>
        <v>78.974335954444882</v>
      </c>
      <c r="DD2482">
        <v>77.632464109193279</v>
      </c>
      <c r="DE2482">
        <f ca="1"/>
        <v>79.142856171699222</v>
      </c>
      <c r="DF2482">
        <v>79.88875564716038</v>
      </c>
    </row>
    <row r="2483" spans="1:110" x14ac:dyDescent="0.25">
      <c r="A2483">
        <v>70</v>
      </c>
      <c r="B2483" t="b">
        <v>1</v>
      </c>
      <c r="CW2483">
        <v>0.84648224043715847</v>
      </c>
      <c r="CX2483">
        <v>78.2</v>
      </c>
      <c r="CY2483">
        <v>78.953202130783708</v>
      </c>
      <c r="CZ2483">
        <v>79.619729914646172</v>
      </c>
      <c r="DA2483">
        <v>129.72330073916135</v>
      </c>
      <c r="DB2483">
        <f ca="1"/>
        <v>78.548958642047069</v>
      </c>
      <c r="DC2483">
        <f ca="1"/>
        <v>78.989248843375066</v>
      </c>
      <c r="DD2483">
        <v>77.645146218481017</v>
      </c>
      <c r="DE2483">
        <f ca="1"/>
        <v>79.154001096031251</v>
      </c>
      <c r="DF2483">
        <v>79.899760882813723</v>
      </c>
    </row>
    <row r="2484" spans="1:110" x14ac:dyDescent="0.25">
      <c r="A2484">
        <v>69.8</v>
      </c>
      <c r="B2484" t="b">
        <v>1</v>
      </c>
      <c r="CW2484">
        <v>0.84682377049180324</v>
      </c>
      <c r="CX2484">
        <v>78.2</v>
      </c>
      <c r="CY2484">
        <v>78.96694953365963</v>
      </c>
      <c r="CZ2484">
        <v>79.636633210318607</v>
      </c>
      <c r="DA2484">
        <v>129.87747659730982</v>
      </c>
      <c r="DB2484">
        <f ca="1"/>
        <v>78.559235817606705</v>
      </c>
      <c r="DC2484">
        <f ca="1"/>
        <v>79.004185581631134</v>
      </c>
      <c r="DD2484">
        <v>77.657842442539007</v>
      </c>
      <c r="DE2484">
        <f ca="1"/>
        <v>79.165155219104108</v>
      </c>
      <c r="DF2484">
        <v>79.910774490947105</v>
      </c>
    </row>
    <row r="2485" spans="1:110" x14ac:dyDescent="0.25">
      <c r="A2485">
        <v>69.5</v>
      </c>
      <c r="B2485" t="b">
        <v>1</v>
      </c>
      <c r="CW2485">
        <v>0.84716530054644812</v>
      </c>
      <c r="CX2485">
        <v>78.2</v>
      </c>
      <c r="CY2485">
        <v>78.980717265047147</v>
      </c>
      <c r="CZ2485">
        <v>79.653565097712843</v>
      </c>
      <c r="DA2485">
        <v>130.03199659828431</v>
      </c>
      <c r="DB2485">
        <f ca="1"/>
        <v>78.569525046555341</v>
      </c>
      <c r="DC2485">
        <f ca="1"/>
        <v>79.019146273699505</v>
      </c>
      <c r="DD2485">
        <v>77.670552828600236</v>
      </c>
      <c r="DE2485">
        <f ca="1"/>
        <v>79.176318578308312</v>
      </c>
      <c r="DF2485">
        <v>79.921796505707562</v>
      </c>
    </row>
    <row r="2486" spans="1:110" x14ac:dyDescent="0.25">
      <c r="A2486">
        <v>69.3</v>
      </c>
      <c r="B2486" t="b">
        <v>1</v>
      </c>
      <c r="CW2486">
        <v>0.84750683060109289</v>
      </c>
      <c r="CX2486">
        <v>78.2</v>
      </c>
      <c r="CY2486">
        <v>78.994505414012281</v>
      </c>
      <c r="CZ2486">
        <v>79.670525703109305</v>
      </c>
      <c r="DA2486">
        <v>130.18686228187559</v>
      </c>
      <c r="DB2486">
        <f ca="1"/>
        <v>78.579826382986255</v>
      </c>
      <c r="DC2486">
        <f ca="1"/>
        <v>79.034131024739679</v>
      </c>
      <c r="DD2486">
        <v>77.683277424161702</v>
      </c>
      <c r="DE2486">
        <f ca="1"/>
        <v>79.187491211245074</v>
      </c>
      <c r="DF2486">
        <v>79.932826961431729</v>
      </c>
    </row>
    <row r="2487" spans="1:110" x14ac:dyDescent="0.25">
      <c r="A2487">
        <v>68.900000000000006</v>
      </c>
      <c r="B2487" t="b">
        <v>1</v>
      </c>
      <c r="CW2487">
        <v>0.84784836065573765</v>
      </c>
      <c r="CX2487">
        <v>78.3</v>
      </c>
      <c r="CY2487">
        <v>79.008314070189215</v>
      </c>
      <c r="CZ2487">
        <v>79.687515153611571</v>
      </c>
      <c r="DA2487">
        <v>130.3420751982319</v>
      </c>
      <c r="DB2487">
        <f ca="1"/>
        <v>78.59013988132773</v>
      </c>
      <c r="DC2487">
        <f ca="1"/>
        <v>79.049139940590152</v>
      </c>
      <c r="DD2487">
        <v>77.696016276986512</v>
      </c>
      <c r="DE2487">
        <f ca="1"/>
        <v>79.198673155727889</v>
      </c>
      <c r="DF2487">
        <v>79.943865892647466</v>
      </c>
    </row>
    <row r="2488" spans="1:110" x14ac:dyDescent="0.25">
      <c r="A2488">
        <v>68.3</v>
      </c>
      <c r="B2488" t="b">
        <v>1</v>
      </c>
      <c r="CW2488">
        <v>0.84818989071038253</v>
      </c>
      <c r="CX2488">
        <v>78.3</v>
      </c>
      <c r="CY2488">
        <v>79.022143323785272</v>
      </c>
      <c r="CZ2488">
        <v>79.704533577153413</v>
      </c>
      <c r="DA2488">
        <v>130.49763690795191</v>
      </c>
      <c r="DB2488">
        <f ca="1"/>
        <v>78.600465596345813</v>
      </c>
      <c r="DC2488">
        <f ca="1"/>
        <v>79.064173127774438</v>
      </c>
      <c r="DD2488">
        <v>77.70876943510595</v>
      </c>
      <c r="DE2488">
        <f ca="1"/>
        <v>79.209864449784291</v>
      </c>
      <c r="DF2488">
        <v>79.954913334075343</v>
      </c>
    </row>
    <row r="2489" spans="1:110" x14ac:dyDescent="0.25">
      <c r="A2489">
        <v>68</v>
      </c>
      <c r="B2489" t="b">
        <v>1</v>
      </c>
      <c r="CW2489">
        <v>0.8485314207650273</v>
      </c>
      <c r="CX2489">
        <v>78.3</v>
      </c>
      <c r="CY2489">
        <v>79.035993265585802</v>
      </c>
      <c r="CZ2489">
        <v>79.721581102506448</v>
      </c>
      <c r="DA2489">
        <v>130.65354898217888</v>
      </c>
      <c r="DB2489">
        <f ca="1"/>
        <v>78.610803583147387</v>
      </c>
      <c r="DC2489">
        <f ca="1"/>
        <v>79.079230693507</v>
      </c>
      <c r="DD2489">
        <v>77.721536946821601</v>
      </c>
      <c r="DE2489">
        <f ca="1"/>
        <v>79.221065131657568</v>
      </c>
      <c r="DF2489">
        <v>79.965969320630137</v>
      </c>
    </row>
    <row r="2490" spans="1:110" x14ac:dyDescent="0.25">
      <c r="A2490">
        <v>67.900000000000006</v>
      </c>
      <c r="B2490" t="b">
        <v>1</v>
      </c>
      <c r="CW2490">
        <v>0.84887295081967218</v>
      </c>
      <c r="CX2490">
        <v>78.3</v>
      </c>
      <c r="CY2490">
        <v>79.049863986959394</v>
      </c>
      <c r="CZ2490">
        <v>79.738657859287159</v>
      </c>
      <c r="DA2490">
        <v>130.80981300269593</v>
      </c>
      <c r="DB2490">
        <f ca="1"/>
        <v>78.621153897182936</v>
      </c>
      <c r="DC2490">
        <f ca="1"/>
        <v>79.09431274569944</v>
      </c>
      <c r="DD2490">
        <v>77.734318860707461</v>
      </c>
      <c r="DE2490">
        <f ca="1"/>
        <v>79.232275239808587</v>
      </c>
      <c r="DF2490">
        <v>79.977033887422479</v>
      </c>
    </row>
    <row r="2491" spans="1:110" x14ac:dyDescent="0.25">
      <c r="A2491">
        <v>67.7</v>
      </c>
      <c r="B2491" t="b">
        <v>1</v>
      </c>
      <c r="CW2491">
        <v>0.84921448087431695</v>
      </c>
      <c r="CX2491">
        <v>78.3</v>
      </c>
      <c r="CY2491">
        <v>79.063755579862985</v>
      </c>
      <c r="CZ2491">
        <v>79.755763977964875</v>
      </c>
      <c r="DA2491">
        <v>130.96643056202214</v>
      </c>
      <c r="DB2491">
        <f ca="1"/>
        <v>78.631516594249661</v>
      </c>
      <c r="DC2491">
        <f ca="1"/>
        <v>79.109419392966601</v>
      </c>
      <c r="DD2491">
        <v>77.747115225612134</v>
      </c>
      <c r="DE2491">
        <f ca="1"/>
        <v>79.243494812917433</v>
      </c>
      <c r="DF2491">
        <v>79.988107069760389</v>
      </c>
    </row>
    <row r="2492" spans="1:110" x14ac:dyDescent="0.25">
      <c r="A2492">
        <v>67.400000000000006</v>
      </c>
      <c r="B2492" t="b">
        <v>1</v>
      </c>
      <c r="CW2492">
        <v>0.84955601092896171</v>
      </c>
      <c r="CX2492">
        <v>78.3</v>
      </c>
      <c r="CY2492">
        <v>79.077668136846953</v>
      </c>
      <c r="CZ2492">
        <v>79.772899589869098</v>
      </c>
      <c r="DA2492">
        <v>131.12340326351026</v>
      </c>
      <c r="DB2492">
        <f ca="1"/>
        <v>78.641891730494436</v>
      </c>
      <c r="DC2492">
        <f ca="1"/>
        <v>79.124550744632813</v>
      </c>
      <c r="DD2492">
        <v>77.759926090660954</v>
      </c>
      <c r="DE2492">
        <f ca="1"/>
        <v>79.254723889885284</v>
      </c>
      <c r="DF2492">
        <v>79.999188903150895</v>
      </c>
    </row>
    <row r="2493" spans="1:110" x14ac:dyDescent="0.25">
      <c r="A2493">
        <v>58.9</v>
      </c>
      <c r="B2493" t="b">
        <v>1</v>
      </c>
      <c r="CW2493">
        <v>0.84989754098360659</v>
      </c>
      <c r="CX2493">
        <v>78.3</v>
      </c>
      <c r="CY2493">
        <v>79.091601751060395</v>
      </c>
      <c r="CZ2493">
        <v>79.79006482719717</v>
      </c>
      <c r="DA2493">
        <v>131.28073272144493</v>
      </c>
      <c r="DB2493">
        <f ca="1"/>
        <v>78.652279362416891</v>
      </c>
      <c r="DC2493">
        <f ca="1"/>
        <v>79.139706910738255</v>
      </c>
      <c r="DD2493">
        <v>77.772751505258256</v>
      </c>
      <c r="DE2493">
        <f ca="1"/>
        <v>79.265962509836243</v>
      </c>
      <c r="DF2493">
        <v>80.010279423301611</v>
      </c>
    </row>
    <row r="2494" spans="1:110" x14ac:dyDescent="0.25">
      <c r="A2494">
        <v>58.4</v>
      </c>
      <c r="B2494" t="b">
        <v>1</v>
      </c>
      <c r="CW2494">
        <v>0.85023907103825136</v>
      </c>
      <c r="CX2494">
        <v>78.3</v>
      </c>
      <c r="CY2494">
        <v>79.105556516256485</v>
      </c>
      <c r="CZ2494">
        <v>79.807259823022306</v>
      </c>
      <c r="DA2494">
        <v>131.43842056114229</v>
      </c>
      <c r="DB2494">
        <f ca="1"/>
        <v>78.662679546872454</v>
      </c>
      <c r="DC2494">
        <f ca="1"/>
        <v>79.154888002045197</v>
      </c>
      <c r="DD2494">
        <v>77.785591519089536</v>
      </c>
      <c r="DE2494">
        <f ca="1"/>
        <v>79.277210712119071</v>
      </c>
      <c r="DF2494">
        <v>80.021378666122416</v>
      </c>
    </row>
    <row r="2495" spans="1:110" x14ac:dyDescent="0.25">
      <c r="A2495">
        <v>57.6</v>
      </c>
      <c r="B2495" t="b">
        <v>1</v>
      </c>
      <c r="CW2495">
        <v>0.85058060109289613</v>
      </c>
      <c r="CX2495">
        <v>78.3</v>
      </c>
      <c r="CY2495">
        <v>79.119532526797684</v>
      </c>
      <c r="CZ2495">
        <v>79.824484711301096</v>
      </c>
      <c r="DA2495">
        <v>131.59646841905092</v>
      </c>
      <c r="DB2495">
        <f ca="1"/>
        <v>78.673092341075474</v>
      </c>
      <c r="DC2495">
        <f ca="1"/>
        <v>79.170094130044575</v>
      </c>
      <c r="DD2495">
        <v>77.79844618212374</v>
      </c>
      <c r="DE2495">
        <f ca="1"/>
        <v>79.288468536309082</v>
      </c>
      <c r="DF2495">
        <v>80.032486667727085</v>
      </c>
    </row>
    <row r="2496" spans="1:110" x14ac:dyDescent="0.25">
      <c r="A2496">
        <v>56.5</v>
      </c>
      <c r="B2496" t="b">
        <v>1</v>
      </c>
      <c r="CW2496">
        <v>0.85092213114754101</v>
      </c>
      <c r="CX2496">
        <v>78.3</v>
      </c>
      <c r="CY2496">
        <v>79.133529877661402</v>
      </c>
      <c r="CZ2496">
        <v>79.841739626881747</v>
      </c>
      <c r="DA2496">
        <v>131.75487794285362</v>
      </c>
      <c r="DB2496">
        <f ca="1"/>
        <v>78.683517802602381</v>
      </c>
      <c r="DC2496">
        <f ca="1"/>
        <v>79.185325406962491</v>
      </c>
      <c r="DD2496">
        <v>77.811315544615496</v>
      </c>
      <c r="DE2496">
        <f ca="1"/>
        <v>79.299736022210041</v>
      </c>
      <c r="DF2496">
        <v>80.043603464434923</v>
      </c>
    </row>
    <row r="2497" spans="1:110" x14ac:dyDescent="0.25">
      <c r="A2497">
        <v>55</v>
      </c>
      <c r="B2497" t="b">
        <v>1</v>
      </c>
      <c r="CW2497">
        <v>0.85126366120218577</v>
      </c>
      <c r="CX2497">
        <v>78.400000000000006</v>
      </c>
      <c r="CY2497">
        <v>79.147548664445083</v>
      </c>
      <c r="CZ2497">
        <v>79.859024705511899</v>
      </c>
      <c r="DA2497">
        <v>131.91365079157032</v>
      </c>
      <c r="DB2497">
        <f ca="1"/>
        <v>78.69395598939488</v>
      </c>
      <c r="DC2497">
        <f ca="1"/>
        <v>79.2005819457667</v>
      </c>
      <c r="DD2497">
        <v>77.824199657107442</v>
      </c>
      <c r="DE2497">
        <f ca="1"/>
        <v>79.311013209855957</v>
      </c>
      <c r="DF2497">
        <v>80.054729092772476</v>
      </c>
    </row>
    <row r="2498" spans="1:110" x14ac:dyDescent="0.25">
      <c r="A2498">
        <v>53.6</v>
      </c>
      <c r="B2498" t="b">
        <v>1</v>
      </c>
      <c r="CW2498">
        <v>0.85160519125683065</v>
      </c>
      <c r="CX2498">
        <v>78.400000000000006</v>
      </c>
      <c r="CY2498">
        <v>79.161588983372155</v>
      </c>
      <c r="CZ2498">
        <v>79.87634008384687</v>
      </c>
      <c r="DA2498">
        <v>132.0727886356627</v>
      </c>
      <c r="DB2498">
        <f ca="1"/>
        <v>78.704406959763148</v>
      </c>
      <c r="DC2498">
        <f ca="1"/>
        <v>79.215863860173357</v>
      </c>
      <c r="DD2498">
        <v>77.837098570432531</v>
      </c>
      <c r="DE2498">
        <f ca="1"/>
        <v>79.322300139513075</v>
      </c>
      <c r="DF2498">
        <v>80.065863589475228</v>
      </c>
    </row>
    <row r="2499" spans="1:110" x14ac:dyDescent="0.25">
      <c r="A2499">
        <v>52.6</v>
      </c>
      <c r="B2499" t="b">
        <v>1</v>
      </c>
      <c r="CW2499">
        <v>0.85194672131147542</v>
      </c>
      <c r="CX2499">
        <v>78.400000000000006</v>
      </c>
      <c r="CY2499">
        <v>79.175650931297398</v>
      </c>
      <c r="CZ2499">
        <v>79.893685899458006</v>
      </c>
      <c r="DA2499">
        <v>132.23229315713925</v>
      </c>
      <c r="DB2499">
        <f ca="1"/>
        <v>78.714870772389119</v>
      </c>
      <c r="DC2499">
        <f ca="1"/>
        <v>79.231171264653753</v>
      </c>
      <c r="DD2499">
        <v>77.850012335716315</v>
      </c>
      <c r="DE2499">
        <f ca="1"/>
        <v>79.333596851681719</v>
      </c>
      <c r="DF2499">
        <v>80.077006991489327</v>
      </c>
    </row>
    <row r="2500" spans="1:110" x14ac:dyDescent="0.25">
      <c r="A2500">
        <v>51.4</v>
      </c>
      <c r="B2500" t="b">
        <v>1</v>
      </c>
      <c r="CW2500">
        <v>0.85228825136612019</v>
      </c>
      <c r="CX2500">
        <v>78.400000000000006</v>
      </c>
      <c r="CY2500">
        <v>79.189734605712601</v>
      </c>
      <c r="CZ2500">
        <v>79.911062290840775</v>
      </c>
      <c r="DA2500">
        <v>132.39216604966222</v>
      </c>
      <c r="DB2500">
        <f ca="1"/>
        <v>78.725347486329696</v>
      </c>
      <c r="DC2500">
        <f ca="1"/>
        <v>79.246504274441151</v>
      </c>
      <c r="DD2500">
        <v>77.862941004379422</v>
      </c>
      <c r="DE2500">
        <f ca="1"/>
        <v>79.344903387098341</v>
      </c>
      <c r="DF2500">
        <v>80.088159335973302</v>
      </c>
    </row>
    <row r="2501" spans="1:110" x14ac:dyDescent="0.25">
      <c r="A2501">
        <v>50</v>
      </c>
      <c r="B2501" t="b">
        <v>1</v>
      </c>
      <c r="CW2501">
        <v>0.85262978142076506</v>
      </c>
      <c r="CX2501">
        <v>78.400000000000006</v>
      </c>
      <c r="CY2501">
        <v>79.203840104752373</v>
      </c>
      <c r="CZ2501">
        <v>79.928469397423058</v>
      </c>
      <c r="DA2501">
        <v>132.55240901865548</v>
      </c>
      <c r="DB2501">
        <f ca="1"/>
        <v>78.735837161020186</v>
      </c>
      <c r="DC2501">
        <f ca="1"/>
        <v>79.261863005537606</v>
      </c>
      <c r="DD2501">
        <v>77.875884628139843</v>
      </c>
      <c r="DE2501">
        <f ca="1"/>
        <v>79.35621978673737</v>
      </c>
      <c r="DF2501">
        <v>80.09932066029981</v>
      </c>
    </row>
    <row r="2502" spans="1:110" x14ac:dyDescent="0.25">
      <c r="A2502">
        <v>47.8</v>
      </c>
      <c r="B2502" t="b">
        <v>1</v>
      </c>
      <c r="CW2502">
        <v>0.85297131147540983</v>
      </c>
      <c r="CX2502">
        <v>78.400000000000006</v>
      </c>
      <c r="CY2502">
        <v>79.217967527200003</v>
      </c>
      <c r="CZ2502">
        <v>79.945907359574306</v>
      </c>
      <c r="DA2502">
        <v>132.7130237814134</v>
      </c>
      <c r="DB2502">
        <f ca="1"/>
        <v>78.746339856277601</v>
      </c>
      <c r="DC2502">
        <f ca="1"/>
        <v>79.277247574720988</v>
      </c>
      <c r="DD2502">
        <v>77.888843259015388</v>
      </c>
      <c r="DE2502">
        <f ca="1"/>
        <v>79.367546091813253</v>
      </c>
      <c r="DF2502">
        <v>80.110491002057429</v>
      </c>
    </row>
    <row r="2503" spans="1:110" x14ac:dyDescent="0.25">
      <c r="A2503">
        <v>46</v>
      </c>
      <c r="B2503" t="b">
        <v>1</v>
      </c>
      <c r="CW2503">
        <v>0.8533128415300546</v>
      </c>
      <c r="CX2503">
        <v>78.5</v>
      </c>
      <c r="CY2503">
        <v>79.232116972492946</v>
      </c>
      <c r="CZ2503">
        <v>79.963376318613214</v>
      </c>
      <c r="DA2503">
        <v>132.87401206721171</v>
      </c>
      <c r="DB2503">
        <f ca="1"/>
        <v>78.756855632304067</v>
      </c>
      <c r="DC2503">
        <f ca="1"/>
        <v>79.292658099552057</v>
      </c>
      <c r="DD2503">
        <v>77.901816949326147</v>
      </c>
      <c r="DE2503">
        <f ca="1"/>
        <v>79.378882343782422</v>
      </c>
      <c r="DF2503">
        <v>80.121670399052434</v>
      </c>
    </row>
    <row r="2504" spans="1:110" x14ac:dyDescent="0.25">
      <c r="A2504">
        <v>45.6</v>
      </c>
      <c r="B2504" t="b">
        <v>1</v>
      </c>
      <c r="CW2504">
        <v>0.85365437158469948</v>
      </c>
      <c r="CX2504">
        <v>78.5</v>
      </c>
      <c r="CY2504">
        <v>79.246288540729253</v>
      </c>
      <c r="CZ2504">
        <v>79.980876416817125</v>
      </c>
      <c r="DA2504">
        <v>133.03537561741896</v>
      </c>
      <c r="DB2504">
        <f ca="1"/>
        <v>78.767384549690277</v>
      </c>
      <c r="DC2504">
        <f ca="1"/>
        <v>79.30809469838151</v>
      </c>
      <c r="DD2504">
        <v>77.914805751696903</v>
      </c>
      <c r="DE2504">
        <f ca="1"/>
        <v>79.390228584345422</v>
      </c>
      <c r="DF2504">
        <v>80.13285888931064</v>
      </c>
    </row>
    <row r="2505" spans="1:110" x14ac:dyDescent="0.25">
      <c r="A2505">
        <v>45.9</v>
      </c>
      <c r="B2505" t="b">
        <v>1</v>
      </c>
      <c r="CW2505">
        <v>0.85399590163934425</v>
      </c>
      <c r="CX2505">
        <v>78.5</v>
      </c>
      <c r="CY2505">
        <v>79.260482332673234</v>
      </c>
      <c r="CZ2505">
        <v>79.998407797430815</v>
      </c>
      <c r="DA2505">
        <v>133.19711618560947</v>
      </c>
      <c r="DB2505">
        <f ca="1"/>
        <v>78.777926669418974</v>
      </c>
      <c r="DC2505">
        <f ca="1"/>
        <v>79.323557490357302</v>
      </c>
      <c r="DD2505">
        <v>77.927809719059653</v>
      </c>
      <c r="DE2505">
        <f ca="1"/>
        <v>79.40158485544886</v>
      </c>
      <c r="DF2505">
        <v>80.144056511079171</v>
      </c>
    </row>
    <row r="2506" spans="1:110" x14ac:dyDescent="0.25">
      <c r="A2506">
        <v>46.4</v>
      </c>
      <c r="B2506" t="b">
        <v>1</v>
      </c>
      <c r="CW2506">
        <v>0.85433743169398912</v>
      </c>
      <c r="CX2506">
        <v>78.5</v>
      </c>
      <c r="CY2506">
        <v>79.274698449761587</v>
      </c>
      <c r="CZ2506">
        <v>80.015970604674806</v>
      </c>
      <c r="DA2506">
        <v>133.35923553767793</v>
      </c>
      <c r="DB2506">
        <f ca="1"/>
        <v>78.788482052868446</v>
      </c>
      <c r="DC2506">
        <f ca="1"/>
        <v>79.339046595431867</v>
      </c>
      <c r="DD2506">
        <v>77.940828904656115</v>
      </c>
      <c r="DE2506">
        <f ca="1"/>
        <v>79.412951199287434</v>
      </c>
      <c r="DF2506">
        <v>80.155263302828345</v>
      </c>
    </row>
    <row r="2507" spans="1:110" x14ac:dyDescent="0.25">
      <c r="A2507">
        <v>47.1</v>
      </c>
      <c r="B2507" t="b">
        <v>1</v>
      </c>
      <c r="CW2507">
        <v>0.85467896174863389</v>
      </c>
      <c r="CX2507">
        <v>78.5</v>
      </c>
      <c r="CY2507">
        <v>79.288936994109548</v>
      </c>
      <c r="CZ2507">
        <v>80.033564983754985</v>
      </c>
      <c r="DA2507">
        <v>133.52173545195475</v>
      </c>
      <c r="DB2507">
        <f ca="1"/>
        <v>78.799050761816105</v>
      </c>
      <c r="DC2507">
        <f ca="1"/>
        <v>79.354562134369502</v>
      </c>
      <c r="DD2507">
        <v>77.953863362040295</v>
      </c>
      <c r="DE2507">
        <f ca="1"/>
        <v>79.424327658306183</v>
      </c>
      <c r="DF2507">
        <v>80.166479303253567</v>
      </c>
    </row>
    <row r="2508" spans="1:110" x14ac:dyDescent="0.25">
      <c r="A2508">
        <v>48.4</v>
      </c>
      <c r="B2508" t="b">
        <v>1</v>
      </c>
      <c r="CW2508">
        <v>0.85502049180327866</v>
      </c>
      <c r="CX2508">
        <v>78.5</v>
      </c>
      <c r="CY2508">
        <v>79.303198068517077</v>
      </c>
      <c r="CZ2508">
        <v>80.051191080871504</v>
      </c>
      <c r="DA2508">
        <v>133.68461771932343</v>
      </c>
      <c r="DB2508">
        <f ca="1"/>
        <v>78.809632858442086</v>
      </c>
      <c r="DC2508">
        <f ca="1"/>
        <v>79.370104228753902</v>
      </c>
      <c r="DD2508">
        <v>77.966913145081008</v>
      </c>
      <c r="DE2508">
        <f ca="1"/>
        <v>79.4357142752025</v>
      </c>
      <c r="DF2508">
        <v>80.177704551277145</v>
      </c>
    </row>
    <row r="2509" spans="1:110" x14ac:dyDescent="0.25">
      <c r="A2509">
        <v>82.4</v>
      </c>
      <c r="B2509" t="b">
        <v>1</v>
      </c>
      <c r="CW2509">
        <v>0.85536202185792354</v>
      </c>
      <c r="CX2509">
        <v>78.5</v>
      </c>
      <c r="CY2509">
        <v>79.317481776475177</v>
      </c>
      <c r="CZ2509">
        <v>80.068849043227971</v>
      </c>
      <c r="DA2509">
        <v>133.84788414333886</v>
      </c>
      <c r="DB2509">
        <f ca="1"/>
        <v>78.820228405332884</v>
      </c>
      <c r="DC2509">
        <f ca="1"/>
        <v>79.38567300099561</v>
      </c>
      <c r="DD2509">
        <v>77.979978307964544</v>
      </c>
      <c r="DE2509">
        <f ca="1"/>
        <v>79.44711109292821</v>
      </c>
      <c r="DF2509">
        <v>80.188939086050269</v>
      </c>
    </row>
    <row r="2510" spans="1:110" x14ac:dyDescent="0.25">
      <c r="A2510">
        <v>82.3</v>
      </c>
      <c r="B2510" t="b">
        <v>1</v>
      </c>
      <c r="CW2510">
        <v>0.85570355191256831</v>
      </c>
      <c r="CX2510">
        <v>78.5</v>
      </c>
      <c r="CY2510">
        <v>79.331788222172094</v>
      </c>
      <c r="CZ2510">
        <v>80.086539019040771</v>
      </c>
      <c r="DA2510">
        <v>134.01153654034695</v>
      </c>
      <c r="DB2510">
        <f ca="1"/>
        <v>78.830837465485033</v>
      </c>
      <c r="DC2510">
        <f ca="1"/>
        <v>79.401268574339767</v>
      </c>
      <c r="DD2510">
        <v>77.993058905197216</v>
      </c>
      <c r="DE2510">
        <f ca="1"/>
        <v>79.458518154691916</v>
      </c>
      <c r="DF2510">
        <v>80.200182946954911</v>
      </c>
    </row>
    <row r="2511" spans="1:110" x14ac:dyDescent="0.25">
      <c r="A2511">
        <v>81.900000000000006</v>
      </c>
      <c r="B2511" t="b">
        <v>1</v>
      </c>
      <c r="CW2511">
        <v>0.85604508196721307</v>
      </c>
      <c r="CX2511">
        <v>78.599999999999994</v>
      </c>
      <c r="CY2511">
        <v>79.346117510499894</v>
      </c>
      <c r="CZ2511">
        <v>80.104261157548436</v>
      </c>
      <c r="DA2511">
        <v>134.17557673960619</v>
      </c>
      <c r="DB2511">
        <f ca="1"/>
        <v>78.841460102308801</v>
      </c>
      <c r="DC2511">
        <f ca="1"/>
        <v>79.416891072873725</v>
      </c>
      <c r="DD2511">
        <v>78.006154991608085</v>
      </c>
      <c r="DE2511">
        <f ca="1"/>
        <v>79.469935503960954</v>
      </c>
      <c r="DF2511">
        <v>80.211436173605762</v>
      </c>
    </row>
    <row r="2512" spans="1:110" x14ac:dyDescent="0.25">
      <c r="A2512">
        <v>81.7</v>
      </c>
      <c r="B2512" t="b">
        <v>1</v>
      </c>
      <c r="CW2512">
        <v>0.85638661202185795</v>
      </c>
      <c r="CX2512">
        <v>78.599999999999994</v>
      </c>
      <c r="CY2512">
        <v>79.36046974706089</v>
      </c>
      <c r="CZ2512">
        <v>80.122015609021432</v>
      </c>
      <c r="DA2512">
        <v>134.3400065834102</v>
      </c>
      <c r="DB2512">
        <f ca="1"/>
        <v>78.852096379632059</v>
      </c>
      <c r="DC2512">
        <f ca="1"/>
        <v>79.432540621534969</v>
      </c>
      <c r="DD2512">
        <v>78.01926662235158</v>
      </c>
      <c r="DE2512">
        <f ca="1"/>
        <v>79.481363184463817</v>
      </c>
      <c r="DF2512">
        <v>80.222698805852247</v>
      </c>
    </row>
    <row r="2513" spans="1:110" x14ac:dyDescent="0.25">
      <c r="A2513">
        <v>81.7</v>
      </c>
      <c r="B2513" t="b">
        <v>1</v>
      </c>
      <c r="CW2513">
        <v>0.85672814207650272</v>
      </c>
      <c r="CX2513">
        <v>78.599999999999994</v>
      </c>
      <c r="CY2513">
        <v>79.374845038174172</v>
      </c>
      <c r="CZ2513">
        <v>80.139802524771625</v>
      </c>
      <c r="DA2513">
        <v>134.50482792721172</v>
      </c>
      <c r="DB2513">
        <f ca="1"/>
        <v>78.862746361703969</v>
      </c>
      <c r="DC2513">
        <f ca="1"/>
        <v>79.44821734611898</v>
      </c>
      <c r="DD2513">
        <v>78.032393852910261</v>
      </c>
      <c r="DE2513">
        <f ca="1"/>
        <v>79.492801240192208</v>
      </c>
      <c r="DF2513">
        <v>80.233970883780444</v>
      </c>
    </row>
    <row r="2514" spans="1:110" x14ac:dyDescent="0.25">
      <c r="A2514">
        <v>81.5</v>
      </c>
      <c r="B2514" t="b">
        <v>1</v>
      </c>
      <c r="CW2514">
        <v>0.85706967213114749</v>
      </c>
      <c r="CX2514">
        <v>78.599999999999994</v>
      </c>
      <c r="CY2514">
        <v>79.389243490882293</v>
      </c>
      <c r="CZ2514">
        <v>80.157622057162115</v>
      </c>
      <c r="DA2514">
        <v>134.67004263974854</v>
      </c>
      <c r="DB2514">
        <f ca="1"/>
        <v>78.873410113198858</v>
      </c>
      <c r="DC2514">
        <f ca="1"/>
        <v>79.463921373287235</v>
      </c>
      <c r="DD2514">
        <v>78.045536739097486</v>
      </c>
      <c r="DE2514">
        <f ca="1"/>
        <v>79.504249715403446</v>
      </c>
      <c r="DF2514">
        <v>80.24525244771516</v>
      </c>
    </row>
    <row r="2515" spans="1:110" x14ac:dyDescent="0.25">
      <c r="A2515">
        <v>81.400000000000006</v>
      </c>
      <c r="B2515" t="b">
        <v>1</v>
      </c>
      <c r="CW2515">
        <v>0.85741120218579236</v>
      </c>
      <c r="CX2515">
        <v>78.599999999999994</v>
      </c>
      <c r="CY2515">
        <v>79.403665212957989</v>
      </c>
      <c r="CZ2515">
        <v>80.175474359616956</v>
      </c>
      <c r="DA2515">
        <v>134.83565260317044</v>
      </c>
      <c r="DB2515">
        <f ca="1"/>
        <v>78.884087699220245</v>
      </c>
      <c r="DC2515">
        <f ca="1"/>
        <v>79.479652830575318</v>
      </c>
      <c r="DD2515">
        <v>78.0586953370603</v>
      </c>
      <c r="DE2515">
        <f ca="1"/>
        <v>79.515708654622614</v>
      </c>
      <c r="DF2515">
        <v>80.256543538221962</v>
      </c>
    </row>
    <row r="2516" spans="1:110" x14ac:dyDescent="0.25">
      <c r="A2516">
        <v>81.099999999999994</v>
      </c>
      <c r="B2516" t="b">
        <v>1</v>
      </c>
      <c r="CW2516">
        <v>0.85775273224043713</v>
      </c>
      <c r="CX2516">
        <v>78.599999999999994</v>
      </c>
      <c r="CY2516">
        <v>79.418110312910912</v>
      </c>
      <c r="CZ2516">
        <v>80.19335958663153</v>
      </c>
      <c r="DA2516">
        <v>135.00165971316775</v>
      </c>
      <c r="DB2516">
        <f ca="1"/>
        <v>78.894779185304571</v>
      </c>
      <c r="DC2516">
        <f ca="1"/>
        <v>79.495411846401112</v>
      </c>
      <c r="DD2516">
        <v>78.071869703282104</v>
      </c>
      <c r="DE2516">
        <f ca="1"/>
        <v>79.527178102644982</v>
      </c>
      <c r="DF2516">
        <v>80.267844196109181</v>
      </c>
    </row>
    <row r="2517" spans="1:110" x14ac:dyDescent="0.25">
      <c r="A2517">
        <v>89</v>
      </c>
      <c r="B2517" t="b">
        <v>1</v>
      </c>
      <c r="CW2517">
        <v>0.85809426229508201</v>
      </c>
      <c r="CX2517">
        <v>78.7</v>
      </c>
      <c r="CY2517">
        <v>79.432578899994624</v>
      </c>
      <c r="CZ2517">
        <v>80.211277893782253</v>
      </c>
      <c r="DA2517">
        <v>135.16806587910185</v>
      </c>
      <c r="DB2517">
        <f ca="1"/>
        <v>78.905484637425346</v>
      </c>
      <c r="DC2517">
        <f ca="1"/>
        <v>79.511198550073075</v>
      </c>
      <c r="DD2517">
        <v>78.085059894585555</v>
      </c>
      <c r="DE2517">
        <f ca="1"/>
        <v>79.538658104538214</v>
      </c>
      <c r="DF2517">
        <v>80.279154462430057</v>
      </c>
    </row>
    <row r="2518" spans="1:110" x14ac:dyDescent="0.25">
      <c r="A2518">
        <v>88</v>
      </c>
      <c r="B2518" t="b">
        <v>1</v>
      </c>
      <c r="CW2518">
        <v>0.85843579234972678</v>
      </c>
      <c r="CX2518">
        <v>78.7</v>
      </c>
      <c r="CY2518">
        <v>79.44707108421342</v>
      </c>
      <c r="CZ2518">
        <v>80.229229437737033</v>
      </c>
      <c r="DA2518">
        <v>135.33487302413656</v>
      </c>
      <c r="DB2518">
        <f ca="1"/>
        <v>78.916204121997183</v>
      </c>
      <c r="DC2518">
        <f ca="1"/>
        <v>79.527013071798635</v>
      </c>
      <c r="DD2518">
        <v>78.098265968135394</v>
      </c>
      <c r="DE2518">
        <f ca="1"/>
        <v>79.550148705644887</v>
      </c>
      <c r="DF2518">
        <v>80.290474378484788</v>
      </c>
    </row>
    <row r="2519" spans="1:110" x14ac:dyDescent="0.25">
      <c r="A2519">
        <v>85</v>
      </c>
      <c r="B2519" t="b">
        <v>1</v>
      </c>
      <c r="CW2519">
        <v>0.85877732240437155</v>
      </c>
      <c r="CX2519">
        <v>78.7</v>
      </c>
      <c r="CY2519">
        <v>79.4615869763295</v>
      </c>
      <c r="CZ2519">
        <v>80.247214376265745</v>
      </c>
      <c r="DA2519">
        <v>135.50208308537185</v>
      </c>
      <c r="DB2519">
        <f ca="1"/>
        <v>78.92693770587978</v>
      </c>
      <c r="DC2519">
        <f ca="1"/>
        <v>79.542855542692692</v>
      </c>
      <c r="DD2519">
        <v>78.1114879814414</v>
      </c>
      <c r="DE2519">
        <f ca="1"/>
        <v>79.561649951584698</v>
      </c>
      <c r="DF2519">
        <v>80.301803985822716</v>
      </c>
    </row>
    <row r="2520" spans="1:110" x14ac:dyDescent="0.25">
      <c r="A2520">
        <v>83</v>
      </c>
      <c r="B2520" t="b">
        <v>1</v>
      </c>
      <c r="CW2520">
        <v>0.85911885245901642</v>
      </c>
      <c r="CX2520">
        <v>78.7</v>
      </c>
      <c r="CY2520">
        <v>79.476126687869993</v>
      </c>
      <c r="CZ2520">
        <v>80.265232868250479</v>
      </c>
      <c r="DA2520">
        <v>135.66969801397869</v>
      </c>
      <c r="DB2520">
        <f ca="1"/>
        <v>78.937685456382141</v>
      </c>
      <c r="DC2520">
        <f ca="1"/>
        <v>79.558726094786195</v>
      </c>
      <c r="DD2520">
        <v>78.124725992361206</v>
      </c>
      <c r="DE2520">
        <f ca="1"/>
        <v>79.573161888257019</v>
      </c>
      <c r="DF2520">
        <v>80.313143326244415</v>
      </c>
    </row>
    <row r="2521" spans="1:110" x14ac:dyDescent="0.25">
      <c r="A2521">
        <v>82</v>
      </c>
      <c r="B2521" t="b">
        <v>1</v>
      </c>
      <c r="CW2521">
        <v>0.85946038251366119</v>
      </c>
      <c r="CX2521">
        <v>78.7</v>
      </c>
      <c r="CY2521">
        <v>79.490690331134189</v>
      </c>
      <c r="CZ2521">
        <v>80.283285073696263</v>
      </c>
      <c r="DA2521">
        <v>135.83771977533544</v>
      </c>
      <c r="DB2521">
        <f ca="1"/>
        <v>78.948447441266708</v>
      </c>
      <c r="DC2521">
        <f ca="1"/>
        <v>79.574624861034806</v>
      </c>
      <c r="DD2521">
        <v>78.137980059103356</v>
      </c>
      <c r="DE2521">
        <f ca="1"/>
        <v>79.584684561843204</v>
      </c>
      <c r="DF2521">
        <v>80.324492441803898</v>
      </c>
    </row>
    <row r="2522" spans="1:110" x14ac:dyDescent="0.25">
      <c r="A2522">
        <v>79.900000000000006</v>
      </c>
      <c r="B2522" t="b">
        <v>1</v>
      </c>
      <c r="CW2522">
        <v>0.85980191256830596</v>
      </c>
      <c r="CX2522">
        <v>78.7</v>
      </c>
      <c r="CY2522">
        <v>79.505278019200901</v>
      </c>
      <c r="CZ2522">
        <v>80.301371153741769</v>
      </c>
      <c r="DA2522">
        <v>136.00615034916649</v>
      </c>
      <c r="DB2522">
        <f ca="1"/>
        <v>78.959223728753585</v>
      </c>
      <c r="DC2522">
        <f ca="1"/>
        <v>79.590551975327742</v>
      </c>
      <c r="DD2522">
        <v>78.151250240230212</v>
      </c>
      <c r="DE2522">
        <f ca="1"/>
        <v>79.596218018809211</v>
      </c>
      <c r="DF2522">
        <v>80.335851374810801</v>
      </c>
    </row>
    <row r="2523" spans="1:110" x14ac:dyDescent="0.25">
      <c r="A2523">
        <v>79.8</v>
      </c>
      <c r="B2523" t="b">
        <v>1</v>
      </c>
      <c r="CW2523">
        <v>0.86014344262295084</v>
      </c>
      <c r="CX2523">
        <v>78.7</v>
      </c>
      <c r="CY2523">
        <v>79.51988986593571</v>
      </c>
      <c r="CZ2523">
        <v>80.319491270670369</v>
      </c>
      <c r="DA2523">
        <v>136.17499172968201</v>
      </c>
      <c r="DB2523">
        <f ca="1"/>
        <v>78.97001438752487</v>
      </c>
      <c r="DC2523">
        <f ca="1"/>
        <v>79.606507572496639</v>
      </c>
      <c r="DD2523">
        <v>78.16453659466103</v>
      </c>
      <c r="DE2523">
        <f ca="1"/>
        <v>79.607762305907912</v>
      </c>
      <c r="DF2523">
        <v>80.347220167832646</v>
      </c>
    </row>
    <row r="2524" spans="1:110" x14ac:dyDescent="0.25">
      <c r="A2524">
        <v>79.599999999999994</v>
      </c>
      <c r="B2524" t="b">
        <v>1</v>
      </c>
      <c r="CW2524">
        <v>0.86048497267759561</v>
      </c>
      <c r="CX2524">
        <v>78.7</v>
      </c>
      <c r="CY2524">
        <v>79.534525985998599</v>
      </c>
      <c r="CZ2524">
        <v>80.337645587920733</v>
      </c>
      <c r="DA2524">
        <v>136.34424592571958</v>
      </c>
      <c r="DB2524">
        <f ca="1"/>
        <v>78.980819486728905</v>
      </c>
      <c r="DC2524">
        <f ca="1"/>
        <v>79.622491788324567</v>
      </c>
      <c r="DD2524">
        <v>78.177839181674983</v>
      </c>
      <c r="DE2524">
        <f ca="1"/>
        <v>79.61931747018177</v>
      </c>
      <c r="DF2524">
        <v>80.358598863696983</v>
      </c>
    </row>
    <row r="2525" spans="1:110" x14ac:dyDescent="0.25">
      <c r="A2525">
        <v>83.4</v>
      </c>
      <c r="B2525" t="b">
        <v>1</v>
      </c>
      <c r="CW2525">
        <v>0.86082650273224048</v>
      </c>
      <c r="CX2525">
        <v>78.7</v>
      </c>
      <c r="CY2525">
        <v>79.549186494851355</v>
      </c>
      <c r="CZ2525">
        <v>80.355834270098484</v>
      </c>
      <c r="DA2525">
        <v>136.5139149608878</v>
      </c>
      <c r="DB2525">
        <f ca="1"/>
        <v>78.991639095984738</v>
      </c>
      <c r="DC2525">
        <f ca="1"/>
        <v>79.638504759555147</v>
      </c>
      <c r="DD2525">
        <v>78.191158060914262</v>
      </c>
      <c r="DE2525">
        <f ca="1"/>
        <v>79.630883558965294</v>
      </c>
      <c r="DF2525">
        <v>80.36998750549381</v>
      </c>
    </row>
    <row r="2526" spans="1:110" x14ac:dyDescent="0.25">
      <c r="A2526">
        <v>83.2</v>
      </c>
      <c r="B2526" t="b">
        <v>1</v>
      </c>
      <c r="CW2526">
        <v>0.86116803278688525</v>
      </c>
      <c r="CX2526">
        <v>78.7</v>
      </c>
      <c r="CY2526">
        <v>79.563871508765303</v>
      </c>
      <c r="CZ2526">
        <v>80.374057482986913</v>
      </c>
      <c r="DA2526">
        <v>136.6840008737112</v>
      </c>
      <c r="DB2526">
        <f ca="1"/>
        <v>79.002473285386472</v>
      </c>
      <c r="DC2526">
        <f ca="1"/>
        <v>79.65454662390178</v>
      </c>
      <c r="DD2526">
        <v>78.204493292387156</v>
      </c>
      <c r="DE2526">
        <f ca="1"/>
        <v>79.642460619887586</v>
      </c>
      <c r="DF2526">
        <v>80.381386136577689</v>
      </c>
    </row>
    <row r="2527" spans="1:110" x14ac:dyDescent="0.25">
      <c r="A2527">
        <v>83</v>
      </c>
      <c r="B2527" t="b">
        <v>1</v>
      </c>
      <c r="CW2527">
        <v>0.86150956284153002</v>
      </c>
      <c r="CX2527">
        <v>78.7</v>
      </c>
      <c r="CY2527">
        <v>79.578581144829073</v>
      </c>
      <c r="CZ2527">
        <v>80.392315393558917</v>
      </c>
      <c r="DA2527">
        <v>136.85450571777741</v>
      </c>
      <c r="DB2527">
        <f ca="1"/>
        <v>79.013322125507784</v>
      </c>
      <c r="DC2527">
        <f ca="1"/>
        <v>79.670617520056965</v>
      </c>
      <c r="DD2527">
        <v>78.217844936471266</v>
      </c>
      <c r="DE2527">
        <f ca="1"/>
        <v>79.654048700875094</v>
      </c>
      <c r="DF2527">
        <v>80.392794800570272</v>
      </c>
    </row>
    <row r="2528" spans="1:110" x14ac:dyDescent="0.25">
      <c r="A2528">
        <v>82.7</v>
      </c>
      <c r="B2528" t="b">
        <v>1</v>
      </c>
      <c r="CW2528">
        <v>0.8618510928961749</v>
      </c>
      <c r="CX2528">
        <v>78.7</v>
      </c>
      <c r="CY2528">
        <v>79.593315520956324</v>
      </c>
      <c r="CZ2528">
        <v>80.410608169988279</v>
      </c>
      <c r="DA2528">
        <v>137.02543156188591</v>
      </c>
      <c r="DB2528">
        <f ca="1"/>
        <v>79.024185687406515</v>
      </c>
      <c r="DC2528">
        <f ca="1"/>
        <v>79.686717587701779</v>
      </c>
      <c r="DD2528">
        <v>78.231213053916662</v>
      </c>
      <c r="DE2528">
        <f ca="1"/>
        <v>79.665647850154073</v>
      </c>
      <c r="DF2528">
        <v>80.404213541362452</v>
      </c>
    </row>
    <row r="2529" spans="1:110" x14ac:dyDescent="0.25">
      <c r="A2529">
        <v>82.6</v>
      </c>
      <c r="B2529" t="b">
        <v>1</v>
      </c>
      <c r="CW2529">
        <v>0.86219262295081966</v>
      </c>
      <c r="CX2529">
        <v>78.7</v>
      </c>
      <c r="CY2529">
        <v>79.608074755893796</v>
      </c>
      <c r="CZ2529">
        <v>80.428935981661084</v>
      </c>
      <c r="DA2529">
        <v>137.19678049019842</v>
      </c>
      <c r="DB2529">
        <f ca="1"/>
        <v>79.035064042629145</v>
      </c>
      <c r="DC2529">
        <f ca="1"/>
        <v>79.702846967515384</v>
      </c>
      <c r="DD2529">
        <v>78.244597705849102</v>
      </c>
      <c r="DE2529">
        <f ca="1"/>
        <v>79.677258116253356</v>
      </c>
      <c r="DF2529">
        <v>80.415642403116891</v>
      </c>
    </row>
    <row r="2530" spans="1:110" x14ac:dyDescent="0.25">
      <c r="A2530">
        <v>82.3</v>
      </c>
      <c r="B2530" t="b">
        <v>1</v>
      </c>
      <c r="CW2530">
        <v>0.86253415300546443</v>
      </c>
      <c r="CX2530">
        <v>78.7</v>
      </c>
      <c r="CY2530">
        <v>79.622858969229242</v>
      </c>
      <c r="CZ2530">
        <v>80.44729899918822</v>
      </c>
      <c r="DA2530">
        <v>137.36855460239164</v>
      </c>
      <c r="DB2530">
        <f ca="1"/>
        <v>79.045957263215556</v>
      </c>
      <c r="DC2530">
        <f ca="1"/>
        <v>79.719005801184807</v>
      </c>
      <c r="DD2530">
        <v>78.257998953773296</v>
      </c>
      <c r="DE2530">
        <f ca="1"/>
        <v>79.688879548007023</v>
      </c>
      <c r="DF2530">
        <v>80.427081430270363</v>
      </c>
    </row>
    <row r="2531" spans="1:110" x14ac:dyDescent="0.25">
      <c r="A2531">
        <v>82.1</v>
      </c>
      <c r="B2531" t="b">
        <v>1</v>
      </c>
      <c r="CW2531">
        <v>0.86287568306010931</v>
      </c>
      <c r="CX2531">
        <v>78.7</v>
      </c>
      <c r="CY2531">
        <v>79.637668281399627</v>
      </c>
      <c r="CZ2531">
        <v>80.465697394416694</v>
      </c>
      <c r="DA2531">
        <v>137.5407560138116</v>
      </c>
      <c r="DB2531">
        <f ca="1"/>
        <v>79.056865421703677</v>
      </c>
      <c r="DC2531">
        <f ca="1"/>
        <v>79.735194231414638</v>
      </c>
      <c r="DD2531">
        <v>78.271416859576235</v>
      </c>
      <c r="DE2531">
        <f ca="1"/>
        <v>79.700512194557106</v>
      </c>
      <c r="DF2531">
        <v>80.438530667536114</v>
      </c>
    </row>
    <row r="2532" spans="1:110" x14ac:dyDescent="0.25">
      <c r="A2532">
        <v>82</v>
      </c>
      <c r="B2532" t="b">
        <v>1</v>
      </c>
      <c r="CW2532">
        <v>0.86321721311475408</v>
      </c>
      <c r="CX2532">
        <v>78.7</v>
      </c>
      <c r="CY2532">
        <v>79.652502813699243</v>
      </c>
      <c r="CZ2532">
        <v>80.48413134044219</v>
      </c>
      <c r="DA2532">
        <v>137.71338685562972</v>
      </c>
      <c r="DB2532">
        <f ca="1"/>
        <v>79.067788591134217</v>
      </c>
      <c r="DC2532">
        <f ca="1"/>
        <v>79.751412401936946</v>
      </c>
      <c r="DD2532">
        <v>78.284851485530481</v>
      </c>
      <c r="DE2532">
        <f ca="1"/>
        <v>79.712156105356343</v>
      </c>
      <c r="DF2532">
        <v>80.449990159906449</v>
      </c>
    </row>
    <row r="2533" spans="1:110" x14ac:dyDescent="0.25">
      <c r="A2533">
        <v>81.7</v>
      </c>
      <c r="B2533" t="b">
        <v>1</v>
      </c>
      <c r="CW2533">
        <v>0.86355874316939896</v>
      </c>
      <c r="CX2533">
        <v>78.8</v>
      </c>
      <c r="CY2533">
        <v>79.667362688288179</v>
      </c>
      <c r="CZ2533">
        <v>80.502601011621039</v>
      </c>
      <c r="DA2533">
        <v>137.88644927500144</v>
      </c>
      <c r="DB2533">
        <f ca="1"/>
        <v>79.078726845055527</v>
      </c>
      <c r="DC2533">
        <f ca="1"/>
        <v>79.767660457521444</v>
      </c>
      <c r="DD2533">
        <v>78.298302894297549</v>
      </c>
      <c r="DE2533">
        <f ca="1"/>
        <v>79.723811330171017</v>
      </c>
      <c r="DF2533">
        <v>80.461459952655119</v>
      </c>
    </row>
    <row r="2534" spans="1:110" x14ac:dyDescent="0.25">
      <c r="A2534">
        <v>81.5</v>
      </c>
      <c r="B2534" t="b">
        <v>1</v>
      </c>
      <c r="CW2534">
        <v>0.86390027322404372</v>
      </c>
      <c r="CX2534">
        <v>78.8</v>
      </c>
      <c r="CY2534">
        <v>79.682248028200561</v>
      </c>
      <c r="CZ2534">
        <v>80.52110658358292</v>
      </c>
      <c r="DA2534">
        <v>138.05994543522607</v>
      </c>
      <c r="DB2534">
        <f ca="1"/>
        <v>79.089680257528485</v>
      </c>
      <c r="DC2534">
        <f ca="1"/>
        <v>79.783938543985528</v>
      </c>
      <c r="DD2534">
        <v>78.311771148931328</v>
      </c>
      <c r="DE2534">
        <f ca="1"/>
        <v>79.735477919083735</v>
      </c>
      <c r="DF2534">
        <v>80.472940091339865</v>
      </c>
    </row>
    <row r="2535" spans="1:110" x14ac:dyDescent="0.25">
      <c r="A2535">
        <v>81.099999999999994</v>
      </c>
      <c r="B2535" t="b">
        <v>1</v>
      </c>
      <c r="CW2535">
        <v>0.86424180327868849</v>
      </c>
      <c r="CX2535">
        <v>78.8</v>
      </c>
      <c r="CY2535">
        <v>79.697158957353281</v>
      </c>
      <c r="CZ2535">
        <v>80.539648233243184</v>
      </c>
      <c r="DA2535">
        <v>138.23387751590931</v>
      </c>
      <c r="DB2535">
        <f ca="1"/>
        <v>79.100648903131358</v>
      </c>
      <c r="DC2535">
        <f ca="1"/>
        <v>79.800246808204577</v>
      </c>
      <c r="DD2535">
        <v>78.325256312881564</v>
      </c>
      <c r="DE2535">
        <f ca="1"/>
        <v>79.747155922496248</v>
      </c>
      <c r="DF2535">
        <v>80.484430621804975</v>
      </c>
    </row>
    <row r="2536" spans="1:110" x14ac:dyDescent="0.25">
      <c r="A2536">
        <v>81</v>
      </c>
      <c r="B2536" t="b">
        <v>1</v>
      </c>
      <c r="CW2536">
        <v>0.86458333333333337</v>
      </c>
      <c r="CX2536">
        <v>78.8</v>
      </c>
      <c r="CY2536">
        <v>79.712095600554449</v>
      </c>
      <c r="CZ2536">
        <v>80.558226138815783</v>
      </c>
      <c r="DA2536">
        <v>138.40824771312759</v>
      </c>
      <c r="DB2536">
        <f ca="1"/>
        <v>79.111632856964889</v>
      </c>
      <c r="DC2536">
        <f ca="1"/>
        <v>79.816585398122456</v>
      </c>
      <c r="DD2536">
        <v>78.338758449997272</v>
      </c>
      <c r="DE2536">
        <f ca="1"/>
        <v>79.758845391132397</v>
      </c>
      <c r="DF2536">
        <v>80.495931590183829</v>
      </c>
    </row>
    <row r="2537" spans="1:110" x14ac:dyDescent="0.25">
      <c r="A2537">
        <v>85</v>
      </c>
      <c r="B2537" t="b">
        <v>1</v>
      </c>
      <c r="CW2537">
        <v>0.86492486338797814</v>
      </c>
      <c r="CX2537">
        <v>78.8</v>
      </c>
      <c r="CY2537">
        <v>79.727058083512233</v>
      </c>
      <c r="CZ2537">
        <v>80.576840479826132</v>
      </c>
      <c r="DA2537">
        <v>138.58305823959407</v>
      </c>
      <c r="DB2537">
        <f ca="1"/>
        <v>79.122632194657285</v>
      </c>
      <c r="DC2537">
        <f ca="1"/>
        <v>79.832954462761975</v>
      </c>
      <c r="DD2537">
        <v>78.352277624530288</v>
      </c>
      <c r="DE2537">
        <f ca="1"/>
        <v>79.770546376041025</v>
      </c>
      <c r="DF2537">
        <v>80.507443042901485</v>
      </c>
    </row>
    <row r="2538" spans="1:110" x14ac:dyDescent="0.25">
      <c r="A2538">
        <v>84</v>
      </c>
      <c r="B2538" t="b">
        <v>1</v>
      </c>
      <c r="CW2538">
        <v>0.86526639344262291</v>
      </c>
      <c r="CX2538">
        <v>78.8</v>
      </c>
      <c r="CY2538">
        <v>79.742046532843673</v>
      </c>
      <c r="CZ2538">
        <v>80.595491437123883</v>
      </c>
      <c r="DA2538">
        <v>138.75831132482753</v>
      </c>
      <c r="DB2538">
        <f ca="1"/>
        <v>79.133646992369293</v>
      </c>
      <c r="DC2538">
        <f ca="1"/>
        <v>79.849354152235605</v>
      </c>
      <c r="DD2538">
        <v>78.365813901138893</v>
      </c>
      <c r="DE2538">
        <f ca="1"/>
        <v>79.782258928598836</v>
      </c>
      <c r="DF2538">
        <v>80.518965026677336</v>
      </c>
    </row>
    <row r="2539" spans="1:110" x14ac:dyDescent="0.25">
      <c r="A2539">
        <v>82</v>
      </c>
      <c r="B2539" t="b">
        <v>1</v>
      </c>
      <c r="CW2539">
        <v>0.86560792349726778</v>
      </c>
      <c r="CX2539">
        <v>78.8</v>
      </c>
      <c r="CY2539">
        <v>79.757061076083673</v>
      </c>
      <c r="CZ2539">
        <v>80.6141791928966</v>
      </c>
      <c r="DA2539">
        <v>138.93400921532287</v>
      </c>
      <c r="DB2539">
        <f ca="1"/>
        <v>79.144677326799552</v>
      </c>
      <c r="DC2539">
        <f ca="1"/>
        <v>79.865784617756248</v>
      </c>
      <c r="DD2539">
        <v>78.379367344891349</v>
      </c>
      <c r="DE2539">
        <f ca="1"/>
        <v>79.793983100513543</v>
      </c>
      <c r="DF2539">
        <v>80.53049758852778</v>
      </c>
    </row>
    <row r="2540" spans="1:110" x14ac:dyDescent="0.25">
      <c r="A2540">
        <v>79.7</v>
      </c>
      <c r="B2540" t="b">
        <v>1</v>
      </c>
      <c r="CW2540">
        <v>0.86594945355191255</v>
      </c>
      <c r="CX2540">
        <v>78.8</v>
      </c>
      <c r="CY2540">
        <v>79.772101841693967</v>
      </c>
      <c r="CZ2540">
        <v>80.632903930682801</v>
      </c>
      <c r="DA2540">
        <v>139.11015417472362</v>
      </c>
      <c r="DB2540">
        <f ca="1"/>
        <v>79.155723275189629</v>
      </c>
      <c r="DC2540">
        <f ca="1"/>
        <v>79.882246011648263</v>
      </c>
      <c r="DD2540">
        <v>78.392938021269586</v>
      </c>
      <c r="DE2540">
        <f ca="1"/>
        <v>79.805718943826733</v>
      </c>
      <c r="DF2540">
        <v>80.542040775768896</v>
      </c>
    </row>
    <row r="2541" spans="1:110" x14ac:dyDescent="0.25">
      <c r="A2541">
        <v>64.5</v>
      </c>
      <c r="B2541" t="b">
        <v>1</v>
      </c>
      <c r="CW2541">
        <v>0.86629098360655743</v>
      </c>
      <c r="CX2541">
        <v>78.8</v>
      </c>
      <c r="CY2541">
        <v>79.787168959072446</v>
      </c>
      <c r="CZ2541">
        <v>80.6516658353857</v>
      </c>
      <c r="DA2541">
        <v>139.2867484839974</v>
      </c>
      <c r="DB2541">
        <f ca="1"/>
        <v>79.166784915329444</v>
      </c>
      <c r="DC2541">
        <f ca="1"/>
        <v>79.898738487358457</v>
      </c>
      <c r="DD2541">
        <v>78.406525996172888</v>
      </c>
      <c r="DE2541">
        <f ca="1"/>
        <v>79.817466510917029</v>
      </c>
      <c r="DF2541">
        <v>80.55359463601917</v>
      </c>
    </row>
    <row r="2542" spans="1:110" x14ac:dyDescent="0.25">
      <c r="A2542">
        <v>64.400000000000006</v>
      </c>
      <c r="B2542" t="b">
        <v>1</v>
      </c>
      <c r="CW2542">
        <v>0.8666325136612022</v>
      </c>
      <c r="CX2542">
        <v>78.8</v>
      </c>
      <c r="CY2542">
        <v>79.80226255856229</v>
      </c>
      <c r="CZ2542">
        <v>80.670465093286623</v>
      </c>
      <c r="DA2542">
        <v>139.46379444161272</v>
      </c>
      <c r="DB2542">
        <f ca="1"/>
        <v>79.177862325562629</v>
      </c>
      <c r="DC2542">
        <f ca="1"/>
        <v>79.91526219946735</v>
      </c>
      <c r="DD2542">
        <v>78.420131335921582</v>
      </c>
      <c r="DE2542">
        <f ca="1"/>
        <v>79.829225854503107</v>
      </c>
      <c r="DF2542">
        <v>80.565159217202165</v>
      </c>
    </row>
    <row r="2543" spans="1:110" x14ac:dyDescent="0.25">
      <c r="A2543">
        <v>63.6</v>
      </c>
      <c r="B2543" t="b">
        <v>1</v>
      </c>
      <c r="CW2543">
        <v>0.86697404371584696</v>
      </c>
      <c r="CX2543">
        <v>78.8</v>
      </c>
      <c r="CY2543">
        <v>79.817382771461553</v>
      </c>
      <c r="CZ2543">
        <v>80.689301892059518</v>
      </c>
      <c r="DA2543">
        <v>139.64129436371869</v>
      </c>
      <c r="DB2543">
        <f ca="1"/>
        <v>79.188955584791913</v>
      </c>
      <c r="DC2543">
        <f ca="1"/>
        <v>79.931817303700555</v>
      </c>
      <c r="DD2543">
        <v>78.433754107260924</v>
      </c>
      <c r="DE2543">
        <f ca="1"/>
        <v>79.840997027646878</v>
      </c>
      <c r="DF2543">
        <v>80.576734567549465</v>
      </c>
    </row>
    <row r="2544" spans="1:110" x14ac:dyDescent="0.25">
      <c r="A2544">
        <v>62.8</v>
      </c>
      <c r="B2544" t="b">
        <v>1</v>
      </c>
      <c r="CW2544">
        <v>0.86731557377049184</v>
      </c>
      <c r="CX2544">
        <v>78.900000000000006</v>
      </c>
      <c r="CY2544">
        <v>79.832529730032519</v>
      </c>
      <c r="CZ2544">
        <v>80.708176420784326</v>
      </c>
      <c r="DA2544">
        <v>139.81925058432694</v>
      </c>
      <c r="DB2544">
        <f ca="1"/>
        <v>79.200064772484723</v>
      </c>
      <c r="DC2544">
        <f ca="1"/>
        <v>79.948403956940226</v>
      </c>
      <c r="DD2544">
        <v>78.447394377364787</v>
      </c>
      <c r="DE2544">
        <f ca="1"/>
        <v>79.852780083756628</v>
      </c>
      <c r="DF2544">
        <v>80.588320735603389</v>
      </c>
    </row>
    <row r="2545" spans="1:110" x14ac:dyDescent="0.25">
      <c r="A2545">
        <v>71.7</v>
      </c>
      <c r="B2545" t="b">
        <v>1</v>
      </c>
      <c r="CW2545">
        <v>0.86765710382513661</v>
      </c>
      <c r="CX2545">
        <v>78.900000000000006</v>
      </c>
      <c r="CY2545">
        <v>79.847703567511473</v>
      </c>
      <c r="CZ2545">
        <v>80.727088869961563</v>
      </c>
      <c r="DA2545">
        <v>139.99766545549534</v>
      </c>
      <c r="DB2545">
        <f ca="1"/>
        <v>79.211189968678653</v>
      </c>
      <c r="DC2545">
        <f ca="1"/>
        <v>79.965022317236787</v>
      </c>
      <c r="DD2545">
        <v>78.461052213839636</v>
      </c>
      <c r="DE2545">
        <f ca="1"/>
        <v>79.864575076590214</v>
      </c>
      <c r="DF2545">
        <v>80.599917770219832</v>
      </c>
    </row>
    <row r="2546" spans="1:110" x14ac:dyDescent="0.25">
      <c r="A2546">
        <v>73.7</v>
      </c>
      <c r="B2546" t="b">
        <v>1</v>
      </c>
      <c r="CW2546">
        <v>0.86799863387978138</v>
      </c>
      <c r="CX2546">
        <v>78.900000000000006</v>
      </c>
      <c r="CY2546">
        <v>79.862904418118404</v>
      </c>
      <c r="CZ2546">
        <v>80.746039431526839</v>
      </c>
      <c r="DA2546">
        <v>140.17654134751504</v>
      </c>
      <c r="DB2546">
        <f ca="1"/>
        <v>79.222331253987178</v>
      </c>
      <c r="DC2546">
        <f ca="1"/>
        <v>79.98167254382065</v>
      </c>
      <c r="DD2546">
        <v>78.474727684728336</v>
      </c>
      <c r="DE2546">
        <f ca="1"/>
        <v>79.876382060258337</v>
      </c>
      <c r="DF2546">
        <v>80.611525720571251</v>
      </c>
    </row>
    <row r="2547" spans="1:110" x14ac:dyDescent="0.25">
      <c r="A2547">
        <v>73.8</v>
      </c>
      <c r="B2547" t="b">
        <v>1</v>
      </c>
      <c r="CW2547">
        <v>0.86834016393442626</v>
      </c>
      <c r="CX2547">
        <v>78.900000000000006</v>
      </c>
      <c r="CY2547">
        <v>79.878132417066979</v>
      </c>
      <c r="CZ2547">
        <v>80.765028298865374</v>
      </c>
      <c r="DA2547">
        <v>140.35588064909922</v>
      </c>
      <c r="DB2547">
        <f ca="1"/>
        <v>79.233488709605368</v>
      </c>
      <c r="DC2547">
        <f ca="1"/>
        <v>79.998354797114246</v>
      </c>
      <c r="DD2547">
        <v>78.488420858514218</v>
      </c>
      <c r="DE2547">
        <f ca="1"/>
        <v>79.888201089227778</v>
      </c>
      <c r="DF2547">
        <v>80.623144636149405</v>
      </c>
    </row>
    <row r="2548" spans="1:110" x14ac:dyDescent="0.25">
      <c r="A2548">
        <v>73.8</v>
      </c>
      <c r="B2548" t="b">
        <v>1</v>
      </c>
      <c r="CW2548">
        <v>0.86868169398907102</v>
      </c>
      <c r="CX2548">
        <v>78.900000000000006</v>
      </c>
      <c r="CY2548">
        <v>79.893387700574422</v>
      </c>
      <c r="CZ2548">
        <v>80.784055666826674</v>
      </c>
      <c r="DA2548">
        <v>140.53568576757417</v>
      </c>
      <c r="DB2548">
        <f ca="1"/>
        <v>79.24466241731561</v>
      </c>
      <c r="DC2548">
        <f ca="1"/>
        <v>80.015069238744019</v>
      </c>
      <c r="DD2548">
        <v>78.502131804124986</v>
      </c>
      <c r="DE2548">
        <f ca="1"/>
        <v>79.900032218324739</v>
      </c>
      <c r="DF2548">
        <v>80.634774566768499</v>
      </c>
    </row>
    <row r="2549" spans="1:110" x14ac:dyDescent="0.25">
      <c r="A2549">
        <v>73.8</v>
      </c>
      <c r="B2549" t="b">
        <v>1</v>
      </c>
      <c r="CW2549">
        <v>0.86902322404371579</v>
      </c>
      <c r="CX2549">
        <v>78.900000000000006</v>
      </c>
      <c r="CY2549">
        <v>79.908670405871817</v>
      </c>
      <c r="CZ2549">
        <v>80.803121731739679</v>
      </c>
      <c r="DA2549">
        <v>140.7159591290737</v>
      </c>
      <c r="DB2549">
        <f ca="1"/>
        <v>79.255852459493553</v>
      </c>
      <c r="DC2549">
        <f ca="1"/>
        <v>80.031816031552793</v>
      </c>
      <c r="DD2549">
        <v>78.515860590936796</v>
      </c>
      <c r="DE2549">
        <f ca="1"/>
        <v>79.911875502738184</v>
      </c>
      <c r="DF2549">
        <v>80.646415562568052</v>
      </c>
    </row>
    <row r="2550" spans="1:110" x14ac:dyDescent="0.25">
      <c r="A2550">
        <v>73.7</v>
      </c>
      <c r="B2550" t="b">
        <v>1</v>
      </c>
      <c r="CW2550">
        <v>0.86936475409836067</v>
      </c>
      <c r="CX2550">
        <v>78.900000000000006</v>
      </c>
      <c r="CY2550">
        <v>79.923980671214295</v>
      </c>
      <c r="CZ2550">
        <v>80.822226691428014</v>
      </c>
      <c r="DA2550">
        <v>140.89670317873532</v>
      </c>
      <c r="DB2550">
        <f ca="1"/>
        <v>79.267058919114007</v>
      </c>
      <c r="DC2550">
        <f ca="1"/>
        <v>80.048595339612149</v>
      </c>
      <c r="DD2550">
        <v>78.529607288778408</v>
      </c>
      <c r="DE2550">
        <f ca="1"/>
        <v>79.923730998023274</v>
      </c>
      <c r="DF2550">
        <v>80.658067674015996</v>
      </c>
    </row>
    <row r="2551" spans="1:110" x14ac:dyDescent="0.25">
      <c r="A2551">
        <v>73.5</v>
      </c>
      <c r="B2551" t="b">
        <v>1</v>
      </c>
      <c r="CW2551">
        <v>0.86970628415300544</v>
      </c>
      <c r="CX2551">
        <v>78.900000000000006</v>
      </c>
      <c r="CY2551">
        <v>79.939318635891425</v>
      </c>
      <c r="CZ2551">
        <v>80.84137074522512</v>
      </c>
      <c r="DA2551">
        <v>141.07792038089906</v>
      </c>
      <c r="DB2551">
        <f ca="1"/>
        <v>79.278281879756904</v>
      </c>
      <c r="DC2551">
        <f ca="1"/>
        <v>80.065407328234926</v>
      </c>
      <c r="DD2551">
        <v>78.543371967935201</v>
      </c>
      <c r="DE2551">
        <f ca="1"/>
        <v>79.935598760104739</v>
      </c>
      <c r="DF2551">
        <v>80.669730951911589</v>
      </c>
    </row>
    <row r="2552" spans="1:110" x14ac:dyDescent="0.25">
      <c r="A2552">
        <v>73.2</v>
      </c>
      <c r="B2552" t="b">
        <v>1</v>
      </c>
      <c r="CW2552">
        <v>0.87004781420765032</v>
      </c>
      <c r="CX2552">
        <v>78.900000000000006</v>
      </c>
      <c r="CY2552">
        <v>79.954684440237827</v>
      </c>
      <c r="CZ2552">
        <v>80.86055409399016</v>
      </c>
      <c r="DA2552">
        <v>141.25961321930944</v>
      </c>
      <c r="DB2552">
        <f ca="1"/>
        <v>79.289521425613458</v>
      </c>
      <c r="DC2552">
        <f ca="1"/>
        <v>80.082252163988116</v>
      </c>
      <c r="DD2552">
        <v>78.557154699153514</v>
      </c>
      <c r="DE2552">
        <f ca="1"/>
        <v>79.947478845280429</v>
      </c>
      <c r="DF2552">
        <v>80.681405447388755</v>
      </c>
    </row>
    <row r="2553" spans="1:110" x14ac:dyDescent="0.25">
      <c r="A2553">
        <v>73</v>
      </c>
      <c r="B2553" t="b">
        <v>1</v>
      </c>
      <c r="CW2553">
        <v>0.87038934426229508</v>
      </c>
      <c r="CX2553">
        <v>78.900000000000006</v>
      </c>
      <c r="CY2553">
        <v>79.970078225643789</v>
      </c>
      <c r="CZ2553">
        <v>80.879776940123534</v>
      </c>
      <c r="DA2553">
        <v>141.44178419731941</v>
      </c>
      <c r="DB2553">
        <f ca="1"/>
        <v>79.30077764149226</v>
      </c>
      <c r="DC2553">
        <f ca="1"/>
        <v>80.099130014705551</v>
      </c>
      <c r="DD2553">
        <v>78.570955553644765</v>
      </c>
      <c r="DE2553">
        <f ca="1"/>
        <v>79.959371310224768</v>
      </c>
      <c r="DF2553">
        <v>80.693091211918954</v>
      </c>
    </row>
    <row r="2554" spans="1:110" x14ac:dyDescent="0.25">
      <c r="A2554">
        <v>72.8</v>
      </c>
      <c r="B2554" t="b">
        <v>1</v>
      </c>
      <c r="CW2554">
        <v>0.87073087431693985</v>
      </c>
      <c r="CX2554">
        <v>78.900000000000006</v>
      </c>
      <c r="CY2554">
        <v>79.985500134566124</v>
      </c>
      <c r="CZ2554">
        <v>80.899039487582982</v>
      </c>
      <c r="DA2554">
        <v>141.62443583809744</v>
      </c>
      <c r="DB2554">
        <f ca="1"/>
        <v>79.312050612825558</v>
      </c>
      <c r="DC2554">
        <f ca="1"/>
        <v>80.116041049501177</v>
      </c>
      <c r="DD2554">
        <v>78.584774603089841</v>
      </c>
      <c r="DE2554">
        <f ca="1"/>
        <v>79.971276211992347</v>
      </c>
      <c r="DF2554">
        <v>80.704788297314565</v>
      </c>
    </row>
    <row r="2555" spans="1:110" x14ac:dyDescent="0.25">
      <c r="A2555">
        <v>72.7</v>
      </c>
      <c r="B2555" t="b">
        <v>1</v>
      </c>
      <c r="CW2555">
        <v>0.87107240437158473</v>
      </c>
      <c r="CX2555">
        <v>78.900000000000006</v>
      </c>
      <c r="CY2555">
        <v>80.000950310539082</v>
      </c>
      <c r="CZ2555">
        <v>80.918341941899698</v>
      </c>
      <c r="DA2555">
        <v>141.80757068483729</v>
      </c>
      <c r="DB2555">
        <f ca="1"/>
        <v>79.323340425675639</v>
      </c>
      <c r="DC2555">
        <f ca="1"/>
        <v>80.132985438782143</v>
      </c>
      <c r="DD2555">
        <v>78.598611919643375</v>
      </c>
      <c r="DE2555">
        <f ca="1"/>
        <v>79.983193608021594</v>
      </c>
      <c r="DF2555">
        <v>80.716496755731953</v>
      </c>
    </row>
    <row r="2556" spans="1:110" x14ac:dyDescent="0.25">
      <c r="A2556">
        <v>72.599999999999994</v>
      </c>
      <c r="B2556" t="b">
        <v>1</v>
      </c>
      <c r="CW2556">
        <v>0.8714139344262295</v>
      </c>
      <c r="CX2556">
        <v>79</v>
      </c>
      <c r="CY2556">
        <v>80.016428898185467</v>
      </c>
      <c r="CZ2556">
        <v>80.937684510194913</v>
      </c>
      <c r="DA2556">
        <v>141.9911913009702</v>
      </c>
      <c r="DB2556">
        <f ca="1"/>
        <v>79.334647166741036</v>
      </c>
      <c r="DC2556">
        <f ca="1"/>
        <v>80.149963354262283</v>
      </c>
      <c r="DD2556">
        <v>78.612467575938155</v>
      </c>
      <c r="DE2556">
        <f ca="1"/>
        <v>79.995123556138267</v>
      </c>
      <c r="DF2556">
        <v>80.728216639674756</v>
      </c>
    </row>
    <row r="2557" spans="1:110" x14ac:dyDescent="0.25">
      <c r="A2557">
        <v>69.7</v>
      </c>
      <c r="B2557" t="b">
        <v>1</v>
      </c>
      <c r="CW2557">
        <v>0.87175546448087426</v>
      </c>
      <c r="CX2557">
        <v>79</v>
      </c>
      <c r="CY2557">
        <v>80.031936043227873</v>
      </c>
      <c r="CZ2557">
        <v>80.957067401196383</v>
      </c>
      <c r="DA2557">
        <v>142.17530027038055</v>
      </c>
      <c r="DB2557">
        <f ca="1"/>
        <v>79.345970923363225</v>
      </c>
      <c r="DC2557">
        <f ca="1"/>
        <v>80.16697496897568</v>
      </c>
      <c r="DD2557">
        <v>78.626341645089582</v>
      </c>
      <c r="DE2557">
        <f ca="1"/>
        <v>80.007066114559322</v>
      </c>
      <c r="DF2557">
        <v>80.739948001997249</v>
      </c>
    </row>
    <row r="2558" spans="1:110" x14ac:dyDescent="0.25">
      <c r="A2558">
        <v>69.599999999999994</v>
      </c>
      <c r="B2558" t="b">
        <v>1</v>
      </c>
      <c r="CW2558">
        <v>0.87209699453551914</v>
      </c>
      <c r="CX2558">
        <v>79</v>
      </c>
      <c r="CY2558">
        <v>80.047471892500084</v>
      </c>
      <c r="CZ2558">
        <v>80.976490825255354</v>
      </c>
      <c r="DA2558">
        <v>142.35990019762383</v>
      </c>
      <c r="DB2558">
        <f ca="1"/>
        <v>79.357311783533063</v>
      </c>
      <c r="DC2558">
        <f ca="1"/>
        <v>80.184020457290416</v>
      </c>
      <c r="DD2558">
        <v>78.640234200700192</v>
      </c>
      <c r="DE2558">
        <f ca="1"/>
        <v>80.019021341896519</v>
      </c>
      <c r="DF2558">
        <v>80.751690895907501</v>
      </c>
    </row>
    <row r="2559" spans="1:110" x14ac:dyDescent="0.25">
      <c r="A2559">
        <v>69.3</v>
      </c>
      <c r="B2559" t="b">
        <v>1</v>
      </c>
      <c r="CW2559">
        <v>0.87243852459016391</v>
      </c>
      <c r="CX2559">
        <v>79</v>
      </c>
      <c r="CY2559">
        <v>80.063036593958557</v>
      </c>
      <c r="CZ2559">
        <v>80.995954994363373</v>
      </c>
      <c r="DA2559">
        <v>142.54499370814756</v>
      </c>
      <c r="DB2559">
        <f ca="1"/>
        <v>79.368669835897506</v>
      </c>
      <c r="DC2559">
        <f ca="1"/>
        <v>80.201099994922558</v>
      </c>
      <c r="DD2559">
        <v>78.654145316864174</v>
      </c>
      <c r="DE2559">
        <f ca="1"/>
        <v>80.030989297160289</v>
      </c>
      <c r="DF2559">
        <v>80.763445374970956</v>
      </c>
    </row>
    <row r="2560" spans="1:110" x14ac:dyDescent="0.25">
      <c r="A2560">
        <v>68.8</v>
      </c>
      <c r="B2560" t="b">
        <v>1</v>
      </c>
      <c r="CW2560">
        <v>0.87278005464480879</v>
      </c>
      <c r="CX2560">
        <v>79</v>
      </c>
      <c r="CY2560">
        <v>80.0786302966942</v>
      </c>
      <c r="CZ2560">
        <v>81.015460122169898</v>
      </c>
      <c r="DA2560">
        <v>142.73058344851569</v>
      </c>
      <c r="DB2560">
        <f ca="1"/>
        <v>79.380045169766277</v>
      </c>
      <c r="DC2560">
        <f ca="1"/>
        <v>80.218213758950228</v>
      </c>
      <c r="DD2560">
        <v>78.668075068171987</v>
      </c>
      <c r="DE2560">
        <f ca="1"/>
        <v>80.042970039763517</v>
      </c>
      <c r="DF2560">
        <v>80.775211493113645</v>
      </c>
    </row>
    <row r="2561" spans="1:110" x14ac:dyDescent="0.25">
      <c r="A2561">
        <v>68.099999999999994</v>
      </c>
      <c r="B2561" t="b">
        <v>1</v>
      </c>
      <c r="CW2561">
        <v>0.87312158469945356</v>
      </c>
      <c r="CX2561">
        <v>79</v>
      </c>
      <c r="CY2561">
        <v>80.094253150944127</v>
      </c>
      <c r="CZ2561">
        <v>81.035006423999661</v>
      </c>
      <c r="DA2561">
        <v>142.9166720866354</v>
      </c>
      <c r="DB2561">
        <f ca="1"/>
        <v>79.391437875118726</v>
      </c>
      <c r="DC2561">
        <f ca="1"/>
        <v>80.235361927827924</v>
      </c>
      <c r="DD2561">
        <v>78.682023529715053</v>
      </c>
      <c r="DE2561">
        <f ca="1"/>
        <v>80.05496362952546</v>
      </c>
      <c r="DF2561">
        <v>80.786989304625735</v>
      </c>
    </row>
    <row r="2562" spans="1:110" x14ac:dyDescent="0.25">
      <c r="A2562">
        <v>67.3</v>
      </c>
      <c r="B2562" t="b">
        <v>1</v>
      </c>
      <c r="CW2562">
        <v>0.87346311475409832</v>
      </c>
      <c r="CX2562">
        <v>79</v>
      </c>
      <c r="CY2562">
        <v>80.109905308103677</v>
      </c>
      <c r="CZ2562">
        <v>81.054594116870348</v>
      </c>
      <c r="DA2562">
        <v>143.10326231198729</v>
      </c>
      <c r="DB2562">
        <f ca="1"/>
        <v>79.402848042610785</v>
      </c>
      <c r="DC2562">
        <f ca="1"/>
        <v>80.252544681401105</v>
      </c>
      <c r="DD2562">
        <v>78.695990777090458</v>
      </c>
      <c r="DE2562">
        <f ca="1"/>
        <v>80.066970126675642</v>
      </c>
      <c r="DF2562">
        <v>80.798778864165016</v>
      </c>
    </row>
    <row r="2563" spans="1:110" x14ac:dyDescent="0.25">
      <c r="A2563">
        <v>66.7</v>
      </c>
      <c r="B2563" t="b">
        <v>1</v>
      </c>
      <c r="CW2563">
        <v>0.8738046448087432</v>
      </c>
      <c r="CX2563">
        <v>79</v>
      </c>
      <c r="CY2563">
        <v>80.12558692073857</v>
      </c>
      <c r="CZ2563">
        <v>81.074223419510716</v>
      </c>
      <c r="DA2563">
        <v>143.29035683585872</v>
      </c>
      <c r="DB2563">
        <f ca="1"/>
        <v>79.414275763581955</v>
      </c>
      <c r="DC2563">
        <f ca="1"/>
        <v>80.269762200920738</v>
      </c>
      <c r="DD2563">
        <v>78.709976886405713</v>
      </c>
      <c r="DE2563">
        <f ca="1"/>
        <v>80.078989591857848</v>
      </c>
      <c r="DF2563">
        <v>80.810580226760408</v>
      </c>
    </row>
    <row r="2564" spans="1:110" x14ac:dyDescent="0.25">
      <c r="A2564">
        <v>66.400000000000006</v>
      </c>
      <c r="B2564" t="b">
        <v>1</v>
      </c>
      <c r="CW2564">
        <v>0.87414617486338797</v>
      </c>
      <c r="CX2564">
        <v>79</v>
      </c>
      <c r="CY2564">
        <v>80.141298142597236</v>
      </c>
      <c r="CZ2564">
        <v>81.093894552378927</v>
      </c>
      <c r="DA2564">
        <v>143.47795839157988</v>
      </c>
      <c r="DB2564">
        <f ca="1"/>
        <v>79.425721130062286</v>
      </c>
      <c r="DC2564">
        <f ca="1"/>
        <v>80.287014669058323</v>
      </c>
      <c r="DD2564">
        <v>78.723981934283643</v>
      </c>
      <c r="DE2564">
        <f ca="1"/>
        <v>80.091022086134117</v>
      </c>
      <c r="DF2564">
        <v>80.822393447815557</v>
      </c>
    </row>
    <row r="2565" spans="1:110" x14ac:dyDescent="0.25">
      <c r="A2565">
        <v>66.099999999999994</v>
      </c>
      <c r="B2565" t="b">
        <v>1</v>
      </c>
      <c r="CW2565">
        <v>0.87448770491803274</v>
      </c>
      <c r="CX2565">
        <v>79</v>
      </c>
      <c r="CY2565">
        <v>80.157039128623282</v>
      </c>
      <c r="CZ2565">
        <v>81.113607737680724</v>
      </c>
      <c r="DA2565">
        <v>143.66606973476379</v>
      </c>
      <c r="DB2565">
        <f ca="1"/>
        <v>79.437184234779721</v>
      </c>
      <c r="DC2565">
        <f ca="1"/>
        <v>80.304302269920896</v>
      </c>
      <c r="DD2565">
        <v>78.738005997867248</v>
      </c>
      <c r="DE2565">
        <f ca="1"/>
        <v>80.103067670988892</v>
      </c>
      <c r="DF2565">
        <v>80.83421858311246</v>
      </c>
    </row>
    <row r="2566" spans="1:110" x14ac:dyDescent="0.25">
      <c r="A2566">
        <v>65.900000000000006</v>
      </c>
      <c r="B2566" t="b">
        <v>1</v>
      </c>
      <c r="CW2566">
        <v>0.87482923497267762</v>
      </c>
      <c r="CX2566">
        <v>79</v>
      </c>
      <c r="CY2566">
        <v>80.172810034968137</v>
      </c>
      <c r="CZ2566">
        <v>81.133363199388342</v>
      </c>
      <c r="DA2566">
        <v>143.85469364354896</v>
      </c>
      <c r="DB2566">
        <f ca="1"/>
        <v>79.448665171167349</v>
      </c>
      <c r="DC2566">
        <f ca="1"/>
        <v>80.321625189066395</v>
      </c>
      <c r="DD2566">
        <v>78.752049154824675</v>
      </c>
      <c r="DE2566">
        <f ca="1"/>
        <v>80.115126408333026</v>
      </c>
      <c r="DF2566">
        <v>80.846055688815099</v>
      </c>
    </row>
    <row r="2567" spans="1:110" x14ac:dyDescent="0.25">
      <c r="A2567">
        <v>65.5</v>
      </c>
      <c r="B2567" t="b">
        <v>1</v>
      </c>
      <c r="CW2567">
        <v>0.87517076502732238</v>
      </c>
      <c r="CX2567">
        <v>79</v>
      </c>
      <c r="CY2567">
        <v>80.188611019003815</v>
      </c>
      <c r="CZ2567">
        <v>81.153161163259597</v>
      </c>
      <c r="DA2567">
        <v>144.04383291884542</v>
      </c>
      <c r="DB2567">
        <f ca="1"/>
        <v>79.460164033370674</v>
      </c>
      <c r="DC2567">
        <f ca="1"/>
        <v>80.338983613519062</v>
      </c>
      <c r="DD2567">
        <v>78.766111483354209</v>
      </c>
      <c r="DE2567">
        <f ca="1"/>
        <v>80.127198360508075</v>
      </c>
      <c r="DF2567">
        <v>80.857904821473198</v>
      </c>
    </row>
    <row r="2568" spans="1:110" x14ac:dyDescent="0.25">
      <c r="A2568">
        <v>65.900000000000006</v>
      </c>
      <c r="B2568" t="b">
        <v>1</v>
      </c>
      <c r="CW2568">
        <v>0.87551229508196726</v>
      </c>
      <c r="CX2568">
        <v>79</v>
      </c>
      <c r="CY2568">
        <v>80.204442239336004</v>
      </c>
      <c r="CZ2568">
        <v>81.173001856856928</v>
      </c>
      <c r="DA2568">
        <v>144.23349038458463</v>
      </c>
      <c r="DB2568">
        <f ca="1"/>
        <v>79.471680916255238</v>
      </c>
      <c r="DC2568">
        <f ca="1"/>
        <v>80.356377731785244</v>
      </c>
      <c r="DD2568">
        <v>78.780193062189412</v>
      </c>
      <c r="DE2568">
        <f ca="1"/>
        <v>80.139283590290447</v>
      </c>
      <c r="DF2568">
        <v>80.869766038025958</v>
      </c>
    </row>
    <row r="2569" spans="1:110" x14ac:dyDescent="0.25">
      <c r="A2569">
        <v>65.2</v>
      </c>
      <c r="B2569" t="b">
        <v>1</v>
      </c>
      <c r="CW2569">
        <v>0.87585382513661203</v>
      </c>
      <c r="CX2569">
        <v>79</v>
      </c>
      <c r="CY2569">
        <v>80.220303855817122</v>
      </c>
      <c r="CZ2569">
        <v>81.19288550956675</v>
      </c>
      <c r="DA2569">
        <v>144.4236688879721</v>
      </c>
      <c r="DB2569">
        <f ca="1"/>
        <v>79.483215915414078</v>
      </c>
      <c r="DC2569">
        <f ca="1"/>
        <v>80.373807733869228</v>
      </c>
      <c r="DD2569">
        <v>78.794293970604173</v>
      </c>
      <c r="DE2569">
        <f ca="1"/>
        <v>80.151382160895736</v>
      </c>
      <c r="DF2569">
        <v>80.881639395805848</v>
      </c>
    </row>
    <row r="2570" spans="1:110" x14ac:dyDescent="0.25">
      <c r="A2570">
        <v>64.3</v>
      </c>
      <c r="B2570" t="b">
        <v>1</v>
      </c>
      <c r="CW2570">
        <v>0.8761953551912568</v>
      </c>
      <c r="CX2570">
        <v>79</v>
      </c>
      <c r="CY2570">
        <v>80.236196029559693</v>
      </c>
      <c r="CZ2570">
        <v>81.212812352619792</v>
      </c>
      <c r="DA2570">
        <v>144.61437129974414</v>
      </c>
      <c r="DB2570">
        <f ca="1"/>
        <v>79.494769127175502</v>
      </c>
      <c r="DC2570">
        <f ca="1"/>
        <v>80.391273811289409</v>
      </c>
      <c r="DD2570">
        <v>78.808414288418021</v>
      </c>
      <c r="DE2570">
        <f ca="1"/>
        <v>80.163494135983015</v>
      </c>
      <c r="DF2570">
        <v>80.893524952542492</v>
      </c>
    </row>
    <row r="2571" spans="1:110" x14ac:dyDescent="0.25">
      <c r="A2571">
        <v>64</v>
      </c>
      <c r="B2571" t="b">
        <v>1</v>
      </c>
      <c r="CW2571">
        <v>0.87653688524590168</v>
      </c>
      <c r="CX2571">
        <v>79</v>
      </c>
      <c r="CY2571">
        <v>80.252118922949904</v>
      </c>
      <c r="CZ2571">
        <v>81.232782619110424</v>
      </c>
      <c r="DA2571">
        <v>144.80560051442779</v>
      </c>
      <c r="DB2571">
        <f ca="1"/>
        <v>79.50634064861076</v>
      </c>
      <c r="DC2571">
        <f ca="1"/>
        <v>80.408776157094664</v>
      </c>
      <c r="DD2571">
        <v>78.822554096001355</v>
      </c>
      <c r="DE2571">
        <f ca="1"/>
        <v>80.175619579659283</v>
      </c>
      <c r="DF2571">
        <v>80.905422766366542</v>
      </c>
    </row>
    <row r="2572" spans="1:110" x14ac:dyDescent="0.25">
      <c r="A2572">
        <v>63.7</v>
      </c>
      <c r="B2572" t="b">
        <v>1</v>
      </c>
      <c r="CW2572">
        <v>0.87687841530054644</v>
      </c>
      <c r="CX2572">
        <v>79</v>
      </c>
      <c r="CY2572">
        <v>80.268072699661204</v>
      </c>
      <c r="CZ2572">
        <v>81.252796544017613</v>
      </c>
      <c r="DA2572">
        <v>144.99735945060422</v>
      </c>
      <c r="DB2572">
        <f ca="1"/>
        <v>79.517930577542046</v>
      </c>
      <c r="DC2572">
        <f ca="1"/>
        <v>80.426314965880877</v>
      </c>
      <c r="DD2572">
        <v>78.8367134742807</v>
      </c>
      <c r="DE2572">
        <f ca="1"/>
        <v>80.187758556483814</v>
      </c>
      <c r="DF2572">
        <v>80.917332895813644</v>
      </c>
    </row>
    <row r="2573" spans="1:110" x14ac:dyDescent="0.25">
      <c r="A2573">
        <v>74.900000000000006</v>
      </c>
      <c r="B2573" t="b">
        <v>1</v>
      </c>
      <c r="CW2573">
        <v>0.87721994535519121</v>
      </c>
      <c r="CX2573">
        <v>79</v>
      </c>
      <c r="CY2573">
        <v>80.28405752466827</v>
      </c>
      <c r="CZ2573">
        <v>81.272854364224756</v>
      </c>
      <c r="DA2573">
        <v>145.1896510511763</v>
      </c>
      <c r="DB2573">
        <f ca="1"/>
        <v>79.529539012550387</v>
      </c>
      <c r="DC2573">
        <f ca="1"/>
        <v>80.44389043380778</v>
      </c>
      <c r="DD2573">
        <v>78.850892504744266</v>
      </c>
      <c r="DE2573">
        <f ca="1"/>
        <v>80.199911131472788</v>
      </c>
      <c r="DF2573">
        <v>80.929255399828421</v>
      </c>
    </row>
    <row r="2574" spans="1:110" x14ac:dyDescent="0.25">
      <c r="A2574">
        <v>74.599999999999994</v>
      </c>
      <c r="B2574" t="b">
        <v>1</v>
      </c>
      <c r="CW2574">
        <v>0.87756147540983609</v>
      </c>
      <c r="CX2574">
        <v>79</v>
      </c>
      <c r="CY2574">
        <v>80.300073564261083</v>
      </c>
      <c r="CZ2574">
        <v>81.292956318541457</v>
      </c>
      <c r="DA2574">
        <v>145.3824782836395</v>
      </c>
      <c r="DB2574">
        <f ca="1"/>
        <v>79.541166052983812</v>
      </c>
      <c r="DC2574">
        <f ca="1"/>
        <v>80.461502758615964</v>
      </c>
      <c r="DD2574">
        <v>78.865091269447277</v>
      </c>
      <c r="DE2574">
        <f ca="1"/>
        <v>80.212077370103742</v>
      </c>
      <c r="DF2574">
        <v>80.94119033776856</v>
      </c>
    </row>
    <row r="2575" spans="1:110" x14ac:dyDescent="0.25">
      <c r="A2575">
        <v>74.5</v>
      </c>
      <c r="B2575" t="b">
        <v>1</v>
      </c>
      <c r="CW2575">
        <v>0.87790300546448086</v>
      </c>
      <c r="CX2575">
        <v>79.099999999999994</v>
      </c>
      <c r="CY2575">
        <v>80.316120986059076</v>
      </c>
      <c r="CZ2575">
        <v>81.313102647723781</v>
      </c>
      <c r="DA2575">
        <v>145.57584414035648</v>
      </c>
      <c r="DB2575">
        <f ca="1"/>
        <v>79.552811798965479</v>
      </c>
      <c r="DC2575">
        <f ca="1"/>
        <v>80.4791521396441</v>
      </c>
      <c r="DD2575">
        <v>78.879309851017609</v>
      </c>
      <c r="DE2575">
        <f ca="1"/>
        <v>80.224257338320243</v>
      </c>
      <c r="DF2575">
        <v>80.953137769408869</v>
      </c>
    </row>
    <row r="2576" spans="1:110" x14ac:dyDescent="0.25">
      <c r="A2576">
        <v>74.3</v>
      </c>
      <c r="B2576" t="b">
        <v>1</v>
      </c>
      <c r="CW2576">
        <v>0.87824453551912574</v>
      </c>
      <c r="CX2576">
        <v>79.099999999999994</v>
      </c>
      <c r="CY2576">
        <v>80.332199959025786</v>
      </c>
      <c r="CZ2576">
        <v>81.333293594496354</v>
      </c>
      <c r="DA2576">
        <v>145.76975163883608</v>
      </c>
      <c r="DB2576">
        <f ca="1"/>
        <v>79.564476351402092</v>
      </c>
      <c r="DC2576">
        <f ca="1"/>
        <v>80.496838777846548</v>
      </c>
      <c r="DD2576">
        <v>78.893548332661354</v>
      </c>
      <c r="DE2576">
        <f ca="1"/>
        <v>80.236451102536577</v>
      </c>
      <c r="DF2576">
        <v>80.965097754945461</v>
      </c>
    </row>
    <row r="2577" spans="1:110" x14ac:dyDescent="0.25">
      <c r="A2577">
        <v>74.099999999999994</v>
      </c>
      <c r="B2577" t="b">
        <v>1</v>
      </c>
      <c r="CW2577">
        <v>0.8785860655737705</v>
      </c>
      <c r="CX2577">
        <v>79.099999999999994</v>
      </c>
      <c r="CY2577">
        <v>80.34831065348331</v>
      </c>
      <c r="CZ2577">
        <v>81.353529403573816</v>
      </c>
      <c r="DA2577">
        <v>145.96420382201541</v>
      </c>
      <c r="DB2577">
        <f ca="1"/>
        <v>79.576159811992213</v>
      </c>
      <c r="DC2577">
        <f ca="1"/>
        <v>80.514562875810938</v>
      </c>
      <c r="DD2577">
        <v>78.907806798168465</v>
      </c>
      <c r="DE2577">
        <f ca="1"/>
        <v>80.248658729642401</v>
      </c>
      <c r="DF2577">
        <v>80.977070354999952</v>
      </c>
    </row>
    <row r="2578" spans="1:110" x14ac:dyDescent="0.25">
      <c r="A2578">
        <v>73.900000000000006</v>
      </c>
      <c r="B2578" t="b">
        <v>1</v>
      </c>
      <c r="CW2578">
        <v>0.87892759562841527</v>
      </c>
      <c r="CX2578">
        <v>79.099999999999994</v>
      </c>
      <c r="CY2578">
        <v>80.364453241127308</v>
      </c>
      <c r="CZ2578">
        <v>81.373810321682882</v>
      </c>
      <c r="DA2578">
        <v>146.15920375854677</v>
      </c>
      <c r="DB2578">
        <f ca="1"/>
        <v>79.587862283234912</v>
      </c>
      <c r="DC2578">
        <f ca="1"/>
        <v>80.532324637776341</v>
      </c>
      <c r="DD2578">
        <v>78.922085331918623</v>
      </c>
      <c r="DE2578">
        <f ca="1"/>
        <v>80.260880287007694</v>
      </c>
      <c r="DF2578">
        <v>80.98905563062371</v>
      </c>
    </row>
    <row r="2579" spans="1:110" x14ac:dyDescent="0.25">
      <c r="A2579">
        <v>73.7</v>
      </c>
      <c r="B2579" t="b">
        <v>1</v>
      </c>
      <c r="CW2579">
        <v>0.87926912568306015</v>
      </c>
      <c r="CX2579">
        <v>79.099999999999994</v>
      </c>
      <c r="CY2579">
        <v>80.380627895042039</v>
      </c>
      <c r="CZ2579">
        <v>81.394136597584676</v>
      </c>
      <c r="DA2579">
        <v>146.35475454308815</v>
      </c>
      <c r="DB2579">
        <f ca="1"/>
        <v>79.599583868438415</v>
      </c>
      <c r="DC2579">
        <f ca="1"/>
        <v>80.550124269651363</v>
      </c>
      <c r="DD2579">
        <v>78.936384018886955</v>
      </c>
      <c r="DE2579">
        <f ca="1"/>
        <v>80.273115842487442</v>
      </c>
      <c r="DF2579">
        <v>81.001053643302214</v>
      </c>
    </row>
    <row r="2580" spans="1:110" x14ac:dyDescent="0.25">
      <c r="A2580">
        <v>73.5</v>
      </c>
      <c r="B2580" t="b">
        <v>1</v>
      </c>
      <c r="CW2580">
        <v>0.87961065573770492</v>
      </c>
      <c r="CX2580">
        <v>79.099999999999994</v>
      </c>
      <c r="CY2580">
        <v>80.396834789715541</v>
      </c>
      <c r="CZ2580">
        <v>81.414508482097574</v>
      </c>
      <c r="DA2580">
        <v>146.55085929659751</v>
      </c>
      <c r="DB2580">
        <f ca="1"/>
        <v>79.611324671728781</v>
      </c>
      <c r="DC2580">
        <f ca="1"/>
        <v>80.567961979032688</v>
      </c>
      <c r="DD2580">
        <v>78.950702944649947</v>
      </c>
      <c r="DE2580">
        <f ca="1"/>
        <v>80.28536546442669</v>
      </c>
      <c r="DF2580">
        <v>81.013064454959363</v>
      </c>
    </row>
    <row r="2581" spans="1:110" x14ac:dyDescent="0.25">
      <c r="A2581">
        <v>73.3</v>
      </c>
      <c r="B2581" t="b">
        <v>1</v>
      </c>
      <c r="CW2581">
        <v>0.87995218579234968</v>
      </c>
      <c r="CX2581">
        <v>79.099999999999994</v>
      </c>
      <c r="CY2581">
        <v>80.413074101055258</v>
      </c>
      <c r="CZ2581">
        <v>81.434926228119949</v>
      </c>
      <c r="DA2581">
        <v>146.7475211666322</v>
      </c>
      <c r="DB2581">
        <f ca="1"/>
        <v>79.623084798058898</v>
      </c>
      <c r="DC2581">
        <f ca="1"/>
        <v>80.585837975223811</v>
      </c>
      <c r="DD2581">
        <v>78.965042195391476</v>
      </c>
      <c r="DE2581">
        <f ca="1"/>
        <v>80.297629221665503</v>
      </c>
      <c r="DF2581">
        <v>81.025088127961936</v>
      </c>
    </row>
    <row r="2582" spans="1:110" x14ac:dyDescent="0.25">
      <c r="A2582">
        <v>73</v>
      </c>
      <c r="B2582" t="b">
        <v>1</v>
      </c>
      <c r="CW2582">
        <v>0.88029371584699456</v>
      </c>
      <c r="CX2582">
        <v>79.099999999999994</v>
      </c>
      <c r="CY2582">
        <v>80.429346006403648</v>
      </c>
      <c r="CZ2582">
        <v>81.455390090653665</v>
      </c>
      <c r="DA2582">
        <v>146.94474332765188</v>
      </c>
      <c r="DB2582">
        <f ca="1"/>
        <v>79.634864353217509</v>
      </c>
      <c r="DC2582">
        <f ca="1"/>
        <v>80.603752469254133</v>
      </c>
      <c r="DD2582">
        <v>78.979401857908854</v>
      </c>
      <c r="DE2582">
        <f ca="1"/>
        <v>80.309907183543956</v>
      </c>
      <c r="DF2582">
        <v>81.037124725124158</v>
      </c>
    </row>
    <row r="2583" spans="1:110" x14ac:dyDescent="0.25">
      <c r="A2583">
        <v>72.5</v>
      </c>
      <c r="B2583" t="b">
        <v>1</v>
      </c>
      <c r="CW2583">
        <v>0.88063524590163933</v>
      </c>
      <c r="CX2583">
        <v>79.099999999999994</v>
      </c>
      <c r="CY2583">
        <v>80.445650684554096</v>
      </c>
      <c r="CZ2583">
        <v>81.475900326827514</v>
      </c>
      <c r="DA2583">
        <v>147.14252898132565</v>
      </c>
      <c r="DB2583">
        <f ca="1"/>
        <v>79.646663443838307</v>
      </c>
      <c r="DC2583">
        <f ca="1"/>
        <v>80.621705673898035</v>
      </c>
      <c r="DD2583">
        <v>78.993782019618862</v>
      </c>
      <c r="DE2583">
        <f ca="1"/>
        <v>80.322199419907363</v>
      </c>
      <c r="DF2583">
        <v>81.049174309712029</v>
      </c>
    </row>
    <row r="2584" spans="1:110" x14ac:dyDescent="0.25">
      <c r="A2584">
        <v>71.599999999999994</v>
      </c>
      <c r="B2584" t="b">
        <v>1</v>
      </c>
      <c r="CW2584">
        <v>0.88097677595628421</v>
      </c>
      <c r="CX2584">
        <v>79.099999999999994</v>
      </c>
      <c r="CY2584">
        <v>80.461988315767144</v>
      </c>
      <c r="CZ2584">
        <v>81.496457195921323</v>
      </c>
      <c r="DA2584">
        <v>147.34088135684459</v>
      </c>
      <c r="DB2584">
        <f ca="1"/>
        <v>79.658482177409212</v>
      </c>
      <c r="DC2584">
        <f ca="1"/>
        <v>80.639697803694688</v>
      </c>
      <c r="DD2584">
        <v>79.008182768564097</v>
      </c>
      <c r="DE2584">
        <f ca="1"/>
        <v>80.334506001111336</v>
      </c>
      <c r="DF2584">
        <v>81.061236945448172</v>
      </c>
    </row>
    <row r="2585" spans="1:110" x14ac:dyDescent="0.25">
      <c r="A2585">
        <v>71.7</v>
      </c>
      <c r="B2585" t="b">
        <v>1</v>
      </c>
      <c r="CW2585">
        <v>0.88131830601092898</v>
      </c>
      <c r="CX2585">
        <v>79.2</v>
      </c>
      <c r="CY2585">
        <v>80.478359081786763</v>
      </c>
      <c r="CZ2585">
        <v>81.517060959390406</v>
      </c>
      <c r="DA2585">
        <v>147.53980371123731</v>
      </c>
      <c r="DB2585">
        <f ca="1"/>
        <v>79.670320662281839</v>
      </c>
      <c r="DC2585">
        <f ca="1"/>
        <v>80.657729074967648</v>
      </c>
      <c r="DD2585">
        <v>79.022604193419156</v>
      </c>
      <c r="DE2585">
        <f ca="1"/>
        <v>80.34682699802714</v>
      </c>
      <c r="DF2585">
        <v>81.073312696516339</v>
      </c>
    </row>
    <row r="2586" spans="1:110" x14ac:dyDescent="0.25">
      <c r="A2586">
        <v>71.400000000000006</v>
      </c>
      <c r="B2586" t="b">
        <v>1</v>
      </c>
      <c r="CW2586">
        <v>0.88165983606557374</v>
      </c>
      <c r="CX2586">
        <v>79.2</v>
      </c>
      <c r="CY2586">
        <v>80.494763165856966</v>
      </c>
      <c r="CZ2586">
        <v>81.537711880889816</v>
      </c>
      <c r="DA2586">
        <v>147.73929932969156</v>
      </c>
      <c r="DB2586">
        <f ca="1"/>
        <v>79.682179007680915</v>
      </c>
      <c r="DC2586">
        <f ca="1"/>
        <v>80.675799705845137</v>
      </c>
      <c r="DD2586">
        <v>79.037046383497056</v>
      </c>
      <c r="DE2586">
        <f ca="1"/>
        <v>80.359162482046969</v>
      </c>
      <c r="DF2586">
        <v>81.085401627566199</v>
      </c>
    </row>
    <row r="2587" spans="1:110" x14ac:dyDescent="0.25">
      <c r="A2587">
        <v>71.2</v>
      </c>
      <c r="B2587" t="b">
        <v>1</v>
      </c>
      <c r="CW2587">
        <v>0.88200136612021862</v>
      </c>
      <c r="CX2587">
        <v>79.2</v>
      </c>
      <c r="CY2587">
        <v>80.511200752738745</v>
      </c>
      <c r="CZ2587">
        <v>81.558410226299713</v>
      </c>
      <c r="DA2587">
        <v>147.93937152587935</v>
      </c>
      <c r="DB2587">
        <f ca="1"/>
        <v>79.694057323714105</v>
      </c>
      <c r="DC2587">
        <f ca="1"/>
        <v>80.693909916280305</v>
      </c>
      <c r="DD2587">
        <v>79.051509428755679</v>
      </c>
      <c r="DE2587">
        <f ca="1"/>
        <v>80.371512525089372</v>
      </c>
      <c r="DF2587">
        <v>81.09750380371807</v>
      </c>
    </row>
    <row r="2588" spans="1:110" x14ac:dyDescent="0.25">
      <c r="A2588">
        <v>71.099999999999994</v>
      </c>
      <c r="B2588" t="b">
        <v>1</v>
      </c>
      <c r="CW2588">
        <v>0.88234289617486339</v>
      </c>
      <c r="CX2588">
        <v>79.2</v>
      </c>
      <c r="CY2588">
        <v>80.527672028726982</v>
      </c>
      <c r="CZ2588">
        <v>81.579156263750534</v>
      </c>
      <c r="DA2588">
        <v>148.14002364228716</v>
      </c>
      <c r="DB2588">
        <f ca="1"/>
        <v>79.705955721381613</v>
      </c>
      <c r="DC2588">
        <f ca="1"/>
        <v>80.712059928071952</v>
      </c>
      <c r="DD2588">
        <v>79.0659934198043</v>
      </c>
      <c r="DE2588">
        <f ca="1"/>
        <v>80.383877199604669</v>
      </c>
      <c r="DF2588">
        <v>81.109619290567849</v>
      </c>
    </row>
    <row r="2589" spans="1:110" x14ac:dyDescent="0.25">
      <c r="A2589">
        <v>75.7</v>
      </c>
      <c r="B2589" t="b">
        <v>1</v>
      </c>
      <c r="CW2589">
        <v>0.88268442622950816</v>
      </c>
      <c r="CX2589">
        <v>79.2</v>
      </c>
      <c r="CY2589">
        <v>80.544177181667905</v>
      </c>
      <c r="CZ2589">
        <v>81.599950263648793</v>
      </c>
      <c r="DA2589">
        <v>148.3412590505514</v>
      </c>
      <c r="DB2589">
        <f ca="1"/>
        <v>79.717874312586318</v>
      </c>
      <c r="DC2589">
        <f ca="1"/>
        <v>80.730249964885587</v>
      </c>
      <c r="DD2589">
        <v>79.080498447910202</v>
      </c>
      <c r="DE2589">
        <f ca="1"/>
        <v>80.396256578580491</v>
      </c>
      <c r="DF2589">
        <v>81.121748154191891</v>
      </c>
    </row>
    <row r="2590" spans="1:110" x14ac:dyDescent="0.25">
      <c r="A2590">
        <v>75.5</v>
      </c>
      <c r="B2590" t="b">
        <v>1</v>
      </c>
      <c r="CW2590">
        <v>0.88302595628415304</v>
      </c>
      <c r="CX2590">
        <v>79.2</v>
      </c>
      <c r="CY2590">
        <v>80.56071640097656</v>
      </c>
      <c r="CZ2590">
        <v>81.620792498703238</v>
      </c>
      <c r="DA2590">
        <v>148.54308115179799</v>
      </c>
      <c r="DB2590">
        <f ca="1"/>
        <v>79.729813210143718</v>
      </c>
      <c r="DC2590">
        <f ca="1"/>
        <v>80.748480252274547</v>
      </c>
      <c r="DD2590">
        <v>79.095024605005449</v>
      </c>
      <c r="DE2590">
        <f ca="1"/>
        <v>80.408650735547496</v>
      </c>
      <c r="DF2590">
        <v>81.133890461151907</v>
      </c>
    </row>
    <row r="2591" spans="1:110" x14ac:dyDescent="0.25">
      <c r="A2591">
        <v>75.3</v>
      </c>
      <c r="B2591" t="b">
        <v>1</v>
      </c>
      <c r="CW2591">
        <v>0.8833674863387978</v>
      </c>
      <c r="CX2591">
        <v>79.2</v>
      </c>
      <c r="CY2591">
        <v>80.57728987765465</v>
      </c>
      <c r="CZ2591">
        <v>81.641683243951078</v>
      </c>
      <c r="DA2591">
        <v>148.74549337698724</v>
      </c>
      <c r="DB2591">
        <f ca="1"/>
        <v>79.741772527792207</v>
      </c>
      <c r="DC2591">
        <f ca="1"/>
        <v>80.766751017701708</v>
      </c>
      <c r="DD2591">
        <v>79.10957198369357</v>
      </c>
      <c r="DE2591">
        <f ca="1"/>
        <v>80.421059744584923</v>
      </c>
      <c r="DF2591">
        <v>81.146046278500137</v>
      </c>
    </row>
    <row r="2592" spans="1:110" x14ac:dyDescent="0.25">
      <c r="A2592">
        <v>75.099999999999994</v>
      </c>
      <c r="B2592" t="b">
        <v>1</v>
      </c>
      <c r="CW2592">
        <v>0.88370901639344257</v>
      </c>
      <c r="CX2592">
        <v>79.2</v>
      </c>
      <c r="CY2592">
        <v>80.593897804308625</v>
      </c>
      <c r="CZ2592">
        <v>81.66262277678527</v>
      </c>
      <c r="DA2592">
        <v>148.94849918726413</v>
      </c>
      <c r="DB2592">
        <f ca="1"/>
        <v>79.753752380203437</v>
      </c>
      <c r="DC2592">
        <f ca="1"/>
        <v>80.785062490561316</v>
      </c>
      <c r="DD2592">
        <v>79.124140677256563</v>
      </c>
      <c r="DE2592">
        <f ca="1"/>
        <v>80.433483680326404</v>
      </c>
      <c r="DF2592">
        <v>81.158215673784412</v>
      </c>
    </row>
    <row r="2593" spans="1:110" x14ac:dyDescent="0.25">
      <c r="A2593">
        <v>74.900000000000006</v>
      </c>
      <c r="B2593" t="b">
        <v>1</v>
      </c>
      <c r="CW2593">
        <v>0.88405054644808745</v>
      </c>
      <c r="CX2593">
        <v>79.2</v>
      </c>
      <c r="CY2593">
        <v>80.610540375167986</v>
      </c>
      <c r="CZ2593">
        <v>81.683611376981318</v>
      </c>
      <c r="DA2593">
        <v>149.15210207431326</v>
      </c>
      <c r="DB2593">
        <f ca="1"/>
        <v>79.765752882992814</v>
      </c>
      <c r="DC2593">
        <f ca="1"/>
        <v>80.803414902201226</v>
      </c>
      <c r="DD2593">
        <v>79.138730779661785</v>
      </c>
      <c r="DE2593">
        <f ca="1"/>
        <v>80.445922617965834</v>
      </c>
      <c r="DF2593">
        <v>81.170398715053267</v>
      </c>
    </row>
    <row r="2594" spans="1:110" x14ac:dyDescent="0.25">
      <c r="A2594">
        <v>74.7</v>
      </c>
      <c r="B2594" t="b">
        <v>1</v>
      </c>
      <c r="CW2594">
        <v>0.88439207650273222</v>
      </c>
      <c r="CX2594">
        <v>79.3</v>
      </c>
      <c r="CY2594">
        <v>80.62721778610387</v>
      </c>
      <c r="CZ2594">
        <v>81.704649326725033</v>
      </c>
      <c r="DA2594">
        <v>149.35630556071897</v>
      </c>
      <c r="DB2594">
        <f ca="1"/>
        <v>79.777774152730146</v>
      </c>
      <c r="DC2594">
        <f ca="1"/>
        <v>80.821808485945425</v>
      </c>
      <c r="DD2594">
        <v>79.153342385569076</v>
      </c>
      <c r="DE2594">
        <f ca="1"/>
        <v>80.458376633263256</v>
      </c>
      <c r="DF2594">
        <v>81.182595470861301</v>
      </c>
    </row>
    <row r="2595" spans="1:110" x14ac:dyDescent="0.25">
      <c r="A2595">
        <v>74.400000000000006</v>
      </c>
      <c r="B2595" t="b">
        <v>1</v>
      </c>
      <c r="CW2595">
        <v>0.88473360655737709</v>
      </c>
      <c r="CX2595">
        <v>79.3</v>
      </c>
      <c r="CY2595">
        <v>80.643930234647911</v>
      </c>
      <c r="CZ2595">
        <v>81.725736910640919</v>
      </c>
      <c r="DA2595">
        <v>149.56111320033142</v>
      </c>
      <c r="DB2595">
        <f ca="1"/>
        <v>79.78981630695057</v>
      </c>
      <c r="DC2595">
        <f ca="1"/>
        <v>80.840243477116871</v>
      </c>
      <c r="DD2595">
        <v>79.167975590337932</v>
      </c>
      <c r="DE2595">
        <f ca="1"/>
        <v>80.470845802550855</v>
      </c>
      <c r="DF2595">
        <v>81.194806010274419</v>
      </c>
    </row>
    <row r="2596" spans="1:110" x14ac:dyDescent="0.25">
      <c r="A2596">
        <v>74.2</v>
      </c>
      <c r="B2596" t="b">
        <v>1</v>
      </c>
      <c r="CW2596">
        <v>0.88507513661202186</v>
      </c>
      <c r="CX2596">
        <v>79.3</v>
      </c>
      <c r="CY2596">
        <v>80.660677920011395</v>
      </c>
      <c r="CZ2596">
        <v>81.746874415820045</v>
      </c>
      <c r="DA2596">
        <v>149.76652857863735</v>
      </c>
      <c r="DB2596">
        <f ca="1"/>
        <v>79.801879464165296</v>
      </c>
      <c r="DC2596">
        <f ca="1"/>
        <v>80.858720113060727</v>
      </c>
      <c r="DD2596">
        <v>79.182630490034683</v>
      </c>
      <c r="DE2596">
        <f ca="1"/>
        <v>80.483330202739083</v>
      </c>
      <c r="DF2596">
        <v>81.207030402875262</v>
      </c>
    </row>
    <row r="2597" spans="1:110" x14ac:dyDescent="0.25">
      <c r="A2597">
        <v>73.5</v>
      </c>
      <c r="B2597" t="b">
        <v>1</v>
      </c>
      <c r="CW2597">
        <v>0.88541666666666663</v>
      </c>
      <c r="CX2597">
        <v>79.3</v>
      </c>
      <c r="CY2597">
        <v>80.677461043104671</v>
      </c>
      <c r="CZ2597">
        <v>81.768062131849589</v>
      </c>
      <c r="DA2597">
        <v>149.97255531313712</v>
      </c>
      <c r="DB2597">
        <f ca="1"/>
        <v>79.813963743873018</v>
      </c>
      <c r="DC2597">
        <f ca="1"/>
        <v>80.877238633167806</v>
      </c>
      <c r="DD2597">
        <v>79.197307181439953</v>
      </c>
      <c r="DE2597">
        <f ca="1"/>
        <v>80.495829911322787</v>
      </c>
      <c r="DF2597">
        <v>81.21926871876866</v>
      </c>
    </row>
    <row r="2598" spans="1:110" x14ac:dyDescent="0.25">
      <c r="A2598">
        <v>73.7</v>
      </c>
      <c r="B2598" t="b">
        <v>1</v>
      </c>
      <c r="CW2598">
        <v>0.88575819672131151</v>
      </c>
      <c r="CX2598">
        <v>79.3</v>
      </c>
      <c r="CY2598">
        <v>80.694279806556807</v>
      </c>
      <c r="CZ2598">
        <v>81.789300350841472</v>
      </c>
      <c r="DA2598">
        <v>150.17919705372651</v>
      </c>
      <c r="DB2598">
        <f ca="1"/>
        <v>79.826069266570954</v>
      </c>
      <c r="DC2598">
        <f ca="1"/>
        <v>80.895799278898579</v>
      </c>
      <c r="DD2598">
        <v>79.212005762056066</v>
      </c>
      <c r="DE2598">
        <f ca="1"/>
        <v>80.508345006387444</v>
      </c>
      <c r="DF2598">
        <v>81.231521028587139</v>
      </c>
    </row>
    <row r="2599" spans="1:110" x14ac:dyDescent="0.25">
      <c r="A2599">
        <v>73.599999999999994</v>
      </c>
      <c r="B2599" t="b">
        <v>1</v>
      </c>
      <c r="CW2599">
        <v>0.88609972677595628</v>
      </c>
      <c r="CX2599">
        <v>79.3</v>
      </c>
      <c r="CY2599">
        <v>80.711134414735596</v>
      </c>
      <c r="CZ2599">
        <v>81.810589367462612</v>
      </c>
      <c r="DA2599">
        <v>150.38645748308488</v>
      </c>
      <c r="DB2599">
        <f ca="1"/>
        <v>79.838196153766461</v>
      </c>
      <c r="DC2599">
        <f ca="1"/>
        <v>80.914402293807299</v>
      </c>
      <c r="DD2599">
        <v>79.226726330114616</v>
      </c>
      <c r="DE2599">
        <f ca="1"/>
        <v>80.520875566615544</v>
      </c>
      <c r="DF2599">
        <v>81.243787403496597</v>
      </c>
    </row>
    <row r="2600" spans="1:110" x14ac:dyDescent="0.25">
      <c r="A2600">
        <v>73.5</v>
      </c>
      <c r="B2600" t="b">
        <v>1</v>
      </c>
      <c r="CW2600">
        <v>0.88644125683060104</v>
      </c>
      <c r="CX2600">
        <v>79.3</v>
      </c>
      <c r="CY2600">
        <v>80.728025073767839</v>
      </c>
      <c r="CZ2600">
        <v>81.831929478964767</v>
      </c>
      <c r="DA2600">
        <v>150.59434031706908</v>
      </c>
      <c r="DB2600">
        <f ca="1"/>
        <v>79.850344527988582</v>
      </c>
      <c r="DC2600">
        <f ca="1"/>
        <v>80.933047923566605</v>
      </c>
      <c r="DD2600">
        <v>79.241468984584117</v>
      </c>
      <c r="DE2600">
        <f ca="1"/>
        <v>80.533421671292956</v>
      </c>
      <c r="DF2600">
        <v>81.256067915201953</v>
      </c>
    </row>
    <row r="2601" spans="1:110" x14ac:dyDescent="0.25">
      <c r="A2601">
        <v>73.2</v>
      </c>
      <c r="B2601" t="b">
        <v>1</v>
      </c>
      <c r="CW2601">
        <v>0.88678278688524592</v>
      </c>
      <c r="CX2601">
        <v>79.3</v>
      </c>
      <c r="CY2601">
        <v>80.744951991559901</v>
      </c>
      <c r="CZ2601">
        <v>81.853320985215305</v>
      </c>
      <c r="DA2601">
        <v>150.80284930511314</v>
      </c>
      <c r="DB2601">
        <f ca="1"/>
        <v>79.862514512799819</v>
      </c>
      <c r="DC2601">
        <f ca="1"/>
        <v>80.951736415992471</v>
      </c>
      <c r="DD2601">
        <v>79.256233825177759</v>
      </c>
      <c r="DE2601">
        <f ca="1"/>
        <v>80.545983400315464</v>
      </c>
      <c r="DF2601">
        <v>81.26836263595294</v>
      </c>
    </row>
    <row r="2602" spans="1:110" x14ac:dyDescent="0.25">
      <c r="A2602">
        <v>72.8</v>
      </c>
      <c r="B2602" t="b">
        <v>1</v>
      </c>
      <c r="CW2602">
        <v>0.88712431693989069</v>
      </c>
      <c r="CX2602">
        <v>79.3</v>
      </c>
      <c r="CY2602">
        <v>80.761915377818639</v>
      </c>
      <c r="CZ2602">
        <v>81.874764188728449</v>
      </c>
      <c r="DA2602">
        <v>151.01198823063376</v>
      </c>
      <c r="DB2602">
        <f ca="1"/>
        <v>79.874706232808151</v>
      </c>
      <c r="DC2602">
        <f ca="1"/>
        <v>80.970468021069564</v>
      </c>
      <c r="DD2602">
        <v>79.271020952361283</v>
      </c>
      <c r="DE2602">
        <f ca="1"/>
        <v>80.558560834195376</v>
      </c>
      <c r="DF2602">
        <v>81.28067163854989</v>
      </c>
    </row>
    <row r="2603" spans="1:110" x14ac:dyDescent="0.25">
      <c r="A2603">
        <v>73.099999999999994</v>
      </c>
      <c r="B2603" t="b">
        <v>1</v>
      </c>
      <c r="CW2603">
        <v>0.88746584699453557</v>
      </c>
      <c r="CX2603">
        <v>79.3</v>
      </c>
      <c r="CY2603">
        <v>80.778915444072496</v>
      </c>
      <c r="CZ2603">
        <v>81.896259394696287</v>
      </c>
      <c r="DA2603">
        <v>151.22176091144266</v>
      </c>
      <c r="DB2603">
        <f ca="1"/>
        <v>79.886919813679114</v>
      </c>
      <c r="DC2603">
        <f ca="1"/>
        <v>80.989242990976933</v>
      </c>
      <c r="DD2603">
        <v>79.285830467360995</v>
      </c>
      <c r="DE2603">
        <f ca="1"/>
        <v>80.571154054068217</v>
      </c>
      <c r="DF2603">
        <v>81.29299499634979</v>
      </c>
    </row>
    <row r="2604" spans="1:110" x14ac:dyDescent="0.25">
      <c r="A2604">
        <v>72.599999999999994</v>
      </c>
      <c r="B2604" t="b">
        <v>1</v>
      </c>
      <c r="CW2604">
        <v>0.88780737704918034</v>
      </c>
      <c r="CX2604">
        <v>79.3</v>
      </c>
      <c r="CY2604">
        <v>80.795952403693079</v>
      </c>
      <c r="CZ2604">
        <v>81.917806911021529</v>
      </c>
      <c r="DA2604">
        <v>151.4321712001643</v>
      </c>
      <c r="DB2604">
        <f ca="1"/>
        <v>79.899155382148166</v>
      </c>
      <c r="DC2604">
        <f ca="1"/>
        <v>81.008061580113974</v>
      </c>
      <c r="DD2604">
        <v>79.30066247217178</v>
      </c>
      <c r="DE2604">
        <f ca="1"/>
        <v>80.583763141699464</v>
      </c>
      <c r="DF2604">
        <v>81.305332783272121</v>
      </c>
    </row>
    <row r="2605" spans="1:110" x14ac:dyDescent="0.25">
      <c r="A2605">
        <v>68.3</v>
      </c>
      <c r="B2605" t="b">
        <v>1</v>
      </c>
      <c r="CW2605">
        <v>0.8881489071038251</v>
      </c>
      <c r="CX2605">
        <v>79.3</v>
      </c>
      <c r="CY2605">
        <v>80.81302647191697</v>
      </c>
      <c r="CZ2605">
        <v>81.93940704834931</v>
      </c>
      <c r="DA2605">
        <v>151.64322298466095</v>
      </c>
      <c r="DB2605">
        <f ca="1"/>
        <v>79.911413066033106</v>
      </c>
      <c r="DC2605">
        <f ca="1"/>
        <v>81.026924045127089</v>
      </c>
      <c r="DD2605">
        <v>79.315517069565345</v>
      </c>
      <c r="DE2605">
        <f ca="1"/>
        <v>80.596388179491456</v>
      </c>
      <c r="DF2605">
        <v>81.317685073805109</v>
      </c>
    </row>
    <row r="2606" spans="1:110" x14ac:dyDescent="0.25">
      <c r="A2606">
        <v>68</v>
      </c>
      <c r="B2606" t="b">
        <v>1</v>
      </c>
      <c r="CW2606">
        <v>0.88849043715846998</v>
      </c>
      <c r="CX2606">
        <v>79.3</v>
      </c>
      <c r="CY2606">
        <v>80.830137865867854</v>
      </c>
      <c r="CZ2606">
        <v>81.961060120100626</v>
      </c>
      <c r="DA2606">
        <v>151.85492018846332</v>
      </c>
      <c r="DB2606">
        <f ca="1"/>
        <v>79.923692994246835</v>
      </c>
      <c r="DC2606">
        <f ca="1"/>
        <v>81.04583064493643</v>
      </c>
      <c r="DD2606">
        <v>79.330394363098549</v>
      </c>
      <c r="DE2606">
        <f ca="1"/>
        <v>80.609029250490408</v>
      </c>
      <c r="DF2606">
        <v>81.330051943011824</v>
      </c>
    </row>
    <row r="2607" spans="1:110" x14ac:dyDescent="0.25">
      <c r="A2607">
        <v>67.7</v>
      </c>
      <c r="B2607" t="b">
        <v>1</v>
      </c>
      <c r="CW2607">
        <v>0.88883196721311475</v>
      </c>
      <c r="CX2607">
        <v>79.400000000000006</v>
      </c>
      <c r="CY2607">
        <v>80.847286804578971</v>
      </c>
      <c r="CZ2607">
        <v>81.982766442505664</v>
      </c>
      <c r="DA2607">
        <v>152.06726677120821</v>
      </c>
      <c r="DB2607">
        <f ca="1"/>
        <v>79.935995296810134</v>
      </c>
      <c r="DC2607">
        <f ca="1"/>
        <v>81.064781640763144</v>
      </c>
      <c r="DD2607">
        <v>79.345294457121739</v>
      </c>
      <c r="DE2607">
        <f ca="1"/>
        <v>80.621686438393411</v>
      </c>
      <c r="DF2607">
        <v>81.342433466536448</v>
      </c>
    </row>
    <row r="2608" spans="1:110" x14ac:dyDescent="0.25">
      <c r="A2608">
        <v>67.400000000000006</v>
      </c>
      <c r="B2608" t="b">
        <v>1</v>
      </c>
      <c r="CW2608">
        <v>0.88917349726775952</v>
      </c>
      <c r="CX2608">
        <v>79.400000000000006</v>
      </c>
      <c r="CY2608">
        <v>80.864473509016037</v>
      </c>
      <c r="CZ2608">
        <v>82.004526334637859</v>
      </c>
      <c r="DA2608">
        <v>152.28026672908325</v>
      </c>
      <c r="DB2608">
        <f ca="1"/>
        <v>79.948320104864834</v>
      </c>
      <c r="DC2608">
        <f ca="1"/>
        <v>81.083777296157194</v>
      </c>
      <c r="DD2608">
        <v>79.360217456787367</v>
      </c>
      <c r="DE2608">
        <f ca="1"/>
        <v>80.634359827555656</v>
      </c>
      <c r="DF2608">
        <v>81.354829720610638</v>
      </c>
    </row>
    <row r="2609" spans="1:110" x14ac:dyDescent="0.25">
      <c r="A2609">
        <v>67.2</v>
      </c>
      <c r="B2609" t="b">
        <v>1</v>
      </c>
      <c r="CW2609">
        <v>0.88951502732240439</v>
      </c>
      <c r="CX2609">
        <v>79.400000000000006</v>
      </c>
      <c r="CY2609">
        <v>80.881698202100267</v>
      </c>
      <c r="CZ2609">
        <v>82.026340118448317</v>
      </c>
      <c r="DA2609">
        <v>152.49392409527789</v>
      </c>
      <c r="DB2609">
        <f ca="1"/>
        <v>79.960667550686964</v>
      </c>
      <c r="DC2609">
        <f ca="1"/>
        <v>81.102817877025302</v>
      </c>
      <c r="DD2609">
        <v>79.375163468058645</v>
      </c>
      <c r="DE2609">
        <f ca="1"/>
        <v>80.647049502997689</v>
      </c>
      <c r="DF2609">
        <v>81.367240782059952</v>
      </c>
    </row>
    <row r="2610" spans="1:110" x14ac:dyDescent="0.25">
      <c r="A2610">
        <v>66.900000000000006</v>
      </c>
      <c r="B2610" t="b">
        <v>1</v>
      </c>
      <c r="CW2610">
        <v>0.88985655737704916</v>
      </c>
      <c r="CX2610">
        <v>79.400000000000006</v>
      </c>
      <c r="CY2610">
        <v>80.898961108731982</v>
      </c>
      <c r="CZ2610">
        <v>82.048208118800844</v>
      </c>
      <c r="DA2610">
        <v>152.70824294044149</v>
      </c>
      <c r="DB2610">
        <f ca="1"/>
        <v>79.973037767700248</v>
      </c>
      <c r="DC2610">
        <f ca="1"/>
        <v>81.121903651659593</v>
      </c>
      <c r="DD2610">
        <v>79.390132597718278</v>
      </c>
      <c r="DE2610">
        <f ca="1"/>
        <v>80.659755550412754</v>
      </c>
      <c r="DF2610">
        <v>81.379666728310411</v>
      </c>
    </row>
    <row r="2611" spans="1:110" x14ac:dyDescent="0.25">
      <c r="A2611">
        <v>66.599999999999994</v>
      </c>
      <c r="B2611" t="b">
        <v>1</v>
      </c>
      <c r="CW2611">
        <v>0.89019808743169404</v>
      </c>
      <c r="CX2611">
        <v>79.400000000000006</v>
      </c>
      <c r="CY2611">
        <v>80.916262455814476</v>
      </c>
      <c r="CZ2611">
        <v>82.070130663507882</v>
      </c>
      <c r="DA2611">
        <v>152.92322737314902</v>
      </c>
      <c r="DB2611">
        <f ca="1"/>
        <v>79.985430890489738</v>
      </c>
      <c r="DC2611">
        <f ca="1"/>
        <v>81.141034890766576</v>
      </c>
      <c r="DD2611">
        <v>79.405124953377396</v>
      </c>
      <c r="DE2611">
        <f ca="1"/>
        <v>80.67247805617437</v>
      </c>
      <c r="DF2611">
        <v>81.392107637395128</v>
      </c>
    </row>
    <row r="2612" spans="1:110" x14ac:dyDescent="0.25">
      <c r="A2612">
        <v>66.2</v>
      </c>
      <c r="B2612" t="b">
        <v>1</v>
      </c>
      <c r="CW2612">
        <v>0.89053961748633881</v>
      </c>
      <c r="CX2612">
        <v>79.400000000000006</v>
      </c>
      <c r="CY2612">
        <v>80.933602472278196</v>
      </c>
      <c r="CZ2612">
        <v>82.092108083365957</v>
      </c>
      <c r="DA2612">
        <v>153.13888154037335</v>
      </c>
      <c r="DB2612">
        <f ca="1"/>
        <v>79.997847054815722</v>
      </c>
      <c r="DC2612">
        <f ca="1"/>
        <v>81.160211867496415</v>
      </c>
      <c r="DD2612">
        <v>79.420140643484572</v>
      </c>
      <c r="DE2612">
        <f ca="1"/>
        <v>80.68521710734376</v>
      </c>
      <c r="DF2612">
        <v>81.404563587960951</v>
      </c>
    </row>
    <row r="2613" spans="1:110" x14ac:dyDescent="0.25">
      <c r="A2613">
        <v>65.8</v>
      </c>
      <c r="B2613" t="b">
        <v>1</v>
      </c>
      <c r="CW2613">
        <v>0.89088114754098358</v>
      </c>
      <c r="CX2613">
        <v>79.400000000000006</v>
      </c>
      <c r="CY2613">
        <v>80.95098138910538</v>
      </c>
      <c r="CZ2613">
        <v>82.114140712193063</v>
      </c>
      <c r="DA2613">
        <v>153.35520962796539</v>
      </c>
      <c r="DB2613">
        <f ca="1"/>
        <v>80.010286397627723</v>
      </c>
      <c r="DC2613">
        <f ca="1"/>
        <v>81.17943485747297</v>
      </c>
      <c r="DD2613">
        <v>79.435179777334966</v>
      </c>
      <c r="DE2613">
        <f ca="1"/>
        <v>80.697972791677742</v>
      </c>
      <c r="DF2613">
        <v>81.417034659275345</v>
      </c>
    </row>
    <row r="2614" spans="1:110" x14ac:dyDescent="0.25">
      <c r="A2614">
        <v>64.900000000000006</v>
      </c>
      <c r="B2614" t="b">
        <v>1</v>
      </c>
      <c r="CW2614">
        <v>0.89122267759562845</v>
      </c>
      <c r="CX2614">
        <v>79.400000000000006</v>
      </c>
      <c r="CY2614">
        <v>80.968399439355039</v>
      </c>
      <c r="CZ2614">
        <v>82.136228886865524</v>
      </c>
      <c r="DA2614">
        <v>153.5722158611417</v>
      </c>
      <c r="DB2614">
        <f ca="1"/>
        <v>80.022749057078812</v>
      </c>
      <c r="DC2614">
        <f ca="1"/>
        <v>81.198704138823985</v>
      </c>
      <c r="DD2614">
        <v>79.45024246507964</v>
      </c>
      <c r="DE2614">
        <f ca="1"/>
        <v>80.710745197636371</v>
      </c>
      <c r="DF2614">
        <v>81.429520931233327</v>
      </c>
    </row>
    <row r="2615" spans="1:110" x14ac:dyDescent="0.25">
      <c r="A2615">
        <v>63.7</v>
      </c>
      <c r="B2615" t="b">
        <v>1</v>
      </c>
      <c r="CW2615">
        <v>0.89156420765027322</v>
      </c>
      <c r="CX2615">
        <v>79.400000000000006</v>
      </c>
      <c r="CY2615">
        <v>80.985856858188313</v>
      </c>
      <c r="CZ2615">
        <v>82.158372947355815</v>
      </c>
      <c r="DA2615">
        <v>153.78990450497912</v>
      </c>
      <c r="DB2615">
        <f ca="1"/>
        <v>80.035235172540112</v>
      </c>
      <c r="DC2615">
        <f ca="1"/>
        <v>81.218019992211921</v>
      </c>
      <c r="DD2615">
        <v>79.465328817734928</v>
      </c>
      <c r="DE2615">
        <f ca="1"/>
        <v>80.723534414390926</v>
      </c>
      <c r="DF2615">
        <v>81.442022484364372</v>
      </c>
    </row>
    <row r="2616" spans="1:110" x14ac:dyDescent="0.25">
      <c r="A2616">
        <v>62.3</v>
      </c>
      <c r="B2616" t="b">
        <v>1</v>
      </c>
      <c r="CW2616">
        <v>0.89190573770491799</v>
      </c>
      <c r="CX2616">
        <v>79.400000000000006</v>
      </c>
      <c r="CY2616">
        <v>81.003353882894174</v>
      </c>
      <c r="CZ2616">
        <v>82.180573236771295</v>
      </c>
      <c r="DA2616">
        <v>154.00827986491851</v>
      </c>
      <c r="DB2616">
        <f ca="1"/>
        <v>80.047744884615497</v>
      </c>
      <c r="DC2616">
        <f ca="1"/>
        <v>81.237382700865254</v>
      </c>
      <c r="DD2616">
        <v>79.480438947192027</v>
      </c>
      <c r="DE2616">
        <f ca="1"/>
        <v>80.736340531831971</v>
      </c>
      <c r="DF2616">
        <v>81.454539399839604</v>
      </c>
    </row>
    <row r="2617" spans="1:110" x14ac:dyDescent="0.25">
      <c r="A2617">
        <v>61</v>
      </c>
      <c r="B2617" t="b">
        <v>1</v>
      </c>
      <c r="CW2617">
        <v>0.89224726775956287</v>
      </c>
      <c r="CX2617">
        <v>79.400000000000006</v>
      </c>
      <c r="CY2617">
        <v>81.020890752915719</v>
      </c>
      <c r="CZ2617">
        <v>82.202830101392848</v>
      </c>
      <c r="DA2617">
        <v>154.22734628727525</v>
      </c>
      <c r="DB2617">
        <f ca="1"/>
        <v>80.060278335156582</v>
      </c>
      <c r="DC2617">
        <f ca="1"/>
        <v>81.256792550610214</v>
      </c>
      <c r="DD2617">
        <v>79.495572966226604</v>
      </c>
      <c r="DE2617">
        <f ca="1"/>
        <v>80.749163640577422</v>
      </c>
      <c r="DF2617">
        <v>81.467071759479012</v>
      </c>
    </row>
    <row r="2618" spans="1:110" x14ac:dyDescent="0.25">
      <c r="A2618">
        <v>62</v>
      </c>
      <c r="B2618" t="b">
        <v>1</v>
      </c>
      <c r="CW2618">
        <v>0.89258879781420764</v>
      </c>
      <c r="CX2618">
        <v>79.400000000000006</v>
      </c>
      <c r="CY2618">
        <v>81.038467709876556</v>
      </c>
      <c r="CZ2618">
        <v>82.225143890714648</v>
      </c>
      <c r="DA2618">
        <v>154.44710815975805</v>
      </c>
      <c r="DB2618">
        <f ca="1"/>
        <v>80.072835667277786</v>
      </c>
      <c r="DC2618">
        <f ca="1"/>
        <v>81.276249829902994</v>
      </c>
      <c r="DD2618">
        <v>79.510730988508698</v>
      </c>
      <c r="DE2618">
        <f ca="1"/>
        <v>80.762003831980877</v>
      </c>
      <c r="DF2618">
        <v>81.479619645758703</v>
      </c>
    </row>
    <row r="2619" spans="1:110" x14ac:dyDescent="0.25">
      <c r="A2619">
        <v>59.4</v>
      </c>
      <c r="B2619" t="b">
        <v>1</v>
      </c>
      <c r="CW2619">
        <v>0.89293032786885251</v>
      </c>
      <c r="CX2619">
        <v>79.5</v>
      </c>
      <c r="CY2619">
        <v>81.056084997607854</v>
      </c>
      <c r="CZ2619">
        <v>82.24751495748464</v>
      </c>
      <c r="DA2619">
        <v>154.66756991199691</v>
      </c>
      <c r="DB2619">
        <f ca="1"/>
        <v>80.085417025371882</v>
      </c>
      <c r="DC2619">
        <f ca="1"/>
        <v>81.295754829862588</v>
      </c>
      <c r="DD2619">
        <v>79.525913128612672</v>
      </c>
      <c r="DE2619">
        <f ca="1"/>
        <v>80.77486119814003</v>
      </c>
      <c r="DF2619">
        <v>81.492183141818373</v>
      </c>
    </row>
    <row r="2620" spans="1:110" x14ac:dyDescent="0.25">
      <c r="A2620">
        <v>58.7</v>
      </c>
      <c r="B2620" t="b">
        <v>1</v>
      </c>
      <c r="CW2620">
        <v>0.89327185792349728</v>
      </c>
      <c r="CX2620">
        <v>79.5</v>
      </c>
      <c r="CY2620">
        <v>81.073742862175806</v>
      </c>
      <c r="CZ2620">
        <v>82.269943657744989</v>
      </c>
      <c r="DA2620">
        <v>154.88873601607818</v>
      </c>
      <c r="DB2620">
        <f ca="1"/>
        <v>80.098022555125539</v>
      </c>
      <c r="DC2620">
        <f ca="1"/>
        <v>81.315307844303902</v>
      </c>
      <c r="DD2620">
        <v>79.541119502027229</v>
      </c>
      <c r="DE2620">
        <f ca="1"/>
        <v>80.787735831905067</v>
      </c>
      <c r="DF2620">
        <v>81.504762331468839</v>
      </c>
    </row>
    <row r="2621" spans="1:110" x14ac:dyDescent="0.25">
      <c r="A2621">
        <v>59.9</v>
      </c>
      <c r="B2621" t="b">
        <v>1</v>
      </c>
      <c r="CW2621">
        <v>0.89361338797814205</v>
      </c>
      <c r="CX2621">
        <v>79.5</v>
      </c>
      <c r="CY2621">
        <v>81.091441551909313</v>
      </c>
      <c r="CZ2621">
        <v>82.292430350874156</v>
      </c>
      <c r="DA2621">
        <v>155.11061098708936</v>
      </c>
      <c r="DB2621">
        <f ca="1"/>
        <v>80.110652403535227</v>
      </c>
      <c r="DC2621">
        <f ca="1"/>
        <v>81.334909169771777</v>
      </c>
      <c r="DD2621">
        <v>79.556350225165787</v>
      </c>
      <c r="DE2621">
        <f ca="1"/>
        <v>80.800627826887435</v>
      </c>
      <c r="DF2621">
        <v>81.517357299199617</v>
      </c>
    </row>
    <row r="2622" spans="1:110" x14ac:dyDescent="0.25">
      <c r="A2622">
        <v>59.7</v>
      </c>
      <c r="B2622" t="b">
        <v>1</v>
      </c>
      <c r="CW2622">
        <v>0.89395491803278693</v>
      </c>
      <c r="CX2622">
        <v>79.5</v>
      </c>
      <c r="CY2622">
        <v>81.109181317428323</v>
      </c>
      <c r="CZ2622">
        <v>82.314975399628622</v>
      </c>
      <c r="DA2622">
        <v>155.33319938367214</v>
      </c>
      <c r="DB2622">
        <f ca="1"/>
        <v>80.123306718923374</v>
      </c>
      <c r="DC2622">
        <f ca="1"/>
        <v>81.354559105575106</v>
      </c>
      <c r="DD2622">
        <v>79.57160541537678</v>
      </c>
      <c r="DE2622">
        <f ca="1"/>
        <v>80.813537277468512</v>
      </c>
      <c r="DF2622">
        <v>81.529968130186774</v>
      </c>
    </row>
    <row r="2623" spans="1:110" x14ac:dyDescent="0.25">
      <c r="A2623">
        <v>59.4</v>
      </c>
      <c r="B2623" t="b">
        <v>1</v>
      </c>
      <c r="CW2623">
        <v>0.89429644808743169</v>
      </c>
      <c r="CX2623">
        <v>79.5</v>
      </c>
      <c r="CY2623">
        <v>81.126962411672537</v>
      </c>
      <c r="CZ2623">
        <v>82.337579170185833</v>
      </c>
      <c r="DA2623">
        <v>155.55650580858384</v>
      </c>
      <c r="DB2623">
        <f ca="1"/>
        <v>80.135985650954751</v>
      </c>
      <c r="DC2623">
        <f ca="1"/>
        <v>81.374257953821839</v>
      </c>
      <c r="DD2623">
        <v>79.586885190954263</v>
      </c>
      <c r="DE2623">
        <f ca="1"/>
        <v>80.826464278808515</v>
      </c>
      <c r="DF2623">
        <v>81.542594910300693</v>
      </c>
    </row>
    <row r="2624" spans="1:110" x14ac:dyDescent="0.25">
      <c r="A2624">
        <v>58.9</v>
      </c>
      <c r="B2624" t="b">
        <v>1</v>
      </c>
      <c r="CW2624">
        <v>0.89463797814207646</v>
      </c>
      <c r="CX2624">
        <v>79.5</v>
      </c>
      <c r="CY2624">
        <v>81.144785089930565</v>
      </c>
      <c r="CZ2624">
        <v>82.360242032188211</v>
      </c>
      <c r="DA2624">
        <v>155.78053490926928</v>
      </c>
      <c r="DB2624">
        <f ca="1"/>
        <v>80.148689350653058</v>
      </c>
      <c r="DC2624">
        <f ca="1"/>
        <v>81.394006019454309</v>
      </c>
      <c r="DD2624">
        <v>79.602189671148579</v>
      </c>
      <c r="DE2624">
        <f ca="1"/>
        <v>80.839408926855583</v>
      </c>
      <c r="DF2624">
        <v>81.555237726114086</v>
      </c>
    </row>
    <row r="2625" spans="1:110" x14ac:dyDescent="0.25">
      <c r="A2625">
        <v>58.3</v>
      </c>
      <c r="B2625" t="b">
        <v>1</v>
      </c>
      <c r="CW2625">
        <v>0.89497950819672134</v>
      </c>
      <c r="CX2625">
        <v>79.5</v>
      </c>
      <c r="CY2625">
        <v>81.162649609869504</v>
      </c>
      <c r="CZ2625">
        <v>82.382964358786708</v>
      </c>
      <c r="DA2625">
        <v>156.00529137844063</v>
      </c>
      <c r="DB2625">
        <f ca="1"/>
        <v>80.161417970417915</v>
      </c>
      <c r="DC2625">
        <f ca="1"/>
        <v>81.413803610285299</v>
      </c>
      <c r="DD2625">
        <v>79.617518976177223</v>
      </c>
      <c r="DE2625">
        <f ca="1"/>
        <v>80.852371318354855</v>
      </c>
      <c r="DF2625">
        <v>81.567896664910165</v>
      </c>
    </row>
    <row r="2626" spans="1:110" x14ac:dyDescent="0.25">
      <c r="A2626">
        <v>57.4</v>
      </c>
      <c r="B2626" t="b">
        <v>1</v>
      </c>
      <c r="CW2626">
        <v>0.89532103825136611</v>
      </c>
      <c r="CX2626">
        <v>79.5</v>
      </c>
      <c r="CY2626">
        <v>81.180556231565077</v>
      </c>
      <c r="CZ2626">
        <v>82.405746526686329</v>
      </c>
      <c r="DA2626">
        <v>156.23077995466721</v>
      </c>
      <c r="DB2626">
        <f ca="1"/>
        <v>80.17417166404195</v>
      </c>
      <c r="DC2626">
        <f ca="1"/>
        <v>81.433651037034565</v>
      </c>
      <c r="DD2626">
        <v>79.632873227235905</v>
      </c>
      <c r="DE2626">
        <f ca="1"/>
        <v>80.865351550857767</v>
      </c>
      <c r="DF2626">
        <v>81.5805718146907</v>
      </c>
    </row>
    <row r="2627" spans="1:110" x14ac:dyDescent="0.25">
      <c r="A2627">
        <v>56.7</v>
      </c>
      <c r="B2627" t="b">
        <v>1</v>
      </c>
      <c r="CW2627">
        <v>0.89566256830601088</v>
      </c>
      <c r="CX2627">
        <v>79.5</v>
      </c>
      <c r="CY2627">
        <v>81.198505217532144</v>
      </c>
      <c r="CZ2627">
        <v>82.428588916191501</v>
      </c>
      <c r="DA2627">
        <v>156.4570054229753</v>
      </c>
      <c r="DB2627">
        <f ca="1"/>
        <v>80.186950586728273</v>
      </c>
      <c r="DC2627">
        <f ca="1"/>
        <v>81.453548613366038</v>
      </c>
      <c r="DD2627">
        <v>79.648252546509653</v>
      </c>
      <c r="DE2627">
        <f ca="1"/>
        <v>80.878349722731599</v>
      </c>
      <c r="DF2627">
        <v>81.593263264184515</v>
      </c>
    </row>
    <row r="2628" spans="1:110" x14ac:dyDescent="0.25">
      <c r="A2628">
        <v>56.2</v>
      </c>
      <c r="B2628" t="b">
        <v>1</v>
      </c>
      <c r="CW2628">
        <v>0.89600409836065575</v>
      </c>
      <c r="CX2628">
        <v>79.5</v>
      </c>
      <c r="CY2628">
        <v>81.216496832755894</v>
      </c>
      <c r="CZ2628">
        <v>82.45149191125266</v>
      </c>
      <c r="DA2628">
        <v>156.68397261545707</v>
      </c>
      <c r="DB2628">
        <f ca="1"/>
        <v>80.199754895108214</v>
      </c>
      <c r="DC2628">
        <f ca="1"/>
        <v>81.473496655925487</v>
      </c>
      <c r="DD2628">
        <v>79.66365705718421</v>
      </c>
      <c r="DE2628">
        <f ca="1"/>
        <v>80.891365933168871</v>
      </c>
      <c r="DF2628">
        <v>81.605971102855875</v>
      </c>
    </row>
    <row r="2629" spans="1:110" x14ac:dyDescent="0.25">
      <c r="A2629">
        <v>55.9</v>
      </c>
      <c r="B2629" t="b">
        <v>1</v>
      </c>
      <c r="CW2629">
        <v>0.89634562841530052</v>
      </c>
      <c r="CX2629">
        <v>79.599999999999994</v>
      </c>
      <c r="CY2629">
        <v>81.234531344723237</v>
      </c>
      <c r="CZ2629">
        <v>82.474455899513416</v>
      </c>
      <c r="DA2629">
        <v>156.91168641188986</v>
      </c>
      <c r="DB2629">
        <f ca="1"/>
        <v>80.212584747259257</v>
      </c>
      <c r="DC2629">
        <f ca="1"/>
        <v>81.493495484378968</v>
      </c>
      <c r="DD2629">
        <v>79.679086883457543</v>
      </c>
      <c r="DE2629">
        <f ca="1"/>
        <v>80.904400282197216</v>
      </c>
      <c r="DF2629">
        <v>81.61869542091307</v>
      </c>
    </row>
    <row r="2630" spans="1:110" x14ac:dyDescent="0.25">
      <c r="A2630">
        <v>55.7</v>
      </c>
      <c r="B2630" t="b">
        <v>1</v>
      </c>
      <c r="CW2630">
        <v>0.8966871584699454</v>
      </c>
      <c r="CX2630">
        <v>79.599999999999994</v>
      </c>
      <c r="CY2630">
        <v>81.252609023455037</v>
      </c>
      <c r="CZ2630">
        <v>82.497481272358385</v>
      </c>
      <c r="DA2630">
        <v>157.14015174036609</v>
      </c>
      <c r="DB2630">
        <f ca="1"/>
        <v>80.225440302723356</v>
      </c>
      <c r="DC2630">
        <f ca="1"/>
        <v>81.513545421451767</v>
      </c>
      <c r="DD2630">
        <v>79.694542150551499</v>
      </c>
      <c r="DE2630">
        <f ca="1"/>
        <v>80.917452870689118</v>
      </c>
      <c r="DF2630">
        <v>81.631436309317195</v>
      </c>
    </row>
    <row r="2631" spans="1:110" x14ac:dyDescent="0.25">
      <c r="A2631">
        <v>55</v>
      </c>
      <c r="B2631" t="b">
        <v>1</v>
      </c>
      <c r="CW2631">
        <v>0.89702868852459017</v>
      </c>
      <c r="CX2631">
        <v>79.599999999999994</v>
      </c>
      <c r="CY2631">
        <v>81.270730141538536</v>
      </c>
      <c r="CZ2631">
        <v>82.520568424962107</v>
      </c>
      <c r="DA2631">
        <v>157.36937357793261</v>
      </c>
      <c r="DB2631">
        <f ca="1"/>
        <v>80.238321722525569</v>
      </c>
      <c r="DC2631">
        <f ca="1"/>
        <v>81.533646792968028</v>
      </c>
      <c r="DD2631">
        <v>79.710022984723679</v>
      </c>
      <c r="DE2631">
        <f ca="1"/>
        <v>80.930523800372058</v>
      </c>
      <c r="DF2631">
        <v>81.644193859790889</v>
      </c>
    </row>
    <row r="2632" spans="1:110" x14ac:dyDescent="0.25">
      <c r="A2632">
        <v>54.9</v>
      </c>
      <c r="B2632" t="b">
        <v>1</v>
      </c>
      <c r="CW2632">
        <v>0.89737021857923494</v>
      </c>
      <c r="CX2632">
        <v>79.599999999999994</v>
      </c>
      <c r="CY2632">
        <v>81.288894974160669</v>
      </c>
      <c r="CZ2632">
        <v>82.543717756338324</v>
      </c>
      <c r="DA2632">
        <v>157.59935695124176</v>
      </c>
      <c r="DB2632">
        <f ca="1"/>
        <v>80.25122916919284</v>
      </c>
      <c r="DC2632">
        <f ca="1"/>
        <v>81.553799927891006</v>
      </c>
      <c r="DD2632">
        <v>79.725529513279469</v>
      </c>
      <c r="DE2632">
        <f ca="1"/>
        <v>80.943613173838557</v>
      </c>
      <c r="DF2632">
        <v>81.656968164827447</v>
      </c>
    </row>
    <row r="2633" spans="1:110" x14ac:dyDescent="0.25">
      <c r="A2633">
        <v>54.7</v>
      </c>
      <c r="B2633" t="b">
        <v>1</v>
      </c>
      <c r="CW2633">
        <v>0.89771174863387981</v>
      </c>
      <c r="CX2633">
        <v>79.599999999999994</v>
      </c>
      <c r="CY2633">
        <v>81.30710379914153</v>
      </c>
      <c r="CZ2633">
        <v>82.56692966939076</v>
      </c>
      <c r="DA2633">
        <v>157.83010693721266</v>
      </c>
      <c r="DB2633">
        <f ca="1"/>
        <v>80.264162806773214</v>
      </c>
      <c r="DC2633">
        <f ca="1"/>
        <v>81.574005158364031</v>
      </c>
      <c r="DD2633">
        <v>79.741061864584282</v>
      </c>
      <c r="DE2633">
        <f ca="1"/>
        <v>80.956721094556585</v>
      </c>
      <c r="DF2633">
        <v>81.669759317699857</v>
      </c>
    </row>
    <row r="2634" spans="1:110" x14ac:dyDescent="0.25">
      <c r="A2634">
        <v>54.7</v>
      </c>
      <c r="B2634" t="b">
        <v>1</v>
      </c>
      <c r="CW2634">
        <v>0.89805327868852458</v>
      </c>
      <c r="CX2634">
        <v>79.599999999999994</v>
      </c>
      <c r="CY2634">
        <v>81.325356896968685</v>
      </c>
      <c r="CZ2634">
        <v>82.590204570963735</v>
      </c>
      <c r="DA2634">
        <v>158.06162866370332</v>
      </c>
      <c r="DB2634">
        <f ca="1"/>
        <v>80.277122800855338</v>
      </c>
      <c r="DC2634">
        <f ca="1"/>
        <v>81.594262819752032</v>
      </c>
      <c r="DD2634">
        <v>79.756620168075898</v>
      </c>
      <c r="DE2634">
        <f ca="1"/>
        <v>80.969847666879971</v>
      </c>
      <c r="DF2634">
        <v>81.682567412470064</v>
      </c>
    </row>
    <row r="2635" spans="1:110" x14ac:dyDescent="0.25">
      <c r="A2635">
        <v>54.6</v>
      </c>
      <c r="B2635" t="b">
        <v>1</v>
      </c>
      <c r="CW2635">
        <v>0.89839480874316935</v>
      </c>
      <c r="CX2635">
        <v>79.599999999999994</v>
      </c>
      <c r="CY2635">
        <v>81.343654550831957</v>
      </c>
      <c r="CZ2635">
        <v>82.61354287189468</v>
      </c>
      <c r="DA2635">
        <v>158.29392731019493</v>
      </c>
      <c r="DB2635">
        <f ca="1"/>
        <v>80.290109318588279</v>
      </c>
      <c r="DC2635">
        <f ca="1"/>
        <v>81.614573250683904</v>
      </c>
      <c r="DD2635">
        <v>79.772204554277067</v>
      </c>
      <c r="DE2635">
        <f ca="1"/>
        <v>80.982992996059139</v>
      </c>
      <c r="DF2635">
        <v>81.695392543998423</v>
      </c>
    </row>
    <row r="2636" spans="1:110" x14ac:dyDescent="0.25">
      <c r="A2636">
        <v>54.6</v>
      </c>
      <c r="B2636" t="b">
        <v>1</v>
      </c>
      <c r="CW2636">
        <v>0.89873633879781423</v>
      </c>
      <c r="CX2636">
        <v>79.599999999999994</v>
      </c>
      <c r="CY2636">
        <v>81.361997046658743</v>
      </c>
      <c r="CZ2636">
        <v>82.63694498706684</v>
      </c>
      <c r="DA2636">
        <v>158.52700810848685</v>
      </c>
      <c r="DB2636">
        <f ca="1"/>
        <v>80.303122528701621</v>
      </c>
      <c r="DC2636">
        <f ca="1"/>
        <v>81.634936793095449</v>
      </c>
      <c r="DD2636">
        <v>79.787815154808357</v>
      </c>
      <c r="DE2636">
        <f ca="1"/>
        <v>80.996157188251757</v>
      </c>
      <c r="DF2636">
        <v>81.70823480795319</v>
      </c>
    </row>
    <row r="2637" spans="1:110" x14ac:dyDescent="0.25">
      <c r="A2637">
        <v>73.5</v>
      </c>
      <c r="B2637" t="b">
        <v>1</v>
      </c>
      <c r="CW2637">
        <v>0.89907786885245899</v>
      </c>
      <c r="CX2637">
        <v>79.7</v>
      </c>
      <c r="CY2637">
        <v>81.380384673149862</v>
      </c>
      <c r="CZ2637">
        <v>82.660411335462868</v>
      </c>
      <c r="DA2637">
        <v>158.76087634340345</v>
      </c>
      <c r="DB2637">
        <f ca="1"/>
        <v>80.316162601525889</v>
      </c>
      <c r="DC2637">
        <f ca="1"/>
        <v>81.655353792273047</v>
      </c>
      <c r="DD2637">
        <v>79.803452102400982</v>
      </c>
      <c r="DE2637">
        <f ca="1"/>
        <v>81.009340350533876</v>
      </c>
      <c r="DF2637">
        <v>81.72109430082017</v>
      </c>
    </row>
    <row r="2638" spans="1:110" x14ac:dyDescent="0.25">
      <c r="A2638">
        <v>73.3</v>
      </c>
      <c r="B2638" t="b">
        <v>1</v>
      </c>
      <c r="CW2638">
        <v>0.89941939890710387</v>
      </c>
      <c r="CX2638">
        <v>79.7</v>
      </c>
      <c r="CY2638">
        <v>81.398817721816243</v>
      </c>
      <c r="CZ2638">
        <v>82.683942340220057</v>
      </c>
      <c r="DA2638">
        <v>158.99553735351355</v>
      </c>
      <c r="DB2638">
        <f ca="1"/>
        <v>80.329229709013475</v>
      </c>
      <c r="DC2638">
        <f ca="1"/>
        <v>81.675824596898153</v>
      </c>
      <c r="DD2638">
        <v>79.819115530910139</v>
      </c>
      <c r="DE2638">
        <f ca="1"/>
        <v>81.022542590910987</v>
      </c>
      <c r="DF2638">
        <v>81.733971119912724</v>
      </c>
    </row>
    <row r="2639" spans="1:110" x14ac:dyDescent="0.25">
      <c r="A2639">
        <v>73.2</v>
      </c>
      <c r="B2639" t="b">
        <v>1</v>
      </c>
      <c r="CW2639">
        <v>0.89976092896174864</v>
      </c>
      <c r="CX2639">
        <v>79.7</v>
      </c>
      <c r="CY2639">
        <v>81.417296487015861</v>
      </c>
      <c r="CZ2639">
        <v>82.70753842868514</v>
      </c>
      <c r="DA2639">
        <v>159.23099653186105</v>
      </c>
      <c r="DB2639">
        <f ca="1"/>
        <v>80.342324024759563</v>
      </c>
      <c r="DC2639">
        <f ca="1"/>
        <v>81.696349559092383</v>
      </c>
      <c r="DD2639">
        <v>79.834805575328204</v>
      </c>
      <c r="DE2639">
        <f ca="1"/>
        <v>81.035764018329289</v>
      </c>
      <c r="DF2639">
        <v>81.746865363381545</v>
      </c>
    </row>
    <row r="2640" spans="1:110" x14ac:dyDescent="0.25">
      <c r="A2640">
        <v>73</v>
      </c>
      <c r="B2640" t="b">
        <v>1</v>
      </c>
      <c r="CW2640">
        <v>0.90010245901639341</v>
      </c>
      <c r="CX2640">
        <v>79.7</v>
      </c>
      <c r="CY2640">
        <v>81.435821265991649</v>
      </c>
      <c r="CZ2640">
        <v>82.731200032471477</v>
      </c>
      <c r="DA2640">
        <v>159.46725932670918</v>
      </c>
      <c r="DB2640">
        <f ca="1"/>
        <v>80.355445724023824</v>
      </c>
      <c r="DC2640">
        <f ca="1"/>
        <v>81.716929034463519</v>
      </c>
      <c r="DD2640">
        <v>79.850522371798434</v>
      </c>
      <c r="DE2640">
        <f ca="1"/>
        <v>81.049004742687274</v>
      </c>
      <c r="DF2640">
        <v>81.759777130224961</v>
      </c>
    </row>
    <row r="2641" spans="1:110" x14ac:dyDescent="0.25">
      <c r="A2641">
        <v>72.900000000000006</v>
      </c>
      <c r="B2641" t="b">
        <v>1</v>
      </c>
      <c r="CW2641">
        <v>0.90044398907103829</v>
      </c>
      <c r="CX2641">
        <v>79.7</v>
      </c>
      <c r="CY2641">
        <v>81.454392358909843</v>
      </c>
      <c r="CZ2641">
        <v>82.75492758751632</v>
      </c>
      <c r="DA2641">
        <v>159.70433124229672</v>
      </c>
      <c r="DB2641">
        <f ca="1"/>
        <v>80.368594983752104</v>
      </c>
      <c r="DC2641">
        <f ca="1"/>
        <v>81.737563382152118</v>
      </c>
      <c r="DD2641">
        <v>79.866266057628721</v>
      </c>
      <c r="DE2641">
        <f ca="1"/>
        <v>81.062264874847372</v>
      </c>
      <c r="DF2641">
        <v>81.772706520299153</v>
      </c>
    </row>
    <row r="2642" spans="1:110" x14ac:dyDescent="0.25">
      <c r="A2642">
        <v>72.8</v>
      </c>
      <c r="B2642" t="b">
        <v>1</v>
      </c>
      <c r="CW2642">
        <v>0.90078551912568305</v>
      </c>
      <c r="CX2642">
        <v>79.7</v>
      </c>
      <c r="CY2642">
        <v>81.473010068898859</v>
      </c>
      <c r="CZ2642">
        <v>82.77872153413918</v>
      </c>
      <c r="DA2642">
        <v>159.9422178396072</v>
      </c>
      <c r="DB2642">
        <f ca="1"/>
        <v>80.381771982598693</v>
      </c>
      <c r="DC2642">
        <f ca="1"/>
        <v>81.758252964879077</v>
      </c>
      <c r="DD2642">
        <v>79.882036771305522</v>
      </c>
      <c r="DE2642">
        <f ca="1"/>
        <v>81.075544526647789</v>
      </c>
      <c r="DF2642">
        <v>81.785653634328696</v>
      </c>
    </row>
    <row r="2643" spans="1:110" x14ac:dyDescent="0.25">
      <c r="A2643">
        <v>72.5</v>
      </c>
      <c r="B2643" t="b">
        <v>1</v>
      </c>
      <c r="CW2643">
        <v>0.90112704918032782</v>
      </c>
      <c r="CX2643">
        <v>79.7</v>
      </c>
      <c r="CY2643">
        <v>81.491674702089185</v>
      </c>
      <c r="CZ2643">
        <v>82.802582317101397</v>
      </c>
      <c r="DA2643">
        <v>160.18092473715194</v>
      </c>
      <c r="DB2643">
        <f ca="1"/>
        <v>80.394976900948876</v>
      </c>
      <c r="DC2643">
        <f ca="1"/>
        <v>81.778998148993892</v>
      </c>
      <c r="DD2643">
        <v>79.897834652508152</v>
      </c>
      <c r="DE2643">
        <f ca="1"/>
        <v>81.088843810914469</v>
      </c>
      <c r="DF2643">
        <v>81.798618573917111</v>
      </c>
    </row>
    <row r="2644" spans="1:110" x14ac:dyDescent="0.25">
      <c r="A2644">
        <v>72.599999999999994</v>
      </c>
      <c r="B2644" t="b">
        <v>1</v>
      </c>
      <c r="CW2644">
        <v>0.9014685792349727</v>
      </c>
      <c r="CX2644">
        <v>79.7</v>
      </c>
      <c r="CY2644">
        <v>81.51038656765364</v>
      </c>
      <c r="CZ2644">
        <v>82.826510385666694</v>
      </c>
      <c r="DA2644">
        <v>160.42045761176615</v>
      </c>
      <c r="DB2644">
        <f ca="1"/>
        <v>80.4082099209419</v>
      </c>
      <c r="DC2644">
        <f ca="1"/>
        <v>81.799799304523773</v>
      </c>
      <c r="DD2644">
        <v>79.913659842123195</v>
      </c>
      <c r="DE2644">
        <f ca="1"/>
        <v>81.102162841473543</v>
      </c>
      <c r="DF2644">
        <v>81.811601441557684</v>
      </c>
    </row>
    <row r="2645" spans="1:110" x14ac:dyDescent="0.25">
      <c r="A2645">
        <v>72.5</v>
      </c>
      <c r="B2645" t="b">
        <v>1</v>
      </c>
      <c r="CW2645">
        <v>0.90181010928961747</v>
      </c>
      <c r="CX2645">
        <v>79.7</v>
      </c>
      <c r="CY2645">
        <v>81.529145977848344</v>
      </c>
      <c r="CZ2645">
        <v>82.850506193662412</v>
      </c>
      <c r="DA2645">
        <v>160.66082219941885</v>
      </c>
      <c r="DB2645">
        <f ca="1"/>
        <v>80.421471226494248</v>
      </c>
      <c r="DC2645">
        <f ca="1"/>
        <v>81.820656805223592</v>
      </c>
      <c r="DD2645">
        <v>79.929512482259142</v>
      </c>
      <c r="DE2645">
        <f ca="1"/>
        <v>81.115501733163498</v>
      </c>
      <c r="DF2645">
        <v>81.824602340644475</v>
      </c>
    </row>
    <row r="2646" spans="1:110" x14ac:dyDescent="0.25">
      <c r="A2646">
        <v>72.400000000000006</v>
      </c>
      <c r="B2646" t="b">
        <v>1</v>
      </c>
      <c r="CW2646">
        <v>0.90215163934426235</v>
      </c>
      <c r="CX2646">
        <v>79.7</v>
      </c>
      <c r="CY2646">
        <v>81.547953248054597</v>
      </c>
      <c r="CZ2646">
        <v>82.874570199542404</v>
      </c>
      <c r="DA2646">
        <v>160.90202429603735</v>
      </c>
      <c r="DB2646">
        <f ca="1"/>
        <v>80.434761003323459</v>
      </c>
      <c r="DC2646">
        <f ca="1"/>
        <v>81.841571028626689</v>
      </c>
      <c r="DD2646">
        <v>79.945392716261267</v>
      </c>
      <c r="DE2646">
        <f ca="1"/>
        <v>81.128860601847961</v>
      </c>
      <c r="DF2646">
        <v>81.837621375483394</v>
      </c>
    </row>
    <row r="2647" spans="1:110" x14ac:dyDescent="0.25">
      <c r="A2647">
        <v>72.3</v>
      </c>
      <c r="B2647" t="b">
        <v>1</v>
      </c>
      <c r="CW2647">
        <v>0.90249316939890711</v>
      </c>
      <c r="CX2647">
        <v>79.7</v>
      </c>
      <c r="CY2647">
        <v>81.566808696821212</v>
      </c>
      <c r="CZ2647">
        <v>82.898702866450336</v>
      </c>
      <c r="DA2647">
        <v>161.14406975834544</v>
      </c>
      <c r="DB2647">
        <f ca="1"/>
        <v>80.448079438972186</v>
      </c>
      <c r="DC2647">
        <f ca="1"/>
        <v>81.86254235609654</v>
      </c>
      <c r="DD2647">
        <v>79.961300688726823</v>
      </c>
      <c r="DE2647">
        <f ca="1"/>
        <v>81.142239564428522</v>
      </c>
      <c r="DF2647">
        <v>81.850658651303547</v>
      </c>
    </row>
    <row r="2648" spans="1:110" x14ac:dyDescent="0.25">
      <c r="A2648">
        <v>72.2</v>
      </c>
      <c r="B2648" t="b">
        <v>1</v>
      </c>
      <c r="CW2648">
        <v>0.90283469945355188</v>
      </c>
      <c r="CX2648">
        <v>79.8</v>
      </c>
      <c r="CY2648">
        <v>81.585712645907748</v>
      </c>
      <c r="CZ2648">
        <v>82.922904662284907</v>
      </c>
      <c r="DA2648">
        <v>161.38696450471699</v>
      </c>
      <c r="DB2648">
        <f ca="1"/>
        <v>80.461426722832726</v>
      </c>
      <c r="DC2648">
        <f ca="1"/>
        <v>81.8835711728794</v>
      </c>
      <c r="DD2648">
        <v>79.977236545520313</v>
      </c>
      <c r="DE2648">
        <f ca="1"/>
        <v>81.155638738857689</v>
      </c>
      <c r="DF2648">
        <v>81.863714274268744</v>
      </c>
    </row>
    <row r="2649" spans="1:110" x14ac:dyDescent="0.25">
      <c r="A2649">
        <v>72</v>
      </c>
      <c r="B2649" t="b">
        <v>1</v>
      </c>
      <c r="CW2649">
        <v>0.90317622950819676</v>
      </c>
      <c r="CX2649">
        <v>79.8</v>
      </c>
      <c r="CY2649">
        <v>81.604665420328445</v>
      </c>
      <c r="CZ2649">
        <v>82.947176059765198</v>
      </c>
      <c r="DA2649">
        <v>161.63071451604429</v>
      </c>
      <c r="DB2649">
        <f ca="1"/>
        <v>80.474803046172013</v>
      </c>
      <c r="DC2649">
        <f ca="1"/>
        <v>81.904657868157642</v>
      </c>
      <c r="DD2649">
        <v>79.99320043378917</v>
      </c>
      <c r="DE2649">
        <f ca="1"/>
        <v>81.16905824415214</v>
      </c>
      <c r="DF2649">
        <v>81.876788351489182</v>
      </c>
    </row>
    <row r="2650" spans="1:110" x14ac:dyDescent="0.25">
      <c r="A2650">
        <v>71.900000000000006</v>
      </c>
      <c r="B2650" t="b">
        <v>1</v>
      </c>
      <c r="CW2650">
        <v>0.90351775956284153</v>
      </c>
      <c r="CX2650">
        <v>79.8</v>
      </c>
      <c r="CY2650">
        <v>81.62366734839685</v>
      </c>
      <c r="CZ2650">
        <v>82.971517536498155</v>
      </c>
      <c r="DA2650">
        <v>161.87532583662127</v>
      </c>
      <c r="DB2650">
        <f ca="1"/>
        <v>80.488208602157016</v>
      </c>
      <c r="DC2650">
        <f ca="1"/>
        <v>81.925802835104321</v>
      </c>
      <c r="DD2650">
        <v>80.009192501979555</v>
      </c>
      <c r="DE2650">
        <f ca="1"/>
        <v>81.1824982004063</v>
      </c>
      <c r="DF2650">
        <v>81.88988099103328</v>
      </c>
    </row>
    <row r="2651" spans="1:110" x14ac:dyDescent="0.25">
      <c r="A2651">
        <v>71.8</v>
      </c>
      <c r="B2651" t="b">
        <v>1</v>
      </c>
      <c r="CW2651">
        <v>0.90385928961748629</v>
      </c>
      <c r="CX2651">
        <v>79.8</v>
      </c>
      <c r="CY2651">
        <v>81.64271876177132</v>
      </c>
      <c r="CZ2651">
        <v>82.995929575046503</v>
      </c>
      <c r="DA2651">
        <v>162.12080457504339</v>
      </c>
      <c r="DB2651">
        <f ca="1"/>
        <v>80.501643585880487</v>
      </c>
      <c r="DC2651">
        <f ca="1"/>
        <v>81.947006470938405</v>
      </c>
      <c r="DD2651">
        <v>80.025212899852477</v>
      </c>
      <c r="DE2651">
        <f ca="1"/>
        <v>81.19595872880582</v>
      </c>
      <c r="DF2651">
        <v>81.902992301939761</v>
      </c>
    </row>
    <row r="2652" spans="1:110" x14ac:dyDescent="0.25">
      <c r="A2652">
        <v>71.599999999999994</v>
      </c>
      <c r="B2652" t="b">
        <v>1</v>
      </c>
      <c r="CW2652">
        <v>0.90420081967213117</v>
      </c>
      <c r="CX2652">
        <v>79.8</v>
      </c>
      <c r="CY2652">
        <v>81.661819995501276</v>
      </c>
      <c r="CZ2652">
        <v>83.02041266299824</v>
      </c>
      <c r="DA2652">
        <v>162.36715690512273</v>
      </c>
      <c r="DB2652">
        <f ca="1"/>
        <v>80.515108194387281</v>
      </c>
      <c r="DC2652">
        <f ca="1"/>
        <v>81.968269176981224</v>
      </c>
      <c r="DD2652">
        <v>80.041261778500186</v>
      </c>
      <c r="DE2652">
        <f ca="1"/>
        <v>81.20943995164167</v>
      </c>
      <c r="DF2652">
        <v>81.916122394229916</v>
      </c>
    </row>
    <row r="2653" spans="1:110" x14ac:dyDescent="0.25">
      <c r="A2653">
        <v>71.2</v>
      </c>
      <c r="B2653" t="b">
        <v>1</v>
      </c>
      <c r="CW2653">
        <v>0.90454234972677594</v>
      </c>
      <c r="CX2653">
        <v>79.8</v>
      </c>
      <c r="CY2653">
        <v>81.680971388074198</v>
      </c>
      <c r="CZ2653">
        <v>83.044967293037175</v>
      </c>
      <c r="DA2653">
        <v>162.61438906681931</v>
      </c>
      <c r="DB2653">
        <f ca="1"/>
        <v>80.528602626701002</v>
      </c>
      <c r="DC2653">
        <f ca="1"/>
        <v>81.989591358713653</v>
      </c>
      <c r="DD2653">
        <v>80.057339290362748</v>
      </c>
      <c r="DE2653">
        <f ca="1"/>
        <v>81.222941992324067</v>
      </c>
      <c r="DF2653">
        <v>81.929271378920049</v>
      </c>
    </row>
    <row r="2654" spans="1:110" x14ac:dyDescent="0.25">
      <c r="A2654">
        <v>71.099999999999994</v>
      </c>
      <c r="B2654" t="b">
        <v>1</v>
      </c>
      <c r="CW2654">
        <v>0.90488387978142082</v>
      </c>
      <c r="CX2654">
        <v>79.8</v>
      </c>
      <c r="CY2654">
        <v>81.700173281463563</v>
      </c>
      <c r="CZ2654">
        <v>83.069593963015123</v>
      </c>
      <c r="DA2654">
        <v>162.86250736719018</v>
      </c>
      <c r="DB2654">
        <f ca="1"/>
        <v>80.54212708385127</v>
      </c>
      <c r="DC2654">
        <f ca="1"/>
        <v>82.010973425834507</v>
      </c>
      <c r="DD2654">
        <v>80.073445589244983</v>
      </c>
      <c r="DE2654">
        <f ca="1"/>
        <v>81.236464975397027</v>
      </c>
      <c r="DF2654">
        <v>81.942439368034101</v>
      </c>
    </row>
    <row r="2655" spans="1:110" x14ac:dyDescent="0.25">
      <c r="A2655">
        <v>71</v>
      </c>
      <c r="B2655" t="b">
        <v>1</v>
      </c>
      <c r="CW2655">
        <v>0.90522540983606559</v>
      </c>
      <c r="CX2655">
        <v>79.8</v>
      </c>
      <c r="CY2655">
        <v>81.719426021177497</v>
      </c>
      <c r="CZ2655">
        <v>83.094293176024564</v>
      </c>
      <c r="DA2655">
        <v>163.11151818135411</v>
      </c>
      <c r="DB2655">
        <f ca="1"/>
        <v>80.555681768901309</v>
      </c>
      <c r="DC2655">
        <f ca="1"/>
        <v>82.032415792319938</v>
      </c>
      <c r="DD2655">
        <v>80.089580830333603</v>
      </c>
      <c r="DE2655">
        <f ca="1"/>
        <v>81.250009026552789</v>
      </c>
      <c r="DF2655">
        <v>81.955626474616594</v>
      </c>
    </row>
    <row r="2656" spans="1:110" x14ac:dyDescent="0.25">
      <c r="A2656">
        <v>78</v>
      </c>
      <c r="B2656" t="b">
        <v>1</v>
      </c>
      <c r="CW2656">
        <v>0.90556693989071035</v>
      </c>
      <c r="CX2656">
        <v>79.8</v>
      </c>
      <c r="CY2656">
        <v>81.738729956308461</v>
      </c>
      <c r="CZ2656">
        <v>83.119065440473562</v>
      </c>
      <c r="DA2656">
        <v>163.36142795347504</v>
      </c>
      <c r="DB2656">
        <f ca="1"/>
        <v>80.569266886976081</v>
      </c>
      <c r="DC2656">
        <f ca="1"/>
        <v>82.053918876483749</v>
      </c>
      <c r="DD2656">
        <v>80.105745170214661</v>
      </c>
      <c r="DE2656">
        <f ca="1"/>
        <v>81.26357427264675</v>
      </c>
      <c r="DF2656">
        <v>81.968832812745603</v>
      </c>
    </row>
    <row r="2657" spans="1:110" x14ac:dyDescent="0.25">
      <c r="A2657">
        <v>76</v>
      </c>
      <c r="B2657" t="b">
        <v>1</v>
      </c>
      <c r="CW2657">
        <v>0.90590846994535523</v>
      </c>
      <c r="CX2657">
        <v>79.8</v>
      </c>
      <c r="CY2657">
        <v>81.758085439583624</v>
      </c>
      <c r="CZ2657">
        <v>83.14391127016107</v>
      </c>
      <c r="DA2657">
        <v>163.61224319776238</v>
      </c>
      <c r="DB2657">
        <f ca="1"/>
        <v>80.582882645290923</v>
      </c>
      <c r="DC2657">
        <f ca="1"/>
        <v>82.075483101038955</v>
      </c>
      <c r="DD2657">
        <v>80.121938766891304</v>
      </c>
      <c r="DE2657">
        <f ca="1"/>
        <v>81.277160841712529</v>
      </c>
      <c r="DF2657">
        <v>81.982058497546163</v>
      </c>
    </row>
    <row r="2658" spans="1:110" x14ac:dyDescent="0.25">
      <c r="A2658">
        <v>74</v>
      </c>
      <c r="B2658" t="b">
        <v>1</v>
      </c>
      <c r="CW2658">
        <v>0.90625</v>
      </c>
      <c r="CX2658">
        <v>79.8</v>
      </c>
      <c r="CY2658">
        <v>81.777492827416197</v>
      </c>
      <c r="CZ2658">
        <v>83.168831184354659</v>
      </c>
      <c r="DA2658">
        <v>163.86397049948985</v>
      </c>
      <c r="DB2658">
        <f ca="1"/>
        <v>80.596529253180663</v>
      </c>
      <c r="DC2658">
        <f ca="1"/>
        <v>82.097108893160311</v>
      </c>
      <c r="DD2658">
        <v>80.138161779801777</v>
      </c>
      <c r="DE2658">
        <f ca="1"/>
        <v>81.290768862977245</v>
      </c>
      <c r="DF2658">
        <v>81.995303645203634</v>
      </c>
    </row>
    <row r="2659" spans="1:110" x14ac:dyDescent="0.25">
      <c r="A2659">
        <v>71</v>
      </c>
      <c r="B2659" t="b">
        <v>1</v>
      </c>
      <c r="CW2659">
        <v>0.90659153005464477</v>
      </c>
      <c r="CX2659">
        <v>79.900000000000006</v>
      </c>
      <c r="CY2659">
        <v>81.796952479957838</v>
      </c>
      <c r="CZ2659">
        <v>83.193825707868584</v>
      </c>
      <c r="DA2659">
        <v>164.11661651603313</v>
      </c>
      <c r="DB2659">
        <f ca="1"/>
        <v>80.610206922129308</v>
      </c>
      <c r="DC2659">
        <f ca="1"/>
        <v>82.118796684548059</v>
      </c>
      <c r="DD2659">
        <v>80.154414369837696</v>
      </c>
      <c r="DE2659">
        <f ca="1"/>
        <v>81.304398466877146</v>
      </c>
      <c r="DF2659">
        <v>82.008568372977578</v>
      </c>
    </row>
    <row r="2660" spans="1:110" x14ac:dyDescent="0.25">
      <c r="A2660">
        <v>69.900000000000006</v>
      </c>
      <c r="B2660" t="b">
        <v>1</v>
      </c>
      <c r="CW2660">
        <v>0.90693306010928965</v>
      </c>
      <c r="CX2660">
        <v>79.900000000000006</v>
      </c>
      <c r="CY2660">
        <v>81.816464761151678</v>
      </c>
      <c r="CZ2660">
        <v>83.218895371143944</v>
      </c>
      <c r="DA2660">
        <v>164.37018797792629</v>
      </c>
      <c r="DB2660">
        <f ca="1"/>
        <v>80.623915865800129</v>
      </c>
      <c r="DC2660">
        <f ca="1"/>
        <v>82.140546911492777</v>
      </c>
      <c r="DD2660">
        <v>80.170696699362765</v>
      </c>
      <c r="DE2660">
        <f ca="1"/>
        <v>81.318049785073455</v>
      </c>
      <c r="DF2660">
        <v>82.021852799215623</v>
      </c>
    </row>
    <row r="2661" spans="1:110" x14ac:dyDescent="0.25">
      <c r="A2661">
        <v>69.7</v>
      </c>
      <c r="B2661" t="b">
        <v>1</v>
      </c>
      <c r="CW2661">
        <v>0.90727459016393441</v>
      </c>
      <c r="CX2661">
        <v>79.900000000000006</v>
      </c>
      <c r="CY2661">
        <v>81.836030038786646</v>
      </c>
      <c r="CZ2661">
        <v>83.244040710329998</v>
      </c>
      <c r="DA2661">
        <v>164.62469168993735</v>
      </c>
      <c r="DB2661">
        <f ca="1"/>
        <v>80.637656300066453</v>
      </c>
      <c r="DC2661">
        <f ca="1"/>
        <v>82.162360014941413</v>
      </c>
      <c r="DD2661">
        <v>80.187008932231592</v>
      </c>
      <c r="DE2661">
        <f ca="1"/>
        <v>81.331722950468446</v>
      </c>
      <c r="DF2661">
        <v>82.035157043367704</v>
      </c>
    </row>
    <row r="2662" spans="1:110" x14ac:dyDescent="0.25">
      <c r="A2662">
        <v>69.599999999999994</v>
      </c>
      <c r="B2662" t="b">
        <v>1</v>
      </c>
      <c r="CW2662">
        <v>0.90761612021857918</v>
      </c>
      <c r="CX2662">
        <v>79.900000000000006</v>
      </c>
      <c r="CY2662">
        <v>81.855648684552506</v>
      </c>
      <c r="CZ2662">
        <v>83.269262267367253</v>
      </c>
      <c r="DA2662">
        <v>164.88013453216433</v>
      </c>
      <c r="DB2662">
        <f ca="1"/>
        <v>80.651428443042818</v>
      </c>
      <c r="DC2662">
        <f ca="1"/>
        <v>82.184236440564419</v>
      </c>
      <c r="DD2662">
        <v>80.203351233808974</v>
      </c>
      <c r="DE2662">
        <f ca="1"/>
        <v>81.345418097221881</v>
      </c>
      <c r="DF2662">
        <v>82.048481226000462</v>
      </c>
    </row>
    <row r="2663" spans="1:110" x14ac:dyDescent="0.25">
      <c r="A2663">
        <v>69.5</v>
      </c>
      <c r="B2663" t="b">
        <v>1</v>
      </c>
      <c r="CW2663">
        <v>0.90795765027322406</v>
      </c>
      <c r="CX2663">
        <v>79.900000000000006</v>
      </c>
      <c r="CY2663">
        <v>81.87532107409605</v>
      </c>
      <c r="CZ2663">
        <v>83.294560590071598</v>
      </c>
      <c r="DA2663">
        <v>165.1365234611512</v>
      </c>
      <c r="DB2663">
        <f ca="1"/>
        <v>80.665232515116855</v>
      </c>
      <c r="DC2663">
        <f ca="1"/>
        <v>82.206176638824374</v>
      </c>
      <c r="DD2663">
        <v>80.219723770989518</v>
      </c>
      <c r="DE2663">
        <f ca="1"/>
        <v>81.359135360767624</v>
      </c>
      <c r="DF2663">
        <v>82.061825468811989</v>
      </c>
    </row>
    <row r="2664" spans="1:110" x14ac:dyDescent="0.25">
      <c r="A2664">
        <v>69.400000000000006</v>
      </c>
      <c r="B2664" t="b">
        <v>1</v>
      </c>
      <c r="CW2664">
        <v>0.90829918032786883</v>
      </c>
      <c r="CX2664">
        <v>79.900000000000006</v>
      </c>
      <c r="CY2664">
        <v>81.89504758707821</v>
      </c>
      <c r="CZ2664">
        <v>83.319936232220471</v>
      </c>
      <c r="DA2664">
        <v>165.39386551102436</v>
      </c>
      <c r="DB2664">
        <f ca="1"/>
        <v>80.67906873898167</v>
      </c>
      <c r="DC2664">
        <f ca="1"/>
        <v>82.228181065045476</v>
      </c>
      <c r="DD2664">
        <v>80.23612671221737</v>
      </c>
      <c r="DE2664">
        <f ca="1"/>
        <v>81.372874877830597</v>
      </c>
      <c r="DF2664">
        <v>82.075189894646655</v>
      </c>
    </row>
    <row r="2665" spans="1:110" x14ac:dyDescent="0.25">
      <c r="A2665">
        <v>69.3</v>
      </c>
      <c r="B2665" t="b">
        <v>1</v>
      </c>
      <c r="CW2665">
        <v>0.90864071038251371</v>
      </c>
      <c r="CX2665">
        <v>79.900000000000006</v>
      </c>
      <c r="CY2665">
        <v>81.91482860723238</v>
      </c>
      <c r="CZ2665">
        <v>83.345389753640461</v>
      </c>
      <c r="DA2665">
        <v>165.65216779465106</v>
      </c>
      <c r="DB2665">
        <f ca="1"/>
        <v>80.692937339668788</v>
      </c>
      <c r="DC2665">
        <f ca="1"/>
        <v>82.250250179484709</v>
      </c>
      <c r="DD2665">
        <v>80.252560227506606</v>
      </c>
      <c r="DE2665">
        <f ca="1"/>
        <v>81.386636786444072</v>
      </c>
      <c r="DF2665">
        <v>82.088574627510354</v>
      </c>
    </row>
    <row r="2666" spans="1:110" x14ac:dyDescent="0.25">
      <c r="A2666">
        <v>69.2</v>
      </c>
      <c r="B2666" t="b">
        <v>1</v>
      </c>
      <c r="CW2666">
        <v>0.90898224043715847</v>
      </c>
      <c r="CX2666">
        <v>79.900000000000006</v>
      </c>
      <c r="CY2666">
        <v>81.934664522423461</v>
      </c>
      <c r="CZ2666">
        <v>83.370921720296067</v>
      </c>
      <c r="DA2666">
        <v>165.91143750481842</v>
      </c>
      <c r="DB2666">
        <f ca="1"/>
        <v>80.706838544581657</v>
      </c>
      <c r="DC2666">
        <f ca="1"/>
        <v>82.272384447403994</v>
      </c>
      <c r="DD2666">
        <v>80.269024488461682</v>
      </c>
      <c r="DE2666">
        <f ca="1"/>
        <v>81.400421225967065</v>
      </c>
      <c r="DF2666">
        <v>82.101979792585908</v>
      </c>
    </row>
    <row r="2667" spans="1:110" x14ac:dyDescent="0.25">
      <c r="A2667">
        <v>69.099999999999994</v>
      </c>
      <c r="B2667" t="b">
        <v>1</v>
      </c>
      <c r="CW2667">
        <v>0.90932377049180324</v>
      </c>
      <c r="CX2667">
        <v>79.900000000000006</v>
      </c>
      <c r="CY2667">
        <v>81.954555724708484</v>
      </c>
      <c r="CZ2667">
        <v>83.396532704381087</v>
      </c>
      <c r="DA2667">
        <v>166.17168191543595</v>
      </c>
      <c r="DB2667">
        <f ca="1"/>
        <v>80.720772583529978</v>
      </c>
      <c r="DC2667">
        <f ca="1"/>
        <v>82.294584339143839</v>
      </c>
      <c r="DD2667">
        <v>80.285519668298377</v>
      </c>
      <c r="DE2667">
        <f ca="1"/>
        <v>81.414228337102344</v>
      </c>
      <c r="DF2667">
        <v>82.115405516248799</v>
      </c>
    </row>
    <row r="2668" spans="1:110" x14ac:dyDescent="0.25">
      <c r="A2668">
        <v>69.099999999999994</v>
      </c>
      <c r="B2668" t="b">
        <v>1</v>
      </c>
      <c r="CW2668">
        <v>0.90966530054644812</v>
      </c>
      <c r="CX2668">
        <v>79.900000000000006</v>
      </c>
      <c r="CY2668">
        <v>81.974502610397849</v>
      </c>
      <c r="CZ2668">
        <v>83.422223284410748</v>
      </c>
      <c r="DA2668">
        <v>166.43290838275962</v>
      </c>
      <c r="DB2668">
        <f ca="1"/>
        <v>80.734739688764364</v>
      </c>
      <c r="DC2668">
        <f ca="1"/>
        <v>82.316850330198392</v>
      </c>
      <c r="DD2668">
        <v>80.302045941865046</v>
      </c>
      <c r="DE2668">
        <f ca="1"/>
        <v>81.428058261914416</v>
      </c>
      <c r="DF2668">
        <v>82.128851926083101</v>
      </c>
    </row>
    <row r="2669" spans="1:110" x14ac:dyDescent="0.25">
      <c r="A2669">
        <v>75.3</v>
      </c>
      <c r="B2669" t="b">
        <v>1</v>
      </c>
      <c r="CW2669">
        <v>0.91000683060109289</v>
      </c>
      <c r="CX2669">
        <v>80</v>
      </c>
      <c r="CY2669">
        <v>81.994505580118144</v>
      </c>
      <c r="CZ2669">
        <v>83.447994045315951</v>
      </c>
      <c r="DA2669">
        <v>166.69512434663935</v>
      </c>
      <c r="DB2669">
        <f ca="1"/>
        <v>80.748740095011783</v>
      </c>
      <c r="DC2669">
        <f ca="1"/>
        <v>82.339182901291721</v>
      </c>
      <c r="DD2669">
        <v>80.318603485664269</v>
      </c>
      <c r="DE2669">
        <f ca="1"/>
        <v>81.44191114384806</v>
      </c>
      <c r="DF2669">
        <v>82.14231915089772</v>
      </c>
    </row>
    <row r="2670" spans="1:110" x14ac:dyDescent="0.25">
      <c r="A2670">
        <v>75.099999999999994</v>
      </c>
      <c r="B2670" t="b">
        <v>1</v>
      </c>
      <c r="CW2670">
        <v>0.91034836065573765</v>
      </c>
      <c r="CX2670">
        <v>80</v>
      </c>
      <c r="CY2670">
        <v>82.01456503887573</v>
      </c>
      <c r="CZ2670">
        <v>83.473845578539624</v>
      </c>
      <c r="DA2670">
        <v>166.95833733179097</v>
      </c>
      <c r="DB2670">
        <f ca="1"/>
        <v>80.762774039511726</v>
      </c>
      <c r="DC2670">
        <f ca="1"/>
        <v>82.361582538455707</v>
      </c>
      <c r="DD2670">
        <v>80.335192477874799</v>
      </c>
      <c r="DE2670">
        <f ca="1"/>
        <v>81.455787127747087</v>
      </c>
      <c r="DF2670">
        <v>82.155807320742952</v>
      </c>
    </row>
    <row r="2671" spans="1:110" x14ac:dyDescent="0.25">
      <c r="A2671">
        <v>74.900000000000006</v>
      </c>
      <c r="B2671" t="b">
        <v>1</v>
      </c>
      <c r="CW2671">
        <v>0.91068989071038253</v>
      </c>
      <c r="CX2671">
        <v>80</v>
      </c>
      <c r="CY2671">
        <v>82.034681396121826</v>
      </c>
      <c r="CZ2671">
        <v>83.499778482134047</v>
      </c>
      <c r="DA2671">
        <v>167.22255494909163</v>
      </c>
      <c r="DB2671">
        <f ca="1"/>
        <v>80.776841762052911</v>
      </c>
      <c r="DC2671">
        <f ca="1"/>
        <v>82.384049733109251</v>
      </c>
      <c r="DD2671">
        <v>80.351813098373981</v>
      </c>
      <c r="DE2671">
        <f ca="1"/>
        <v>81.469686359873435</v>
      </c>
      <c r="DF2671">
        <v>82.169316566927279</v>
      </c>
    </row>
    <row r="2672" spans="1:110" x14ac:dyDescent="0.25">
      <c r="A2672">
        <v>74.900000000000006</v>
      </c>
      <c r="B2672" t="b">
        <v>1</v>
      </c>
      <c r="CW2672">
        <v>0.9110314207650273</v>
      </c>
      <c r="CX2672">
        <v>80</v>
      </c>
      <c r="CY2672">
        <v>82.054855065818685</v>
      </c>
      <c r="CZ2672">
        <v>83.525793360860987</v>
      </c>
      <c r="DA2672">
        <v>167.48778489689988</v>
      </c>
      <c r="DB2672">
        <f ca="1"/>
        <v>80.790943505010702</v>
      </c>
      <c r="DC2672">
        <f ca="1"/>
        <v>82.406584982139094</v>
      </c>
      <c r="DD2672">
        <v>80.368465528760453</v>
      </c>
      <c r="DE2672">
        <f ca="1"/>
        <v>81.483608987926559</v>
      </c>
      <c r="DF2672">
        <v>82.182847022034451</v>
      </c>
    </row>
    <row r="2673" spans="1:110" x14ac:dyDescent="0.25">
      <c r="A2673">
        <v>74.8</v>
      </c>
      <c r="B2673" t="b">
        <v>1</v>
      </c>
      <c r="CW2673">
        <v>0.91137295081967218</v>
      </c>
      <c r="CX2673">
        <v>80</v>
      </c>
      <c r="CY2673">
        <v>82.07508646650696</v>
      </c>
      <c r="CZ2673">
        <v>83.55189082629289</v>
      </c>
      <c r="DA2673">
        <v>167.75403496240239</v>
      </c>
      <c r="DB2673">
        <f ca="1"/>
        <v>80.805079513385294</v>
      </c>
      <c r="DC2673">
        <f ca="1"/>
        <v>82.429188787982042</v>
      </c>
      <c r="DD2673">
        <v>80.385149952377375</v>
      </c>
      <c r="DE2673">
        <f ca="1"/>
        <v>81.497555161063346</v>
      </c>
      <c r="DF2673">
        <v>82.196398819940896</v>
      </c>
    </row>
    <row r="2674" spans="1:110" x14ac:dyDescent="0.25">
      <c r="A2674">
        <v>74.8</v>
      </c>
      <c r="B2674" t="b">
        <v>1</v>
      </c>
      <c r="CW2674">
        <v>0.91171448087431695</v>
      </c>
      <c r="CX2674">
        <v>80</v>
      </c>
      <c r="CY2674">
        <v>82.09537602137442</v>
      </c>
      <c r="CZ2674">
        <v>83.578071496916749</v>
      </c>
      <c r="DA2674">
        <v>168.02131302298488</v>
      </c>
      <c r="DB2674">
        <f ca="1"/>
        <v>80.819250034840437</v>
      </c>
      <c r="DC2674">
        <f ca="1"/>
        <v>82.451861658708864</v>
      </c>
      <c r="DD2674">
        <v>80.401866554335882</v>
      </c>
      <c r="DE2674">
        <f ca="1"/>
        <v>81.511525029918076</v>
      </c>
      <c r="DF2674">
        <v>82.209972095833464</v>
      </c>
    </row>
    <row r="2675" spans="1:110" x14ac:dyDescent="0.25">
      <c r="A2675">
        <v>74.7</v>
      </c>
      <c r="B2675" t="b">
        <v>1</v>
      </c>
      <c r="CW2675">
        <v>0.91205601092896171</v>
      </c>
      <c r="CX2675">
        <v>80</v>
      </c>
      <c r="CY2675">
        <v>82.115724158326032</v>
      </c>
      <c r="CZ2675">
        <v>83.604335998239165</v>
      </c>
      <c r="DA2675">
        <v>168.28962704763143</v>
      </c>
      <c r="DB2675">
        <f ca="1"/>
        <v>80.833455319743166</v>
      </c>
      <c r="DC2675">
        <f ca="1"/>
        <v>82.474604108109773</v>
      </c>
      <c r="DD2675">
        <v>80.418615521539138</v>
      </c>
      <c r="DE2675">
        <f ca="1"/>
        <v>81.525518746622993</v>
      </c>
      <c r="DF2675">
        <v>82.223566986227382</v>
      </c>
    </row>
    <row r="2676" spans="1:110" x14ac:dyDescent="0.25">
      <c r="A2676">
        <v>74.7</v>
      </c>
      <c r="B2676" t="b">
        <v>1</v>
      </c>
      <c r="CW2676">
        <v>0.91239754098360659</v>
      </c>
      <c r="CX2676">
        <v>80</v>
      </c>
      <c r="CY2676">
        <v>82.136131310055177</v>
      </c>
      <c r="CZ2676">
        <v>83.630684962894421</v>
      </c>
      <c r="DA2676">
        <v>168.55898509834961</v>
      </c>
      <c r="DB2676">
        <f ca="1"/>
        <v>80.847695621204039</v>
      </c>
      <c r="DC2676">
        <f ca="1"/>
        <v>82.497416655781379</v>
      </c>
      <c r="DD2676">
        <v>80.435397042706654</v>
      </c>
      <c r="DE2676">
        <f ca="1"/>
        <v>81.539536464829197</v>
      </c>
      <c r="DF2676">
        <v>82.237183628984653</v>
      </c>
    </row>
    <row r="2677" spans="1:110" x14ac:dyDescent="0.25">
      <c r="A2677">
        <v>74.599999999999994</v>
      </c>
      <c r="B2677" t="b">
        <v>1</v>
      </c>
      <c r="CW2677">
        <v>0.91273907103825136</v>
      </c>
      <c r="CX2677">
        <v>80</v>
      </c>
      <c r="CY2677">
        <v>82.156597914116418</v>
      </c>
      <c r="CZ2677">
        <v>83.657119030753464</v>
      </c>
      <c r="DA2677">
        <v>168.82939533162394</v>
      </c>
      <c r="DB2677">
        <f ca="1"/>
        <v>80.861971195118144</v>
      </c>
      <c r="DC2677">
        <f ca="1"/>
        <v>82.520299827215624</v>
      </c>
      <c r="DD2677">
        <v>80.452211308399129</v>
      </c>
      <c r="DE2677">
        <f ca="1"/>
        <v>81.553578339727721</v>
      </c>
      <c r="DF2677">
        <v>82.250822163332657</v>
      </c>
    </row>
    <row r="2678" spans="1:110" x14ac:dyDescent="0.25">
      <c r="A2678">
        <v>74.400000000000006</v>
      </c>
      <c r="B2678" t="b">
        <v>1</v>
      </c>
      <c r="CW2678">
        <v>0.91308060109289613</v>
      </c>
      <c r="CX2678">
        <v>80</v>
      </c>
      <c r="CY2678">
        <v>82.177124412999575</v>
      </c>
      <c r="CZ2678">
        <v>83.683638849036072</v>
      </c>
      <c r="DA2678">
        <v>169.10086599989836</v>
      </c>
      <c r="DB2678">
        <f ca="1"/>
        <v>80.876282300207066</v>
      </c>
      <c r="DC2678">
        <f ca="1"/>
        <v>82.543254153890089</v>
      </c>
      <c r="DD2678">
        <v>80.46905851104367</v>
      </c>
      <c r="DE2678">
        <f ca="1"/>
        <v>81.567644528071312</v>
      </c>
      <c r="DF2678">
        <v>82.264482729883184</v>
      </c>
    </row>
    <row r="2679" spans="1:110" x14ac:dyDescent="0.25">
      <c r="A2679">
        <v>74.2</v>
      </c>
      <c r="B2679" t="b">
        <v>1</v>
      </c>
      <c r="CW2679">
        <v>0.91342213114754101</v>
      </c>
      <c r="CX2679">
        <v>80</v>
      </c>
      <c r="CY2679">
        <v>82.197711254205274</v>
      </c>
      <c r="CZ2679">
        <v>83.710245072424456</v>
      </c>
      <c r="DA2679">
        <v>169.37340545308703</v>
      </c>
      <c r="DB2679">
        <f ca="1"/>
        <v>80.890629198061504</v>
      </c>
      <c r="DC2679">
        <f ca="1"/>
        <v>82.56628017336034</v>
      </c>
      <c r="DD2679">
        <v>80.485938844959534</v>
      </c>
      <c r="DE2679">
        <f ca="1"/>
        <v>81.581735188196305</v>
      </c>
      <c r="DF2679">
        <v>82.2781654706518</v>
      </c>
    </row>
    <row r="2680" spans="1:110" x14ac:dyDescent="0.25">
      <c r="A2680">
        <v>74</v>
      </c>
      <c r="B2680" t="b">
        <v>1</v>
      </c>
      <c r="CW2680">
        <v>0.91376366120218577</v>
      </c>
      <c r="CX2680">
        <v>81</v>
      </c>
      <c r="CY2680">
        <v>82.218358890321824</v>
      </c>
      <c r="CZ2680">
        <v>83.736938363179547</v>
      </c>
      <c r="DA2680">
        <v>169.6470221401153</v>
      </c>
      <c r="DB2680">
        <f ca="1"/>
        <v>80.9050121531847</v>
      </c>
      <c r="DC2680">
        <f ca="1"/>
        <v>82.589378429353843</v>
      </c>
      <c r="DD2680">
        <v>80.502852506384215</v>
      </c>
      <c r="DE2680">
        <f ca="1"/>
        <v>81.595850480044987</v>
      </c>
      <c r="DF2680">
        <v>82.291870529077428</v>
      </c>
    </row>
    <row r="2681" spans="1:110" x14ac:dyDescent="0.25">
      <c r="A2681">
        <v>73.7</v>
      </c>
      <c r="B2681" t="b">
        <v>1</v>
      </c>
      <c r="CW2681">
        <v>0.91410519125683065</v>
      </c>
      <c r="CX2681">
        <v>81</v>
      </c>
      <c r="CY2681">
        <v>82.239067779103848</v>
      </c>
      <c r="CZ2681">
        <v>83.763719391259258</v>
      </c>
      <c r="DA2681">
        <v>169.92172461049174</v>
      </c>
      <c r="DB2681">
        <f ca="1"/>
        <v>80.919431433036806</v>
      </c>
      <c r="DC2681">
        <f ca="1"/>
        <v>82.612549471865876</v>
      </c>
      <c r="DD2681">
        <v>80.519799693500104</v>
      </c>
      <c r="DE2681">
        <f ca="1"/>
        <v>81.609990565188525</v>
      </c>
      <c r="DF2681">
        <v>82.305598050042505</v>
      </c>
    </row>
    <row r="2682" spans="1:110" x14ac:dyDescent="0.25">
      <c r="A2682">
        <v>73.5</v>
      </c>
      <c r="B2682" t="b">
        <v>1</v>
      </c>
      <c r="CW2682">
        <v>0.91444672131147542</v>
      </c>
      <c r="CX2682">
        <v>81</v>
      </c>
      <c r="CY2682">
        <v>82.259838383552093</v>
      </c>
      <c r="CZ2682">
        <v>83.790588834439376</v>
      </c>
      <c r="DA2682">
        <v>170.19752151591055</v>
      </c>
      <c r="DB2682">
        <f ca="1"/>
        <v>80.933887308079974</v>
      </c>
      <c r="DC2682">
        <f ca="1"/>
        <v>82.635793857257212</v>
      </c>
      <c r="DD2682">
        <v>80.536780606461576</v>
      </c>
      <c r="DE2682">
        <f ca="1"/>
        <v>81.624155606850039</v>
      </c>
      <c r="DF2682">
        <v>82.319348179893268</v>
      </c>
    </row>
    <row r="2683" spans="1:110" x14ac:dyDescent="0.25">
      <c r="A2683">
        <v>73.2</v>
      </c>
      <c r="B2683" t="b">
        <v>1</v>
      </c>
      <c r="CW2683">
        <v>0.91478825136612019</v>
      </c>
      <c r="CX2683">
        <v>81</v>
      </c>
      <c r="CY2683">
        <v>82.280671171995166</v>
      </c>
      <c r="CZ2683">
        <v>83.817547378436387</v>
      </c>
      <c r="DA2683">
        <v>170.47442161188695</v>
      </c>
      <c r="DB2683">
        <f ca="1"/>
        <v>80.948380051824444</v>
      </c>
      <c r="DC2683">
        <f ca="1"/>
        <v>82.659112148353785</v>
      </c>
      <c r="DD2683">
        <v>80.553795447422544</v>
      </c>
      <c r="DE2683">
        <f ca="1"/>
        <v>81.638345769928335</v>
      </c>
      <c r="DF2683">
        <v>82.33312106646062</v>
      </c>
    </row>
    <row r="2684" spans="1:110" x14ac:dyDescent="0.25">
      <c r="A2684">
        <v>72.900000000000006</v>
      </c>
      <c r="B2684" t="b">
        <v>1</v>
      </c>
      <c r="CW2684">
        <v>0.91512978142076506</v>
      </c>
      <c r="CX2684">
        <v>81</v>
      </c>
      <c r="CY2684">
        <v>82.301566618172586</v>
      </c>
      <c r="CZ2684">
        <v>83.844595717033187</v>
      </c>
      <c r="DA2684">
        <v>170.75243375942509</v>
      </c>
      <c r="DB2684">
        <f ca="1"/>
        <v>80.962909940875434</v>
      </c>
      <c r="DC2684">
        <f ca="1"/>
        <v>82.682504914548304</v>
      </c>
      <c r="DD2684">
        <v>80.570844420564597</v>
      </c>
      <c r="DE2684">
        <f ca="1"/>
        <v>81.652561221021884</v>
      </c>
      <c r="DF2684">
        <v>82.346916859081233</v>
      </c>
    </row>
    <row r="2685" spans="1:110" x14ac:dyDescent="0.25">
      <c r="A2685">
        <v>75.8</v>
      </c>
      <c r="B2685" t="b">
        <v>1</v>
      </c>
      <c r="CW2685">
        <v>0.91547131147540983</v>
      </c>
      <c r="CX2685">
        <v>81</v>
      </c>
      <c r="CY2685">
        <v>82.322525201319664</v>
      </c>
      <c r="CZ2685">
        <v>83.871734552207215</v>
      </c>
      <c r="DA2685">
        <v>171.03156692671877</v>
      </c>
      <c r="DB2685">
        <f ca="1"/>
        <v>80.977477254980982</v>
      </c>
      <c r="DC2685">
        <f ca="1"/>
        <v>82.705972731903842</v>
      </c>
      <c r="DD2685">
        <v>80.587927732125479</v>
      </c>
      <c r="DE2685">
        <f ca="1"/>
        <v>81.666802128453426</v>
      </c>
      <c r="DF2685">
        <v>82.360735708619103</v>
      </c>
    </row>
    <row r="2686" spans="1:110" x14ac:dyDescent="0.25">
      <c r="A2686">
        <v>75.5</v>
      </c>
      <c r="B2686" t="b">
        <v>1</v>
      </c>
      <c r="CW2686">
        <v>0.9158128415300546</v>
      </c>
      <c r="CX2686">
        <v>81</v>
      </c>
      <c r="CY2686">
        <v>82.343547406253919</v>
      </c>
      <c r="CZ2686">
        <v>83.898964594260818</v>
      </c>
      <c r="DA2686">
        <v>171.31183019088814</v>
      </c>
      <c r="DB2686">
        <f ca="1"/>
        <v>80.992082277080726</v>
      </c>
      <c r="DC2686">
        <f ca="1"/>
        <v>82.729516183259619</v>
      </c>
      <c r="DD2686">
        <v>80.605045590428347</v>
      </c>
      <c r="DE2686">
        <f ca="1"/>
        <v>81.681068662294862</v>
      </c>
      <c r="DF2686">
        <v>82.374577767487409</v>
      </c>
    </row>
    <row r="2687" spans="1:110" x14ac:dyDescent="0.25">
      <c r="A2687">
        <v>75.2</v>
      </c>
      <c r="B2687" t="b">
        <v>1</v>
      </c>
      <c r="CW2687">
        <v>0.91615437158469948</v>
      </c>
      <c r="CX2687">
        <v>81</v>
      </c>
      <c r="CY2687">
        <v>82.364633723463385</v>
      </c>
      <c r="CZ2687">
        <v>83.926286561954697</v>
      </c>
      <c r="DA2687">
        <v>171.59323273975065</v>
      </c>
      <c r="DB2687">
        <f ca="1"/>
        <v>81.006725293355657</v>
      </c>
      <c r="DC2687">
        <f ca="1"/>
        <v>82.75313585833868</v>
      </c>
      <c r="DD2687">
        <v>80.622198205911275</v>
      </c>
      <c r="DE2687">
        <f ca="1"/>
        <v>81.695360994392772</v>
      </c>
      <c r="DF2687">
        <v>82.388443189670966</v>
      </c>
    </row>
    <row r="2688" spans="1:110" x14ac:dyDescent="0.25">
      <c r="A2688">
        <v>74.8</v>
      </c>
      <c r="B2688" t="b">
        <v>1</v>
      </c>
      <c r="CW2688">
        <v>0.91649590163934425</v>
      </c>
      <c r="CX2688">
        <v>81</v>
      </c>
      <c r="CY2688">
        <v>82.385784649196438</v>
      </c>
      <c r="CZ2688">
        <v>83.953701182643627</v>
      </c>
      <c r="DA2688">
        <v>171.87578387362785</v>
      </c>
      <c r="DB2688">
        <f ca="1"/>
        <v>81.021406593278826</v>
      </c>
      <c r="DC2688">
        <f ca="1"/>
        <v>82.776832353857941</v>
      </c>
      <c r="DD2688">
        <v>80.639385791157508</v>
      </c>
      <c r="DE2688">
        <f ca="1"/>
        <v>81.709679298394192</v>
      </c>
      <c r="DF2688">
        <v>82.402332130748931</v>
      </c>
    </row>
    <row r="2689" spans="1:110" x14ac:dyDescent="0.25">
      <c r="A2689">
        <v>74.5</v>
      </c>
      <c r="B2689" t="b">
        <v>1</v>
      </c>
      <c r="CW2689">
        <v>0.91683743169398912</v>
      </c>
      <c r="CX2689">
        <v>81</v>
      </c>
      <c r="CY2689">
        <v>82.407000685553726</v>
      </c>
      <c r="CZ2689">
        <v>83.981209192415321</v>
      </c>
      <c r="DA2689">
        <v>172.1594930071906</v>
      </c>
      <c r="DB2689">
        <f ca="1"/>
        <v>81.036126469667025</v>
      </c>
      <c r="DC2689">
        <f ca="1"/>
        <v>82.800606273640398</v>
      </c>
      <c r="DD2689">
        <v>80.656608560926173</v>
      </c>
      <c r="DE2689">
        <f ca="1"/>
        <v>81.72402374977311</v>
      </c>
      <c r="DF2689">
        <v>82.416244747917901</v>
      </c>
    </row>
    <row r="2690" spans="1:110" x14ac:dyDescent="0.25">
      <c r="A2690">
        <v>74.2</v>
      </c>
      <c r="B2690" t="b">
        <v>1</v>
      </c>
      <c r="CW2690">
        <v>0.91717896174863389</v>
      </c>
      <c r="CX2690">
        <v>81</v>
      </c>
      <c r="CY2690">
        <v>82.428282340581617</v>
      </c>
      <c r="CZ2690">
        <v>84.008811336231688</v>
      </c>
      <c r="DA2690">
        <v>172.4443696713405</v>
      </c>
      <c r="DB2690">
        <f ca="1"/>
        <v>81.05088521873364</v>
      </c>
      <c r="DC2690">
        <f ca="1"/>
        <v>82.824458228729483</v>
      </c>
      <c r="DD2690">
        <v>80.673866732183598</v>
      </c>
      <c r="DE2690">
        <f ca="1"/>
        <v>81.738394525857345</v>
      </c>
      <c r="DF2690">
        <v>82.430181200015653</v>
      </c>
    </row>
    <row r="2691" spans="1:110" x14ac:dyDescent="0.25">
      <c r="A2691">
        <v>73.900000000000006</v>
      </c>
      <c r="B2691" t="b">
        <v>1</v>
      </c>
      <c r="CW2691">
        <v>0.91752049180327866</v>
      </c>
      <c r="CX2691">
        <v>81</v>
      </c>
      <c r="CY2691">
        <v>82.449630128367815</v>
      </c>
      <c r="CZ2691">
        <v>84.036508368073257</v>
      </c>
      <c r="DA2691">
        <v>172.73042351513172</v>
      </c>
      <c r="DB2691">
        <f ca="1"/>
        <v>81.065683140142326</v>
      </c>
      <c r="DC2691">
        <f ca="1"/>
        <v>82.848388837505937</v>
      </c>
      <c r="DD2691">
        <v>80.691160524135242</v>
      </c>
      <c r="DE2691">
        <f ca="1"/>
        <v>81.752791805855907</v>
      </c>
      <c r="DF2691">
        <v>82.444141647545123</v>
      </c>
    </row>
    <row r="2692" spans="1:110" x14ac:dyDescent="0.25">
      <c r="A2692">
        <v>73.5</v>
      </c>
      <c r="B2692" t="b">
        <v>1</v>
      </c>
      <c r="CW2692">
        <v>0.91786202185792354</v>
      </c>
      <c r="CX2692">
        <v>81</v>
      </c>
      <c r="CY2692">
        <v>82.471044569138868</v>
      </c>
      <c r="CZ2692">
        <v>84.064301051086872</v>
      </c>
      <c r="DA2692">
        <v>173.01766430773196</v>
      </c>
      <c r="DB2692">
        <f ca="1"/>
        <v>81.080520537062043</v>
      </c>
      <c r="DC2692">
        <f ca="1"/>
        <v>82.872398725806917</v>
      </c>
      <c r="DD2692">
        <v>80.708490158258087</v>
      </c>
      <c r="DE2692">
        <f ca="1"/>
        <v>81.767215770886907</v>
      </c>
      <c r="DF2692">
        <v>82.458126252698904</v>
      </c>
    </row>
    <row r="2693" spans="1:110" x14ac:dyDescent="0.25">
      <c r="A2693">
        <v>73.2</v>
      </c>
      <c r="B2693" t="b">
        <v>1</v>
      </c>
      <c r="CW2693">
        <v>0.91820355191256831</v>
      </c>
      <c r="CX2693">
        <v>81</v>
      </c>
      <c r="CY2693">
        <v>82.492526189359424</v>
      </c>
      <c r="CZ2693">
        <v>84.09219015773543</v>
      </c>
      <c r="DA2693">
        <v>173.30610194042384</v>
      </c>
      <c r="DB2693">
        <f ca="1"/>
        <v>81.095397716222877</v>
      </c>
      <c r="DC2693">
        <f ca="1"/>
        <v>82.896488527047609</v>
      </c>
      <c r="DD2693">
        <v>80.725855858333816</v>
      </c>
      <c r="DE2693">
        <f ca="1"/>
        <v>81.781666604006048</v>
      </c>
      <c r="DF2693">
        <v>82.47213517938421</v>
      </c>
    </row>
    <row r="2694" spans="1:110" x14ac:dyDescent="0.25">
      <c r="A2694">
        <v>72.8</v>
      </c>
      <c r="B2694" t="b">
        <v>1</v>
      </c>
      <c r="CW2694">
        <v>0.91854508196721307</v>
      </c>
      <c r="CX2694">
        <v>81</v>
      </c>
      <c r="CY2694">
        <v>82.514075521833803</v>
      </c>
      <c r="CZ2694">
        <v>84.120176469951886</v>
      </c>
      <c r="DA2694">
        <v>173.59574642864939</v>
      </c>
      <c r="DB2694">
        <f ca="1"/>
        <v>81.110314987973339</v>
      </c>
      <c r="DC2694">
        <f ca="1"/>
        <v>82.92065888234535</v>
      </c>
      <c r="DD2694">
        <v>80.743257850482479</v>
      </c>
      <c r="DE2694">
        <f ca="1"/>
        <v>81.796144490235562</v>
      </c>
      <c r="DF2694">
        <v>82.486168593248394</v>
      </c>
    </row>
    <row r="2695" spans="1:110" x14ac:dyDescent="0.25">
      <c r="A2695">
        <v>72.400000000000006</v>
      </c>
      <c r="B2695" t="b">
        <v>1</v>
      </c>
      <c r="CW2695">
        <v>0.91888661202185795</v>
      </c>
      <c r="CX2695">
        <v>81</v>
      </c>
      <c r="CY2695">
        <v>82.5356931058096</v>
      </c>
      <c r="CZ2695">
        <v>84.14826077929547</v>
      </c>
      <c r="DA2695">
        <v>173.88660791409637</v>
      </c>
      <c r="DB2695">
        <f ca="1"/>
        <v>81.125272666338589</v>
      </c>
      <c r="DC2695">
        <f ca="1"/>
        <v>82.944910440646296</v>
      </c>
      <c r="DD2695">
        <v>80.760696363196885</v>
      </c>
      <c r="DE2695">
        <f ca="1"/>
        <v>81.810649616593864</v>
      </c>
      <c r="DF2695">
        <v>82.500226661704787</v>
      </c>
    </row>
    <row r="2696" spans="1:110" x14ac:dyDescent="0.25">
      <c r="A2696">
        <v>72</v>
      </c>
      <c r="B2696" t="b">
        <v>1</v>
      </c>
      <c r="CW2696">
        <v>0.91922814207650272</v>
      </c>
      <c r="CX2696">
        <v>81</v>
      </c>
      <c r="CY2696">
        <v>82.557379487083267</v>
      </c>
      <c r="CZ2696">
        <v>84.176443887111972</v>
      </c>
      <c r="DA2696">
        <v>174.17869666682887</v>
      </c>
      <c r="DB2696">
        <f ca="1"/>
        <v>81.140271069079816</v>
      </c>
      <c r="DC2696">
        <f ca="1"/>
        <v>82.969243858854668</v>
      </c>
      <c r="DD2696">
        <v>80.778171627377546</v>
      </c>
      <c r="DE2696">
        <f ca="1"/>
        <v>81.825182172125537</v>
      </c>
      <c r="DF2696">
        <v>82.514309553959166</v>
      </c>
    </row>
    <row r="2697" spans="1:110" x14ac:dyDescent="0.25">
      <c r="A2697">
        <v>71.599999999999994</v>
      </c>
      <c r="B2697" t="b">
        <v>1</v>
      </c>
      <c r="CW2697">
        <v>0.91956967213114749</v>
      </c>
      <c r="CX2697">
        <v>81</v>
      </c>
      <c r="CY2697">
        <v>82.579135218108078</v>
      </c>
      <c r="CZ2697">
        <v>84.204726604696901</v>
      </c>
      <c r="DA2697">
        <v>174.47202308746367</v>
      </c>
      <c r="DB2697">
        <f ca="1"/>
        <v>81.155310517755098</v>
      </c>
      <c r="DC2697">
        <f ca="1"/>
        <v>82.993659801964839</v>
      </c>
      <c r="DD2697">
        <v>80.795683876368415</v>
      </c>
      <c r="DE2697">
        <f ca="1"/>
        <v>81.839742347932074</v>
      </c>
      <c r="DF2697">
        <v>82.528417441036694</v>
      </c>
    </row>
    <row r="2698" spans="1:110" x14ac:dyDescent="0.25">
      <c r="A2698">
        <v>71.2</v>
      </c>
      <c r="B2698" t="b">
        <v>1</v>
      </c>
      <c r="CW2698">
        <v>0.91991120218579236</v>
      </c>
      <c r="CX2698">
        <v>81</v>
      </c>
      <c r="CY2698">
        <v>82.600960858104202</v>
      </c>
      <c r="CZ2698">
        <v>84.233109753462145</v>
      </c>
      <c r="DA2698">
        <v>174.76659770939224</v>
      </c>
      <c r="DB2698">
        <f ca="1"/>
        <v>81.17039133778124</v>
      </c>
      <c r="DC2698">
        <f ca="1"/>
        <v>83.018158943196013</v>
      </c>
      <c r="DD2698">
        <v>80.813233345993211</v>
      </c>
      <c r="DE2698">
        <f ca="1"/>
        <v>81.854330337203308</v>
      </c>
      <c r="DF2698">
        <v>82.54255049580938</v>
      </c>
    </row>
    <row r="2699" spans="1:110" x14ac:dyDescent="0.25">
      <c r="A2699">
        <v>78</v>
      </c>
      <c r="B2699" t="b">
        <v>1</v>
      </c>
      <c r="CW2699">
        <v>0.92025273224043713</v>
      </c>
      <c r="CX2699">
        <v>81</v>
      </c>
      <c r="CY2699">
        <v>82.622856973171139</v>
      </c>
      <c r="CZ2699">
        <v>84.261594165106089</v>
      </c>
      <c r="DA2699">
        <v>175.06243120105003</v>
      </c>
      <c r="DB2699">
        <f ca="1"/>
        <v>81.185513858497089</v>
      </c>
      <c r="DC2699">
        <f ca="1"/>
        <v>83.042741964129803</v>
      </c>
      <c r="DD2699">
        <v>80.830820274592455</v>
      </c>
      <c r="DE2699">
        <f ca="1"/>
        <v>81.868946335249092</v>
      </c>
      <c r="DF2699">
        <v>82.556708893024023</v>
      </c>
    </row>
    <row r="2700" spans="1:110" x14ac:dyDescent="0.25">
      <c r="A2700">
        <v>74</v>
      </c>
      <c r="B2700" t="b">
        <v>1</v>
      </c>
      <c r="CW2700">
        <v>0.92059426229508201</v>
      </c>
      <c r="CX2700">
        <v>81</v>
      </c>
      <c r="CY2700">
        <v>82.64482413640259</v>
      </c>
      <c r="CZ2700">
        <v>84.290180681787632</v>
      </c>
      <c r="DA2700">
        <v>175.35953436823544</v>
      </c>
      <c r="DB2700">
        <f ca="1"/>
        <v>81.200678413227962</v>
      </c>
      <c r="DC2700">
        <f ca="1"/>
        <v>83.067409554850798</v>
      </c>
      <c r="DD2700">
        <v>80.84844490306125</v>
      </c>
      <c r="DE2700">
        <f ca="1"/>
        <v>81.883590539532079</v>
      </c>
      <c r="DF2700">
        <v>82.570892809330786</v>
      </c>
    </row>
    <row r="2701" spans="1:110" x14ac:dyDescent="0.25">
      <c r="A2701">
        <v>66.3</v>
      </c>
      <c r="B2701" t="b">
        <v>1</v>
      </c>
      <c r="CW2701">
        <v>0.92093579234972678</v>
      </c>
      <c r="CX2701">
        <v>81</v>
      </c>
      <c r="CY2701">
        <v>82.666862928003496</v>
      </c>
      <c r="CZ2701">
        <v>84.318870156303689</v>
      </c>
      <c r="DA2701">
        <v>175.65791815647768</v>
      </c>
      <c r="DB2701">
        <f ca="1"/>
        <v>81.21588533935163</v>
      </c>
      <c r="DC2701">
        <f ca="1"/>
        <v>83.09216241408997</v>
      </c>
      <c r="DD2701">
        <v>80.86610747488777</v>
      </c>
      <c r="DE2701">
        <f ca="1"/>
        <v>81.898263149700711</v>
      </c>
      <c r="DF2701">
        <v>82.585102423312293</v>
      </c>
    </row>
    <row r="2702" spans="1:110" x14ac:dyDescent="0.25">
      <c r="A2702">
        <v>66</v>
      </c>
      <c r="B2702" t="b">
        <v>1</v>
      </c>
      <c r="CW2702">
        <v>0.92127732240437155</v>
      </c>
      <c r="CX2702">
        <v>81</v>
      </c>
      <c r="CY2702">
        <v>82.688973935409976</v>
      </c>
      <c r="CZ2702">
        <v>84.347663452270382</v>
      </c>
      <c r="DA2702">
        <v>175.95759365345674</v>
      </c>
      <c r="DB2702">
        <f ca="1"/>
        <v>81.231134978365532</v>
      </c>
      <c r="DC2702">
        <f ca="1"/>
        <v>83.117001249371185</v>
      </c>
      <c r="DD2702">
        <v>80.88380823619255</v>
      </c>
      <c r="DE2702">
        <f ca="1"/>
        <v>81.912964367623189</v>
      </c>
      <c r="DF2702">
        <v>82.599337915513289</v>
      </c>
    </row>
    <row r="2703" spans="1:110" x14ac:dyDescent="0.25">
      <c r="A2703">
        <v>65.400000000000006</v>
      </c>
      <c r="B2703" t="b">
        <v>1</v>
      </c>
      <c r="CW2703">
        <v>0.92161885245901642</v>
      </c>
      <c r="CX2703">
        <v>81</v>
      </c>
      <c r="CY2703">
        <v>82.711157753411271</v>
      </c>
      <c r="CZ2703">
        <v>84.376561444308479</v>
      </c>
      <c r="DA2703">
        <v>176.25857209147543</v>
      </c>
      <c r="DB2703">
        <f ca="1"/>
        <v>81.246427675955516</v>
      </c>
      <c r="DC2703">
        <f ca="1"/>
        <v>83.141926777160933</v>
      </c>
      <c r="DD2703">
        <v>80.901547435768421</v>
      </c>
      <c r="DE2703">
        <f ca="1"/>
        <v>81.927694397421888</v>
      </c>
      <c r="DF2703">
        <v>82.613599468470866</v>
      </c>
    </row>
    <row r="2704" spans="1:110" x14ac:dyDescent="0.25">
      <c r="A2704">
        <v>65.599999999999994</v>
      </c>
      <c r="B2704" t="b">
        <v>1</v>
      </c>
      <c r="CW2704">
        <v>0.92196038251366119</v>
      </c>
      <c r="CX2704">
        <v>81</v>
      </c>
      <c r="CY2704">
        <v>82.733414984274873</v>
      </c>
      <c r="CZ2704">
        <v>84.40556501823238</v>
      </c>
      <c r="DA2704">
        <v>176.56086484998534</v>
      </c>
      <c r="DB2704">
        <f ca="1"/>
        <v>81.261763782065913</v>
      </c>
      <c r="DC2704">
        <f ca="1"/>
        <v>83.166939723021116</v>
      </c>
      <c r="DD2704">
        <v>80.919325325121378</v>
      </c>
      <c r="DE2704">
        <f ca="1"/>
        <v>81.942453445508605</v>
      </c>
      <c r="DF2704">
        <v>82.627887266745333</v>
      </c>
    </row>
    <row r="2705" spans="1:110" x14ac:dyDescent="0.25">
      <c r="A2705">
        <v>65.599999999999994</v>
      </c>
      <c r="B2705" t="b">
        <v>1</v>
      </c>
      <c r="CW2705">
        <v>0.92230191256830596</v>
      </c>
      <c r="CX2705">
        <v>81.099999999999994</v>
      </c>
      <c r="CY2705">
        <v>82.755746237873836</v>
      </c>
      <c r="CZ2705">
        <v>84.434675071243618</v>
      </c>
      <c r="DA2705">
        <v>176.86448345816882</v>
      </c>
      <c r="DB2705">
        <f ca="1"/>
        <v>81.277143650971198</v>
      </c>
      <c r="DC2705">
        <f ca="1"/>
        <v>83.192040821765275</v>
      </c>
      <c r="DD2705">
        <v>80.93714215851216</v>
      </c>
      <c r="DE2705">
        <f ca="1"/>
        <v>81.957241720620502</v>
      </c>
      <c r="DF2705">
        <v>82.642201496951699</v>
      </c>
    </row>
    <row r="2706" spans="1:110" x14ac:dyDescent="0.25">
      <c r="A2706">
        <v>65.8</v>
      </c>
      <c r="B2706" t="b">
        <v>1</v>
      </c>
      <c r="CW2706">
        <v>0.92264344262295084</v>
      </c>
      <c r="CX2706">
        <v>81.099999999999994</v>
      </c>
      <c r="CY2706">
        <v>82.778152131817222</v>
      </c>
      <c r="CZ2706">
        <v>84.463892512128325</v>
      </c>
      <c r="DA2706">
        <v>177.16943959757737</v>
      </c>
      <c r="DB2706">
        <f ca="1"/>
        <v>81.292567641349109</v>
      </c>
      <c r="DC2706">
        <f ca="1"/>
        <v>83.217230817618088</v>
      </c>
      <c r="DD2706">
        <v>80.954998192998659</v>
      </c>
      <c r="DE2706">
        <f ca="1"/>
        <v>81.972059433856657</v>
      </c>
      <c r="DF2706">
        <v>82.656542347791742</v>
      </c>
    </row>
    <row r="2707" spans="1:110" x14ac:dyDescent="0.25">
      <c r="A2707">
        <v>65.599999999999994</v>
      </c>
      <c r="B2707" t="b">
        <v>1</v>
      </c>
      <c r="CW2707">
        <v>0.92298497267759561</v>
      </c>
      <c r="CX2707">
        <v>81.099999999999994</v>
      </c>
      <c r="CY2707">
        <v>82.800633291583054</v>
      </c>
      <c r="CZ2707">
        <v>84.493218261459106</v>
      </c>
      <c r="DA2707">
        <v>177.47574510482798</v>
      </c>
      <c r="DB2707">
        <f ca="1"/>
        <v>81.308036116355382</v>
      </c>
      <c r="DC2707">
        <f ca="1"/>
        <v>83.242510464378427</v>
      </c>
      <c r="DD2707">
        <v>80.972893688479246</v>
      </c>
      <c r="DE2707">
        <f ca="1"/>
        <v>81.986906798715452</v>
      </c>
      <c r="DF2707">
        <v>82.670910010086743</v>
      </c>
    </row>
    <row r="2708" spans="1:110" x14ac:dyDescent="0.25">
      <c r="A2708">
        <v>64.5</v>
      </c>
      <c r="B2708" t="b">
        <v>1</v>
      </c>
      <c r="CW2708">
        <v>0.92332650273224048</v>
      </c>
      <c r="CX2708">
        <v>81.099999999999994</v>
      </c>
      <c r="CY2708">
        <v>82.8231903506544</v>
      </c>
      <c r="CZ2708">
        <v>84.522653251801302</v>
      </c>
      <c r="DA2708">
        <v>177.7834119743606</v>
      </c>
      <c r="DB2708">
        <f ca="1"/>
        <v>81.323549443700088</v>
      </c>
      <c r="DC2708">
        <f ca="1"/>
        <v>83.26788052558598</v>
      </c>
      <c r="DD2708">
        <v>80.990828907736841</v>
      </c>
      <c r="DE2708">
        <f ca="1"/>
        <v>82.001784031132772</v>
      </c>
      <c r="DF2708">
        <v>82.685304676810972</v>
      </c>
    </row>
    <row r="2709" spans="1:110" x14ac:dyDescent="0.25">
      <c r="A2709">
        <v>64.099999999999994</v>
      </c>
      <c r="B2709" t="b">
        <v>1</v>
      </c>
      <c r="CW2709">
        <v>0.92366803278688525</v>
      </c>
      <c r="CX2709">
        <v>81.099999999999994</v>
      </c>
      <c r="CY2709">
        <v>82.845823950658328</v>
      </c>
      <c r="CZ2709">
        <v>84.552198427923742</v>
      </c>
      <c r="DA2709">
        <v>178.09245236125577</v>
      </c>
      <c r="DB2709">
        <f ca="1"/>
        <v>81.339107995725598</v>
      </c>
      <c r="DC2709">
        <f ca="1"/>
        <v>83.293341774691413</v>
      </c>
      <c r="DD2709">
        <v>81.008804116483958</v>
      </c>
      <c r="DE2709">
        <f ca="1"/>
        <v>82.016691349520784</v>
      </c>
      <c r="DF2709">
        <v>82.699726543125593</v>
      </c>
    </row>
    <row r="2710" spans="1:110" x14ac:dyDescent="0.25">
      <c r="A2710">
        <v>63.7</v>
      </c>
      <c r="B2710" t="b">
        <v>1</v>
      </c>
      <c r="CW2710">
        <v>0.92400956284153002</v>
      </c>
      <c r="CX2710">
        <v>81.099999999999994</v>
      </c>
      <c r="CY2710">
        <v>82.868534741507787</v>
      </c>
      <c r="CZ2710">
        <v>84.581854747014418</v>
      </c>
      <c r="DA2710">
        <v>178.40287858411656</v>
      </c>
      <c r="DB2710">
        <f ca="1"/>
        <v>81.354712149486218</v>
      </c>
      <c r="DC2710">
        <f ca="1"/>
        <v>83.318894995230409</v>
      </c>
      <c r="DD2710">
        <v>81.026819583408667</v>
      </c>
      <c r="DE2710">
        <f ca="1"/>
        <v>82.031628974807788</v>
      </c>
      <c r="DF2710">
        <v>82.714175806413621</v>
      </c>
    </row>
    <row r="2711" spans="1:110" x14ac:dyDescent="0.25">
      <c r="A2711">
        <v>63.3</v>
      </c>
      <c r="B2711" t="b">
        <v>1</v>
      </c>
      <c r="CW2711">
        <v>0.9243510928961749</v>
      </c>
      <c r="CX2711">
        <v>81.099999999999994</v>
      </c>
      <c r="CY2711">
        <v>82.891323381547011</v>
      </c>
      <c r="CZ2711">
        <v>84.611623178900686</v>
      </c>
      <c r="DA2711">
        <v>178.71470312801483</v>
      </c>
      <c r="DB2711">
        <f ca="1"/>
        <v>81.370362286829618</v>
      </c>
      <c r="DC2711">
        <f ca="1"/>
        <v>83.344540981001572</v>
      </c>
      <c r="DD2711">
        <v>81.044875580221429</v>
      </c>
      <c r="DE2711">
        <f ca="1"/>
        <v>82.046597130478673</v>
      </c>
      <c r="DF2711">
        <v>82.728652666315327</v>
      </c>
    </row>
    <row r="2712" spans="1:110" x14ac:dyDescent="0.25">
      <c r="A2712">
        <v>63.5</v>
      </c>
      <c r="B2712" t="b">
        <v>1</v>
      </c>
      <c r="CW2712">
        <v>0.92469262295081966</v>
      </c>
      <c r="CX2712">
        <v>81.099999999999994</v>
      </c>
      <c r="CY2712">
        <v>82.914190537699554</v>
      </c>
      <c r="CZ2712">
        <v>84.641504706274375</v>
      </c>
      <c r="DA2712">
        <v>179.0279386475039</v>
      </c>
      <c r="DB2712">
        <f ca="1"/>
        <v>81.386058794480022</v>
      </c>
      <c r="DC2712">
        <f ca="1"/>
        <v>83.37028053624816</v>
      </c>
      <c r="DD2712">
        <v>81.062972381702878</v>
      </c>
      <c r="DE2712">
        <f ca="1"/>
        <v>82.06159604261623</v>
      </c>
      <c r="DF2712">
        <v>82.743157324764411</v>
      </c>
    </row>
    <row r="2713" spans="1:110" x14ac:dyDescent="0.25">
      <c r="A2713">
        <v>63.4</v>
      </c>
      <c r="B2713" t="b">
        <v>1</v>
      </c>
      <c r="CW2713">
        <v>0.92503415300546443</v>
      </c>
      <c r="CX2713">
        <v>81.099999999999994</v>
      </c>
      <c r="CY2713">
        <v>82.93713688562022</v>
      </c>
      <c r="CZ2713">
        <v>84.671500324922405</v>
      </c>
      <c r="DA2713">
        <v>179.34259796970065</v>
      </c>
      <c r="DB2713">
        <f ca="1"/>
        <v>81.401802064123174</v>
      </c>
      <c r="DC2713">
        <f ca="1"/>
        <v>83.396114475844016</v>
      </c>
      <c r="DD2713">
        <v>81.081110265752642</v>
      </c>
      <c r="DE2713">
        <f ca="1"/>
        <v>82.076625939943469</v>
      </c>
      <c r="DF2713">
        <v>82.757689986025071</v>
      </c>
    </row>
    <row r="2714" spans="1:110" x14ac:dyDescent="0.25">
      <c r="A2714">
        <v>63.3</v>
      </c>
      <c r="B2714" t="b">
        <v>1</v>
      </c>
      <c r="CW2714">
        <v>0.92537568306010931</v>
      </c>
      <c r="CX2714">
        <v>81.099999999999994</v>
      </c>
      <c r="CY2714">
        <v>82.960163109849901</v>
      </c>
      <c r="CZ2714">
        <v>84.701611043961947</v>
      </c>
      <c r="DA2714">
        <v>179.65869409743706</v>
      </c>
      <c r="DB2714">
        <f ca="1"/>
        <v>81.417592492493341</v>
      </c>
      <c r="DC2714">
        <f ca="1"/>
        <v>83.422043625483582</v>
      </c>
      <c r="DD2714">
        <v>81.099289513439174</v>
      </c>
      <c r="DE2714">
        <f ca="1"/>
        <v>82.091687053866664</v>
      </c>
      <c r="DF2714">
        <v>82.772250856729642</v>
      </c>
    </row>
    <row r="2715" spans="1:110" x14ac:dyDescent="0.25">
      <c r="A2715">
        <v>64</v>
      </c>
      <c r="B2715" t="b">
        <v>1</v>
      </c>
      <c r="CW2715">
        <v>0.92571721311475408</v>
      </c>
      <c r="CX2715">
        <v>81.099999999999994</v>
      </c>
      <c r="CY2715">
        <v>82.983269903974175</v>
      </c>
      <c r="CZ2715">
        <v>84.731837886081209</v>
      </c>
      <c r="DA2715">
        <v>179.97624021248424</v>
      </c>
      <c r="DB2715">
        <f ca="1"/>
        <v>81.433430481461968</v>
      </c>
      <c r="DC2715">
        <f ca="1"/>
        <v>83.448068821876291</v>
      </c>
      <c r="DD2715">
        <v>81.117510409050482</v>
      </c>
      <c r="DE2715">
        <f ca="1"/>
        <v>82.106779618519383</v>
      </c>
      <c r="DF2715">
        <v>82.786840145917068</v>
      </c>
    </row>
    <row r="2716" spans="1:110" x14ac:dyDescent="0.25">
      <c r="A2716">
        <v>63.8</v>
      </c>
      <c r="B2716" t="b">
        <v>1</v>
      </c>
      <c r="CW2716">
        <v>0.92605874316939896</v>
      </c>
      <c r="CX2716">
        <v>81.099999999999994</v>
      </c>
      <c r="CY2716">
        <v>83.006457970785434</v>
      </c>
      <c r="CZ2716">
        <v>84.762181887786227</v>
      </c>
      <c r="DA2716">
        <v>180.29524967885129</v>
      </c>
      <c r="DB2716">
        <f ca="1"/>
        <v>81.449316438128633</v>
      </c>
      <c r="DC2716">
        <f ca="1"/>
        <v>83.474190912945275</v>
      </c>
      <c r="DD2716">
        <v>81.135773240146065</v>
      </c>
      <c r="DE2716">
        <f ca="1"/>
        <v>82.121903870807415</v>
      </c>
      <c r="DF2716">
        <v>82.801458065072438</v>
      </c>
    </row>
    <row r="2717" spans="1:110" x14ac:dyDescent="0.25">
      <c r="A2717" t="str">
        <v/>
      </c>
      <c r="B2717" t="b">
        <v>0</v>
      </c>
      <c r="CW2717">
        <v>0.92640027322404372</v>
      </c>
      <c r="CX2717">
        <v>81.099999999999994</v>
      </c>
      <c r="CY2717">
        <v>83.02972802244858</v>
      </c>
      <c r="CZ2717">
        <v>84.792644099652051</v>
      </c>
      <c r="DA2717">
        <v>180.61573604615955</v>
      </c>
      <c r="DB2717">
        <f ca="1"/>
        <v>81.465250774913784</v>
      </c>
      <c r="DC2717">
        <f ca="1"/>
        <v>83.500410758030625</v>
      </c>
      <c r="DD2717">
        <v>81.154078297609814</v>
      </c>
      <c r="DE2717">
        <f ca="1"/>
        <v>82.13706005045465</v>
      </c>
      <c r="DF2717">
        <v>82.816104828166857</v>
      </c>
    </row>
    <row r="2718" spans="1:110" x14ac:dyDescent="0.25">
      <c r="A2718">
        <v>62.3</v>
      </c>
      <c r="B2718" t="b">
        <v>1</v>
      </c>
      <c r="CW2718">
        <v>0.92674180327868849</v>
      </c>
      <c r="CX2718">
        <v>81.099999999999994</v>
      </c>
      <c r="CY2718">
        <v>83.053080780670612</v>
      </c>
      <c r="CZ2718">
        <v>84.82322558658133</v>
      </c>
      <c r="DA2718">
        <v>180.93771305309656</v>
      </c>
      <c r="DB2718">
        <f ca="1"/>
        <v>81.481233909653753</v>
      </c>
      <c r="DC2718">
        <f ca="1"/>
        <v>83.526729228097381</v>
      </c>
      <c r="DD2718">
        <v>81.172425875704121</v>
      </c>
      <c r="DE2718">
        <f ca="1"/>
        <v>82.152248400049999</v>
      </c>
      <c r="DF2718">
        <v>82.83078065169866</v>
      </c>
    </row>
    <row r="2719" spans="1:110" x14ac:dyDescent="0.25">
      <c r="A2719">
        <v>61.5</v>
      </c>
      <c r="B2719" t="b">
        <v>1</v>
      </c>
      <c r="CW2719">
        <v>0.92708333333333337</v>
      </c>
      <c r="CX2719">
        <v>81.099999999999994</v>
      </c>
      <c r="CY2719">
        <v>83.076516976874018</v>
      </c>
      <c r="CZ2719">
        <v>84.853927428067095</v>
      </c>
      <c r="DA2719">
        <v>181.26119463094952</v>
      </c>
      <c r="DB2719">
        <f ca="1"/>
        <v>81.497266265697732</v>
      </c>
      <c r="DC2719">
        <f ca="1"/>
        <v>83.553147205948179</v>
      </c>
      <c r="DD2719">
        <v>81.190816272125048</v>
      </c>
      <c r="DE2719">
        <f ca="1"/>
        <v>82.167469165095156</v>
      </c>
      <c r="DF2719">
        <v>82.845485754735165</v>
      </c>
    </row>
    <row r="2720" spans="1:110" x14ac:dyDescent="0.25">
      <c r="A2720">
        <v>67</v>
      </c>
      <c r="B2720" t="b">
        <v>1</v>
      </c>
      <c r="CW2720">
        <v>0.92742486338797814</v>
      </c>
      <c r="CX2720">
        <v>81.099999999999994</v>
      </c>
      <c r="CY2720">
        <v>83.100037352374144</v>
      </c>
      <c r="CZ2720">
        <v>84.884750718463451</v>
      </c>
      <c r="DA2720">
        <v>181.58619490722219</v>
      </c>
      <c r="DB2720">
        <f ca="1"/>
        <v>81.513348272007121</v>
      </c>
      <c r="DC2720">
        <f ca="1"/>
        <v>83.579665586440868</v>
      </c>
      <c r="DD2720">
        <v>81.209249788058642</v>
      </c>
      <c r="DE2720">
        <f ca="1"/>
        <v>82.182722594053587</v>
      </c>
      <c r="DF2720">
        <v>82.860220358955416</v>
      </c>
    </row>
    <row r="2721" spans="1:110" x14ac:dyDescent="0.25">
      <c r="A2721">
        <v>60</v>
      </c>
      <c r="B2721" t="b">
        <v>1</v>
      </c>
      <c r="CW2721">
        <v>0.92776639344262291</v>
      </c>
      <c r="CX2721">
        <v>81.099999999999994</v>
      </c>
      <c r="CY2721">
        <v>83.123642658560769</v>
      </c>
      <c r="CZ2721">
        <v>84.91569656726081</v>
      </c>
      <c r="DA2721">
        <v>181.91272820933753</v>
      </c>
      <c r="DB2721">
        <f ca="1"/>
        <v>81.529480363257051</v>
      </c>
      <c r="DC2721">
        <f ca="1"/>
        <v>83.606285276711162</v>
      </c>
      <c r="DD2721">
        <v>81.227726728238565</v>
      </c>
      <c r="DE2721">
        <f ca="1"/>
        <v>82.198008938400434</v>
      </c>
      <c r="DF2721">
        <v>82.874984688693985</v>
      </c>
    </row>
    <row r="2722" spans="1:110" x14ac:dyDescent="0.25">
      <c r="A2722">
        <v>59.3</v>
      </c>
      <c r="B2722" t="b">
        <v>1</v>
      </c>
      <c r="CW2722">
        <v>0.92810792349726778</v>
      </c>
      <c r="CX2722">
        <v>81.2</v>
      </c>
      <c r="CY2722">
        <v>83.147333657083706</v>
      </c>
      <c r="CZ2722">
        <v>84.946766099369114</v>
      </c>
      <c r="DA2722">
        <v>182.24080906842755</v>
      </c>
      <c r="DB2722">
        <f ca="1"/>
        <v>81.545662979940289</v>
      </c>
      <c r="DC2722">
        <f ca="1"/>
        <v>83.63300719640057</v>
      </c>
      <c r="DD2722">
        <v>81.246247401004823</v>
      </c>
      <c r="DE2722">
        <f ca="1"/>
        <v>82.213328452673537</v>
      </c>
      <c r="DF2722">
        <v>82.889778970985446</v>
      </c>
    </row>
    <row r="2723" spans="1:110" x14ac:dyDescent="0.25">
      <c r="A2723">
        <v>58.4</v>
      </c>
      <c r="B2723" t="b">
        <v>1</v>
      </c>
      <c r="CW2723">
        <v>0.92844945355191255</v>
      </c>
      <c r="CX2723">
        <v>81.2</v>
      </c>
      <c r="CY2723">
        <v>83.171111120042895</v>
      </c>
      <c r="CZ2723">
        <v>84.977960455406688</v>
      </c>
      <c r="DA2723">
        <v>182.57045222321307</v>
      </c>
      <c r="DB2723">
        <f ca="1"/>
        <v>81.561896568473472</v>
      </c>
      <c r="DC2723">
        <f ca="1"/>
        <v>83.659832277889521</v>
      </c>
      <c r="DD2723">
        <v>81.264812118363764</v>
      </c>
      <c r="DE2723">
        <f ca="1"/>
        <v>82.228681394525594</v>
      </c>
      <c r="DF2723">
        <v>82.904603435610056</v>
      </c>
    </row>
    <row r="2724" spans="1:110" x14ac:dyDescent="0.25">
      <c r="A2724">
        <v>57.5</v>
      </c>
      <c r="B2724" t="b">
        <v>1</v>
      </c>
      <c r="CW2724">
        <v>0.92879098360655743</v>
      </c>
      <c r="CX2724">
        <v>81.2</v>
      </c>
      <c r="CY2724">
        <v>83.194975830182855</v>
      </c>
      <c r="CZ2724">
        <v>85.009280791996488</v>
      </c>
      <c r="DA2724">
        <v>182.90167262397745</v>
      </c>
      <c r="DB2724">
        <f ca="1"/>
        <v>81.578181581305827</v>
      </c>
      <c r="DC2724">
        <f ca="1"/>
        <v>83.686761466536069</v>
      </c>
      <c r="DD2724">
        <v>81.283421196049517</v>
      </c>
      <c r="DE2724">
        <f ca="1"/>
        <v>82.244068024777462</v>
      </c>
      <c r="DF2724">
        <v>82.919458315140247</v>
      </c>
    </row>
    <row r="2725" spans="1:110" x14ac:dyDescent="0.25">
      <c r="A2725">
        <v>56.3</v>
      </c>
      <c r="B2725" t="b">
        <v>1</v>
      </c>
      <c r="CW2725">
        <v>0.9291325136612022</v>
      </c>
      <c r="CX2725">
        <v>81.2</v>
      </c>
      <c r="CY2725">
        <v>83.218928581091731</v>
      </c>
      <c r="CZ2725">
        <v>85.040728282068827</v>
      </c>
      <c r="DA2725">
        <v>183.2344854366344</v>
      </c>
      <c r="DB2725">
        <f ca="1"/>
        <v>81.594518477030476</v>
      </c>
      <c r="DC2725">
        <f ca="1"/>
        <v>83.713795720920174</v>
      </c>
      <c r="DD2725">
        <v>81.302074953586498</v>
      </c>
      <c r="DE2725">
        <f ca="1"/>
        <v>82.259488607472534</v>
      </c>
      <c r="DF2725">
        <v>82.934343844988263</v>
      </c>
    </row>
    <row r="2726" spans="1:110" x14ac:dyDescent="0.25">
      <c r="A2726">
        <v>55.5</v>
      </c>
      <c r="B2726" t="b">
        <v>1</v>
      </c>
      <c r="CW2726">
        <v>0.92947404371584696</v>
      </c>
      <c r="CX2726">
        <v>81.2</v>
      </c>
      <c r="CY2726">
        <v>83.24297017740507</v>
      </c>
      <c r="CZ2726">
        <v>85.072304115172201</v>
      </c>
      <c r="DA2726">
        <v>183.56890604689562</v>
      </c>
      <c r="DB2726">
        <f ca="1"/>
        <v>81.610907720498318</v>
      </c>
      <c r="DC2726">
        <f ca="1"/>
        <v>83.740936013093958</v>
      </c>
      <c r="DD2726">
        <v>81.320773714353578</v>
      </c>
      <c r="DE2726">
        <f ca="1"/>
        <v>82.274943409932519</v>
      </c>
      <c r="DF2726">
        <v>82.949260263454789</v>
      </c>
    </row>
    <row r="2727" spans="1:110" x14ac:dyDescent="0.25">
      <c r="A2727">
        <v>54.9</v>
      </c>
      <c r="B2727" t="b">
        <v>1</v>
      </c>
      <c r="CW2727">
        <v>0.92981557377049184</v>
      </c>
      <c r="CX2727">
        <v>81.2</v>
      </c>
      <c r="CY2727">
        <v>83.267101435014425</v>
      </c>
      <c r="CZ2727">
        <v>85.104009497790614</v>
      </c>
      <c r="DA2727">
        <v>183.9049500645381</v>
      </c>
      <c r="DB2727">
        <f ca="1"/>
        <v>81.627349782934488</v>
      </c>
      <c r="DC2727">
        <f ca="1"/>
        <v>83.768183328837665</v>
      </c>
      <c r="DD2727">
        <v>81.339517805649351</v>
      </c>
      <c r="DE2727">
        <f ca="1"/>
        <v>82.290432702814215</v>
      </c>
      <c r="DF2727">
        <v>82.964207811778664</v>
      </c>
    </row>
    <row r="2728" spans="1:110" x14ac:dyDescent="0.25">
      <c r="A2728">
        <v>53.2</v>
      </c>
      <c r="B2728" t="b">
        <v>1</v>
      </c>
      <c r="CW2728">
        <v>0.93015710382513661</v>
      </c>
      <c r="CX2728">
        <v>81.3</v>
      </c>
      <c r="CY2728">
        <v>83.291323181280887</v>
      </c>
      <c r="CZ2728">
        <v>85.13584565366908</v>
      </c>
      <c r="DA2728">
        <v>184.24263332777625</v>
      </c>
      <c r="DB2728">
        <f ca="1"/>
        <v>81.643845142057728</v>
      </c>
      <c r="DC2728">
        <f ca="1"/>
        <v>83.795538667922031</v>
      </c>
      <c r="DD2728">
        <v>81.358307558759051</v>
      </c>
      <c r="DE2728">
        <f ca="1"/>
        <v>82.305956760167717</v>
      </c>
      <c r="DF2728">
        <v>82.979186734187664</v>
      </c>
    </row>
    <row r="2729" spans="1:110" x14ac:dyDescent="0.25">
      <c r="A2729">
        <v>51.3</v>
      </c>
      <c r="B2729" t="b">
        <v>1</v>
      </c>
      <c r="CW2729">
        <v>0.93049863387978138</v>
      </c>
      <c r="CX2729">
        <v>81.3</v>
      </c>
      <c r="CY2729">
        <v>83.315636255253821</v>
      </c>
      <c r="CZ2729">
        <v>85.167813824147103</v>
      </c>
      <c r="DA2729">
        <v>184.58197190774146</v>
      </c>
      <c r="DB2729">
        <f ca="1"/>
        <v>81.660394282202446</v>
      </c>
      <c r="DC2729">
        <f ca="1"/>
        <v>83.823003044376762</v>
      </c>
      <c r="DD2729">
        <v>81.37714330902287</v>
      </c>
      <c r="DE2729">
        <f ca="1"/>
        <v>82.321515859495904</v>
      </c>
      <c r="DF2729">
        <v>82.994197277950391</v>
      </c>
    </row>
    <row r="2730" spans="1:110" x14ac:dyDescent="0.25">
      <c r="A2730">
        <v>51</v>
      </c>
      <c r="B2730" t="b">
        <v>1</v>
      </c>
      <c r="CW2730">
        <v>0.93084016393442626</v>
      </c>
      <c r="CX2730">
        <v>81.3</v>
      </c>
      <c r="CY2730">
        <v>83.340041507894867</v>
      </c>
      <c r="CZ2730">
        <v>85.199915268500078</v>
      </c>
      <c r="DA2730">
        <v>184.9229821130715</v>
      </c>
      <c r="DB2730">
        <f ca="1"/>
        <v>81.676997694443827</v>
      </c>
      <c r="DC2730">
        <f ca="1"/>
        <v>83.8505774867658</v>
      </c>
      <c r="DD2730">
        <v>81.396025395905767</v>
      </c>
      <c r="DE2730">
        <f ca="1"/>
        <v>82.337110281815214</v>
      </c>
      <c r="DF2730">
        <v>83.009239693429521</v>
      </c>
    </row>
    <row r="2731" spans="1:110" x14ac:dyDescent="0.25">
      <c r="A2731">
        <v>48.8</v>
      </c>
      <c r="B2731" t="b">
        <v>1</v>
      </c>
      <c r="CW2731">
        <v>0.93118169398907102</v>
      </c>
      <c r="CX2731">
        <v>81.3</v>
      </c>
      <c r="CY2731">
        <v>83.364539802307263</v>
      </c>
      <c r="CZ2731">
        <v>85.232151264288689</v>
      </c>
      <c r="DA2731">
        <v>185.26568049461324</v>
      </c>
      <c r="DB2731">
        <f ca="1"/>
        <v>81.693655876725771</v>
      </c>
      <c r="DC2731">
        <f ca="1"/>
        <v>83.878263038468802</v>
      </c>
      <c r="DD2731">
        <v>81.414954163068828</v>
      </c>
      <c r="DE2731">
        <f ca="1"/>
        <v>82.352740311717852</v>
      </c>
      <c r="DF2731">
        <v>83.024314234135929</v>
      </c>
    </row>
    <row r="2732" spans="1:110" x14ac:dyDescent="0.25">
      <c r="A2732">
        <v>47.7</v>
      </c>
      <c r="B2732" t="b">
        <v>1</v>
      </c>
      <c r="CW2732">
        <v>0.93152322404371579</v>
      </c>
      <c r="CX2732">
        <v>81.3</v>
      </c>
      <c r="CY2732">
        <v>83.38913201397088</v>
      </c>
      <c r="CZ2732">
        <v>85.264523107717849</v>
      </c>
      <c r="DA2732">
        <v>185.61008385024348</v>
      </c>
      <c r="DB2732">
        <f ca="1"/>
        <v>81.710369333992119</v>
      </c>
      <c r="DC2732">
        <f ca="1"/>
        <v>83.906060757970153</v>
      </c>
      <c r="DD2732">
        <v>81.433929958442292</v>
      </c>
      <c r="DE2732">
        <f ca="1"/>
        <v>82.368406237435337</v>
      </c>
      <c r="DF2732">
        <v>83.039421156784329</v>
      </c>
    </row>
    <row r="2733" spans="1:110" x14ac:dyDescent="0.25">
      <c r="A2733">
        <v>46.6</v>
      </c>
      <c r="B2733" t="b">
        <v>1</v>
      </c>
      <c r="CW2733">
        <v>0.93186475409836067</v>
      </c>
      <c r="CX2733">
        <v>81.3</v>
      </c>
      <c r="CY2733">
        <v>83.413819030982992</v>
      </c>
      <c r="CZ2733">
        <v>85.297032114003528</v>
      </c>
      <c r="DA2733">
        <v>185.95620922980922</v>
      </c>
      <c r="DB2733">
        <f ca="1"/>
        <v>81.727138578320861</v>
      </c>
      <c r="DC2733">
        <f ca="1"/>
        <v>83.93397171915457</v>
      </c>
      <c r="DD2733">
        <v>81.452953134300117</v>
      </c>
      <c r="DE2733">
        <f ca="1"/>
        <v>82.384108350903603</v>
      </c>
      <c r="DF2733">
        <v>83.054560721349972</v>
      </c>
    </row>
    <row r="2734" spans="1:110" x14ac:dyDescent="0.25">
      <c r="A2734">
        <v>71.3</v>
      </c>
      <c r="B2734" t="b">
        <v>1</v>
      </c>
      <c r="CW2734">
        <v>0.93220628415300544</v>
      </c>
      <c r="CX2734">
        <v>81.3</v>
      </c>
      <c r="CY2734">
        <v>83.438601754304841</v>
      </c>
      <c r="CZ2734">
        <v>85.329679617749022</v>
      </c>
      <c r="DA2734">
        <v>186.30407394019224</v>
      </c>
      <c r="DB2734">
        <f ca="1"/>
        <v>81.743964129061695</v>
      </c>
      <c r="DC2734">
        <f ca="1"/>
        <v>83.961997011610208</v>
      </c>
      <c r="DD2734">
        <v>81.472024047336348</v>
      </c>
      <c r="DE2734">
        <f ca="1"/>
        <v>82.399846947829516</v>
      </c>
      <c r="DF2734">
        <v>83.069733191126801</v>
      </c>
    </row>
    <row r="2735" spans="1:110" x14ac:dyDescent="0.25">
      <c r="A2735">
        <v>78</v>
      </c>
      <c r="B2735" t="b">
        <v>1</v>
      </c>
      <c r="CW2735">
        <v>0.93254781420765032</v>
      </c>
      <c r="CX2735">
        <v>81.3</v>
      </c>
      <c r="CY2735">
        <v>83.463481098014441</v>
      </c>
      <c r="CZ2735">
        <v>85.362466973331294</v>
      </c>
      <c r="DA2735">
        <v>186.65369555050231</v>
      </c>
      <c r="DB2735">
        <f ca="1"/>
        <v>81.760846512976997</v>
      </c>
      <c r="DC2735">
        <f ca="1"/>
        <v>83.990137740939403</v>
      </c>
      <c r="DD2735">
        <v>81.491143058743063</v>
      </c>
      <c r="DE2735">
        <f ca="1"/>
        <v>82.415622327758982</v>
      </c>
      <c r="DF2735">
        <v>83.084938832786776</v>
      </c>
    </row>
    <row r="2736" spans="1:110" x14ac:dyDescent="0.25">
      <c r="A2736">
        <v>71</v>
      </c>
      <c r="B2736" t="b">
        <v>1</v>
      </c>
      <c r="CW2736">
        <v>0.93288934426229508</v>
      </c>
      <c r="CX2736">
        <v>81.400000000000006</v>
      </c>
      <c r="CY2736">
        <v>83.488457989565632</v>
      </c>
      <c r="CZ2736">
        <v>85.395395555295565</v>
      </c>
      <c r="DA2736">
        <v>187.00509189740106</v>
      </c>
      <c r="DB2736">
        <f ca="1"/>
        <v>81.777786264386179</v>
      </c>
      <c r="DC2736">
        <f ca="1"/>
        <v>84.018395029076913</v>
      </c>
      <c r="DD2736">
        <v>81.510310534290298</v>
      </c>
      <c r="DE2736">
        <f ca="1"/>
        <v>82.431434794146568</v>
      </c>
      <c r="DF2736">
        <v>83.100177916440728</v>
      </c>
    </row>
    <row r="2737" spans="1:110" x14ac:dyDescent="0.25">
      <c r="A2737">
        <v>77</v>
      </c>
      <c r="B2737" t="b">
        <v>1</v>
      </c>
      <c r="CW2737">
        <v>0.93323087431693985</v>
      </c>
      <c r="CX2737">
        <v>81.400000000000006</v>
      </c>
      <c r="CY2737">
        <v>83.513533370053523</v>
      </c>
      <c r="CZ2737">
        <v>85.428466758761346</v>
      </c>
      <c r="DA2737">
        <v>187.35828109056285</v>
      </c>
      <c r="DB2737">
        <f ca="1"/>
        <v>81.794783925313624</v>
      </c>
      <c r="DC2737">
        <f ca="1"/>
        <v>84.046770014616385</v>
      </c>
      <c r="DD2737">
        <v>81.52952684440757</v>
      </c>
      <c r="DE2737">
        <f ca="1"/>
        <v>82.447284654426809</v>
      </c>
      <c r="DF2737">
        <v>83.115450715700504</v>
      </c>
    </row>
    <row r="2738" spans="1:110" x14ac:dyDescent="0.25">
      <c r="A2738">
        <v>75</v>
      </c>
      <c r="B2738" t="b">
        <v>1</v>
      </c>
      <c r="CW2738">
        <v>0.93357240437158473</v>
      </c>
      <c r="CX2738">
        <v>81.400000000000006</v>
      </c>
      <c r="CY2738">
        <v>83.53870819448673</v>
      </c>
      <c r="CZ2738">
        <v>85.461681999838007</v>
      </c>
      <c r="DA2738">
        <v>187.71328151827493</v>
      </c>
      <c r="DB2738">
        <f ca="1"/>
        <v>81.811840045640395</v>
      </c>
      <c r="DC2738">
        <f ca="1"/>
        <v>84.075263853145032</v>
      </c>
      <c r="DD2738">
        <v>81.548792364267499</v>
      </c>
      <c r="DE2738">
        <f ca="1"/>
        <v>82.463172220087188</v>
      </c>
      <c r="DF2738">
        <v>83.130757507742601</v>
      </c>
    </row>
    <row r="2739" spans="1:110" x14ac:dyDescent="0.25">
      <c r="A2739">
        <v>69.8</v>
      </c>
      <c r="B2739" t="b">
        <v>1</v>
      </c>
      <c r="CW2739">
        <v>0.9339139344262295</v>
      </c>
      <c r="CX2739">
        <v>81.400000000000006</v>
      </c>
      <c r="CY2739">
        <v>83.563983432066308</v>
      </c>
      <c r="CZ2739">
        <v>85.495042716050577</v>
      </c>
      <c r="DA2739">
        <v>188.07011185318157</v>
      </c>
      <c r="DB2739">
        <f ca="1"/>
        <v>81.828955183259481</v>
      </c>
      <c r="DC2739">
        <f ca="1"/>
        <v>84.103877717586528</v>
      </c>
      <c r="DD2739">
        <v>81.568107473871251</v>
      </c>
      <c r="DE2739">
        <f ca="1"/>
        <v>82.479097806742786</v>
      </c>
      <c r="DF2739">
        <v>83.146098573373322</v>
      </c>
    </row>
    <row r="2740" spans="1:110" x14ac:dyDescent="0.25">
      <c r="A2740">
        <v>69.2</v>
      </c>
      <c r="B2740" t="b">
        <v>1</v>
      </c>
      <c r="CW2740">
        <v>0.93425546448087426</v>
      </c>
      <c r="CX2740">
        <v>81.400000000000006</v>
      </c>
      <c r="CY2740">
        <v>83.589360066471954</v>
      </c>
      <c r="CZ2740">
        <v>85.528550366777651</v>
      </c>
      <c r="DA2740">
        <v>188.42879105817835</v>
      </c>
      <c r="DB2740">
        <f ca="1"/>
        <v>81.846129904235269</v>
      </c>
      <c r="DC2740">
        <f ca="1"/>
        <v>84.132612798553168</v>
      </c>
      <c r="DD2740">
        <v>81.587472558135943</v>
      </c>
      <c r="DE2740">
        <f ca="1"/>
        <v>82.495061734212726</v>
      </c>
      <c r="DF2740">
        <v>83.161474197095373</v>
      </c>
    </row>
    <row r="2741" spans="1:110" x14ac:dyDescent="0.25">
      <c r="A2741">
        <v>67.7</v>
      </c>
      <c r="B2741" t="b">
        <v>1</v>
      </c>
      <c r="CW2741">
        <v>0.93459699453551914</v>
      </c>
      <c r="CX2741">
        <v>81.400000000000006</v>
      </c>
      <c r="CY2741">
        <v>83.61483909615535</v>
      </c>
      <c r="CZ2741">
        <v>85.562206433699131</v>
      </c>
      <c r="DA2741">
        <v>188.7893383924588</v>
      </c>
      <c r="DB2741">
        <f ca="1"/>
        <v>81.863364782966798</v>
      </c>
      <c r="DC2741">
        <f ca="1"/>
        <v>84.161470304706441</v>
      </c>
      <c r="DD2741">
        <v>81.606888006984192</v>
      </c>
      <c r="DE2741">
        <f ca="1"/>
        <v>82.511064326598486</v>
      </c>
      <c r="DF2741">
        <v>83.176884667176211</v>
      </c>
    </row>
    <row r="2742" spans="1:110" x14ac:dyDescent="0.25">
      <c r="A2742">
        <v>67.5</v>
      </c>
      <c r="B2742" t="b">
        <v>1</v>
      </c>
      <c r="CW2742">
        <v>0.93493852459016391</v>
      </c>
      <c r="CX2742">
        <v>81.400000000000006</v>
      </c>
      <c r="CY2742">
        <v>83.640421534641092</v>
      </c>
      <c r="CZ2742">
        <v>85.596012421256773</v>
      </c>
      <c r="DA2742">
        <v>189.1517734177192</v>
      </c>
      <c r="DB2742">
        <f ca="1"/>
        <v>81.880660402355218</v>
      </c>
      <c r="DC2742">
        <f ca="1"/>
        <v>84.190451463127374</v>
      </c>
      <c r="DD2742">
        <v>81.626354215435697</v>
      </c>
      <c r="DE2742">
        <f ca="1"/>
        <v>82.527105912363979</v>
      </c>
      <c r="DF2742">
        <v>83.192330275717751</v>
      </c>
    </row>
    <row r="2743" spans="1:110" x14ac:dyDescent="0.25">
      <c r="A2743">
        <v>67.7</v>
      </c>
      <c r="B2743" t="b">
        <v>1</v>
      </c>
      <c r="CW2743">
        <v>0.93528005464480879</v>
      </c>
      <c r="CX2743">
        <v>81.400000000000006</v>
      </c>
      <c r="CY2743">
        <v>83.666108410835363</v>
      </c>
      <c r="CZ2743">
        <v>85.629969857125971</v>
      </c>
      <c r="DA2743">
        <v>189.51611600452804</v>
      </c>
      <c r="DB2743">
        <f ca="1"/>
        <v>81.898017353975561</v>
      </c>
      <c r="DC2743">
        <f ca="1"/>
        <v>84.219557519696238</v>
      </c>
      <c r="DD2743">
        <v>81.645871583701037</v>
      </c>
      <c r="DE2743">
        <f ca="1"/>
        <v>82.543186824417674</v>
      </c>
      <c r="DF2743">
        <v>83.207811318728005</v>
      </c>
    </row>
    <row r="2744" spans="1:110" x14ac:dyDescent="0.25">
      <c r="A2744">
        <v>67</v>
      </c>
      <c r="B2744" t="b">
        <v>1</v>
      </c>
      <c r="CW2744">
        <v>0.93562158469945356</v>
      </c>
      <c r="CX2744">
        <v>81.5</v>
      </c>
      <c r="CY2744">
        <v>83.691900769342624</v>
      </c>
      <c r="CZ2744">
        <v>85.664080292700064</v>
      </c>
      <c r="DA2744">
        <v>189.88238633886209</v>
      </c>
      <c r="DB2744">
        <f ca="1"/>
        <v>81.915436238252852</v>
      </c>
      <c r="DC2744">
        <f ca="1"/>
        <v>84.248789739482177</v>
      </c>
      <c r="DD2744">
        <v>81.665440517277617</v>
      </c>
      <c r="DE2744">
        <f ca="1"/>
        <v>82.559307400196616</v>
      </c>
      <c r="DF2744">
        <v>83.22332809619428</v>
      </c>
    </row>
    <row r="2745" spans="1:110" x14ac:dyDescent="0.25">
      <c r="A2745">
        <v>67.400000000000006</v>
      </c>
      <c r="B2745" t="b">
        <v>1</v>
      </c>
      <c r="CW2745">
        <v>0.93596311475409832</v>
      </c>
      <c r="CX2745">
        <v>81.5</v>
      </c>
      <c r="CY2745">
        <v>83.717799670790498</v>
      </c>
      <c r="CZ2745">
        <v>85.698345303587629</v>
      </c>
      <c r="DA2745">
        <v>190.25060492881818</v>
      </c>
      <c r="DB2745">
        <f ca="1"/>
        <v>81.932917664642758</v>
      </c>
      <c r="DC2745">
        <f ca="1"/>
        <v>84.27814940714309</v>
      </c>
      <c r="DD2745">
        <v>81.685061427048041</v>
      </c>
      <c r="DE2745">
        <f ca="1"/>
        <v>82.575467981752553</v>
      </c>
      <c r="DF2745">
        <v>83.238880912158194</v>
      </c>
    </row>
    <row r="2746" spans="1:110" x14ac:dyDescent="0.25">
      <c r="A2746">
        <v>67.599999999999994</v>
      </c>
      <c r="B2746" t="b">
        <v>1</v>
      </c>
      <c r="CW2746">
        <v>0.9363046448087432</v>
      </c>
      <c r="CX2746">
        <v>81.5</v>
      </c>
      <c r="CY2746">
        <v>83.743806192163177</v>
      </c>
      <c r="CZ2746">
        <v>85.73276649012233</v>
      </c>
      <c r="DA2746">
        <v>190.62079261150316</v>
      </c>
      <c r="DB2746">
        <f ca="1"/>
        <v>81.950462251817015</v>
      </c>
      <c r="DC2746">
        <f ca="1"/>
        <v>84.307637827335867</v>
      </c>
      <c r="DD2746">
        <v>81.704734729380704</v>
      </c>
      <c r="DE2746">
        <f ca="1"/>
        <v>82.59166891584016</v>
      </c>
      <c r="DF2746">
        <v>83.254470074792565</v>
      </c>
    </row>
    <row r="2747" spans="1:110" x14ac:dyDescent="0.25">
      <c r="A2747">
        <v>67.599999999999994</v>
      </c>
      <c r="B2747" t="b">
        <v>1</v>
      </c>
      <c r="CW2747">
        <v>0.93664617486338797</v>
      </c>
      <c r="CX2747">
        <v>81.5</v>
      </c>
      <c r="CY2747">
        <v>83.769921427143629</v>
      </c>
      <c r="CZ2747">
        <v>85.767345477887361</v>
      </c>
      <c r="DA2747">
        <v>190.99297056010906</v>
      </c>
      <c r="DB2747">
        <f ca="1"/>
        <v>81.968070627853535</v>
      </c>
      <c r="DC2747">
        <f ca="1"/>
        <v>84.33725632513783</v>
      </c>
      <c r="DD2747">
        <v>81.724460846232887</v>
      </c>
      <c r="DE2747">
        <f ca="1"/>
        <v>82.607910554007333</v>
      </c>
      <c r="DF2747">
        <v>83.270095896480029</v>
      </c>
    </row>
    <row r="2748" spans="1:110" x14ac:dyDescent="0.25">
      <c r="A2748">
        <v>67.7</v>
      </c>
      <c r="B2748" t="b">
        <v>1</v>
      </c>
      <c r="CW2748">
        <v>0.93698770491803274</v>
      </c>
      <c r="CX2748">
        <v>81.5</v>
      </c>
      <c r="CY2748">
        <v>83.796146486464863</v>
      </c>
      <c r="CZ2748">
        <v>85.802083918252521</v>
      </c>
      <c r="DA2748">
        <v>191.36716029118065</v>
      </c>
      <c r="DB2748">
        <f ca="1"/>
        <v>81.985743430431583</v>
      </c>
      <c r="DC2748">
        <f ca="1"/>
        <v>84.367006246478908</v>
      </c>
      <c r="DD2748">
        <v>81.744240205256432</v>
      </c>
      <c r="DE2748">
        <f ca="1"/>
        <v>82.624193252687903</v>
      </c>
      <c r="DF2748">
        <v>83.285758693893783</v>
      </c>
    </row>
    <row r="2749" spans="1:110" x14ac:dyDescent="0.25">
      <c r="A2749">
        <v>67.5</v>
      </c>
      <c r="B2749" t="b">
        <v>1</v>
      </c>
      <c r="CW2749">
        <v>0.93732923497267762</v>
      </c>
      <c r="CX2749">
        <v>81.5</v>
      </c>
      <c r="CY2749">
        <v>83.822482498270475</v>
      </c>
      <c r="CZ2749">
        <v>85.836983488926819</v>
      </c>
      <c r="DA2749">
        <v>191.74338367207937</v>
      </c>
      <c r="DB2749">
        <f ca="1"/>
        <v>82.003481307032104</v>
      </c>
      <c r="DC2749">
        <f ca="1"/>
        <v>84.396888958585819</v>
      </c>
      <c r="DD2749">
        <v>81.764073239905812</v>
      </c>
      <c r="DE2749">
        <f ca="1"/>
        <v>82.640517373296476</v>
      </c>
      <c r="DF2749">
        <v>83.301458788080112</v>
      </c>
    </row>
    <row r="2750" spans="1:110" x14ac:dyDescent="0.25">
      <c r="A2750">
        <v>77.099999999999994</v>
      </c>
      <c r="B2750" t="b">
        <v>1</v>
      </c>
      <c r="CW2750">
        <v>0.93767076502732238</v>
      </c>
      <c r="CX2750">
        <v>81.5</v>
      </c>
      <c r="CY2750">
        <v>83.848930608484892</v>
      </c>
      <c r="CZ2750">
        <v>85.872045894525783</v>
      </c>
      <c r="DA2750">
        <v>192.12166292865115</v>
      </c>
      <c r="DB2750">
        <f ca="1"/>
        <v>82.021284915143255</v>
      </c>
      <c r="DC2750">
        <f ca="1"/>
        <v>84.426905850437848</v>
      </c>
      <c r="DD2750">
        <v>81.783960389549023</v>
      </c>
      <c r="DE2750">
        <f ca="1"/>
        <v>82.656883282325737</v>
      </c>
      <c r="DF2750">
        <v>83.317196504543205</v>
      </c>
    </row>
    <row r="2751" spans="1:110" x14ac:dyDescent="0.25">
      <c r="A2751">
        <v>76.900000000000006</v>
      </c>
      <c r="B2751" t="b">
        <v>1</v>
      </c>
      <c r="CW2751">
        <v>0.93801229508196726</v>
      </c>
      <c r="CX2751">
        <v>81.5</v>
      </c>
      <c r="CY2751">
        <v>83.875491981193619</v>
      </c>
      <c r="CZ2751">
        <v>85.907272867153566</v>
      </c>
      <c r="DA2751">
        <v>192.5020206531062</v>
      </c>
      <c r="DB2751">
        <f ca="1"/>
        <v>82.039154922471482</v>
      </c>
      <c r="DC2751">
        <f ca="1"/>
        <v>84.457058333235253</v>
      </c>
      <c r="DD2751">
        <v>81.803902099581151</v>
      </c>
      <c r="DE2751">
        <f ca="1"/>
        <v>82.673291351446167</v>
      </c>
      <c r="DF2751">
        <v>83.332972173331825</v>
      </c>
    </row>
    <row r="2752" spans="1:110" x14ac:dyDescent="0.25">
      <c r="A2752">
        <v>76.7</v>
      </c>
      <c r="B2752" t="b">
        <v>1</v>
      </c>
      <c r="CW2752">
        <v>0.93835382513661203</v>
      </c>
      <c r="CX2752">
        <v>81.5</v>
      </c>
      <c r="CY2752">
        <v>83.902167799033663</v>
      </c>
      <c r="CZ2752">
        <v>85.942666167001846</v>
      </c>
      <c r="DA2752">
        <v>192.88447981211451</v>
      </c>
      <c r="DB2752">
        <f ca="1"/>
        <v>82.057092007158346</v>
      </c>
      <c r="DC2752">
        <f ca="1"/>
        <v>84.487347840880062</v>
      </c>
      <c r="DD2752">
        <v>81.823898821540695</v>
      </c>
      <c r="DE2752">
        <f ca="1"/>
        <v>82.689741957608291</v>
      </c>
      <c r="DF2752">
        <v>83.348786129128385</v>
      </c>
    </row>
    <row r="2753" spans="1:110" x14ac:dyDescent="0.25">
      <c r="A2753">
        <v>76.5</v>
      </c>
      <c r="B2753" t="b">
        <v>1</v>
      </c>
      <c r="CW2753">
        <v>0.9386953551912568</v>
      </c>
      <c r="CX2753">
        <v>81.5</v>
      </c>
      <c r="CY2753">
        <v>83.928959263594635</v>
      </c>
      <c r="CZ2753">
        <v>85.978227582964522</v>
      </c>
      <c r="DA2753">
        <v>193.26906375512823</v>
      </c>
      <c r="DB2753">
        <f ca="1"/>
        <v>82.075096858002837</v>
      </c>
      <c r="DC2753">
        <f ca="1"/>
        <v>84.517775830470441</v>
      </c>
      <c r="DD2753">
        <v>81.84395101322896</v>
      </c>
      <c r="DE2753">
        <f ca="1"/>
        <v>82.706235483147552</v>
      </c>
      <c r="DF2753">
        <v>83.36463871134012</v>
      </c>
    </row>
    <row r="2754" spans="1:110" x14ac:dyDescent="0.25">
      <c r="A2754">
        <v>76.3</v>
      </c>
      <c r="B2754" t="b">
        <v>1</v>
      </c>
      <c r="CW2754">
        <v>0.93903688524590168</v>
      </c>
      <c r="CX2754">
        <v>81.599999999999994</v>
      </c>
      <c r="CY2754">
        <v>83.955867595830824</v>
      </c>
      <c r="CZ2754">
        <v>86.013958933269762</v>
      </c>
      <c r="DA2754">
        <v>193.65579622293512</v>
      </c>
      <c r="DB2754">
        <f ca="1"/>
        <v>82.093170174690201</v>
      </c>
      <c r="DC2754">
        <f ca="1"/>
        <v>84.548343782808232</v>
      </c>
      <c r="DD2754">
        <v>81.86405913883226</v>
      </c>
      <c r="DE2754">
        <f ca="1"/>
        <v>82.722772315891774</v>
      </c>
      <c r="DF2754">
        <v>83.3805302641926</v>
      </c>
    </row>
    <row r="2755" spans="1:110" x14ac:dyDescent="0.25">
      <c r="A2755">
        <v>76.2</v>
      </c>
      <c r="B2755" t="b">
        <v>1</v>
      </c>
      <c r="CW2755">
        <v>0.93937841530054644</v>
      </c>
      <c r="CX2755">
        <v>81.599999999999994</v>
      </c>
      <c r="CY2755">
        <v>83.982894036484623</v>
      </c>
      <c r="CZ2755">
        <v>86.049862066129023</v>
      </c>
      <c r="DA2755">
        <v>194.04470135645226</v>
      </c>
      <c r="DB2755">
        <f ca="1"/>
        <v>82.111312668026514</v>
      </c>
      <c r="DC2755">
        <f ca="1"/>
        <v>84.579053202920761</v>
      </c>
      <c r="DD2755">
        <v>81.884223669047358</v>
      </c>
      <c r="DE2755">
        <f ca="1"/>
        <v>82.739352849271469</v>
      </c>
      <c r="DF2755">
        <v>83.396461136825721</v>
      </c>
    </row>
    <row r="2756" spans="1:110" x14ac:dyDescent="0.25">
      <c r="A2756">
        <v>76</v>
      </c>
      <c r="B2756" t="b">
        <v>1</v>
      </c>
      <c r="CW2756">
        <v>0.93971994535519121</v>
      </c>
      <c r="CX2756">
        <v>81.599999999999994</v>
      </c>
      <c r="CY2756">
        <v>84.010039846521607</v>
      </c>
      <c r="CZ2756">
        <v>86.085938860405435</v>
      </c>
      <c r="DA2756">
        <v>194.43580370576973</v>
      </c>
      <c r="DB2756">
        <f ca="1"/>
        <v>82.129525060180029</v>
      </c>
      <c r="DC2756">
        <f ca="1"/>
        <v>84.609905620597118</v>
      </c>
      <c r="DD2756">
        <v>81.904445081209943</v>
      </c>
      <c r="DE2756">
        <f ca="1"/>
        <v>82.755977482432982</v>
      </c>
      <c r="DF2756">
        <v>83.412431683392057</v>
      </c>
    </row>
    <row r="2757" spans="1:110" x14ac:dyDescent="0.25">
      <c r="A2757">
        <v>75.8</v>
      </c>
      <c r="B2757" t="b">
        <v>1</v>
      </c>
      <c r="CW2757">
        <v>0.94006147540983609</v>
      </c>
      <c r="CX2757">
        <v>81.599999999999994</v>
      </c>
      <c r="CY2757">
        <v>84.037306307577765</v>
      </c>
      <c r="CZ2757">
        <v>86.122191226299321</v>
      </c>
      <c r="DA2757">
        <v>194.82912823944932</v>
      </c>
      <c r="DB2757">
        <f ca="1"/>
        <v>82.14780808492894</v>
      </c>
      <c r="DC2757">
        <f ca="1"/>
        <v>84.640902590939533</v>
      </c>
      <c r="DD2757">
        <v>81.924723859426578</v>
      </c>
      <c r="DE2757">
        <f ca="1"/>
        <v>82.772646620354593</v>
      </c>
      <c r="DF2757">
        <v>83.428442263157748</v>
      </c>
    </row>
    <row r="2758" spans="1:110" x14ac:dyDescent="0.25">
      <c r="A2758">
        <v>75.599999999999994</v>
      </c>
      <c r="B2758" t="b">
        <v>1</v>
      </c>
      <c r="CW2758">
        <v>0.94040300546448086</v>
      </c>
      <c r="CX2758">
        <v>81.599999999999994</v>
      </c>
      <c r="CY2758">
        <v>84.064694722419233</v>
      </c>
      <c r="CZ2758">
        <v>86.158621106054468</v>
      </c>
      <c r="DA2758">
        <v>195.22470035408969</v>
      </c>
      <c r="DB2758">
        <f ca="1"/>
        <v>82.166162487916154</v>
      </c>
      <c r="DC2758">
        <f ca="1"/>
        <v>84.672045694929892</v>
      </c>
      <c r="DD2758">
        <v>81.945060494709807</v>
      </c>
      <c r="DE2758">
        <f ca="1"/>
        <v>82.789360673965476</v>
      </c>
      <c r="DF2758">
        <v>83.444493240606079</v>
      </c>
    </row>
    <row r="2759" spans="1:110" x14ac:dyDescent="0.25">
      <c r="A2759">
        <v>75.400000000000006</v>
      </c>
      <c r="B2759" t="b">
        <v>1</v>
      </c>
      <c r="CW2759">
        <v>0.94074453551912574</v>
      </c>
      <c r="CX2759">
        <v>81.599999999999994</v>
      </c>
      <c r="CY2759">
        <v>84.092206415414935</v>
      </c>
      <c r="CZ2759">
        <v>86.195230474683584</v>
      </c>
      <c r="DA2759">
        <v>195.6225458841671</v>
      </c>
      <c r="DB2759">
        <f ca="1"/>
        <v>82.184589026911055</v>
      </c>
      <c r="DC2759">
        <f ca="1"/>
        <v>84.703336540012799</v>
      </c>
      <c r="DD2759">
        <v>81.965455485116962</v>
      </c>
      <c r="DE2759">
        <f ca="1"/>
        <v>82.806120060268128</v>
      </c>
      <c r="DF2759">
        <v>83.460584985543704</v>
      </c>
    </row>
    <row r="2760" spans="1:110" x14ac:dyDescent="0.25">
      <c r="A2760">
        <v>75.3</v>
      </c>
      <c r="B2760" t="b">
        <v>1</v>
      </c>
      <c r="CW2760">
        <v>0.9410860655737705</v>
      </c>
      <c r="CX2760">
        <v>81.7</v>
      </c>
      <c r="CY2760">
        <v>84.119842733022665</v>
      </c>
      <c r="CZ2760">
        <v>86.232021340715249</v>
      </c>
      <c r="DA2760">
        <v>196.02269111215895</v>
      </c>
      <c r="DB2760">
        <f ca="1"/>
        <v>82.203088472078619</v>
      </c>
      <c r="DC2760">
        <f ca="1"/>
        <v>84.734776760694771</v>
      </c>
      <c r="DD2760">
        <v>81.985909335892444</v>
      </c>
      <c r="DE2760">
        <f ca="1"/>
        <v>82.822925202463679</v>
      </c>
      <c r="DF2760">
        <v>83.47671787320968</v>
      </c>
    </row>
    <row r="2761" spans="1:110" x14ac:dyDescent="0.25">
      <c r="A2761">
        <v>75.099999999999994</v>
      </c>
      <c r="B2761" t="b">
        <v>1</v>
      </c>
      <c r="CW2761">
        <v>0.94142759562841527</v>
      </c>
      <c r="CX2761">
        <v>81.7</v>
      </c>
      <c r="CY2761">
        <v>84.147605044288923</v>
      </c>
      <c r="CZ2761">
        <v>86.268995746961352</v>
      </c>
      <c r="DA2761">
        <v>196.42516277896354</v>
      </c>
      <c r="DB2761">
        <f ca="1"/>
        <v>82.221661606256205</v>
      </c>
      <c r="DC2761">
        <f ca="1"/>
        <v>84.766368019160893</v>
      </c>
      <c r="DD2761">
        <v>82.006422559613796</v>
      </c>
      <c r="DE2761">
        <f ca="1"/>
        <v>82.839776530080812</v>
      </c>
      <c r="DF2761">
        <v>83.492892284387381</v>
      </c>
    </row>
    <row r="2762" spans="1:110" x14ac:dyDescent="0.25">
      <c r="A2762">
        <v>74.900000000000006</v>
      </c>
      <c r="B2762" t="b">
        <v>1</v>
      </c>
      <c r="CW2762">
        <v>0.94176912568306015</v>
      </c>
      <c r="CX2762">
        <v>81.7</v>
      </c>
      <c r="CY2762">
        <v>84.175494741363124</v>
      </c>
      <c r="CZ2762">
        <v>86.306155771307729</v>
      </c>
      <c r="DA2762">
        <v>196.82998809462285</v>
      </c>
      <c r="DB2762">
        <f ca="1"/>
        <v>82.240309225237979</v>
      </c>
      <c r="DC2762">
        <f ca="1"/>
        <v>84.798112005909061</v>
      </c>
      <c r="DD2762">
        <v>82.026995676341528</v>
      </c>
      <c r="DE2762">
        <f ca="1"/>
        <v>82.856674479107838</v>
      </c>
      <c r="DF2762">
        <v>83.509108605519415</v>
      </c>
    </row>
    <row r="2763" spans="1:110" x14ac:dyDescent="0.25">
      <c r="A2763">
        <v>74.7</v>
      </c>
      <c r="B2763" t="b">
        <v>1</v>
      </c>
      <c r="CW2763">
        <v>0.94211065573770492</v>
      </c>
      <c r="CX2763">
        <v>81.7</v>
      </c>
      <c r="CY2763">
        <v>84.203513240026624</v>
      </c>
      <c r="CZ2763">
        <v>86.343503527527133</v>
      </c>
      <c r="DA2763">
        <v>197.23719474936135</v>
      </c>
      <c r="DB2763">
        <f ca="1"/>
        <v>82.25903213806771</v>
      </c>
      <c r="DC2763">
        <f ca="1"/>
        <v>84.830010440402603</v>
      </c>
      <c r="DD2763">
        <v>82.047629213772979</v>
      </c>
      <c r="DE2763">
        <f ca="1"/>
        <v>82.873619492128697</v>
      </c>
      <c r="DF2763">
        <v>83.525367228825473</v>
      </c>
    </row>
    <row r="2764" spans="1:110" x14ac:dyDescent="0.25">
      <c r="A2764">
        <v>74.5</v>
      </c>
      <c r="B2764" t="b">
        <v>1</v>
      </c>
      <c r="CW2764">
        <v>0.94245218579234968</v>
      </c>
      <c r="CX2764">
        <v>81.7</v>
      </c>
      <c r="CY2764">
        <v>84.231661980236979</v>
      </c>
      <c r="CZ2764">
        <v>86.381041166116333</v>
      </c>
      <c r="DA2764">
        <v>197.64681092495198</v>
      </c>
      <c r="DB2764">
        <f ca="1"/>
        <v>82.277831167339684</v>
      </c>
      <c r="DC2764">
        <f ca="1"/>
        <v>84.862065071741895</v>
      </c>
      <c r="DD2764">
        <v>82.068323707400268</v>
      </c>
      <c r="DE2764">
        <f ca="1"/>
        <v>82.890612018462278</v>
      </c>
      <c r="DF2764">
        <v>83.541668552423516</v>
      </c>
    </row>
    <row r="2765" spans="1:110" x14ac:dyDescent="0.25">
      <c r="A2765">
        <v>74.2</v>
      </c>
      <c r="B2765" t="b">
        <v>1</v>
      </c>
      <c r="CW2765">
        <v>0.94279371584699456</v>
      </c>
      <c r="CX2765">
        <v>81.7</v>
      </c>
      <c r="CY2765">
        <v>84.259942426688227</v>
      </c>
      <c r="CZ2765">
        <v>86.418770875157733</v>
      </c>
      <c r="DA2765">
        <v>198.05886530641951</v>
      </c>
      <c r="DB2765">
        <f ca="1"/>
        <v>82.296707149508592</v>
      </c>
      <c r="DC2765">
        <f ca="1"/>
        <v>84.894277679355881</v>
      </c>
      <c r="DD2765">
        <v>82.089079700672428</v>
      </c>
      <c r="DE2765">
        <f ca="1"/>
        <v>82.907652514305752</v>
      </c>
      <c r="DF2765">
        <v>83.558012980454237</v>
      </c>
    </row>
    <row r="2766" spans="1:110" x14ac:dyDescent="0.25">
      <c r="A2766">
        <v>81.2</v>
      </c>
      <c r="B2766" t="b">
        <v>1</v>
      </c>
      <c r="CW2766">
        <v>0.94313524590163933</v>
      </c>
      <c r="CX2766">
        <v>81.7</v>
      </c>
      <c r="CY2766">
        <v>84.288356069387419</v>
      </c>
      <c r="CZ2766">
        <v>86.456694881206246</v>
      </c>
      <c r="DA2766">
        <v>198.47338709409419</v>
      </c>
      <c r="DB2766">
        <f ca="1"/>
        <v>82.315660935208058</v>
      </c>
      <c r="DC2766">
        <f ca="1"/>
        <v>84.926650073713517</v>
      </c>
      <c r="DD2766">
        <v>82.109897745161916</v>
      </c>
      <c r="DE2766">
        <f ca="1"/>
        <v>82.924741442881739</v>
      </c>
      <c r="DF2766">
        <v>83.574400923208657</v>
      </c>
    </row>
    <row r="2767" spans="1:110" x14ac:dyDescent="0.25">
      <c r="A2767">
        <v>81</v>
      </c>
      <c r="B2767" t="b">
        <v>1</v>
      </c>
      <c r="CW2767">
        <v>0.94347677595628421</v>
      </c>
      <c r="CX2767">
        <v>81.7</v>
      </c>
      <c r="CY2767">
        <v>84.316904424248293</v>
      </c>
      <c r="CZ2767">
        <v>86.494815450203134</v>
      </c>
      <c r="DA2767">
        <v>198.89040601603006</v>
      </c>
      <c r="DB2767">
        <f ca="1"/>
        <v>82.334693389578803</v>
      </c>
      <c r="DC2767">
        <f ca="1"/>
        <v>84.959184097056806</v>
      </c>
      <c r="DD2767">
        <v>82.130778400735622</v>
      </c>
      <c r="DE2767">
        <f ca="1"/>
        <v>82.941879274589567</v>
      </c>
      <c r="DF2767">
        <v>83.59083279725958</v>
      </c>
    </row>
    <row r="2768" spans="1:110" x14ac:dyDescent="0.25">
      <c r="A2768">
        <v>87</v>
      </c>
      <c r="B2768" t="b">
        <v>1</v>
      </c>
      <c r="CW2768">
        <v>0.94381830601092898</v>
      </c>
      <c r="CX2768">
        <v>81.7</v>
      </c>
      <c r="CY2768">
        <v>84.345589033702552</v>
      </c>
      <c r="CZ2768">
        <v>86.533134888416839</v>
      </c>
      <c r="DA2768">
        <v>199.30995234079725</v>
      </c>
      <c r="DB2768">
        <f ca="1"/>
        <v>82.353805392606262</v>
      </c>
      <c r="DC2768">
        <f ca="1"/>
        <v>84.991881624155326</v>
      </c>
      <c r="DD2768">
        <v>82.151722235730603</v>
      </c>
      <c r="DE2768">
        <f ca="1"/>
        <v>82.959066487160712</v>
      </c>
      <c r="DF2768">
        <v>83.607309025596322</v>
      </c>
    </row>
    <row r="2769" spans="1:110" x14ac:dyDescent="0.25">
      <c r="A2769">
        <v>86</v>
      </c>
      <c r="B2769" t="b">
        <v>1</v>
      </c>
      <c r="CW2769">
        <v>0.94415983606557374</v>
      </c>
      <c r="CX2769">
        <v>81.7</v>
      </c>
      <c r="CY2769">
        <v>84.374411467329267</v>
      </c>
      <c r="CZ2769">
        <v>86.571655543412135</v>
      </c>
      <c r="DA2769">
        <v>199.73205689066634</v>
      </c>
      <c r="DB2769">
        <f ca="1"/>
        <v>82.372997839468169</v>
      </c>
      <c r="DC2769">
        <f ca="1"/>
        <v>85.024744563083658</v>
      </c>
      <c r="DD2769">
        <v>82.172729827134532</v>
      </c>
      <c r="DE2769">
        <f ca="1"/>
        <v>82.976303565818554</v>
      </c>
      <c r="DF2769">
        <v>83.623830037763454</v>
      </c>
    </row>
    <row r="2770" spans="1:110" x14ac:dyDescent="0.25">
      <c r="A2770">
        <v>86</v>
      </c>
      <c r="B2770" t="b">
        <v>1</v>
      </c>
      <c r="CW2770">
        <v>0.94450136612021862</v>
      </c>
      <c r="CX2770">
        <v>81.7</v>
      </c>
      <c r="CY2770">
        <v>84.403373322503398</v>
      </c>
      <c r="CZ2770">
        <v>86.61037980504922</v>
      </c>
      <c r="DA2770">
        <v>200.15675105519611</v>
      </c>
      <c r="DB2770">
        <f ca="1"/>
        <v>82.392271640892531</v>
      </c>
      <c r="DC2770">
        <f ca="1"/>
        <v>85.057774856022178</v>
      </c>
      <c r="DD2770">
        <v>82.19380176077118</v>
      </c>
      <c r="DE2770">
        <f ca="1"/>
        <v>82.993591003442603</v>
      </c>
      <c r="DF2770">
        <v>83.64039627000318</v>
      </c>
    </row>
    <row r="2771" spans="1:110" x14ac:dyDescent="0.25">
      <c r="A2771">
        <v>82</v>
      </c>
      <c r="B2771" t="b">
        <v>1</v>
      </c>
      <c r="CW2771">
        <v>0.94484289617486339</v>
      </c>
      <c r="CX2771">
        <v>81.8</v>
      </c>
      <c r="CY2771">
        <v>84.432476225063695</v>
      </c>
      <c r="CZ2771">
        <v>86.649310106512416</v>
      </c>
      <c r="DA2771">
        <v>200.58406680524038</v>
      </c>
      <c r="DB2771">
        <f ca="1"/>
        <v>82.411627723526308</v>
      </c>
      <c r="DC2771">
        <f ca="1"/>
        <v>85.090974480082096</v>
      </c>
      <c r="DD2771">
        <v>82.214938631490995</v>
      </c>
      <c r="DE2771">
        <f ca="1"/>
        <v>83.010929300737473</v>
      </c>
      <c r="DF2771">
        <v>83.657008165401891</v>
      </c>
    </row>
    <row r="2772" spans="1:110" x14ac:dyDescent="0.25">
      <c r="A2772">
        <v>81</v>
      </c>
      <c r="B2772" t="b">
        <v>1</v>
      </c>
      <c r="CW2772">
        <v>0.94518442622950816</v>
      </c>
      <c r="CX2772">
        <v>81.8</v>
      </c>
      <c r="CY2772">
        <v>84.46172183000111</v>
      </c>
      <c r="CZ2772">
        <v>86.688448925371233</v>
      </c>
      <c r="DA2772">
        <v>201.01403670739106</v>
      </c>
      <c r="DB2772">
        <f ca="1"/>
        <v>82.431067030315191</v>
      </c>
      <c r="DC2772">
        <f ca="1"/>
        <v>85.124345448155964</v>
      </c>
      <c r="DD2772">
        <v>82.236141043367113</v>
      </c>
      <c r="DE2772">
        <f ca="1"/>
        <v>83.028318966406431</v>
      </c>
      <c r="DF2772">
        <v>83.673666174040676</v>
      </c>
    </row>
    <row r="2773" spans="1:110" x14ac:dyDescent="0.25">
      <c r="A2773">
        <v>79.599999999999994</v>
      </c>
      <c r="B2773" t="b">
        <v>1</v>
      </c>
      <c r="CW2773">
        <v>0.94552595628415304</v>
      </c>
      <c r="CX2773">
        <v>81.8</v>
      </c>
      <c r="CY2773">
        <v>84.491111822168151</v>
      </c>
      <c r="CZ2773">
        <v>86.727798784674206</v>
      </c>
      <c r="DA2773">
        <v>201.44669393887168</v>
      </c>
      <c r="DB2773">
        <f ca="1"/>
        <v>82.450590520894778</v>
      </c>
      <c r="DC2773">
        <f ca="1"/>
        <v>85.157889809794128</v>
      </c>
      <c r="DD2773">
        <v>82.257409609896726</v>
      </c>
      <c r="DE2773">
        <f ca="1"/>
        <v>83.045760517330152</v>
      </c>
      <c r="DF2773">
        <v>83.690370753150276</v>
      </c>
    </row>
    <row r="2774" spans="1:110" x14ac:dyDescent="0.25">
      <c r="A2774">
        <v>79.5</v>
      </c>
      <c r="B2774" t="b">
        <v>1</v>
      </c>
      <c r="CW2774">
        <v>0.9458674863387978</v>
      </c>
      <c r="CX2774">
        <v>81.8</v>
      </c>
      <c r="CY2774">
        <v>84.520647917010137</v>
      </c>
      <c r="CZ2774">
        <v>86.767362254075849</v>
      </c>
      <c r="DA2774">
        <v>201.88207230289876</v>
      </c>
      <c r="DB2774">
        <f ca="1"/>
        <v>82.470199171993869</v>
      </c>
      <c r="DC2774">
        <f ca="1"/>
        <v>85.191609652108426</v>
      </c>
      <c r="DD2774">
        <v>82.278744954208236</v>
      </c>
      <c r="DE2774">
        <f ca="1"/>
        <v>83.063254478750437</v>
      </c>
      <c r="DF2774">
        <v>83.707122367270344</v>
      </c>
    </row>
    <row r="2775" spans="1:110" x14ac:dyDescent="0.25">
      <c r="A2775">
        <v>79.3</v>
      </c>
      <c r="B2775" t="b">
        <v>1</v>
      </c>
      <c r="CW2775">
        <v>0.94620901639344257</v>
      </c>
      <c r="CX2775">
        <v>81.8</v>
      </c>
      <c r="CY2775">
        <v>84.550331861319108</v>
      </c>
      <c r="CZ2775">
        <v>86.807141951000176</v>
      </c>
      <c r="DA2775">
        <v>202.32020624453105</v>
      </c>
      <c r="DB2775">
        <f ca="1"/>
        <v>82.489893977849945</v>
      </c>
      <c r="DC2775">
        <f ca="1"/>
        <v>85.225507100703979</v>
      </c>
      <c r="DD2775">
        <v>82.300147709274242</v>
      </c>
      <c r="DE2775">
        <f ca="1"/>
        <v>83.080801384459321</v>
      </c>
      <c r="DF2775">
        <v>83.723921488413339</v>
      </c>
    </row>
    <row r="2776" spans="1:110" x14ac:dyDescent="0.25">
      <c r="A2776">
        <v>79</v>
      </c>
      <c r="B2776" t="b">
        <v>1</v>
      </c>
      <c r="CW2776">
        <v>0.94655054644808745</v>
      </c>
      <c r="CX2776">
        <v>81.8</v>
      </c>
      <c r="CY2776">
        <v>84.580165434011306</v>
      </c>
      <c r="CZ2776">
        <v>86.847140541840048</v>
      </c>
      <c r="DA2776">
        <v>202.76113086702188</v>
      </c>
      <c r="DB2776">
        <f ca="1"/>
        <v>82.509675950637586</v>
      </c>
      <c r="DC2776">
        <f ca="1"/>
        <v>85.259584320640272</v>
      </c>
      <c r="DD2776">
        <v>82.32161851813072</v>
      </c>
      <c r="DE2776">
        <f ca="1"/>
        <v>83.098401776993754</v>
      </c>
      <c r="DF2776">
        <v>83.740768596233124</v>
      </c>
    </row>
    <row r="2777" spans="1:110" x14ac:dyDescent="0.25">
      <c r="A2777">
        <v>78.8</v>
      </c>
      <c r="B2777" t="b">
        <v>1</v>
      </c>
      <c r="CW2777">
        <v>0.94689207650273222</v>
      </c>
      <c r="CX2777">
        <v>81.8</v>
      </c>
      <c r="CY2777">
        <v>84.610150446928913</v>
      </c>
      <c r="CZ2777">
        <v>86.887360743194463</v>
      </c>
      <c r="DA2777">
        <v>203.20488194869591</v>
      </c>
      <c r="DB2777">
        <f ca="1"/>
        <v>82.529546120910041</v>
      </c>
      <c r="DC2777">
        <f ca="1"/>
        <v>85.293843517422602</v>
      </c>
      <c r="DD2777">
        <v>82.343158034102373</v>
      </c>
      <c r="DE2777">
        <f ca="1"/>
        <v>83.11605620783574</v>
      </c>
      <c r="DF2777">
        <v>83.757664178198453</v>
      </c>
    </row>
    <row r="2778" spans="1:110" x14ac:dyDescent="0.25">
      <c r="A2778">
        <v>78.3</v>
      </c>
      <c r="B2778" t="b">
        <v>1</v>
      </c>
      <c r="CW2778">
        <v>0.94723360655737709</v>
      </c>
      <c r="CX2778">
        <v>81.900000000000006</v>
      </c>
      <c r="CY2778">
        <v>84.640288745667306</v>
      </c>
      <c r="CZ2778">
        <v>86.927805323146004</v>
      </c>
      <c r="DA2778">
        <v>203.65149596037159</v>
      </c>
      <c r="DB2778">
        <f ca="1"/>
        <v>82.549505538054973</v>
      </c>
      <c r="DC2778">
        <f ca="1"/>
        <v>85.328286938024789</v>
      </c>
      <c r="DD2778">
        <v>82.364766921034629</v>
      </c>
      <c r="DE2778">
        <f ca="1"/>
        <v>83.133765237618732</v>
      </c>
      <c r="DF2778">
        <v>83.774608729771671</v>
      </c>
    </row>
    <row r="2779" spans="1:110" x14ac:dyDescent="0.25">
      <c r="A2779">
        <v>78.2</v>
      </c>
      <c r="B2779" t="b">
        <v>1</v>
      </c>
      <c r="CW2779">
        <v>0.94757513661202186</v>
      </c>
      <c r="CX2779">
        <v>81.900000000000006</v>
      </c>
      <c r="CY2779">
        <v>84.67058221042852</v>
      </c>
      <c r="CZ2779">
        <v>86.968477102578731</v>
      </c>
      <c r="DA2779">
        <v>204.10101008334718</v>
      </c>
      <c r="DB2779">
        <f ca="1"/>
        <v>82.569555270763971</v>
      </c>
      <c r="DC2779">
        <f ca="1"/>
        <v>85.362916871944819</v>
      </c>
      <c r="DD2779">
        <v>82.386445853532351</v>
      </c>
      <c r="DE2779">
        <f ca="1"/>
        <v>83.151529436339857</v>
      </c>
      <c r="DF2779">
        <v>83.791602754592503</v>
      </c>
    </row>
    <row r="2780" spans="1:110" x14ac:dyDescent="0.25">
      <c r="A2780">
        <v>78</v>
      </c>
      <c r="B2780" t="b">
        <v>1</v>
      </c>
      <c r="CW2780">
        <v>0.94791666666666663</v>
      </c>
      <c r="CX2780">
        <v>81.900000000000006</v>
      </c>
      <c r="CY2780">
        <v>84.701032756902066</v>
      </c>
      <c r="CZ2780">
        <v>87.009378956538683</v>
      </c>
      <c r="DA2780">
        <v>204.55346222797664</v>
      </c>
      <c r="DB2780">
        <f ca="1"/>
        <v>82.589696407517522</v>
      </c>
      <c r="DC2780">
        <f ca="1"/>
        <v>85.3977356522945</v>
      </c>
      <c r="DD2780">
        <v>82.408195517205584</v>
      </c>
      <c r="DE2780">
        <f ca="1"/>
        <v>83.169349383578648</v>
      </c>
      <c r="DF2780">
        <v>83.808646764667401</v>
      </c>
    </row>
    <row r="2781" spans="1:110" x14ac:dyDescent="0.25">
      <c r="A2781">
        <v>77.8</v>
      </c>
      <c r="B2781" t="b">
        <v>1</v>
      </c>
      <c r="CW2781">
        <v>0.94825819672131151</v>
      </c>
      <c r="CX2781">
        <v>81.900000000000006</v>
      </c>
      <c r="CY2781">
        <v>84.731642337174094</v>
      </c>
      <c r="CZ2781">
        <v>87.050513815639121</v>
      </c>
      <c r="DA2781">
        <v>205.00889105285546</v>
      </c>
      <c r="DB2781">
        <f ca="1"/>
        <v>82.609930057085009</v>
      </c>
      <c r="DC2781">
        <f ca="1"/>
        <v>85.432745656924112</v>
      </c>
      <c r="DD2781">
        <v>82.430016608922571</v>
      </c>
      <c r="DE2781">
        <f ca="1"/>
        <v>83.187225668722277</v>
      </c>
      <c r="DF2781">
        <v>83.8257412805645</v>
      </c>
    </row>
    <row r="2782" spans="1:110" x14ac:dyDescent="0.25">
      <c r="A2782">
        <v>61.8</v>
      </c>
      <c r="B2782" t="b">
        <v>1</v>
      </c>
      <c r="CW2782">
        <v>0.94859972677595628</v>
      </c>
      <c r="CX2782">
        <v>81.900000000000006</v>
      </c>
      <c r="CY2782">
        <v>84.762412940666039</v>
      </c>
      <c r="CZ2782">
        <v>87.091884667511351</v>
      </c>
      <c r="DA2782">
        <v>205.46733598464121</v>
      </c>
      <c r="DB2782">
        <f ca="1"/>
        <v>82.630257349041003</v>
      </c>
      <c r="DC2782">
        <f ca="1"/>
        <v>85.467949309583972</v>
      </c>
      <c r="DD2782">
        <v>82.451909837070204</v>
      </c>
      <c r="DE2782">
        <f ca="1"/>
        <v>83.205158891197641</v>
      </c>
      <c r="DF2782">
        <v>83.84288683161455</v>
      </c>
    </row>
    <row r="2783" spans="1:110" x14ac:dyDescent="0.25">
      <c r="A2783">
        <v>67</v>
      </c>
      <c r="B2783" t="b">
        <v>1</v>
      </c>
      <c r="CW2783">
        <v>0.94894125683060104</v>
      </c>
      <c r="CX2783">
        <v>82</v>
      </c>
      <c r="CY2783">
        <v>84.793346595104069</v>
      </c>
      <c r="CZ2783">
        <v>87.133494558303511</v>
      </c>
      <c r="DA2783">
        <v>205.92883723853672</v>
      </c>
      <c r="DB2783">
        <f ca="1"/>
        <v>82.650679434298155</v>
      </c>
      <c r="DC2783">
        <f ca="1"/>
        <v>85.503349081124085</v>
      </c>
      <c r="DD2783">
        <v>82.473875921822454</v>
      </c>
      <c r="DE2783">
        <f ca="1"/>
        <v>83.223149660710519</v>
      </c>
      <c r="DF2783">
        <v>83.860083956117705</v>
      </c>
    </row>
    <row r="2784" spans="1:110" x14ac:dyDescent="0.25">
      <c r="A2784">
        <v>59.7</v>
      </c>
      <c r="B2784" t="b">
        <v>1</v>
      </c>
      <c r="CW2784">
        <v>0.94928278688524592</v>
      </c>
      <c r="CX2784">
        <v>82</v>
      </c>
      <c r="CY2784">
        <v>84.824445367520184</v>
      </c>
      <c r="CZ2784">
        <v>87.175346594229183</v>
      </c>
      <c r="DA2784">
        <v>206.39343583945887</v>
      </c>
      <c r="DB2784">
        <f ca="1"/>
        <v>82.671197485657416</v>
      </c>
      <c r="DC2784">
        <f ca="1"/>
        <v>85.538947490733477</v>
      </c>
      <c r="DD2784">
        <v>82.495915595416733</v>
      </c>
      <c r="DE2784">
        <f ca="1"/>
        <v>83.241198597492073</v>
      </c>
      <c r="DF2784">
        <v>83.877333201556866</v>
      </c>
    </row>
    <row r="2785" spans="1:110" x14ac:dyDescent="0.25">
      <c r="A2785">
        <v>58.6</v>
      </c>
      <c r="B2785" t="b">
        <v>1</v>
      </c>
      <c r="CW2785">
        <v>0.94962431693989069</v>
      </c>
      <c r="CX2785">
        <v>82</v>
      </c>
      <c r="CY2785">
        <v>84.855711365286538</v>
      </c>
      <c r="CZ2785">
        <v>87.217443943167609</v>
      </c>
      <c r="DA2785">
        <v>206.86117364392283</v>
      </c>
      <c r="DB2785">
        <f ca="1"/>
        <v>82.691812698376253</v>
      </c>
      <c r="DC2785">
        <f ca="1"/>
        <v>85.574747107220531</v>
      </c>
      <c r="DD2785">
        <v>82.518029602438673</v>
      </c>
      <c r="DE2785">
        <f ca="1"/>
        <v>83.259306332552896</v>
      </c>
      <c r="DF2785">
        <v>83.89463512481737</v>
      </c>
    </row>
    <row r="2786" spans="1:110" x14ac:dyDescent="0.25">
      <c r="A2786">
        <v>58.3</v>
      </c>
      <c r="B2786" t="b">
        <v>1</v>
      </c>
      <c r="CW2786">
        <v>0.94996584699453557</v>
      </c>
      <c r="CX2786">
        <v>82</v>
      </c>
      <c r="CY2786">
        <v>84.887146737184352</v>
      </c>
      <c r="CZ2786">
        <v>87.259789836317907</v>
      </c>
      <c r="DA2786">
        <v>207.33209336267191</v>
      </c>
      <c r="DB2786">
        <f ca="1"/>
        <v>82.712526290755761</v>
      </c>
      <c r="DC2786">
        <f ca="1"/>
        <v>85.610750550336576</v>
      </c>
      <c r="DD2786">
        <v>82.540218700115744</v>
      </c>
      <c r="DE2786">
        <f ca="1"/>
        <v>83.277473507945118</v>
      </c>
      <c r="DF2786">
        <v>83.91199029241362</v>
      </c>
    </row>
    <row r="2787" spans="1:110" x14ac:dyDescent="0.25">
      <c r="A2787">
        <v>57.5</v>
      </c>
      <c r="B2787" t="b">
        <v>1</v>
      </c>
      <c r="CW2787">
        <v>0.95030737704918034</v>
      </c>
      <c r="CX2787">
        <v>82</v>
      </c>
      <c r="CY2787">
        <v>84.918753674508423</v>
      </c>
      <c r="CZ2787">
        <v>87.302387569909428</v>
      </c>
      <c r="DA2787">
        <v>207.80623858408057</v>
      </c>
      <c r="DB2787">
        <f ca="1"/>
        <v>82.733339504746965</v>
      </c>
      <c r="DC2787">
        <f ca="1"/>
        <v>85.646960492143734</v>
      </c>
      <c r="DD2787">
        <v>82.562483658619684</v>
      </c>
      <c r="DE2787">
        <f ca="1"/>
        <v>83.295700777032479</v>
      </c>
      <c r="DF2787">
        <v>83.929399280722549</v>
      </c>
    </row>
    <row r="2788" spans="1:110" x14ac:dyDescent="0.25">
      <c r="A2788">
        <v>56.9</v>
      </c>
      <c r="B2788" t="b">
        <v>1</v>
      </c>
      <c r="CW2788">
        <v>0.9506489071038251</v>
      </c>
      <c r="CX2788">
        <v>82</v>
      </c>
      <c r="CY2788">
        <v>84.950534412209265</v>
      </c>
      <c r="CZ2788">
        <v>87.345240506969986</v>
      </c>
      <c r="DA2788">
        <v>208.28365379836617</v>
      </c>
      <c r="DB2788">
        <f ca="1"/>
        <v>82.754253606577734</v>
      </c>
      <c r="DC2788">
        <f ca="1"/>
        <v>85.683379658429558</v>
      </c>
      <c r="DD2788">
        <v>82.584825261378512</v>
      </c>
      <c r="DE2788">
        <f ca="1"/>
        <v>83.313988804769181</v>
      </c>
      <c r="DF2788">
        <v>83.946862676224697</v>
      </c>
    </row>
    <row r="2789" spans="1:110" x14ac:dyDescent="0.25">
      <c r="A2789">
        <v>56.2</v>
      </c>
      <c r="B2789" t="b">
        <v>1</v>
      </c>
      <c r="CW2789">
        <v>0.95099043715846998</v>
      </c>
      <c r="CX2789">
        <v>82</v>
      </c>
      <c r="CY2789">
        <v>84.982491230073833</v>
      </c>
      <c r="CZ2789">
        <v>87.388352079155581</v>
      </c>
      <c r="DA2789">
        <v>208.76438442264038</v>
      </c>
      <c r="DB2789">
        <f ca="1"/>
        <v>82.775269887400498</v>
      </c>
      <c r="DC2789">
        <f ca="1"/>
        <v>85.720010830169898</v>
      </c>
      <c r="DD2789">
        <v>82.607244305398126</v>
      </c>
      <c r="DE2789">
        <f ca="1"/>
        <v>83.33233826798741</v>
      </c>
      <c r="DF2789">
        <v>83.964381075752613</v>
      </c>
    </row>
    <row r="2790" spans="1:110" x14ac:dyDescent="0.25">
      <c r="A2790">
        <v>54.5</v>
      </c>
      <c r="B2790" t="b">
        <v>1</v>
      </c>
      <c r="CW2790">
        <v>0.95133196721311475</v>
      </c>
      <c r="CX2790">
        <v>82</v>
      </c>
      <c r="CY2790">
        <v>85.014626453946804</v>
      </c>
      <c r="CZ2790">
        <v>87.43172578864241</v>
      </c>
      <c r="DA2790">
        <v>209.2484768268364</v>
      </c>
      <c r="DB2790">
        <f ca="1"/>
        <v>82.796389663962174</v>
      </c>
      <c r="DC2790">
        <f ca="1"/>
        <v>85.756856845041867</v>
      </c>
      <c r="DD2790">
        <v>82.629741601594034</v>
      </c>
      <c r="DE2790">
        <f ca="1"/>
        <v>83.350749855694062</v>
      </c>
      <c r="DF2790">
        <v>83.981955086747263</v>
      </c>
    </row>
    <row r="2791" spans="1:110" x14ac:dyDescent="0.25">
      <c r="A2791">
        <v>53.1</v>
      </c>
      <c r="B2791" t="b">
        <v>1</v>
      </c>
      <c r="CW2791">
        <v>0.95167349726775952</v>
      </c>
      <c r="CX2791">
        <v>82</v>
      </c>
      <c r="CY2791">
        <v>85.046942456994088</v>
      </c>
      <c r="CZ2791">
        <v>87.475365210086039</v>
      </c>
      <c r="DA2791">
        <v>209.73597836055032</v>
      </c>
      <c r="DB2791">
        <f ca="1"/>
        <v>82.817614279296762</v>
      </c>
      <c r="DC2791">
        <f ca="1"/>
        <v>85.793920598989885</v>
      </c>
      <c r="DD2791">
        <v>82.652317975133698</v>
      </c>
      <c r="DE2791">
        <f ca="1"/>
        <v>83.369224269377142</v>
      </c>
      <c r="DF2791">
        <v>83.999585327522652</v>
      </c>
    </row>
    <row r="2792" spans="1:110" x14ac:dyDescent="0.25">
      <c r="A2792">
        <v>52.2</v>
      </c>
      <c r="B2792" t="b">
        <v>1</v>
      </c>
      <c r="CW2792">
        <v>0.95201502732240439</v>
      </c>
      <c r="CX2792">
        <v>82</v>
      </c>
      <c r="CY2792">
        <v>85.079441661010037</v>
      </c>
      <c r="CZ2792">
        <v>87.519273992647911</v>
      </c>
      <c r="DA2792">
        <v>210.22693738083316</v>
      </c>
      <c r="DB2792">
        <f ca="1"/>
        <v>82.838945103441858</v>
      </c>
      <c r="DC2792">
        <f ca="1"/>
        <v>85.831205047845913</v>
      </c>
      <c r="DD2792">
        <v>82.674974265789615</v>
      </c>
      <c r="DE2792">
        <f ca="1"/>
        <v>83.387762223321999</v>
      </c>
      <c r="DF2792">
        <v>84.01727242753887</v>
      </c>
    </row>
    <row r="2793" spans="1:110" x14ac:dyDescent="0.25">
      <c r="A2793">
        <v>51.5</v>
      </c>
      <c r="B2793" t="b">
        <v>1</v>
      </c>
      <c r="CW2793">
        <v>0.95235655737704916</v>
      </c>
      <c r="CX2793">
        <v>82</v>
      </c>
      <c r="CY2793">
        <v>85.11212653777055</v>
      </c>
      <c r="CZ2793">
        <v>87.563455862094926</v>
      </c>
      <c r="DA2793">
        <v>210.72140328097549</v>
      </c>
      <c r="DB2793">
        <f ca="1"/>
        <v>82.860383534180002</v>
      </c>
      <c r="DC2793">
        <f ca="1"/>
        <v>85.868713209006827</v>
      </c>
      <c r="DD2793">
        <v>82.697711328303782</v>
      </c>
      <c r="DE2793">
        <f ca="1"/>
        <v>83.406364444937822</v>
      </c>
      <c r="DF2793">
        <v>84.035017027684177</v>
      </c>
    </row>
    <row r="2794" spans="1:110" x14ac:dyDescent="0.25">
      <c r="A2794">
        <v>58</v>
      </c>
      <c r="B2794" t="b">
        <v>1</v>
      </c>
      <c r="CW2794">
        <v>0.95269808743169404</v>
      </c>
      <c r="CX2794">
        <v>82</v>
      </c>
      <c r="CY2794">
        <v>85.144999610433871</v>
      </c>
      <c r="CZ2794">
        <v>87.607914622972288</v>
      </c>
      <c r="DA2794">
        <v>211.21942652032885</v>
      </c>
      <c r="DB2794">
        <f ca="1"/>
        <v>82.881930997805767</v>
      </c>
      <c r="DC2794">
        <f ca="1"/>
        <v>85.90644816317122</v>
      </c>
      <c r="DD2794">
        <v>82.720530032764032</v>
      </c>
      <c r="DE2794">
        <f ca="1"/>
        <v>83.425031675095099</v>
      </c>
      <c r="DF2794">
        <v>84.052819780566026</v>
      </c>
    </row>
    <row r="2795" spans="1:110" x14ac:dyDescent="0.25">
      <c r="A2795">
        <v>52</v>
      </c>
      <c r="B2795" t="b">
        <v>1</v>
      </c>
      <c r="CW2795">
        <v>0.95303961748633881</v>
      </c>
      <c r="CX2795">
        <v>82</v>
      </c>
      <c r="CY2795">
        <v>85.178063454990991</v>
      </c>
      <c r="CZ2795">
        <v>87.652654160855548</v>
      </c>
      <c r="DA2795">
        <v>211.72105865520564</v>
      </c>
      <c r="DB2795">
        <f ca="1"/>
        <v>82.903588949919907</v>
      </c>
      <c r="DC2795">
        <f ca="1"/>
        <v>85.944413056138302</v>
      </c>
      <c r="DD2795">
        <v>82.743431264992509</v>
      </c>
      <c r="DE2795">
        <f ca="1"/>
        <v>83.443764668473946</v>
      </c>
      <c r="DF2795">
        <v>84.070681350811924</v>
      </c>
    </row>
    <row r="2796" spans="1:110" x14ac:dyDescent="0.25">
      <c r="A2796">
        <v>49.6</v>
      </c>
      <c r="B2796" t="b">
        <v>1</v>
      </c>
      <c r="CW2796">
        <v>0.95338114754098358</v>
      </c>
      <c r="CX2796">
        <v>82</v>
      </c>
      <c r="CY2796">
        <v>85.211320701768017</v>
      </c>
      <c r="CZ2796">
        <v>87.69767844468285</v>
      </c>
      <c r="DA2796">
        <v>212.22635237090893</v>
      </c>
      <c r="DB2796">
        <f ca="1"/>
        <v>82.925358876251579</v>
      </c>
      <c r="DC2796">
        <f ca="1"/>
        <v>85.982611100671249</v>
      </c>
      <c r="DD2796">
        <v>82.766415926946905</v>
      </c>
      <c r="DE2796">
        <f ca="1"/>
        <v>83.462564193924365</v>
      </c>
      <c r="DF2796">
        <v>84.088602415380109</v>
      </c>
    </row>
    <row r="2797" spans="1:110" x14ac:dyDescent="0.25">
      <c r="A2797">
        <v>49.2</v>
      </c>
      <c r="B2797" t="b">
        <v>1</v>
      </c>
      <c r="CW2797">
        <v>0.95372267759562845</v>
      </c>
      <c r="CX2797">
        <v>82</v>
      </c>
      <c r="CY2797">
        <v>85.24477403698279</v>
      </c>
      <c r="CZ2797">
        <v>87.742991529173167</v>
      </c>
      <c r="DA2797">
        <v>212.73536151493821</v>
      </c>
      <c r="DB2797">
        <f ca="1"/>
        <v>82.947242293509845</v>
      </c>
      <c r="DC2797">
        <f ca="1"/>
        <v>86.021045578428186</v>
      </c>
      <c r="DD2797">
        <v>82.789484937135029</v>
      </c>
      <c r="DE2797">
        <f ca="1"/>
        <v>83.481431034838437</v>
      </c>
      <c r="DF2797">
        <v>84.106583663880627</v>
      </c>
    </row>
    <row r="2798" spans="1:110" x14ac:dyDescent="0.25">
      <c r="A2798">
        <v>79.3</v>
      </c>
      <c r="B2798" t="b">
        <v>1</v>
      </c>
      <c r="CW2798">
        <v>0.95406420765027322</v>
      </c>
      <c r="CX2798">
        <v>82</v>
      </c>
      <c r="CY2798">
        <v>85.278426204357572</v>
      </c>
      <c r="CZ2798">
        <v>87.788597557331826</v>
      </c>
      <c r="DA2798">
        <v>213.24814113142537</v>
      </c>
      <c r="DB2798">
        <f ca="1"/>
        <v>82.969240750265797</v>
      </c>
      <c r="DC2798">
        <f ca="1"/>
        <v>86.059719841963528</v>
      </c>
      <c r="DD2798">
        <v>82.812639231042965</v>
      </c>
      <c r="DE2798">
        <f ca="1"/>
        <v>83.500365989535041</v>
      </c>
      <c r="DF2798">
        <v>84.124625798907232</v>
      </c>
    </row>
    <row r="2799" spans="1:110" x14ac:dyDescent="0.25">
      <c r="A2799">
        <v>79.099999999999994</v>
      </c>
      <c r="B2799" t="b">
        <v>1</v>
      </c>
      <c r="CW2799">
        <v>0.95440573770491799</v>
      </c>
      <c r="CX2799">
        <v>82</v>
      </c>
      <c r="CY2799">
        <v>85.312280006791326</v>
      </c>
      <c r="CZ2799">
        <v>87.834500763049704</v>
      </c>
      <c r="DA2799">
        <v>213.76474749685661</v>
      </c>
      <c r="DB2799">
        <f ca="1"/>
        <v>82.99135582786657</v>
      </c>
      <c r="DC2799">
        <f ca="1"/>
        <v>86.098637316803021</v>
      </c>
      <c r="DD2799">
        <v>82.8358797615779</v>
      </c>
      <c r="DE2799">
        <f ca="1"/>
        <v>83.519369871657929</v>
      </c>
      <c r="DF2799">
        <v>84.142729536380472</v>
      </c>
    </row>
    <row r="2800" spans="1:110" x14ac:dyDescent="0.25">
      <c r="A2800">
        <v>78.900000000000006</v>
      </c>
      <c r="B2800" t="b">
        <v>1</v>
      </c>
      <c r="CW2800">
        <v>0.95474726775956287</v>
      </c>
      <c r="CX2800">
        <v>82</v>
      </c>
      <c r="CY2800">
        <v>85.346338308092982</v>
      </c>
      <c r="CZ2800">
        <v>87.880705473798741</v>
      </c>
      <c r="DA2800">
        <v>214.28523815713632</v>
      </c>
      <c r="DB2800">
        <f ca="1"/>
        <v>83.013589141382695</v>
      </c>
      <c r="DC2800">
        <f ca="1"/>
        <v>86.137801503595412</v>
      </c>
      <c r="DD2800">
        <v>82.859207499525624</v>
      </c>
      <c r="DE2800">
        <f ca="1"/>
        <v>83.538443510587328</v>
      </c>
      <c r="DF2800">
        <v>84.160895605902624</v>
      </c>
    </row>
    <row r="2801" spans="1:110" x14ac:dyDescent="0.25">
      <c r="A2801">
        <v>78.8</v>
      </c>
      <c r="B2801" t="b">
        <v>1</v>
      </c>
      <c r="CW2801">
        <v>0.95508879781420764</v>
      </c>
      <c r="CX2801">
        <v>82</v>
      </c>
      <c r="CY2801">
        <v>85.380604034779481</v>
      </c>
      <c r="CZ2801">
        <v>87.927216113427903</v>
      </c>
      <c r="DA2801">
        <v>214.80967196605448</v>
      </c>
      <c r="DB2801">
        <f ca="1"/>
        <v>83.035942340590267</v>
      </c>
      <c r="DC2801">
        <f ca="1"/>
        <v>86.177215980344556</v>
      </c>
      <c r="DD2801">
        <v>82.882623434023671</v>
      </c>
      <c r="DE2801">
        <f ca="1"/>
        <v>83.557587751865739</v>
      </c>
      <c r="DF2801">
        <v>84.179124751124561</v>
      </c>
    </row>
    <row r="2802" spans="1:110" x14ac:dyDescent="0.25">
      <c r="A2802">
        <v>78.7</v>
      </c>
      <c r="B2802" t="b">
        <v>1</v>
      </c>
      <c r="CW2802">
        <v>0.95543032786885251</v>
      </c>
      <c r="CX2802">
        <v>82</v>
      </c>
      <c r="CY2802">
        <v>85.415080177940908</v>
      </c>
      <c r="CZ2802">
        <v>87.974037205065628</v>
      </c>
      <c r="DA2802">
        <v>215.33810912522441</v>
      </c>
      <c r="DB2802">
        <f ca="1"/>
        <v>83.058417110989396</v>
      </c>
      <c r="DC2802">
        <f ca="1"/>
        <v>86.216884404725391</v>
      </c>
      <c r="DD2802">
        <v>82.906128573050822</v>
      </c>
      <c r="DE2802">
        <f ca="1"/>
        <v>83.576803457638789</v>
      </c>
      <c r="DF2802">
        <v>84.197417730125665</v>
      </c>
    </row>
    <row r="2803" spans="1:110" x14ac:dyDescent="0.25">
      <c r="A2803">
        <v>78.7</v>
      </c>
      <c r="B2803" t="b">
        <v>1</v>
      </c>
      <c r="CW2803">
        <v>0.95577185792349728</v>
      </c>
      <c r="CX2803">
        <v>82</v>
      </c>
      <c r="CY2803">
        <v>85.449769795175882</v>
      </c>
      <c r="CZ2803">
        <v>88.021173374132275</v>
      </c>
      <c r="DA2803">
        <v>215.87061122555389</v>
      </c>
      <c r="DB2803">
        <f ca="1"/>
        <v>83.081015174860752</v>
      </c>
      <c r="DC2803">
        <f ca="1"/>
        <v>86.256810516487647</v>
      </c>
      <c r="DD2803">
        <v>82.929723943933311</v>
      </c>
      <c r="DE2803">
        <f ca="1"/>
        <v>83.596091507111396</v>
      </c>
      <c r="DF2803">
        <v>84.215775315806738</v>
      </c>
    </row>
    <row r="2804" spans="1:110" x14ac:dyDescent="0.25">
      <c r="A2804">
        <v>78.5</v>
      </c>
      <c r="B2804" t="b">
        <v>1</v>
      </c>
      <c r="CW2804">
        <v>0.95611338797814205</v>
      </c>
      <c r="CX2804">
        <v>82.1</v>
      </c>
      <c r="CY2804">
        <v>85.484676012600545</v>
      </c>
      <c r="CZ2804">
        <v>88.068629351468175</v>
      </c>
      <c r="DA2804">
        <v>216.40724129032608</v>
      </c>
      <c r="DB2804">
        <f ca="1"/>
        <v>83.103738292361768</v>
      </c>
      <c r="DC2804">
        <f ca="1"/>
        <v>86.296998139951469</v>
      </c>
      <c r="DD2804">
        <v>82.953410593868838</v>
      </c>
      <c r="DE2804">
        <f ca="1"/>
        <v>83.615452797020225</v>
      </c>
      <c r="DF2804">
        <v>84.234198296296881</v>
      </c>
    </row>
    <row r="2805" spans="1:110" x14ac:dyDescent="0.25">
      <c r="A2805">
        <v>78.2</v>
      </c>
      <c r="B2805" t="b">
        <v>1</v>
      </c>
      <c r="CW2805">
        <v>0.95645491803278693</v>
      </c>
      <c r="CX2805">
        <v>82.1</v>
      </c>
      <c r="CY2805">
        <v>85.519802026934499</v>
      </c>
      <c r="CZ2805">
        <v>88.116409976582602</v>
      </c>
      <c r="DA2805">
        <v>216.94806381996233</v>
      </c>
      <c r="DB2805">
        <f ca="1"/>
        <v>83.12658826266437</v>
      </c>
      <c r="DC2805">
        <f ca="1"/>
        <v>86.337451186598841</v>
      </c>
      <c r="DD2805">
        <v>82.977189590468825</v>
      </c>
      <c r="DE2805">
        <f ca="1"/>
        <v>83.634888242122898</v>
      </c>
      <c r="DF2805">
        <v>84.252687475374742</v>
      </c>
    </row>
    <row r="2806" spans="1:110" x14ac:dyDescent="0.25">
      <c r="A2806">
        <v>78.099999999999994</v>
      </c>
      <c r="B2806" t="b">
        <v>1</v>
      </c>
      <c r="CW2806">
        <v>0.95679644808743169</v>
      </c>
      <c r="CX2806">
        <v>82.1</v>
      </c>
      <c r="CY2806">
        <v>85.555151107667086</v>
      </c>
      <c r="CZ2806">
        <v>88.164520201028992</v>
      </c>
      <c r="DA2806">
        <v>217.49314483854633</v>
      </c>
      <c r="DB2806">
        <f ca="1"/>
        <v>83.149566925136185</v>
      </c>
      <c r="DC2806">
        <f ca="1"/>
        <v>86.378173657765629</v>
      </c>
      <c r="DD2806">
        <v>83.001062022319942</v>
      </c>
      <c r="DE2806">
        <f ca="1"/>
        <v>83.654398775704877</v>
      </c>
      <c r="DF2806">
        <v>84.271243672904831</v>
      </c>
    </row>
    <row r="2807" spans="1:110" x14ac:dyDescent="0.25">
      <c r="A2807">
        <v>77.8</v>
      </c>
      <c r="B2807" t="b">
        <v>1</v>
      </c>
      <c r="CW2807">
        <v>0.95713797814207646</v>
      </c>
      <c r="CX2807">
        <v>82.1</v>
      </c>
      <c r="CY2807">
        <v>85.590726599308056</v>
      </c>
      <c r="CZ2807">
        <v>88.212965091913716</v>
      </c>
      <c r="DA2807">
        <v>218.04255194219709</v>
      </c>
      <c r="DB2807">
        <f ca="1"/>
        <v>83.172676160567136</v>
      </c>
      <c r="DC2807">
        <f ca="1"/>
        <v>86.419169647439048</v>
      </c>
      <c r="DD2807">
        <v>83.025028999565635</v>
      </c>
      <c r="DE2807">
        <f ca="1"/>
        <v>83.673985350104815</v>
      </c>
      <c r="DF2807">
        <v>84.289867725289554</v>
      </c>
    </row>
    <row r="2808" spans="1:110" x14ac:dyDescent="0.25">
      <c r="A2808">
        <v>77.5</v>
      </c>
      <c r="B2808" t="b">
        <v>1</v>
      </c>
      <c r="CW2808">
        <v>0.95747950819672134</v>
      </c>
      <c r="CX2808">
        <v>82.1</v>
      </c>
      <c r="CY2808">
        <v>85.626531923726404</v>
      </c>
      <c r="CZ2808">
        <v>88.261749835542616</v>
      </c>
      <c r="DA2808">
        <v>218.59635434937454</v>
      </c>
      <c r="DB2808">
        <f ca="1"/>
        <v>83.195917892443774</v>
      </c>
      <c r="DC2808">
        <f ca="1"/>
        <v>86.460443345164975</v>
      </c>
      <c r="DD2808">
        <v>83.049091654508487</v>
      </c>
      <c r="DE2808">
        <f ca="1"/>
        <v>83.693648937258914</v>
      </c>
      <c r="DF2808">
        <v>84.308560485937733</v>
      </c>
    </row>
    <row r="2809" spans="1:110" x14ac:dyDescent="0.25">
      <c r="A2809">
        <v>77.5</v>
      </c>
      <c r="B2809" t="b">
        <v>1</v>
      </c>
      <c r="CW2809">
        <v>0.95782103825136611</v>
      </c>
      <c r="CX2809">
        <v>82.2</v>
      </c>
      <c r="CY2809">
        <v>85.662570582581694</v>
      </c>
      <c r="CZ2809">
        <v>88.31087974121354</v>
      </c>
      <c r="DA2809">
        <v>219.15462295321424</v>
      </c>
      <c r="DB2809">
        <f ca="1"/>
        <v>83.21929408827323</v>
      </c>
      <c r="DC2809">
        <f ca="1"/>
        <v>86.501999039071123</v>
      </c>
      <c r="DD2809">
        <v>83.073251142234497</v>
      </c>
      <c r="DE2809">
        <f ca="1"/>
        <v>83.71339052926551</v>
      </c>
      <c r="DF2809">
        <v>84.327322825750002</v>
      </c>
    </row>
    <row r="2810" spans="1:110" x14ac:dyDescent="0.25">
      <c r="A2810">
        <v>77.2</v>
      </c>
      <c r="B2810" t="b">
        <v>1</v>
      </c>
      <c r="CW2810">
        <v>0.95816256830601088</v>
      </c>
      <c r="CX2810">
        <v>82.2</v>
      </c>
      <c r="CY2810">
        <v>85.698846159852195</v>
      </c>
      <c r="CZ2810">
        <v>88.360360245161559</v>
      </c>
      <c r="DA2810">
        <v>219.71743037599069</v>
      </c>
      <c r="DB2810">
        <f ca="1"/>
        <v>83.242806760959695</v>
      </c>
      <c r="DC2810">
        <f ca="1"/>
        <v>86.543841119011148</v>
      </c>
      <c r="DD2810">
        <v>83.097508641260035</v>
      </c>
      <c r="DE2810">
        <f ca="1"/>
        <v>83.733211138970589</v>
      </c>
      <c r="DF2810">
        <v>84.34615563362253</v>
      </c>
    </row>
    <row r="2811" spans="1:110" x14ac:dyDescent="0.25">
      <c r="A2811">
        <v>77</v>
      </c>
      <c r="B2811" t="b">
        <v>1</v>
      </c>
      <c r="CW2811">
        <v>0.95850409836065575</v>
      </c>
      <c r="CX2811">
        <v>82.2</v>
      </c>
      <c r="CY2811">
        <v>85.735362324464646</v>
      </c>
      <c r="CZ2811">
        <v>88.410196914663899</v>
      </c>
      <c r="DA2811">
        <v>220.28485102581158</v>
      </c>
      <c r="DB2811">
        <f ca="1"/>
        <v>83.266457970235265</v>
      </c>
      <c r="DC2811">
        <f ca="1"/>
        <v>86.585974079835651</v>
      </c>
      <c r="DD2811">
        <v>83.121865354202754</v>
      </c>
      <c r="DE2811">
        <f ca="1"/>
        <v>83.753111800575283</v>
      </c>
      <c r="DF2811">
        <v>84.365059816969165</v>
      </c>
    </row>
    <row r="2812" spans="1:110" x14ac:dyDescent="0.25">
      <c r="A2812">
        <v>76.900000000000006</v>
      </c>
      <c r="B2812" t="b">
        <v>1</v>
      </c>
      <c r="CW2812">
        <v>0.95884562841530052</v>
      </c>
      <c r="CX2812">
        <v>82.2</v>
      </c>
      <c r="CY2812">
        <v>85.772122833030437</v>
      </c>
      <c r="CZ2812">
        <v>88.460395452313122</v>
      </c>
      <c r="DA2812">
        <v>220.85696115565469</v>
      </c>
      <c r="DB2812">
        <f ca="1"/>
        <v>83.290249824148333</v>
      </c>
      <c r="DC2812">
        <f ca="1"/>
        <v>86.628402524796343</v>
      </c>
      <c r="DD2812">
        <v>83.146322508477226</v>
      </c>
      <c r="DE2812">
        <f ca="1"/>
        <v>83.773093570266141</v>
      </c>
      <c r="DF2812">
        <v>84.38403630226324</v>
      </c>
    </row>
    <row r="2813" spans="1:110" x14ac:dyDescent="0.25">
      <c r="A2813">
        <v>76.8</v>
      </c>
      <c r="B2813" t="b">
        <v>1</v>
      </c>
      <c r="CW2813">
        <v>0.9591871584699454</v>
      </c>
      <c r="CX2813">
        <v>82.3</v>
      </c>
      <c r="CY2813">
        <v>85.809131532693698</v>
      </c>
      <c r="CZ2813">
        <v>88.510961700466154</v>
      </c>
      <c r="DA2813">
        <v>221.43383892486651</v>
      </c>
      <c r="DB2813">
        <f ca="1"/>
        <v>83.314184480612269</v>
      </c>
      <c r="DC2813">
        <f ca="1"/>
        <v>86.671131169090287</v>
      </c>
      <c r="DD2813">
        <v>83.17088135701681</v>
      </c>
      <c r="DE2813">
        <f ca="1"/>
        <v>83.793157526869692</v>
      </c>
      <c r="DF2813">
        <v>84.403086035599884</v>
      </c>
    </row>
    <row r="2814" spans="1:110" x14ac:dyDescent="0.25">
      <c r="A2814">
        <v>77</v>
      </c>
      <c r="B2814" t="b">
        <v>1</v>
      </c>
      <c r="CW2814">
        <v>0.95952868852459017</v>
      </c>
      <c r="CX2814">
        <v>82.3</v>
      </c>
      <c r="CY2814">
        <v>85.846392364096502</v>
      </c>
      <c r="CZ2814">
        <v>88.561901645878706</v>
      </c>
      <c r="DA2814">
        <v>222.01556446324236</v>
      </c>
      <c r="DB2814">
        <f ca="1"/>
        <v>83.338264149016865</v>
      </c>
      <c r="DC2814">
        <f ca="1"/>
        <v>86.714164843550265</v>
      </c>
      <c r="DD2814">
        <v>83.195543179022565</v>
      </c>
      <c r="DE2814">
        <f ca="1"/>
        <v>83.813304772531765</v>
      </c>
      <c r="DF2814">
        <v>84.422209983279856</v>
      </c>
    </row>
    <row r="2815" spans="1:110" x14ac:dyDescent="0.25">
      <c r="A2815">
        <v>76.8</v>
      </c>
      <c r="B2815" t="b">
        <v>1</v>
      </c>
      <c r="CW2815">
        <v>0.95987021857923494</v>
      </c>
      <c r="CX2815">
        <v>82.3</v>
      </c>
      <c r="CY2815">
        <v>85.88390936446747</v>
      </c>
      <c r="CZ2815">
        <v>88.613221424533563</v>
      </c>
      <c r="DA2815">
        <v>222.60221993782437</v>
      </c>
      <c r="DB2815">
        <f ca="1"/>
        <v>83.362491091906378</v>
      </c>
      <c r="DC2815">
        <f ca="1"/>
        <v>86.757508498489869</v>
      </c>
      <c r="DD2815">
        <v>83.220309280740835</v>
      </c>
      <c r="DE2815">
        <f ca="1"/>
        <v>83.833536433423575</v>
      </c>
      <c r="DF2815">
        <v>84.441409132415657</v>
      </c>
    </row>
    <row r="2816" spans="1:110" x14ac:dyDescent="0.25">
      <c r="A2816">
        <v>76.8</v>
      </c>
      <c r="B2816" t="b">
        <v>1</v>
      </c>
      <c r="CW2816">
        <v>0.96021174863387981</v>
      </c>
      <c r="CX2816">
        <v>82.3</v>
      </c>
      <c r="CY2816">
        <v>85.92168667083952</v>
      </c>
      <c r="CZ2816">
        <v>88.664927326673649</v>
      </c>
      <c r="DA2816">
        <v>223.19388962255266</v>
      </c>
      <c r="DB2816">
        <f ca="1"/>
        <v>83.386867626727039</v>
      </c>
      <c r="DC2816">
        <f ca="1"/>
        <v>86.801167207709994</v>
      </c>
      <c r="DD2816">
        <v>83.245180996270591</v>
      </c>
      <c r="DE2816">
        <f ca="1"/>
        <v>83.853853660474996</v>
      </c>
      <c r="DF2816">
        <v>84.46068449156131</v>
      </c>
    </row>
    <row r="2817" spans="1:110" x14ac:dyDescent="0.25">
      <c r="A2817">
        <v>76.5</v>
      </c>
      <c r="B2817" t="b">
        <v>1</v>
      </c>
      <c r="CW2817">
        <v>0.96055327868852458</v>
      </c>
      <c r="CX2817">
        <v>82.3</v>
      </c>
      <c r="CY2817">
        <v>85.959728523403712</v>
      </c>
      <c r="CZ2817">
        <v>88.717025802049207</v>
      </c>
      <c r="DA2817">
        <v>223.79065997091848</v>
      </c>
      <c r="DB2817">
        <f ca="1"/>
        <v>83.411396127647407</v>
      </c>
      <c r="DC2817">
        <f ca="1"/>
        <v>86.845146172675754</v>
      </c>
      <c r="DD2817">
        <v>83.270159688401975</v>
      </c>
      <c r="DE2817">
        <f ca="1"/>
        <v>83.874257630136867</v>
      </c>
      <c r="DF2817">
        <v>84.480037091366711</v>
      </c>
    </row>
    <row r="2818" spans="1:110" x14ac:dyDescent="0.25">
      <c r="A2818">
        <v>77</v>
      </c>
      <c r="B2818" t="b">
        <v>1</v>
      </c>
      <c r="CW2818">
        <v>0.96089480874316935</v>
      </c>
      <c r="CX2818">
        <v>82.4</v>
      </c>
      <c r="CY2818">
        <v>85.9980392690061</v>
      </c>
      <c r="CZ2818">
        <v>88.769523465391686</v>
      </c>
      <c r="DA2818">
        <v>224.39261969177829</v>
      </c>
      <c r="DB2818">
        <f ca="1"/>
        <v>83.436079027455989</v>
      </c>
      <c r="DC2818">
        <f ca="1"/>
        <v>86.889450726872312</v>
      </c>
      <c r="DD2818">
        <v>83.295246749487745</v>
      </c>
      <c r="DE2818">
        <f ca="1"/>
        <v>83.894749545173696</v>
      </c>
      <c r="DF2818">
        <v>84.499467985257752</v>
      </c>
    </row>
    <row r="2819" spans="1:110" x14ac:dyDescent="0.25">
      <c r="A2819">
        <v>76.3</v>
      </c>
      <c r="B2819" t="b">
        <v>1</v>
      </c>
      <c r="CW2819">
        <v>0.96123633879781423</v>
      </c>
      <c r="CX2819">
        <v>82.4</v>
      </c>
      <c r="CY2819">
        <v>86.036623364794835</v>
      </c>
      <c r="CZ2819">
        <v>88.822427102124053</v>
      </c>
      <c r="DA2819">
        <v>224.99985982849117</v>
      </c>
      <c r="DB2819">
        <f ca="1"/>
        <v>83.460918819539145</v>
      </c>
      <c r="DC2819">
        <f ca="1"/>
        <v>86.934086340348983</v>
      </c>
      <c r="DD2819">
        <v>83.320443602348917</v>
      </c>
      <c r="DE2819">
        <f ca="1"/>
        <v>83.915330635487976</v>
      </c>
      <c r="DF2819">
        <v>84.518978250143618</v>
      </c>
    </row>
    <row r="2820" spans="1:110" x14ac:dyDescent="0.25">
      <c r="A2820">
        <v>76.599999999999994</v>
      </c>
      <c r="B2820" t="b">
        <v>1</v>
      </c>
      <c r="CW2820">
        <v>0.96157786885245899</v>
      </c>
      <c r="CX2820">
        <v>82.4</v>
      </c>
      <c r="CY2820">
        <v>86.075485382025477</v>
      </c>
      <c r="CZ2820">
        <v>88.875743674322564</v>
      </c>
      <c r="DA2820">
        <v>225.61247384155828</v>
      </c>
      <c r="DB2820">
        <f ca="1"/>
        <v>83.485918059944126</v>
      </c>
      <c r="DC2820">
        <f ca="1"/>
        <v>86.979058624461203</v>
      </c>
      <c r="DD2820">
        <v>83.345751701216329</v>
      </c>
      <c r="DE2820">
        <f ca="1"/>
        <v>83.936002158977885</v>
      </c>
      <c r="DF2820">
        <v>84.538568987152431</v>
      </c>
    </row>
    <row r="2821" spans="1:110" x14ac:dyDescent="0.25">
      <c r="A2821">
        <v>76.400000000000006</v>
      </c>
      <c r="B2821" t="b">
        <v>1</v>
      </c>
      <c r="CW2821">
        <v>0.96191939890710387</v>
      </c>
      <c r="CX2821">
        <v>82.4</v>
      </c>
      <c r="CY2821">
        <v>86.114630010032997</v>
      </c>
      <c r="CZ2821">
        <v>88.929480326940606</v>
      </c>
      <c r="DA2821">
        <v>226.23055769495352</v>
      </c>
      <c r="DB2821">
        <f ca="1"/>
        <v>83.5110793695316</v>
      </c>
      <c r="DC2821">
        <f ca="1"/>
        <v>87.024373336821668</v>
      </c>
      <c r="DD2821">
        <v>83.371172532710276</v>
      </c>
      <c r="DE2821">
        <f ca="1"/>
        <v>83.956765402430065</v>
      </c>
      <c r="DF2821">
        <v>84.558241322396668</v>
      </c>
    </row>
    <row r="2822" spans="1:110" x14ac:dyDescent="0.25">
      <c r="A2822">
        <v>75.400000000000006</v>
      </c>
      <c r="B2822" t="b">
        <v>1</v>
      </c>
      <c r="CW2822">
        <v>0.96226092896174864</v>
      </c>
      <c r="CX2822">
        <v>82.4</v>
      </c>
      <c r="CY2822">
        <v>86.154062060379019</v>
      </c>
      <c r="CZ2822">
        <v>88.983644394311185</v>
      </c>
      <c r="DA2822">
        <v>226.85420994634012</v>
      </c>
      <c r="DB2822">
        <f ca="1"/>
        <v>83.536405436221969</v>
      </c>
      <c r="DC2822">
        <f ca="1"/>
        <v>87.07003638647052</v>
      </c>
      <c r="DD2822">
        <v>83.396707616859317</v>
      </c>
      <c r="DE2822">
        <f ca="1"/>
        <v>83.977621682448998</v>
      </c>
      <c r="DF2822">
        <v>84.577996407769902</v>
      </c>
    </row>
    <row r="2823" spans="1:110" x14ac:dyDescent="0.25">
      <c r="A2823">
        <v>76.2</v>
      </c>
      <c r="B2823" t="b">
        <v>1</v>
      </c>
      <c r="CW2823">
        <v>0.96260245901639341</v>
      </c>
      <c r="CX2823">
        <v>82.5</v>
      </c>
      <c r="CY2823">
        <v>86.19378647118404</v>
      </c>
      <c r="CZ2823">
        <v>89.038243406941476</v>
      </c>
      <c r="DA2823">
        <v>227.48353184139117</v>
      </c>
      <c r="DB2823">
        <f ca="1"/>
        <v>83.561899017340977</v>
      </c>
      <c r="DC2823">
        <f ca="1"/>
        <v>87.116053839277953</v>
      </c>
      <c r="DD2823">
        <v>83.422358508161039</v>
      </c>
      <c r="DE2823">
        <f ca="1"/>
        <v>83.998572346425206</v>
      </c>
      <c r="DF2823">
        <v>84.597835421776452</v>
      </c>
    </row>
    <row r="2824" spans="1:110" x14ac:dyDescent="0.25">
      <c r="A2824">
        <v>75.7</v>
      </c>
      <c r="B2824" t="b">
        <v>1</v>
      </c>
      <c r="CW2824">
        <v>0.96294398907103829</v>
      </c>
      <c r="CX2824">
        <v>82.5</v>
      </c>
      <c r="CY2824">
        <v>86.2338083116544</v>
      </c>
      <c r="CZ2824">
        <v>89.093285098616036</v>
      </c>
      <c r="DA2824">
        <v>228.11862741243525</v>
      </c>
      <c r="DB2824">
        <f ca="1"/>
        <v>83.587562942069781</v>
      </c>
      <c r="DC2824">
        <f ca="1"/>
        <v>87.162431923590262</v>
      </c>
      <c r="DD2824">
        <v>83.448126796686367</v>
      </c>
      <c r="DE2824">
        <f ca="1"/>
        <v>84.019618773543769</v>
      </c>
      <c r="DF2824">
        <v>84.617759570395464</v>
      </c>
    </row>
    <row r="2825" spans="1:110" x14ac:dyDescent="0.25">
      <c r="A2825">
        <v>75.400000000000006</v>
      </c>
      <c r="B2825" t="b">
        <v>1</v>
      </c>
      <c r="CW2825">
        <v>0.96328551912568305</v>
      </c>
      <c r="CX2825">
        <v>82.5</v>
      </c>
      <c r="CY2825">
        <v>86.274132786814747</v>
      </c>
      <c r="CZ2825">
        <v>89.148777413825115</v>
      </c>
      <c r="DA2825">
        <v>228.75960358166842</v>
      </c>
      <c r="DB2825">
        <f ca="1"/>
        <v>83.613400114004818</v>
      </c>
      <c r="DC2825">
        <f ca="1"/>
        <v>87.209177036133909</v>
      </c>
      <c r="DD2825">
        <v>83.474014109229742</v>
      </c>
      <c r="DE2825">
        <f ca="1"/>
        <v>84.040762375835783</v>
      </c>
      <c r="DF2825">
        <v>84.637770087981352</v>
      </c>
    </row>
    <row r="2826" spans="1:110" x14ac:dyDescent="0.25">
      <c r="A2826">
        <v>75.400000000000006</v>
      </c>
      <c r="B2826" t="b">
        <v>1</v>
      </c>
      <c r="CW2826">
        <v>0.96362704918032782</v>
      </c>
      <c r="CX2826">
        <v>82.5</v>
      </c>
      <c r="CY2826">
        <v>86.314765242457455</v>
      </c>
      <c r="CZ2826">
        <v>89.20472851553761</v>
      </c>
      <c r="DA2826">
        <v>229.40657026919229</v>
      </c>
      <c r="DB2826">
        <f ca="1"/>
        <v>83.639413513834043</v>
      </c>
      <c r="DC2826">
        <f ca="1"/>
        <v>87.256295748191661</v>
      </c>
      <c r="DD2826">
        <v>83.500022110507672</v>
      </c>
      <c r="DE2826">
        <f ca="1"/>
        <v>84.062004599274502</v>
      </c>
      <c r="DF2826">
        <v>84.657868238202497</v>
      </c>
    </row>
    <row r="2827" spans="1:110" x14ac:dyDescent="0.25">
      <c r="A2827">
        <v>75.400000000000006</v>
      </c>
      <c r="B2827" t="b">
        <v>1</v>
      </c>
      <c r="CW2827">
        <v>0.9639685792349727</v>
      </c>
      <c r="CX2827">
        <v>82.5</v>
      </c>
      <c r="CY2827">
        <v>86.355711170320831</v>
      </c>
      <c r="CZ2827">
        <v>89.261146793335826</v>
      </c>
      <c r="DA2827">
        <v>230.05964050614554</v>
      </c>
      <c r="DB2827">
        <f ca="1"/>
        <v>83.665606202135621</v>
      </c>
      <c r="DC2827">
        <f ca="1"/>
        <v>87.303794812065348</v>
      </c>
      <c r="DD2827">
        <v>83.526152504407946</v>
      </c>
      <c r="DE2827">
        <f ca="1"/>
        <v>84.083346924918885</v>
      </c>
      <c r="DF2827">
        <v>84.67805531501989</v>
      </c>
    </row>
    <row r="2828" spans="1:110" x14ac:dyDescent="0.25">
      <c r="A2828">
        <v>75.2</v>
      </c>
      <c r="B2828" t="b">
        <v>1</v>
      </c>
      <c r="CW2828">
        <v>0.96431010928961747</v>
      </c>
      <c r="CX2828">
        <v>82.5</v>
      </c>
      <c r="CY2828">
        <v>86.39697621350912</v>
      </c>
      <c r="CZ2828">
        <v>89.318040871934599</v>
      </c>
      <c r="DA2828">
        <v>230.71893055322377</v>
      </c>
      <c r="DB2828">
        <f ca="1"/>
        <v>83.691981322305821</v>
      </c>
      <c r="DC2828">
        <f ca="1"/>
        <v>87.351681167842244</v>
      </c>
      <c r="DD2828">
        <v>83.552407035292333</v>
      </c>
      <c r="DE2828">
        <f ca="1"/>
        <v>84.104790870106811</v>
      </c>
      <c r="DF2828">
        <v>84.698332643708397</v>
      </c>
    </row>
    <row r="2829" spans="1:110" x14ac:dyDescent="0.25">
      <c r="A2829">
        <v>75.099999999999994</v>
      </c>
      <c r="B2829" t="b">
        <v>1</v>
      </c>
      <c r="CW2829">
        <v>0.96465163934426235</v>
      </c>
      <c r="CX2829">
        <v>82.5</v>
      </c>
      <c r="CY2829">
        <v>86.438566172168194</v>
      </c>
      <c r="CZ2829">
        <v>89.375419620105518</v>
      </c>
      <c r="DA2829">
        <v>231.38456002489917</v>
      </c>
      <c r="DB2829">
        <f ca="1"/>
        <v>83.718542103623676</v>
      </c>
      <c r="DC2829">
        <f ca="1"/>
        <v>87.399961950482108</v>
      </c>
      <c r="DD2829">
        <v>83.578787489355491</v>
      </c>
      <c r="DE2829">
        <f ca="1"/>
        <v>84.126337989700772</v>
      </c>
      <c r="DF2829">
        <v>84.718701581922232</v>
      </c>
    </row>
    <row r="2830" spans="1:110" x14ac:dyDescent="0.25">
      <c r="A2830">
        <v>69.400000000000006</v>
      </c>
      <c r="B2830" t="b">
        <v>1</v>
      </c>
      <c r="CW2830">
        <v>0.96499316939890711</v>
      </c>
      <c r="CX2830">
        <v>82.6</v>
      </c>
      <c r="CY2830">
        <v>86.480487009431187</v>
      </c>
      <c r="CZ2830">
        <v>89.433292160029993</v>
      </c>
      <c r="DA2830">
        <v>232.05665201966755</v>
      </c>
      <c r="DB2830">
        <f ca="1"/>
        <v>83.745291864460029</v>
      </c>
      <c r="DC2830">
        <f ca="1"/>
        <v>87.44864449724318</v>
      </c>
      <c r="DD2830">
        <v>83.605295696043072</v>
      </c>
      <c r="DE2830">
        <f ca="1"/>
        <v>84.147989877388781</v>
      </c>
      <c r="DF2830">
        <v>84.739163520807608</v>
      </c>
    </row>
    <row r="2831" spans="1:110" x14ac:dyDescent="0.25">
      <c r="A2831">
        <v>69.2</v>
      </c>
      <c r="B2831" t="b">
        <v>1</v>
      </c>
      <c r="CW2831">
        <v>0.96533469945355188</v>
      </c>
      <c r="CX2831">
        <v>82.6</v>
      </c>
      <c r="CY2831">
        <v>86.522744857650139</v>
      </c>
      <c r="CZ2831">
        <v>89.491667877106451</v>
      </c>
      <c r="DA2831">
        <v>232.73533325668396</v>
      </c>
      <c r="DB2831">
        <f ca="1"/>
        <v>83.772234015639157</v>
      </c>
      <c r="DC2831">
        <f ca="1"/>
        <v>87.497736355466898</v>
      </c>
      <c r="DD2831">
        <v>83.631933529532347</v>
      </c>
      <c r="DE2831">
        <f ca="1"/>
        <v>84.169748167043608</v>
      </c>
      <c r="DF2831">
        <v>84.759719886164774</v>
      </c>
    </row>
    <row r="2832" spans="1:110" x14ac:dyDescent="0.25">
      <c r="A2832">
        <v>69.099999999999994</v>
      </c>
      <c r="B2832" t="b">
        <v>1</v>
      </c>
      <c r="CW2832">
        <v>0.96567622950819676</v>
      </c>
      <c r="CX2832">
        <v>82.6</v>
      </c>
      <c r="CY2832">
        <v>86.565346024930065</v>
      </c>
      <c r="CZ2832">
        <v>89.550556430238089</v>
      </c>
      <c r="DA2832">
        <v>233.42073421915964</v>
      </c>
      <c r="DB2832">
        <f ca="1"/>
        <v>83.799372063962068</v>
      </c>
      <c r="DC2832">
        <f ca="1"/>
        <v>87.547245290742822</v>
      </c>
      <c r="DD2832">
        <v>83.658702910278492</v>
      </c>
      <c r="DE2832">
        <f ca="1"/>
        <v>84.191614534143412</v>
      </c>
      <c r="DF2832">
        <v>84.780372139662205</v>
      </c>
    </row>
    <row r="2833" spans="1:110" x14ac:dyDescent="0.25">
      <c r="A2833">
        <v>68.8</v>
      </c>
      <c r="B2833" t="b">
        <v>1</v>
      </c>
      <c r="CW2833">
        <v>0.96601775956284153</v>
      </c>
      <c r="CX2833">
        <v>82.7</v>
      </c>
      <c r="CY2833">
        <v>86.608297001983431</v>
      </c>
      <c r="CZ2833">
        <v>89.609967762630021</v>
      </c>
      <c r="DA2833">
        <v>234.1129893049303</v>
      </c>
      <c r="DB2833">
        <f ca="1"/>
        <v>83.826709615900697</v>
      </c>
      <c r="DC2833">
        <f ca="1"/>
        <v>87.597179295475371</v>
      </c>
      <c r="DD2833">
        <v>83.685605806630363</v>
      </c>
      <c r="DE2833">
        <f ca="1"/>
        <v>84.21359069725743</v>
      </c>
      <c r="DF2833">
        <v>84.801121780105973</v>
      </c>
    </row>
    <row r="2834" spans="1:110" x14ac:dyDescent="0.25">
      <c r="A2834">
        <v>68.5</v>
      </c>
      <c r="B2834" t="b">
        <v>1</v>
      </c>
      <c r="CW2834">
        <v>0.96635928961748629</v>
      </c>
      <c r="CX2834">
        <v>82.7</v>
      </c>
      <c r="CY2834">
        <v>86.651604469324212</v>
      </c>
      <c r="CZ2834">
        <v>89.669912113126358</v>
      </c>
      <c r="DA2834">
        <v>234.81223698463035</v>
      </c>
      <c r="DB2834">
        <f ca="1"/>
        <v>83.85425038147325</v>
      </c>
      <c r="DC2834">
        <f ca="1"/>
        <v>87.64754659787765</v>
      </c>
      <c r="DD2834">
        <v>83.712644236519623</v>
      </c>
      <c r="DE2834">
        <f ca="1"/>
        <v>84.235678419600035</v>
      </c>
      <c r="DF2834">
        <v>84.821970344767223</v>
      </c>
    </row>
    <row r="2835" spans="1:110" x14ac:dyDescent="0.25">
      <c r="A2835">
        <v>68.3</v>
      </c>
      <c r="B2835" t="b">
        <v>1</v>
      </c>
      <c r="CW2835">
        <v>0.96670081967213117</v>
      </c>
      <c r="CX2835">
        <v>82.7</v>
      </c>
      <c r="CY2835">
        <v>86.695275304821834</v>
      </c>
      <c r="CZ2835">
        <v>89.730400028119575</v>
      </c>
      <c r="DA2835">
        <v>235.51861996793622</v>
      </c>
      <c r="DB2835">
        <f ca="1"/>
        <v>83.881998178311534</v>
      </c>
      <c r="DC2835">
        <f ca="1"/>
        <v>87.698355671417204</v>
      </c>
      <c r="DD2835">
        <v>83.739820269227081</v>
      </c>
      <c r="DE2835">
        <f ca="1"/>
        <v>84.257879510657446</v>
      </c>
      <c r="DF2835">
        <v>84.842919410771117</v>
      </c>
    </row>
    <row r="2836" spans="1:110" x14ac:dyDescent="0.25">
      <c r="A2836">
        <v>68</v>
      </c>
      <c r="B2836" t="b">
        <v>1</v>
      </c>
      <c r="CW2836">
        <v>0.96704234972677594</v>
      </c>
      <c r="CX2836">
        <v>82.7</v>
      </c>
      <c r="CY2836">
        <v>86.739316591637063</v>
      </c>
      <c r="CZ2836">
        <v>89.79144237406841</v>
      </c>
      <c r="DA2836">
        <v>236.23228537837886</v>
      </c>
      <c r="DB2836">
        <f ca="1"/>
        <v>83.90995693593166</v>
      </c>
      <c r="DC2836">
        <f ca="1"/>
        <v>87.749615244741875</v>
      </c>
      <c r="DD2836">
        <v>83.767136027230805</v>
      </c>
      <c r="DE2836">
        <f ca="1"/>
        <v>84.280195827890878</v>
      </c>
      <c r="DF2836">
        <v>84.863970596550672</v>
      </c>
    </row>
    <row r="2837" spans="1:110" x14ac:dyDescent="0.25">
      <c r="A2837">
        <v>67.900000000000006</v>
      </c>
      <c r="B2837" t="b">
        <v>1</v>
      </c>
      <c r="CW2837">
        <v>0.96738387978142082</v>
      </c>
      <c r="CX2837">
        <v>82.7</v>
      </c>
      <c r="CY2837">
        <v>86.783735626563299</v>
      </c>
      <c r="CZ2837">
        <v>89.853050350661007</v>
      </c>
      <c r="DA2837">
        <v>236.95338493726439</v>
      </c>
      <c r="DB2837">
        <f ca="1"/>
        <v>83.938130700220967</v>
      </c>
      <c r="DC2837">
        <f ca="1"/>
        <v>87.801334312115131</v>
      </c>
      <c r="DD2837">
        <v>83.794593688140807</v>
      </c>
      <c r="DE2837">
        <f ca="1"/>
        <v>84.302629278520854</v>
      </c>
      <c r="DF2837">
        <v>84.885125563369371</v>
      </c>
    </row>
    <row r="2838" spans="1:110" x14ac:dyDescent="0.25">
      <c r="A2838">
        <v>67.8</v>
      </c>
      <c r="B2838" t="b">
        <v>1</v>
      </c>
      <c r="CW2838">
        <v>0.96772540983606559</v>
      </c>
      <c r="CX2838">
        <v>82.7</v>
      </c>
      <c r="CY2838">
        <v>86.828539928798349</v>
      </c>
      <c r="CZ2838">
        <v>89.915235504663883</v>
      </c>
      <c r="DA2838">
        <v>237.68207515727121</v>
      </c>
      <c r="DB2838">
        <f ca="1"/>
        <v>83.966523638153888</v>
      </c>
      <c r="DC2838">
        <f ca="1"/>
        <v>87.853522144393125</v>
      </c>
      <c r="DD2838">
        <v>83.82219548672488</v>
      </c>
      <c r="DE2838">
        <f ca="1"/>
        <v>84.325181821397265</v>
      </c>
      <c r="DF2838">
        <v>84.906386016916443</v>
      </c>
    </row>
    <row r="2839" spans="1:110" x14ac:dyDescent="0.25">
      <c r="A2839">
        <v>67.599999999999994</v>
      </c>
      <c r="B2839" t="b">
        <v>1</v>
      </c>
      <c r="CW2839">
        <v>0.96806693989071035</v>
      </c>
      <c r="CX2839">
        <v>82.8</v>
      </c>
      <c r="CY2839">
        <v>86.87373724917407</v>
      </c>
      <c r="CZ2839">
        <v>89.97800974450054</v>
      </c>
      <c r="DA2839">
        <v>238.41851754634959</v>
      </c>
      <c r="DB2839">
        <f ca="1"/>
        <v>83.995140042751615</v>
      </c>
      <c r="DC2839">
        <f ca="1"/>
        <v>87.906188300576957</v>
      </c>
      <c r="DD2839">
        <v>83.849943717031394</v>
      </c>
      <c r="DE2839">
        <f ca="1"/>
        <v>84.347855468960361</v>
      </c>
      <c r="DF2839">
        <v>84.927753708979097</v>
      </c>
    </row>
    <row r="2840" spans="1:110" x14ac:dyDescent="0.25">
      <c r="A2840">
        <v>67.3</v>
      </c>
      <c r="B2840" t="b">
        <v>1</v>
      </c>
      <c r="CW2840">
        <v>0.96840846994535523</v>
      </c>
      <c r="CX2840">
        <v>82.8</v>
      </c>
      <c r="CY2840">
        <v>86.919335579872524</v>
      </c>
      <c r="CZ2840">
        <v>90.04138535560638</v>
      </c>
      <c r="DA2840">
        <v>239.16287882258115</v>
      </c>
      <c r="DB2840">
        <f ca="1"/>
        <v>84.023984338300522</v>
      </c>
      <c r="DC2840">
        <f ca="1"/>
        <v>87.959342639977535</v>
      </c>
      <c r="DD2840">
        <v>83.877840734614409</v>
      </c>
      <c r="DE2840">
        <f ca="1"/>
        <v>84.370652289298093</v>
      </c>
      <c r="DF2840">
        <v>84.949230439196327</v>
      </c>
    </row>
    <row r="2841" spans="1:110" x14ac:dyDescent="0.25">
      <c r="A2841">
        <v>67.8</v>
      </c>
      <c r="B2841" t="b">
        <v>1</v>
      </c>
      <c r="CW2841">
        <v>0.96875</v>
      </c>
      <c r="CX2841">
        <v>82.9</v>
      </c>
      <c r="CY2841">
        <v>86.965343164660126</v>
      </c>
      <c r="CZ2841">
        <v>90.105375016609443</v>
      </c>
      <c r="DA2841">
        <v>239.91533114071677</v>
      </c>
      <c r="DB2841">
        <f ca="1"/>
        <v>84.053061085845982</v>
      </c>
      <c r="DC2841">
        <f ca="1"/>
        <v>88.012995335032045</v>
      </c>
      <c r="DD2841">
        <v>83.905888958867351</v>
      </c>
      <c r="DE2841">
        <f ca="1"/>
        <v>84.393574408305398</v>
      </c>
      <c r="DF2841">
        <v>84.970818056899162</v>
      </c>
    </row>
    <row r="2842" spans="1:110" x14ac:dyDescent="0.25">
      <c r="A2842">
        <v>67.2</v>
      </c>
      <c r="B2842" t="b">
        <v>1</v>
      </c>
      <c r="CW2842">
        <v>0.96909153005464477</v>
      </c>
      <c r="CX2842">
        <v>83</v>
      </c>
      <c r="CY2842">
        <v>87.011768509673558</v>
      </c>
      <c r="CZ2842">
        <v>90.169991816392454</v>
      </c>
      <c r="DA2842">
        <v>240.67605233116421</v>
      </c>
      <c r="DB2842">
        <f ca="1"/>
        <v>84.082374988979339</v>
      </c>
      <c r="DC2842">
        <f ca="1"/>
        <v>88.067156884814835</v>
      </c>
      <c r="DD2842">
        <v>83.934090875471838</v>
      </c>
      <c r="DE2842">
        <f ca="1"/>
        <v>84.416624011952223</v>
      </c>
      <c r="DF2842">
        <v>84.992518463042728</v>
      </c>
    </row>
    <row r="2843" spans="1:110" x14ac:dyDescent="0.25">
      <c r="A2843">
        <v>67.099999999999994</v>
      </c>
      <c r="B2843" t="b">
        <v>1</v>
      </c>
      <c r="CW2843">
        <v>0.96943306010928965</v>
      </c>
      <c r="CX2843">
        <v>83</v>
      </c>
      <c r="CY2843">
        <v>87.058620394793294</v>
      </c>
      <c r="CZ2843">
        <v>90.235249272092759</v>
      </c>
      <c r="DA2843">
        <v>241.44522615225139</v>
      </c>
      <c r="DB2843">
        <f ca="1"/>
        <v>84.111930899936979</v>
      </c>
      <c r="DC2843">
        <f ca="1"/>
        <v>88.121838129288165</v>
      </c>
      <c r="DD2843">
        <v>83.962449038968643</v>
      </c>
      <c r="DE2843">
        <f ca="1"/>
        <v>84.439803348666388</v>
      </c>
      <c r="DF2843">
        <v>85.014333612235532</v>
      </c>
    </row>
    <row r="2844" spans="1:110" x14ac:dyDescent="0.25">
      <c r="A2844">
        <v>67.400000000000006</v>
      </c>
      <c r="B2844" t="b">
        <v>1</v>
      </c>
      <c r="CW2844">
        <v>0.96977459016393441</v>
      </c>
      <c r="CX2844">
        <v>83</v>
      </c>
      <c r="CY2844">
        <v>87.105907885643958</v>
      </c>
      <c r="CZ2844">
        <v>90.301161348103903</v>
      </c>
      <c r="DA2844">
        <v>242.2230425566629</v>
      </c>
      <c r="DB2844">
        <f ca="1"/>
        <v>84.141733826032166</v>
      </c>
      <c r="DC2844">
        <f ca="1"/>
        <v>88.17705026434227</v>
      </c>
      <c r="DD2844">
        <v>83.990966075458076</v>
      </c>
      <c r="DE2844">
        <f ca="1"/>
        <v>84.463114731838843</v>
      </c>
      <c r="DF2844">
        <v>85.036265514872156</v>
      </c>
    </row>
    <row r="2845" spans="1:110" x14ac:dyDescent="0.25">
      <c r="A2845">
        <v>67.099999999999994</v>
      </c>
      <c r="B2845" t="b">
        <v>1</v>
      </c>
      <c r="CW2845">
        <v>0.97011612021857918</v>
      </c>
      <c r="CX2845">
        <v>83</v>
      </c>
      <c r="CY2845">
        <v>87.1536403462637</v>
      </c>
      <c r="CZ2845">
        <v>90.367742476146759</v>
      </c>
      <c r="DA2845">
        <v>243.00969797301786</v>
      </c>
      <c r="DB2845">
        <f ca="1"/>
        <v>84.171788936441743</v>
      </c>
      <c r="DC2845">
        <f ca="1"/>
        <v>88.232804857678289</v>
      </c>
      <c r="DD2845">
        <v>84.019644685438422</v>
      </c>
      <c r="DE2845">
        <f ca="1"/>
        <v>84.48656054245896</v>
      </c>
      <c r="DF2845">
        <v>85.058316239376055</v>
      </c>
    </row>
    <row r="2846" spans="1:110" x14ac:dyDescent="0.25">
      <c r="A2846">
        <v>72</v>
      </c>
      <c r="B2846" t="b">
        <v>1</v>
      </c>
      <c r="CW2846">
        <v>0.97045765027322406</v>
      </c>
      <c r="CX2846">
        <v>83</v>
      </c>
      <c r="CY2846">
        <v>87.201827452487777</v>
      </c>
      <c r="CZ2846">
        <v>90.435007576482874</v>
      </c>
      <c r="DA2846">
        <v>243.80539560362931</v>
      </c>
      <c r="DB2846">
        <f ca="1"/>
        <v>84.202101569371678</v>
      </c>
      <c r="DC2846">
        <f ca="1"/>
        <v>88.289113865590821</v>
      </c>
      <c r="DD2846">
        <v>84.04848764679052</v>
      </c>
      <c r="DE2846">
        <f ca="1"/>
        <v>84.51014323188825</v>
      </c>
      <c r="DF2846">
        <v>85.080487914559029</v>
      </c>
    </row>
    <row r="2847" spans="1:110" x14ac:dyDescent="0.25">
      <c r="A2847">
        <v>71.7</v>
      </c>
      <c r="B2847" t="b">
        <v>1</v>
      </c>
      <c r="CW2847">
        <v>0.97079918032786883</v>
      </c>
      <c r="CX2847">
        <v>83</v>
      </c>
      <c r="CY2847">
        <v>87.25047920609542</v>
      </c>
      <c r="CZ2847">
        <v>90.502972080349025</v>
      </c>
      <c r="DA2847">
        <v>244.61034573957645</v>
      </c>
      <c r="DB2847">
        <f ca="1"/>
        <v>84.232677239627009</v>
      </c>
      <c r="DC2847">
        <f ca="1"/>
        <v>88.34598965071261</v>
      </c>
      <c r="DD2847">
        <v>84.077497817918129</v>
      </c>
      <c r="DE2847">
        <f ca="1"/>
        <v>84.533865324781218</v>
      </c>
      <c r="DF2847">
        <v>85.102782732105197</v>
      </c>
    </row>
    <row r="2848" spans="1:110" x14ac:dyDescent="0.25">
      <c r="A2848">
        <v>71.599999999999994</v>
      </c>
      <c r="B2848" t="b">
        <v>1</v>
      </c>
      <c r="CW2848">
        <v>0.97114071038251371</v>
      </c>
      <c r="CX2848">
        <v>83</v>
      </c>
      <c r="CY2848">
        <v>87.299605949773422</v>
      </c>
      <c r="CZ2848">
        <v>90.571651953699359</v>
      </c>
      <c r="DA2848">
        <v>245.42476609431409</v>
      </c>
      <c r="DB2848">
        <f ca="1"/>
        <v>84.263521646614521</v>
      </c>
      <c r="DC2848">
        <f ca="1"/>
        <v>88.403445000788736</v>
      </c>
      <c r="DD2848">
        <v>84.106678141054161</v>
      </c>
      <c r="DE2848">
        <f ca="1"/>
        <v>84.557729422163376</v>
      </c>
      <c r="DF2848">
        <v>85.125202949187539</v>
      </c>
    </row>
    <row r="2849" spans="1:110" x14ac:dyDescent="0.25">
      <c r="A2849">
        <v>71.400000000000006</v>
      </c>
      <c r="B2849" t="b">
        <v>1</v>
      </c>
      <c r="CW2849">
        <v>0.97148224043715847</v>
      </c>
      <c r="CX2849">
        <v>83</v>
      </c>
      <c r="CY2849">
        <v>87.349218382953211</v>
      </c>
      <c r="CZ2849">
        <v>90.641063722346885</v>
      </c>
      <c r="DA2849">
        <v>246.24888215713747</v>
      </c>
      <c r="DB2849">
        <f ca="1"/>
        <v>84.294640682807767</v>
      </c>
      <c r="DC2849">
        <f ca="1"/>
        <v>88.461493148552506</v>
      </c>
      <c r="DD2849">
        <v>84.136031645743444</v>
      </c>
      <c r="DE2849">
        <f ca="1"/>
        <v>84.581738204676483</v>
      </c>
      <c r="DF2849">
        <v>85.147750891225641</v>
      </c>
    </row>
    <row r="2850" spans="1:110" x14ac:dyDescent="0.25">
      <c r="A2850">
        <v>71.2</v>
      </c>
      <c r="B2850" t="b">
        <v>1</v>
      </c>
      <c r="CW2850">
        <v>0.97182377049180324</v>
      </c>
      <c r="CX2850">
        <v>83</v>
      </c>
      <c r="CY2850">
        <v>87.399327578584334</v>
      </c>
      <c r="CZ2850">
        <v>90.711224498605006</v>
      </c>
      <c r="DA2850">
        <v>247.0829275679456</v>
      </c>
      <c r="DB2850">
        <f ca="1"/>
        <v>84.326040442707622</v>
      </c>
      <c r="DC2850">
        <f ca="1"/>
        <v>88.520147792781785</v>
      </c>
      <c r="DD2850">
        <v>84.165561452513771</v>
      </c>
      <c r="DE2850">
        <f ca="1"/>
        <v>84.605894436002373</v>
      </c>
      <c r="DF2850">
        <v>85.170428954794062</v>
      </c>
    </row>
    <row r="2851" spans="1:110" x14ac:dyDescent="0.25">
      <c r="A2851">
        <v>71</v>
      </c>
      <c r="B2851" t="b">
        <v>1</v>
      </c>
      <c r="CW2851">
        <v>0.97216530054644812</v>
      </c>
      <c r="CX2851">
        <v>83</v>
      </c>
      <c r="CY2851">
        <v>87.449945000911242</v>
      </c>
      <c r="CZ2851">
        <v>90.782152009538436</v>
      </c>
      <c r="DA2851">
        <v>247.92714451485492</v>
      </c>
      <c r="DB2851">
        <f ca="1"/>
        <v>84.357727232333403</v>
      </c>
      <c r="DC2851">
        <f ca="1"/>
        <v>88.579423120621968</v>
      </c>
      <c r="DD2851">
        <v>84.19527077674789</v>
      </c>
      <c r="DE2851">
        <f ca="1"/>
        <v>84.630200966477631</v>
      </c>
      <c r="DF2851">
        <v>85.193239610691563</v>
      </c>
    </row>
    <row r="2852" spans="1:110" x14ac:dyDescent="0.25">
      <c r="A2852">
        <v>78</v>
      </c>
      <c r="B2852" t="b">
        <v>1</v>
      </c>
      <c r="CW2852">
        <v>0.97250683060109289</v>
      </c>
      <c r="CX2852">
        <v>83</v>
      </c>
      <c r="CY2852">
        <v>87.501082524326719</v>
      </c>
      <c r="CZ2852">
        <v>90.853864626941203</v>
      </c>
      <c r="DA2852">
        <v>248.7817841563587</v>
      </c>
      <c r="DB2852">
        <f ca="1"/>
        <v>84.389707579283012</v>
      </c>
      <c r="DC2852">
        <f ca="1"/>
        <v>88.639333831267351</v>
      </c>
      <c r="DD2852">
        <v>84.225162932769805</v>
      </c>
      <c r="DE2852">
        <f ca="1"/>
        <v>84.654660736911765</v>
      </c>
      <c r="DF2852">
        <v>85.216185407182167</v>
      </c>
    </row>
    <row r="2853" spans="1:110" x14ac:dyDescent="0.25">
      <c r="A2853">
        <v>75</v>
      </c>
      <c r="B2853" t="b">
        <v>1</v>
      </c>
      <c r="CW2853">
        <v>0.97284836065573765</v>
      </c>
      <c r="CX2853">
        <v>83</v>
      </c>
      <c r="CY2853">
        <v>87.552752453381771</v>
      </c>
      <c r="CZ2853">
        <v>90.926381399170523</v>
      </c>
      <c r="DA2853">
        <v>249.64710706987626</v>
      </c>
      <c r="DB2853">
        <f ca="1"/>
        <v>84.42198824340403</v>
      </c>
      <c r="DC2853">
        <f ca="1"/>
        <v>88.69989516110212</v>
      </c>
      <c r="DD2853">
        <v>84.255241338160431</v>
      </c>
      <c r="DE2853">
        <f ca="1"/>
        <v>84.679276782623674</v>
      </c>
      <c r="DF2853">
        <v>85.239268973419883</v>
      </c>
    </row>
    <row r="2854" spans="1:110" x14ac:dyDescent="0.25">
      <c r="A2854">
        <v>73</v>
      </c>
      <c r="B2854" t="b">
        <v>1</v>
      </c>
      <c r="CW2854">
        <v>0.97318989071038253</v>
      </c>
      <c r="CX2854">
        <v>83</v>
      </c>
      <c r="CY2854">
        <v>87.604967544038004</v>
      </c>
      <c r="CZ2854">
        <v>90.999722084976824</v>
      </c>
      <c r="DA2854">
        <v>250.52338372869073</v>
      </c>
      <c r="DB2854">
        <f ca="1"/>
        <v>84.454576228120629</v>
      </c>
      <c r="DC2854">
        <f ca="1"/>
        <v>88.761122910410748</v>
      </c>
      <c r="DD2854">
        <v>84.285509518318236</v>
      </c>
      <c r="DE2854">
        <f ca="1"/>
        <v>84.704052237711224</v>
      </c>
      <c r="DF2854">
        <v>85.262493023069837</v>
      </c>
    </row>
    <row r="2855" spans="1:110" x14ac:dyDescent="0.25">
      <c r="A2855">
        <v>71</v>
      </c>
      <c r="B2855" t="b">
        <v>1</v>
      </c>
      <c r="CW2855">
        <v>0.9735314207650273</v>
      </c>
      <c r="CX2855">
        <v>83</v>
      </c>
      <c r="CY2855">
        <v>87.657741026256915</v>
      </c>
      <c r="CZ2855">
        <v>91.073907189481275</v>
      </c>
      <c r="DA2855">
        <v>251.41089500946234</v>
      </c>
      <c r="DB2855">
        <f ca="1"/>
        <v>84.487478792466021</v>
      </c>
      <c r="DC2855">
        <f ca="1"/>
        <v>88.823033471776796</v>
      </c>
      <c r="DD2855">
        <v>84.315971111282053</v>
      </c>
      <c r="DE2855">
        <f ca="1"/>
        <v>84.728990339570927</v>
      </c>
      <c r="DF2855">
        <v>85.285860358140155</v>
      </c>
    </row>
    <row r="2856" spans="1:110" x14ac:dyDescent="0.25">
      <c r="A2856">
        <v>69.900000000000006</v>
      </c>
      <c r="B2856" t="b">
        <v>1</v>
      </c>
      <c r="CW2856">
        <v>0.97387295081967218</v>
      </c>
      <c r="CX2856">
        <v>83</v>
      </c>
      <c r="CY2856">
        <v>87.711086628028625</v>
      </c>
      <c r="CZ2856">
        <v>91.148958002468333</v>
      </c>
      <c r="DA2856">
        <v>252.30993273270249</v>
      </c>
      <c r="DB2856">
        <f ca="1"/>
        <v>84.5207034638739</v>
      </c>
      <c r="DC2856">
        <f ca="1"/>
        <v>88.885643860300448</v>
      </c>
      <c r="DD2856">
        <v>84.346629872835194</v>
      </c>
      <c r="DE2856">
        <f ca="1"/>
        <v>84.75409443368558</v>
      </c>
      <c r="DF2856">
        <v>85.309373873039249</v>
      </c>
    </row>
    <row r="2857" spans="1:110" x14ac:dyDescent="0.25">
      <c r="A2857">
        <v>69.599999999999994</v>
      </c>
      <c r="B2857" t="b">
        <v>1</v>
      </c>
      <c r="CW2857">
        <v>0.97421448087431695</v>
      </c>
      <c r="CX2857">
        <v>83</v>
      </c>
      <c r="CY2857">
        <v>87.76501860095189</v>
      </c>
      <c r="CZ2857">
        <v>91.224896639173664</v>
      </c>
      <c r="DA2857">
        <v>253.22080023880432</v>
      </c>
      <c r="DB2857">
        <f ca="1"/>
        <v>84.554258051787329</v>
      </c>
      <c r="DC2857">
        <f ca="1"/>
        <v>88.948971745776717</v>
      </c>
      <c r="DD2857">
        <v>84.377489681910461</v>
      </c>
      <c r="DE2857">
        <f ca="1"/>
        <v>84.779367978699611</v>
      </c>
      <c r="DF2857">
        <v>85.333036558875136</v>
      </c>
    </row>
    <row r="2858" spans="1:110" x14ac:dyDescent="0.25">
      <c r="A2858">
        <v>69.400000000000006</v>
      </c>
      <c r="B2858" t="b">
        <v>1</v>
      </c>
      <c r="CW2858">
        <v>0.97455601092896171</v>
      </c>
      <c r="CX2858">
        <v>83.1</v>
      </c>
      <c r="CY2858">
        <v>87.819551747487779</v>
      </c>
      <c r="CZ2858">
        <v>91.301746083765366</v>
      </c>
      <c r="DA2858">
        <v>254.14381300248263</v>
      </c>
      <c r="DB2858">
        <f ca="1"/>
        <v>84.588150662149332</v>
      </c>
      <c r="DC2858">
        <f ca="1"/>
        <v>89.013035486989409</v>
      </c>
      <c r="DD2858">
        <v>84.408554546318683</v>
      </c>
      <c r="DE2858">
        <f ca="1"/>
        <v>84.804814551803375</v>
      </c>
      <c r="DF2858">
        <v>85.356851508014614</v>
      </c>
    </row>
    <row r="2859" spans="1:110" x14ac:dyDescent="0.25">
      <c r="A2859">
        <v>69.3</v>
      </c>
      <c r="B2859" t="b">
        <v>1</v>
      </c>
      <c r="CW2859">
        <v>0.97489754098360659</v>
      </c>
      <c r="CX2859">
        <v>83.2</v>
      </c>
      <c r="CY2859">
        <v>87.874701450020467</v>
      </c>
      <c r="CZ2859">
        <v>91.379530235736965</v>
      </c>
      <c r="DA2859">
        <v>255.07929928873097</v>
      </c>
      <c r="DB2859">
        <f ca="1"/>
        <v>84.622389712844424</v>
      </c>
      <c r="DC2859">
        <f ca="1"/>
        <v>89.077854168290585</v>
      </c>
      <c r="DD2859">
        <v>84.439828608824371</v>
      </c>
      <c r="DE2859">
        <f ca="1"/>
        <v>84.830437854449755</v>
      </c>
      <c r="DF2859">
        <v>85.380821918921896</v>
      </c>
    </row>
    <row r="2860" spans="1:110" x14ac:dyDescent="0.25">
      <c r="A2860">
        <v>69.099999999999994</v>
      </c>
      <c r="B2860" t="b">
        <v>1</v>
      </c>
      <c r="CW2860">
        <v>0.97523907103825136</v>
      </c>
      <c r="CX2860">
        <v>83.3</v>
      </c>
      <c r="CY2860">
        <v>87.930483701871538</v>
      </c>
      <c r="CZ2860">
        <v>91.458273959447027</v>
      </c>
      <c r="DA2860">
        <v>256.02760085371119</v>
      </c>
      <c r="DB2860">
        <f ca="1"/>
        <v>84.65698395016814</v>
      </c>
      <c r="DC2860">
        <f ca="1"/>
        <v>89.143447638651068</v>
      </c>
      <c r="DD2860">
        <v>84.471316153594586</v>
      </c>
      <c r="DE2860">
        <f ca="1"/>
        <v>84.856241718428251</v>
      </c>
      <c r="DF2860">
        <v>85.404951101297371</v>
      </c>
    </row>
    <row r="2861" spans="1:110" x14ac:dyDescent="0.25">
      <c r="A2861">
        <v>69</v>
      </c>
      <c r="B2861" t="b">
        <v>1</v>
      </c>
      <c r="CW2861">
        <v>0.97558060109289613</v>
      </c>
      <c r="CX2861">
        <v>83.4</v>
      </c>
      <c r="CY2861">
        <v>87.986915140428252</v>
      </c>
      <c r="CZ2861">
        <v>91.538003137068415</v>
      </c>
      <c r="DA2861">
        <v>256.98907369432339</v>
      </c>
      <c r="DB2861">
        <f ca="1"/>
        <v>84.691942466407525</v>
      </c>
      <c r="DC2861">
        <f ca="1"/>
        <v>89.209836553385955</v>
      </c>
      <c r="DD2861">
        <v>84.503021613049725</v>
      </c>
      <c r="DE2861">
        <f ca="1"/>
        <v>84.882230112324308</v>
      </c>
      <c r="DF2861">
        <v>85.429242481540143</v>
      </c>
    </row>
    <row r="2862" spans="1:110" x14ac:dyDescent="0.25">
      <c r="A2862">
        <v>74.099999999999994</v>
      </c>
      <c r="B2862" t="b">
        <v>1</v>
      </c>
      <c r="CW2862">
        <v>0.97592213114754101</v>
      </c>
      <c r="CX2862">
        <v>83.5</v>
      </c>
      <c r="CY2862">
        <v>88.044013082561435</v>
      </c>
      <c r="CZ2862">
        <v>91.61874472523121</v>
      </c>
      <c r="DA2862">
        <v>257.96408885056456</v>
      </c>
      <c r="DB2862">
        <f ca="1"/>
        <v>84.72727471862494</v>
      </c>
      <c r="DC2862">
        <f ca="1"/>
        <v>89.277042418778535</v>
      </c>
      <c r="DD2862">
        <v>84.534949575146911</v>
      </c>
      <c r="DE2862">
        <f ca="1"/>
        <v>84.908407148393948</v>
      </c>
      <c r="DF2862">
        <v>85.453699608559134</v>
      </c>
    </row>
    <row r="2863" spans="1:110" x14ac:dyDescent="0.25">
      <c r="A2863">
        <v>73.900000000000006</v>
      </c>
      <c r="B2863" t="b">
        <v>1</v>
      </c>
      <c r="CW2863">
        <v>0.97626366120218577</v>
      </c>
      <c r="CX2863">
        <v>83.5</v>
      </c>
      <c r="CY2863">
        <v>88.10179556252659</v>
      </c>
      <c r="CZ2863">
        <v>91.700526815674436</v>
      </c>
      <c r="DA2863">
        <v>258.95303326520428</v>
      </c>
      <c r="DB2863">
        <f ca="1"/>
        <v>84.762990548745407</v>
      </c>
      <c r="DC2863">
        <f ca="1"/>
        <v>89.345087639848145</v>
      </c>
      <c r="DD2863">
        <v>84.567104791129935</v>
      </c>
      <c r="DE2863">
        <f ca="1"/>
        <v>84.934777089886836</v>
      </c>
      <c r="DF2863">
        <v>85.478326159960488</v>
      </c>
    </row>
    <row r="2864" spans="1:110" x14ac:dyDescent="0.25">
      <c r="A2864">
        <v>73.8</v>
      </c>
      <c r="B2864" t="b">
        <v>1</v>
      </c>
      <c r="CW2864">
        <v>0.97660519125683065</v>
      </c>
      <c r="CX2864">
        <v>83.7</v>
      </c>
      <c r="CY2864">
        <v>88.160281372560846</v>
      </c>
      <c r="CZ2864">
        <v>91.783378700253223</v>
      </c>
      <c r="DA2864">
        <v>259.95631070576513</v>
      </c>
      <c r="DB2864">
        <f ca="1"/>
        <v>84.799100205058693</v>
      </c>
      <c r="DC2864">
        <f ca="1"/>
        <v>89.41399557153288</v>
      </c>
      <c r="DD2864">
        <v>84.599492183783028</v>
      </c>
      <c r="DE2864">
        <f ca="1"/>
        <v>84.96134435885385</v>
      </c>
      <c r="DF2864">
        <v>85.503125948641411</v>
      </c>
    </row>
    <row r="2865" spans="1:110" x14ac:dyDescent="0.25">
      <c r="A2865">
        <v>73.7</v>
      </c>
      <c r="B2865" t="b">
        <v>1</v>
      </c>
      <c r="CW2865">
        <v>0.97694672131147542</v>
      </c>
      <c r="CX2865">
        <v>84</v>
      </c>
      <c r="CY2865">
        <v>88.219490106409793</v>
      </c>
      <c r="CZ2865">
        <v>91.867330940680645</v>
      </c>
      <c r="DA2865">
        <v>260.97434275429845</v>
      </c>
      <c r="DB2865">
        <f ca="1"/>
        <v>84.835614365257797</v>
      </c>
      <c r="DC2865">
        <f ca="1"/>
        <v>89.483790573584415</v>
      </c>
      <c r="DD2865">
        <v>84.632116856228819</v>
      </c>
      <c r="DE2865">
        <f ca="1"/>
        <v>84.98811354447875</v>
      </c>
      <c r="DF2865">
        <v>85.528102929823277</v>
      </c>
    </row>
    <row r="2866" spans="1:110" x14ac:dyDescent="0.25">
      <c r="A2866">
        <v>73.8</v>
      </c>
      <c r="B2866" t="b">
        <v>1</v>
      </c>
      <c r="CW2866">
        <v>0.97728825136612019</v>
      </c>
      <c r="CX2866">
        <v>84</v>
      </c>
      <c r="CY2866">
        <v>88.279442206043214</v>
      </c>
      <c r="CZ2866">
        <v>91.952415443428364</v>
      </c>
      <c r="DA2866">
        <v>262.00756987103608</v>
      </c>
      <c r="DB2866">
        <f ca="1"/>
        <v>84.872544161148298</v>
      </c>
      <c r="DC2866">
        <f ca="1"/>
        <v>89.554498069504604</v>
      </c>
      <c r="DD2866">
        <v>84.664984101315156</v>
      </c>
      <c r="DE2866">
        <f ca="1"/>
        <v>85.015089411977627</v>
      </c>
      <c r="DF2866">
        <v>85.55326120856077</v>
      </c>
    </row>
    <row r="2867" spans="1:110" x14ac:dyDescent="0.25">
      <c r="A2867">
        <v>73.7</v>
      </c>
      <c r="B2867" t="b">
        <v>1</v>
      </c>
      <c r="CW2867">
        <v>0.97762978142076506</v>
      </c>
      <c r="CX2867">
        <v>84</v>
      </c>
      <c r="CY2867">
        <v>88.340159011844605</v>
      </c>
      <c r="CZ2867">
        <v>92.038665540248701</v>
      </c>
      <c r="DA2867">
        <v>263.05645253862809</v>
      </c>
      <c r="DB2867">
        <f ca="1"/>
        <v>84.909901205177135</v>
      </c>
      <c r="DC2867">
        <f ca="1"/>
        <v>89.62614460988641</v>
      </c>
      <c r="DD2867">
        <v>84.698099411639504</v>
      </c>
      <c r="DE2867">
        <f ca="1"/>
        <v>85.042276912113792</v>
      </c>
      <c r="DF2867">
        <v>85.578605047766231</v>
      </c>
    </row>
    <row r="2868" spans="1:110" x14ac:dyDescent="0.25">
      <c r="A2868">
        <v>73.599999999999994</v>
      </c>
      <c r="B2868" t="b">
        <v>1</v>
      </c>
      <c r="CW2868">
        <v>0.97797131147540983</v>
      </c>
      <c r="CX2868">
        <v>84</v>
      </c>
      <c r="CY2868">
        <v>88.401662816590942</v>
      </c>
      <c r="CZ2868">
        <v>92.126116074835281</v>
      </c>
      <c r="DA2868">
        <v>264.12147249440852</v>
      </c>
      <c r="DB2868">
        <f ca="1"/>
        <v>84.947697618944716</v>
      </c>
      <c r="DC2868">
        <f ca="1"/>
        <v>89.69875794056199</v>
      </c>
      <c r="DD2868">
        <v>84.731468490264902</v>
      </c>
      <c r="DE2868">
        <f ca="1"/>
        <v>85.069681191380866</v>
      </c>
      <c r="DF2868">
        <v>85.60413887679357</v>
      </c>
    </row>
    <row r="2869" spans="1:110" x14ac:dyDescent="0.25">
      <c r="A2869">
        <v>73.2</v>
      </c>
      <c r="B2869" t="b">
        <v>1</v>
      </c>
      <c r="CW2869">
        <v>0.9783128415300546</v>
      </c>
      <c r="CX2869">
        <v>84</v>
      </c>
      <c r="CY2869">
        <v>88.463976923572488</v>
      </c>
      <c r="CZ2869">
        <v>92.214803496192701</v>
      </c>
      <c r="DA2869">
        <v>265.20313405894603</v>
      </c>
      <c r="DB2869">
        <f ca="1"/>
        <v>84.985946063882153</v>
      </c>
      <c r="DC2869">
        <f ca="1"/>
        <v>89.772367076003391</v>
      </c>
      <c r="DD2869">
        <v>84.765097262186558</v>
      </c>
      <c r="DE2869">
        <f ca="1"/>
        <v>85.097307602912082</v>
      </c>
      <c r="DF2869">
        <v>85.629867300629911</v>
      </c>
    </row>
    <row r="2870" spans="1:110" x14ac:dyDescent="0.25">
      <c r="A2870">
        <v>73.400000000000006</v>
      </c>
      <c r="B2870" t="b">
        <v>1</v>
      </c>
      <c r="CW2870">
        <v>0.97865437158469948</v>
      </c>
      <c r="CX2870">
        <v>84</v>
      </c>
      <c r="CY2870">
        <v>88.527125709240963</v>
      </c>
      <c r="CZ2870">
        <v>92.304765959349453</v>
      </c>
      <c r="DA2870">
        <v>266.3019655700453</v>
      </c>
      <c r="DB2870">
        <f ca="1"/>
        <v>85.024659774295259</v>
      </c>
      <c r="DC2870">
        <f ca="1"/>
        <v>89.847002378470805</v>
      </c>
      <c r="DD2870">
        <v>84.798991886614317</v>
      </c>
      <c r="DE2870">
        <f ca="1"/>
        <v>85.125161718180109</v>
      </c>
      <c r="DF2870">
        <v>85.655795109748226</v>
      </c>
    </row>
    <row r="2871" spans="1:110" x14ac:dyDescent="0.25">
      <c r="A2871">
        <v>73.599999999999994</v>
      </c>
      <c r="B2871" t="b">
        <v>1</v>
      </c>
      <c r="CW2871">
        <v>0.97899590163934425</v>
      </c>
      <c r="CX2871">
        <v>84</v>
      </c>
      <c r="CY2871">
        <v>88.591134690818095</v>
      </c>
      <c r="CZ2871">
        <v>92.396043434120159</v>
      </c>
      <c r="DA2871">
        <v>267.4185209324076</v>
      </c>
      <c r="DB2871">
        <f ca="1"/>
        <v>85.063852592998614</v>
      </c>
      <c r="DC2871">
        <f ca="1"/>
        <v>89.922695643458326</v>
      </c>
      <c r="DD2871">
        <v>84.833158770143243</v>
      </c>
      <c r="DE2871">
        <f ca="1"/>
        <v>85.153249339557888</v>
      </c>
      <c r="DF2871">
        <v>85.681927290679852</v>
      </c>
    </row>
    <row r="2872" spans="1:110" x14ac:dyDescent="0.25">
      <c r="A2872">
        <v>73.599999999999994</v>
      </c>
      <c r="B2872" t="b">
        <v>1</v>
      </c>
      <c r="CW2872">
        <v>0.97933743169398912</v>
      </c>
      <c r="CX2872">
        <v>84</v>
      </c>
      <c r="CY2872">
        <v>88.656030599345073</v>
      </c>
      <c r="CZ2872">
        <v>92.48867782270294</v>
      </c>
      <c r="DA2872">
        <v>268.55338129433324</v>
      </c>
      <c r="DB2872">
        <f ca="1"/>
        <v>85.103539009789429</v>
      </c>
      <c r="DC2872">
        <f ca="1"/>
        <v>89.999480192050584</v>
      </c>
      <c r="DD2872">
        <v>84.867604580891992</v>
      </c>
      <c r="DE2872">
        <f ca="1"/>
        <v>85.181576513819479</v>
      </c>
      <c r="DF2872">
        <v>85.708269037372446</v>
      </c>
    </row>
    <row r="2873" spans="1:110" x14ac:dyDescent="0.25">
      <c r="A2873">
        <v>73.3</v>
      </c>
      <c r="B2873" t="b">
        <v>1</v>
      </c>
      <c r="CW2873">
        <v>0.97967896174863389</v>
      </c>
      <c r="CX2873">
        <v>84</v>
      </c>
      <c r="CY2873">
        <v>88.721841458708838</v>
      </c>
      <c r="CZ2873">
        <v>92.582713086989358</v>
      </c>
      <c r="DA2873">
        <v>269.70715686416207</v>
      </c>
      <c r="DB2873">
        <f ca="1"/>
        <v>85.143734203037894</v>
      </c>
      <c r="DC2873">
        <f ca="1"/>
        <v>90.077390970872898</v>
      </c>
      <c r="DD2873">
        <v>84.902336263697265</v>
      </c>
      <c r="DE2873">
        <f ca="1"/>
        <v>85.210149546667566</v>
      </c>
      <c r="DF2873">
        <v>85.734825763405127</v>
      </c>
    </row>
    <row r="2874" spans="1:110" x14ac:dyDescent="0.25">
      <c r="A2874">
        <v>72.400000000000006</v>
      </c>
      <c r="B2874" t="b">
        <v>1</v>
      </c>
      <c r="CW2874">
        <v>0.98002049180327866</v>
      </c>
      <c r="CX2874">
        <v>84</v>
      </c>
      <c r="CY2874">
        <v>88.788596671244491</v>
      </c>
      <c r="CZ2874">
        <v>92.678195386566912</v>
      </c>
      <c r="DA2874">
        <v>270.88048888067613</v>
      </c>
      <c r="DB2874">
        <f ca="1"/>
        <v>85.184454084704484</v>
      </c>
      <c r="DC2874">
        <f ca="1"/>
        <v>90.156464660400232</v>
      </c>
      <c r="DD2874">
        <v>84.937361056462706</v>
      </c>
      <c r="DE2874">
        <f ca="1"/>
        <v>85.238975018384807</v>
      </c>
      <c r="DF2874">
        <v>85.761603115141753</v>
      </c>
    </row>
    <row r="2875" spans="1:110" x14ac:dyDescent="0.25">
      <c r="A2875">
        <v>73.099999999999994</v>
      </c>
      <c r="B2875" t="b">
        <v>1</v>
      </c>
      <c r="CW2875">
        <v>0.98036202185792354</v>
      </c>
      <c r="CX2875">
        <v>84</v>
      </c>
      <c r="CY2875">
        <v>88.856327110583564</v>
      </c>
      <c r="CZ2875">
        <v>92.775173228513452</v>
      </c>
      <c r="DA2875">
        <v>272.07405175338607</v>
      </c>
      <c r="DB2875">
        <f ca="1"/>
        <v>85.225715349130184</v>
      </c>
      <c r="DC2875">
        <f ca="1"/>
        <v>90.23673979247917</v>
      </c>
      <c r="DD2875">
        <v>84.972686507770774</v>
      </c>
      <c r="DE2875">
        <f ca="1"/>
        <v>85.268059800716472</v>
      </c>
      <c r="DF2875">
        <v>85.788606985911258</v>
      </c>
    </row>
    <row r="2876" spans="1:110" x14ac:dyDescent="0.25">
      <c r="A2876">
        <v>72.5</v>
      </c>
      <c r="B2876" t="b">
        <v>1</v>
      </c>
      <c r="CW2876">
        <v>0.98070355191256831</v>
      </c>
      <c r="CX2876">
        <v>85</v>
      </c>
      <c r="CY2876">
        <v>88.925065222499967</v>
      </c>
      <c r="CZ2876">
        <v>92.873697630215418</v>
      </c>
      <c r="DA2876">
        <v>273.28855539058833</v>
      </c>
      <c r="DB2876">
        <f ca="1"/>
        <v>85.267535525987938</v>
      </c>
      <c r="DC2876">
        <f ca="1"/>
        <v>90.318256878022751</v>
      </c>
      <c r="DD2876">
        <v>85.008320495879445</v>
      </c>
      <c r="DE2876">
        <f ca="1"/>
        <v>85.297411075104421</v>
      </c>
      <c r="DF2876">
        <v>85.815843531314727</v>
      </c>
    </row>
    <row r="2877" spans="1:110" x14ac:dyDescent="0.25">
      <c r="A2877">
        <v>72.5</v>
      </c>
      <c r="B2877" t="b">
        <v>1</v>
      </c>
      <c r="CW2877">
        <v>0.98104508196721307</v>
      </c>
      <c r="CX2877">
        <v>85</v>
      </c>
      <c r="CY2877">
        <v>88.994845134598137</v>
      </c>
      <c r="CZ2877">
        <v>92.973822296595173</v>
      </c>
      <c r="DA2877">
        <v>274.524747735321</v>
      </c>
      <c r="DB2877">
        <f ca="1"/>
        <v>85.3099330378312</v>
      </c>
      <c r="DC2877">
        <f ca="1"/>
        <v>90.401058545957156</v>
      </c>
      <c r="DD2877">
        <v>85.044271249238889</v>
      </c>
      <c r="DE2877">
        <f ca="1"/>
        <v>85.327036352407092</v>
      </c>
      <c r="DF2877">
        <v>85.843319185770582</v>
      </c>
    </row>
    <row r="2878" spans="1:110" x14ac:dyDescent="0.25">
      <c r="A2878">
        <v>76</v>
      </c>
      <c r="B2878" t="b">
        <v>1</v>
      </c>
      <c r="CW2878">
        <v>0.98138661202185795</v>
      </c>
      <c r="CX2878">
        <v>85</v>
      </c>
      <c r="CY2878">
        <v>89.065702775793355</v>
      </c>
      <c r="CZ2878">
        <v>93.075603813309442</v>
      </c>
      <c r="DA2878">
        <v>275.78341753189341</v>
      </c>
      <c r="DB2878">
        <f ca="1"/>
        <v>85.352927262729807</v>
      </c>
      <c r="DC2878">
        <f ca="1"/>
        <v>90.485189694633831</v>
      </c>
      <c r="DD2878">
        <v>85.080547368679532</v>
      </c>
      <c r="DE2878">
        <f ca="1"/>
        <v>85.356943494254935</v>
      </c>
      <c r="DF2878">
        <v>85.871040680421899</v>
      </c>
    </row>
    <row r="2879" spans="1:110" x14ac:dyDescent="0.25">
      <c r="A2879">
        <v>75.900000000000006</v>
      </c>
      <c r="B2879" t="b">
        <v>1</v>
      </c>
      <c r="CW2879">
        <v>0.98172814207650272</v>
      </c>
      <c r="CX2879">
        <v>85</v>
      </c>
      <c r="CY2879">
        <v>89.137676006656861</v>
      </c>
      <c r="CZ2879">
        <v>93.179101857679612</v>
      </c>
      <c r="DA2879">
        <v>277.06539734861803</v>
      </c>
      <c r="DB2879">
        <f ca="1"/>
        <v>85.396538602545121</v>
      </c>
      <c r="DC2879">
        <f ca="1"/>
        <v>90.57069765707746</v>
      </c>
      <c r="DD2879">
        <v>85.11715785144105</v>
      </c>
      <c r="DE2879">
        <f ca="1"/>
        <v>85.387140736210242</v>
      </c>
      <c r="DF2879">
        <v>85.899015062545487</v>
      </c>
    </row>
    <row r="2880" spans="1:110" x14ac:dyDescent="0.25">
      <c r="A2880">
        <v>75.7</v>
      </c>
      <c r="B2880" t="b">
        <v>1</v>
      </c>
      <c r="CW2880">
        <v>0.98206967213114749</v>
      </c>
      <c r="CX2880">
        <v>85</v>
      </c>
      <c r="CY2880">
        <v>89.210804761837665</v>
      </c>
      <c r="CZ2880">
        <v>93.284379429349229</v>
      </c>
      <c r="DA2880">
        <v>278.37156688575783</v>
      </c>
      <c r="DB2880">
        <f ca="1"/>
        <v>85.440788557469517</v>
      </c>
      <c r="DC2880">
        <f ca="1"/>
        <v>90.657632381620346</v>
      </c>
      <c r="DD2880">
        <v>85.154112117232458</v>
      </c>
      <c r="DE2880">
        <f ca="1"/>
        <v>85.417636712920512</v>
      </c>
      <c r="DF2880">
        <v>85.927249716619258</v>
      </c>
    </row>
    <row r="2881" spans="1:110" x14ac:dyDescent="0.25">
      <c r="A2881">
        <v>75.599999999999994</v>
      </c>
      <c r="B2881" t="b">
        <v>1</v>
      </c>
      <c r="CW2881">
        <v>0.98241120218579236</v>
      </c>
      <c r="CX2881">
        <v>85</v>
      </c>
      <c r="CY2881">
        <v>89.285131205934121</v>
      </c>
      <c r="CZ2881">
        <v>93.391503102926805</v>
      </c>
      <c r="DA2881">
        <v>279.70285660159851</v>
      </c>
      <c r="DB2881">
        <f ca="1"/>
        <v>85.485699807535738</v>
      </c>
      <c r="DC2881">
        <f ca="1"/>
        <v>90.746046629679128</v>
      </c>
      <c r="DD2881">
        <v>85.191420036537139</v>
      </c>
      <c r="DE2881">
        <f ca="1"/>
        <v>85.44844048547823</v>
      </c>
      <c r="DF2881">
        <v>85.955752387223797</v>
      </c>
    </row>
    <row r="2882" spans="1:110" x14ac:dyDescent="0.25">
      <c r="A2882">
        <v>75.400000000000006</v>
      </c>
      <c r="B2882" t="b">
        <v>1</v>
      </c>
      <c r="CW2882">
        <v>0.98275273224043713</v>
      </c>
      <c r="CX2882">
        <v>85</v>
      </c>
      <c r="CY2882">
        <v>89.360699904374826</v>
      </c>
      <c r="CZ2882">
        <v>93.50054330518465</v>
      </c>
      <c r="DA2882">
        <v>281.0602516940823</v>
      </c>
      <c r="DB2882">
        <f ca="1"/>
        <v>85.531296301898237</v>
      </c>
      <c r="DC2882">
        <f ca="1"/>
        <v>90.835996192669484</v>
      </c>
      <c r="DD2882">
        <v>85.229091961403782</v>
      </c>
      <c r="DE2882">
        <f ca="1"/>
        <v>85.479561571227606</v>
      </c>
      <c r="DF2882">
        <v>85.98453120397707</v>
      </c>
    </row>
    <row r="2883" spans="1:110" x14ac:dyDescent="0.25">
      <c r="A2883">
        <v>75.2</v>
      </c>
      <c r="B2883" t="b">
        <v>1</v>
      </c>
      <c r="CW2883">
        <v>0.98309426229508201</v>
      </c>
      <c r="CX2883">
        <v>85</v>
      </c>
      <c r="CY2883">
        <v>89.437558011083894</v>
      </c>
      <c r="CZ2883">
        <v>93.611574619739869</v>
      </c>
      <c r="DA2883">
        <v>282.44479648068597</v>
      </c>
      <c r="DB2883">
        <f ca="1"/>
        <v>85.577603356798519</v>
      </c>
      <c r="DC2883">
        <f ca="1"/>
        <v>90.927540130331622</v>
      </c>
      <c r="DD2883">
        <v>85.267138758995515</v>
      </c>
      <c r="DE2883">
        <f ca="1"/>
        <v>85.511009976290566</v>
      </c>
      <c r="DF2883">
        <v>86.013594708726743</v>
      </c>
    </row>
    <row r="2884" spans="1:110" x14ac:dyDescent="0.25">
      <c r="A2884">
        <v>75</v>
      </c>
      <c r="B2884" t="b">
        <v>1</v>
      </c>
      <c r="CW2884">
        <v>0.98343579234972678</v>
      </c>
      <c r="CX2884">
        <v>85</v>
      </c>
      <c r="CY2884">
        <v>89.515755474955853</v>
      </c>
      <c r="CZ2884">
        <v>93.724676122558506</v>
      </c>
      <c r="DA2884">
        <v>283.85759922530752</v>
      </c>
      <c r="DB2884">
        <f ca="1"/>
        <v>85.624647763253165</v>
      </c>
      <c r="DC2884">
        <f ca="1"/>
        <v>91.020741033060602</v>
      </c>
      <c r="DD2884">
        <v>85.305571848205176</v>
      </c>
      <c r="DE2884">
        <f ca="1"/>
        <v>85.542796231119809</v>
      </c>
      <c r="DF2884">
        <v>86.042951885254354</v>
      </c>
    </row>
    <row r="2885" spans="1:110" x14ac:dyDescent="0.25">
      <c r="A2885">
        <v>74.900000000000006</v>
      </c>
      <c r="B2885" t="b">
        <v>1</v>
      </c>
      <c r="CW2885">
        <v>0.98377732240437155</v>
      </c>
      <c r="CX2885">
        <v>85</v>
      </c>
      <c r="CY2885">
        <v>89.595345267458143</v>
      </c>
      <c r="CZ2885">
        <v>93.83993175211117</v>
      </c>
      <c r="DA2885">
        <v>285.29983746806317</v>
      </c>
      <c r="DB2885">
        <f ca="1"/>
        <v>85.672457905653815</v>
      </c>
      <c r="DC2885">
        <f ca="1"/>
        <v>91.115665311211131</v>
      </c>
      <c r="DD2885">
        <v>85.344403239686542</v>
      </c>
      <c r="DE2885">
        <f ca="1"/>
        <v>85.574931429429924</v>
      </c>
      <c r="DF2885">
        <v>86.072612191780877</v>
      </c>
    </row>
    <row r="2886" spans="1:110" x14ac:dyDescent="0.25">
      <c r="A2886">
        <v>74.7</v>
      </c>
      <c r="B2886" t="b">
        <v>1</v>
      </c>
      <c r="CW2886">
        <v>0.98411885245901642</v>
      </c>
      <c r="CX2886">
        <v>85</v>
      </c>
      <c r="CY2886">
        <v>89.676383634018663</v>
      </c>
      <c r="CZ2886">
        <v>93.95743071857332</v>
      </c>
      <c r="DA2886">
        <v>286.77276392220261</v>
      </c>
      <c r="DB2886">
        <f ca="1"/>
        <v>85.721063892640331</v>
      </c>
      <c r="DC2886">
        <f ca="1"/>
        <v>91.212383514784179</v>
      </c>
      <c r="DD2886">
        <v>85.383645579699163</v>
      </c>
      <c r="DE2886">
        <f ca="1"/>
        <v>85.607427270905575</v>
      </c>
      <c r="DF2886">
        <v>86.102585596602026</v>
      </c>
    </row>
    <row r="2887" spans="1:110" x14ac:dyDescent="0.25">
      <c r="A2887">
        <v>74.599999999999994</v>
      </c>
      <c r="B2887" t="b">
        <v>1</v>
      </c>
      <c r="CW2887">
        <v>0.98446038251366119</v>
      </c>
      <c r="CX2887">
        <v>85</v>
      </c>
      <c r="CY2887">
        <v>89.758930372257041</v>
      </c>
      <c r="CZ2887">
        <v>94.077267957127603</v>
      </c>
      <c r="DA2887">
        <v>288.27771301213585</v>
      </c>
      <c r="DB2887">
        <f ca="1"/>
        <v>85.770497701812488</v>
      </c>
      <c r="DC2887">
        <f ca="1"/>
        <v>91.310970687417537</v>
      </c>
      <c r="DD2887">
        <v>85.423312198220344</v>
      </c>
      <c r="DE2887">
        <f ca="1"/>
        <v>85.640296108143176</v>
      </c>
      <c r="DF2887">
        <v>86.132882617229626</v>
      </c>
    </row>
    <row r="2888" spans="1:110" x14ac:dyDescent="0.25">
      <c r="A2888">
        <v>74.400000000000006</v>
      </c>
      <c r="B2888" t="b">
        <v>1</v>
      </c>
      <c r="CW2888">
        <v>0.98480191256830596</v>
      </c>
      <c r="CX2888">
        <v>86</v>
      </c>
      <c r="CY2888">
        <v>89.843049140587297</v>
      </c>
      <c r="CZ2888">
        <v>94.199544631211552</v>
      </c>
      <c r="DA2888">
        <v>289.81610813808339</v>
      </c>
      <c r="DB2888">
        <f ca="1"/>
        <v>85.820793340084975</v>
      </c>
      <c r="DC2888">
        <f ca="1"/>
        <v>91.411506759207214</v>
      </c>
      <c r="DD2888">
        <v>85.463417161843481</v>
      </c>
      <c r="DE2888">
        <f ca="1"/>
        <v>85.673550998348603</v>
      </c>
      <c r="DF2888">
        <v>86.163514363468806</v>
      </c>
    </row>
    <row r="2889" spans="1:110" x14ac:dyDescent="0.25">
      <c r="A2889">
        <v>74.2</v>
      </c>
      <c r="B2889" t="b">
        <v>1</v>
      </c>
      <c r="CW2889">
        <v>0.98514344262295084</v>
      </c>
      <c r="CX2889">
        <v>86</v>
      </c>
      <c r="CY2889">
        <v>89.928807801274274</v>
      </c>
      <c r="CZ2889">
        <v>94.324368692473584</v>
      </c>
      <c r="DA2889">
        <v>291.38946976645138</v>
      </c>
      <c r="DB2889">
        <f ca="1"/>
        <v>85.871987021770622</v>
      </c>
      <c r="DC2889">
        <f ca="1"/>
        <v>91.514076983599637</v>
      </c>
      <c r="DD2889">
        <v>85.503975332057635</v>
      </c>
      <c r="DE2889">
        <f ca="1"/>
        <v>85.707205760391318</v>
      </c>
      <c r="DF2889">
        <v>86.194492584924916</v>
      </c>
    </row>
    <row r="2890" spans="1:110" x14ac:dyDescent="0.25">
      <c r="A2890">
        <v>74</v>
      </c>
      <c r="B2890" t="b">
        <v>1</v>
      </c>
      <c r="CW2890">
        <v>0.98548497267759561</v>
      </c>
      <c r="CX2890">
        <v>86</v>
      </c>
      <c r="CY2890">
        <v>90.016278802682692</v>
      </c>
      <c r="CZ2890">
        <v>94.451855505299164</v>
      </c>
      <c r="DA2890">
        <v>292.99942446118905</v>
      </c>
      <c r="DB2890">
        <f ca="1"/>
        <v>85.924117366811672</v>
      </c>
      <c r="DC2890">
        <f ca="1"/>
        <v>91.618772424441531</v>
      </c>
      <c r="DD2890">
        <v>85.545002429592799</v>
      </c>
      <c r="DE2890">
        <f ca="1"/>
        <v>85.741275037907073</v>
      </c>
      <c r="DF2890">
        <v>86.225829723508767</v>
      </c>
    </row>
    <row r="2891" spans="1:110" x14ac:dyDescent="0.25">
      <c r="A2891">
        <v>73.8</v>
      </c>
      <c r="B2891" t="b">
        <v>1</v>
      </c>
      <c r="CW2891">
        <v>0.98582650273224048</v>
      </c>
      <c r="CX2891">
        <v>86</v>
      </c>
      <c r="CY2891">
        <v>90.105539606239006</v>
      </c>
      <c r="CZ2891">
        <v>94.582128545070674</v>
      </c>
      <c r="DA2891">
        <v>294.64771499060168</v>
      </c>
      <c r="DB2891">
        <f ca="1"/>
        <v>85.977225621973602</v>
      </c>
      <c r="DC2891">
        <f ca="1"/>
        <v>91.725690500279597</v>
      </c>
      <c r="DD2891">
        <v>85.586515105621402</v>
      </c>
      <c r="DE2891">
        <f ca="1"/>
        <v>85.775774369248893</v>
      </c>
      <c r="DF2891">
        <v>86.257538971597</v>
      </c>
    </row>
    <row r="2892" spans="1:110" x14ac:dyDescent="0.25">
      <c r="A2892">
        <v>73.599999999999994</v>
      </c>
      <c r="B2892" t="b">
        <v>1</v>
      </c>
      <c r="CW2892">
        <v>0.98616803278688525</v>
      </c>
      <c r="CX2892">
        <v>86</v>
      </c>
      <c r="CY2892">
        <v>90.196673164555591</v>
      </c>
      <c r="CZ2892">
        <v>94.715320180879402</v>
      </c>
      <c r="DA2892">
        <v>296.33621166703853</v>
      </c>
      <c r="DB2892">
        <f ca="1"/>
        <v>86.031355908287338</v>
      </c>
      <c r="DC2892">
        <f ca="1"/>
        <v>91.834935594202605</v>
      </c>
      <c r="DD2892">
        <v>85.62853102072981</v>
      </c>
      <c r="DE2892">
        <f ca="1"/>
        <v>85.810720265213988</v>
      </c>
      <c r="DF2892">
        <v>86.289634336608771</v>
      </c>
    </row>
    <row r="2893" spans="1:110" x14ac:dyDescent="0.25">
      <c r="A2893">
        <v>73.400000000000006</v>
      </c>
      <c r="B2893" t="b">
        <v>1</v>
      </c>
      <c r="CW2893">
        <v>0.98650956284153002</v>
      </c>
      <c r="CX2893">
        <v>86</v>
      </c>
      <c r="CY2893">
        <v>90.289768458284314</v>
      </c>
      <c r="CZ2893">
        <v>94.851572555277158</v>
      </c>
      <c r="DA2893">
        <v>298.06692510446914</v>
      </c>
      <c r="DB2893">
        <f ca="1"/>
        <v>86.086555498591522</v>
      </c>
      <c r="DC2893">
        <f ca="1"/>
        <v>91.946619738957239</v>
      </c>
      <c r="DD2893">
        <v>85.671068932722818</v>
      </c>
      <c r="DE2893">
        <f ca="1"/>
        <v>85.846130295626097</v>
      </c>
      <c r="DF2893">
        <v>86.322130712883876</v>
      </c>
    </row>
    <row r="2894" spans="1:110" x14ac:dyDescent="0.25">
      <c r="A2894">
        <v>65.7</v>
      </c>
      <c r="B2894" t="b">
        <v>1</v>
      </c>
      <c r="CW2894">
        <v>0.9868510928961749</v>
      </c>
      <c r="CX2894">
        <v>86</v>
      </c>
      <c r="CY2894">
        <v>90.384921100606604</v>
      </c>
      <c r="CZ2894">
        <v>94.991038575897861</v>
      </c>
      <c r="DA2894">
        <v>299.84202061214563</v>
      </c>
      <c r="DB2894">
        <f ca="1"/>
        <v>86.142875129703029</v>
      </c>
      <c r="DC2894">
        <f ca="1"/>
        <v>92.060863388802233</v>
      </c>
      <c r="DD2894">
        <v>85.714148794499025</v>
      </c>
      <c r="DE2894">
        <f ca="1"/>
        <v>85.88202318603409</v>
      </c>
      <c r="DF2894">
        <v>86.355043961895021</v>
      </c>
    </row>
    <row r="2895" spans="1:110" x14ac:dyDescent="0.25">
      <c r="A2895">
        <v>65.400000000000006</v>
      </c>
      <c r="B2895" t="b">
        <v>1</v>
      </c>
      <c r="CW2895">
        <v>0.98719262295081966</v>
      </c>
      <c r="CX2895">
        <v>86</v>
      </c>
      <c r="CY2895">
        <v>90.482234019889802</v>
      </c>
      <c r="CZ2895">
        <v>95.133883036500748</v>
      </c>
      <c r="DA2895">
        <v>301.66383448278526</v>
      </c>
      <c r="DB2895">
        <f ca="1"/>
        <v>86.20036935456379</v>
      </c>
      <c r="DC2895">
        <f ca="1"/>
        <v>92.177796291656676</v>
      </c>
      <c r="DD2895">
        <v>85.757791863445973</v>
      </c>
      <c r="DE2895">
        <f ca="1"/>
        <v>85.918418926004648</v>
      </c>
      <c r="DF2895">
        <v>86.388391002004411</v>
      </c>
    </row>
    <row r="2896" spans="1:110" x14ac:dyDescent="0.25">
      <c r="A2896">
        <v>65.400000000000006</v>
      </c>
      <c r="B2896" t="b">
        <v>1</v>
      </c>
      <c r="CW2896">
        <v>0.98753415300546443</v>
      </c>
      <c r="CX2896">
        <v>86</v>
      </c>
      <c r="CY2896">
        <v>90.58181823300805</v>
      </c>
      <c r="CZ2896">
        <v>95.280283888288139</v>
      </c>
      <c r="DA2896">
        <v>303.53489248261792</v>
      </c>
      <c r="DB2896">
        <f ca="1"/>
        <v>86.259096940705703</v>
      </c>
      <c r="DC2896">
        <f ca="1"/>
        <v>92.297558477645467</v>
      </c>
      <c r="DD2896">
        <v>85.802020824057252</v>
      </c>
      <c r="DE2896">
        <f ca="1"/>
        <v>85.955338890748791</v>
      </c>
      <c r="DF2896">
        <v>86.422189909187352</v>
      </c>
    </row>
    <row r="2897" spans="1:110" x14ac:dyDescent="0.25">
      <c r="A2897">
        <v>64.7</v>
      </c>
      <c r="B2897" t="b">
        <v>1</v>
      </c>
      <c r="CW2897">
        <v>0.98787568306010931</v>
      </c>
      <c r="CX2897">
        <v>86</v>
      </c>
      <c r="CY2897">
        <v>90.683793724227058</v>
      </c>
      <c r="CZ2897">
        <v>95.430433686384887</v>
      </c>
      <c r="DA2897">
        <v>305.45793091041941</v>
      </c>
      <c r="DB2897">
        <f ca="1"/>
        <v>86.319121322583584</v>
      </c>
      <c r="DC2897">
        <f ca="1"/>
        <v>92.420301383246297</v>
      </c>
      <c r="DD2897">
        <v>85.846859925778332</v>
      </c>
      <c r="DE2897">
        <f ca="1"/>
        <v>85.992805978137852</v>
      </c>
      <c r="DF2897">
        <v>86.456460030402809</v>
      </c>
    </row>
    <row r="2898" spans="1:110" x14ac:dyDescent="0.25">
      <c r="A2898">
        <v>64.599999999999994</v>
      </c>
      <c r="B2898" t="b">
        <v>1</v>
      </c>
      <c r="CW2898">
        <v>0.98821721311475408</v>
      </c>
      <c r="CX2898">
        <v>86</v>
      </c>
      <c r="CY2898">
        <v>90.788290447497673</v>
      </c>
      <c r="CZ2898">
        <v>95.584541241317282</v>
      </c>
      <c r="DA2898">
        <v>307.43592066612587</v>
      </c>
      <c r="DB2898">
        <f ca="1"/>
        <v>86.380511116810666</v>
      </c>
      <c r="DC2898">
        <f ca="1"/>
        <v>92.546189134053165</v>
      </c>
      <c r="DD2898">
        <v>85.892335138458932</v>
      </c>
      <c r="DE2898">
        <f ca="1"/>
        <v>86.03084476354914</v>
      </c>
      <c r="DF2898">
        <v>86.49122211160352</v>
      </c>
    </row>
    <row r="2899" spans="1:110" x14ac:dyDescent="0.25">
      <c r="A2899">
        <v>64.400000000000006</v>
      </c>
      <c r="B2899" t="b">
        <v>1</v>
      </c>
      <c r="CW2899">
        <v>0.98855874316939896</v>
      </c>
      <c r="CX2899">
        <v>86</v>
      </c>
      <c r="CY2899">
        <v>90.895449473634287</v>
      </c>
      <c r="CZ2899">
        <v>95.742833511444474</v>
      </c>
      <c r="DA2899">
        <v>309.47209486038685</v>
      </c>
      <c r="DB2899">
        <f ca="1"/>
        <v>86.443340711155898</v>
      </c>
      <c r="DC2899">
        <f ca="1"/>
        <v>92.675400013871808</v>
      </c>
      <c r="DD2899">
        <v>85.938474328241227</v>
      </c>
      <c r="DE2899">
        <f ca="1"/>
        <v>86.069481675451513</v>
      </c>
      <c r="DF2899">
        <v>86.526498442759831</v>
      </c>
    </row>
    <row r="2900" spans="1:110" x14ac:dyDescent="0.25">
      <c r="A2900">
        <v>64.099999999999994</v>
      </c>
      <c r="B2900" t="b">
        <v>1</v>
      </c>
      <c r="CW2900">
        <v>0.98890027322404372</v>
      </c>
      <c r="CX2900">
        <v>86</v>
      </c>
      <c r="CY2900">
        <v>91.005424308356083</v>
      </c>
      <c r="CZ2900">
        <v>95.905557779877427</v>
      </c>
      <c r="DA2900">
        <v>311.56998060916317</v>
      </c>
      <c r="DB2900">
        <f ca="1"/>
        <v>86.507690940423444</v>
      </c>
      <c r="DC2900">
        <f ca="1"/>
        <v>92.808128153690518</v>
      </c>
      <c r="DD2900">
        <v>85.985307457266146</v>
      </c>
      <c r="DE2900">
        <f ca="1"/>
        <v>86.108745195217509</v>
      </c>
      <c r="DF2900">
        <v>86.562313022738792</v>
      </c>
    </row>
    <row r="2901" spans="1:110" x14ac:dyDescent="0.25">
      <c r="A2901">
        <v>63.8</v>
      </c>
      <c r="B2901" t="b">
        <v>1</v>
      </c>
      <c r="CW2901">
        <v>0.98924180327868849</v>
      </c>
      <c r="CX2901">
        <v>86</v>
      </c>
      <c r="CY2901">
        <v>91.118382412787085</v>
      </c>
      <c r="CZ2901">
        <v>96.072984168902082</v>
      </c>
      <c r="DA2901">
        <v>313.73343579849791</v>
      </c>
      <c r="DB2901">
        <f ca="1"/>
        <v>86.573649865152987</v>
      </c>
      <c r="DC2901">
        <f ca="1"/>
        <v>92.944585481350316</v>
      </c>
      <c r="DD2901">
        <v>86.032866811263048</v>
      </c>
      <c r="DE2901">
        <f ca="1"/>
        <v>86.148666085362194</v>
      </c>
      <c r="DF2901">
        <v>86.598691747458744</v>
      </c>
    </row>
    <row r="2902" spans="1:110" x14ac:dyDescent="0.25">
      <c r="A2902">
        <v>63.4</v>
      </c>
      <c r="B2902" t="b">
        <v>1</v>
      </c>
      <c r="CW2902">
        <v>0.98958333333333337</v>
      </c>
      <c r="CX2902">
        <v>86</v>
      </c>
      <c r="CY2902">
        <v>91.234506965062167</v>
      </c>
      <c r="CZ2902">
        <v>96.245408556832245</v>
      </c>
      <c r="DA2902">
        <v>315.96669178194395</v>
      </c>
      <c r="DB2902">
        <f ca="1"/>
        <v>86.64131367261254</v>
      </c>
      <c r="DC2902">
        <f ca="1"/>
        <v>93.085003981880448</v>
      </c>
      <c r="DD2902">
        <v>86.081187259933927</v>
      </c>
      <c r="DE2902">
        <f ca="1"/>
        <v>86.189277651294688</v>
      </c>
      <c r="DF2902">
        <v>86.635662625456575</v>
      </c>
    </row>
    <row r="2903" spans="1:110" x14ac:dyDescent="0.25">
      <c r="A2903">
        <v>63</v>
      </c>
      <c r="B2903" t="b">
        <v>1</v>
      </c>
      <c r="CW2903">
        <v>0.98992486338797814</v>
      </c>
      <c r="CX2903">
        <v>87</v>
      </c>
      <c r="CY2903">
        <v>91.353998910600865</v>
      </c>
      <c r="CZ2903">
        <v>96.423155977292083</v>
      </c>
      <c r="DA2903">
        <v>318.27440319788985</v>
      </c>
      <c r="DB2903">
        <f ca="1"/>
        <v>86.710787724016072</v>
      </c>
      <c r="DC2903">
        <f ca="1"/>
        <v>93.229638330029815</v>
      </c>
      <c r="DD2903">
        <v>86.130306556099455</v>
      </c>
      <c r="DE2903">
        <f ca="1"/>
        <v>86.230616042777555</v>
      </c>
      <c r="DF2903">
        <v>86.67325602590212</v>
      </c>
    </row>
    <row r="2904" spans="1:110" x14ac:dyDescent="0.25">
      <c r="A2904">
        <v>62.6</v>
      </c>
      <c r="B2904" t="b">
        <v>1</v>
      </c>
      <c r="CW2904">
        <v>0.99026639344262291</v>
      </c>
      <c r="CX2904">
        <v>87</v>
      </c>
      <c r="CY2904">
        <v>91.477079359960982</v>
      </c>
      <c r="CZ2904">
        <v>96.606584600149247</v>
      </c>
      <c r="DA2904">
        <v>320.66170638080314</v>
      </c>
      <c r="DB2904">
        <f ca="1"/>
        <v>86.782187777571139</v>
      </c>
      <c r="DC2904">
        <f ca="1"/>
        <v>93.378768971260513</v>
      </c>
      <c r="DD2904">
        <v>86.18026568090221</v>
      </c>
      <c r="DE2904">
        <f ca="1"/>
        <v>86.272720602685709</v>
      </c>
      <c r="DF2904">
        <v>86.711504965222645</v>
      </c>
    </row>
    <row r="2905" spans="1:110" x14ac:dyDescent="0.25">
      <c r="A2905">
        <v>62.2</v>
      </c>
      <c r="B2905" t="b">
        <v>1</v>
      </c>
      <c r="CW2905">
        <v>0.99060792349726778</v>
      </c>
      <c r="CX2905">
        <v>87</v>
      </c>
      <c r="CY2905">
        <v>91.603992407742282</v>
      </c>
      <c r="CZ2905">
        <v>96.796090418001683</v>
      </c>
      <c r="DA2905">
        <v>323.13428820917284</v>
      </c>
      <c r="DB2905">
        <f ca="1"/>
        <v>86.855641424227713</v>
      </c>
      <c r="DC2905">
        <f ca="1"/>
        <v>93.532705746381254</v>
      </c>
      <c r="DD2905">
        <v>86.231109244041832</v>
      </c>
      <c r="DE2905">
        <f ca="1"/>
        <v>86.315634272429847</v>
      </c>
      <c r="DF2905">
        <v>86.750445439931809</v>
      </c>
    </row>
    <row r="2906" spans="1:110" x14ac:dyDescent="0.25">
      <c r="A2906">
        <v>61.9</v>
      </c>
      <c r="B2906" t="b">
        <v>1</v>
      </c>
      <c r="CW2906">
        <v>0.99094945355191255</v>
      </c>
      <c r="CX2906">
        <v>87</v>
      </c>
      <c r="CY2906">
        <v>91.735008464845151</v>
      </c>
      <c r="CZ2906">
        <v>96.992112794097167</v>
      </c>
      <c r="DA2906">
        <v>325.69846771110321</v>
      </c>
      <c r="DB2906">
        <f ca="1"/>
        <v>86.931289782387736</v>
      </c>
      <c r="DC2906">
        <f ca="1"/>
        <v>93.691792179483002</v>
      </c>
      <c r="DD2906">
        <v>86.282885950160832</v>
      </c>
      <c r="DE2906">
        <f ca="1"/>
        <v>86.359404065675946</v>
      </c>
      <c r="DF2906">
        <v>86.790116815084787</v>
      </c>
    </row>
    <row r="2907" spans="1:110" x14ac:dyDescent="0.25">
      <c r="A2907">
        <v>61.5</v>
      </c>
      <c r="B2907" t="b">
        <v>1</v>
      </c>
      <c r="CW2907">
        <v>0.99129098360655743</v>
      </c>
      <c r="CX2907">
        <v>87</v>
      </c>
      <c r="CY2907">
        <v>91.870428220960306</v>
      </c>
      <c r="CZ2907">
        <v>97.195141069335577</v>
      </c>
      <c r="DA2907">
        <v>328.3612933739297</v>
      </c>
      <c r="DB2907">
        <f ca="1"/>
        <v>87.00928951006496</v>
      </c>
      <c r="DC2907">
        <f ca="1"/>
        <v>93.856410580803058</v>
      </c>
      <c r="DD2907">
        <v>86.335649145256156</v>
      </c>
      <c r="DE2907">
        <f ca="1"/>
        <v>86.404081624916842</v>
      </c>
      <c r="DF2907">
        <v>86.830562280136959</v>
      </c>
    </row>
    <row r="2908" spans="1:110" x14ac:dyDescent="0.25">
      <c r="A2908">
        <v>61.1</v>
      </c>
      <c r="B2908" t="b">
        <v>1</v>
      </c>
      <c r="CW2908">
        <v>0.9916325136612022</v>
      </c>
      <c r="CX2908">
        <v>87</v>
      </c>
      <c r="CY2908">
        <v>92.010587386523824</v>
      </c>
      <c r="CZ2908">
        <v>97.405722481097328</v>
      </c>
      <c r="DA2908">
        <v>331.13065992995791</v>
      </c>
      <c r="DB2908">
        <f ca="1"/>
        <v>87.089815209068078</v>
      </c>
      <c r="DC2908">
        <f ca="1"/>
        <v>94.026988158270271</v>
      </c>
      <c r="DD2908">
        <v>86.389457460567627</v>
      </c>
      <c r="DE2908">
        <f ca="1"/>
        <v>86.449723879255686</v>
      </c>
      <c r="DF2908">
        <v>86.871829387043078</v>
      </c>
    </row>
    <row r="2909" spans="1:110" x14ac:dyDescent="0.25">
      <c r="A2909">
        <v>68</v>
      </c>
      <c r="B2909" t="b">
        <v>1</v>
      </c>
      <c r="CW2909">
        <v>0.99197404371584696</v>
      </c>
      <c r="CX2909">
        <v>87</v>
      </c>
      <c r="CY2909">
        <v>92.155862406417057</v>
      </c>
      <c r="CZ2909">
        <v>97.624471720028353</v>
      </c>
      <c r="DA2909">
        <v>334.01544949179123</v>
      </c>
      <c r="DB2909">
        <f ca="1"/>
        <v>87.173062317143561</v>
      </c>
      <c r="DC2909">
        <f ca="1"/>
        <v>94.204004387564765</v>
      </c>
      <c r="DD2909">
        <v>86.444375576079523</v>
      </c>
      <c r="DE2909">
        <f ca="1"/>
        <v>86.496393826758791</v>
      </c>
      <c r="DF2909">
        <v>86.913970689449357</v>
      </c>
    </row>
    <row r="2910" spans="1:110" x14ac:dyDescent="0.25">
      <c r="A2910">
        <v>61.8</v>
      </c>
      <c r="B2910" t="b">
        <v>1</v>
      </c>
      <c r="CW2910">
        <v>0.99231557377049184</v>
      </c>
      <c r="CX2910">
        <v>87</v>
      </c>
      <c r="CY2910">
        <v>92.306677395564321</v>
      </c>
      <c r="CZ2910">
        <v>97.852082549737787</v>
      </c>
      <c r="DA2910">
        <v>337.02570339552574</v>
      </c>
      <c r="DB2910">
        <f ca="1"/>
        <v>87.259250612692981</v>
      </c>
      <c r="DC2910">
        <f ca="1"/>
        <v>94.387999965983695</v>
      </c>
      <c r="DD2910">
        <v>86.500475131968599</v>
      </c>
      <c r="DE2910">
        <f ca="1"/>
        <v>86.54416147136719</v>
      </c>
      <c r="DF2910">
        <v>86.95704450715283</v>
      </c>
    </row>
    <row r="2911" spans="1:110" x14ac:dyDescent="0.25">
      <c r="A2911">
        <v>61.1</v>
      </c>
      <c r="B2911" t="b">
        <v>1</v>
      </c>
      <c r="CW2911">
        <v>0.99265710382513661</v>
      </c>
      <c r="CX2911">
        <v>87</v>
      </c>
      <c r="CY2911">
        <v>92.463512625305071</v>
      </c>
      <c r="CZ2911">
        <v>98.089342049007726</v>
      </c>
      <c r="DA2911">
        <v>340.17283313563547</v>
      </c>
      <c r="DB2911">
        <f ca="1"/>
        <v>87.348628495628304</v>
      </c>
      <c r="DC2911">
        <f ca="1"/>
        <v>94.579587778137011</v>
      </c>
      <c r="DD2911">
        <v>86.557835824623751</v>
      </c>
      <c r="DE2911">
        <f ca="1"/>
        <v>86.593104953256599</v>
      </c>
      <c r="DF2911">
        <v>87.001115847134002</v>
      </c>
    </row>
    <row r="2912" spans="1:110" x14ac:dyDescent="0.25">
      <c r="A2912">
        <v>63</v>
      </c>
      <c r="B2912" t="b">
        <v>1</v>
      </c>
      <c r="CW2912">
        <v>0.99299863387978138</v>
      </c>
      <c r="CX2912">
        <v>88</v>
      </c>
      <c r="CY2912">
        <v>92.626914997856872</v>
      </c>
      <c r="CZ2912">
        <v>98.337148221876774</v>
      </c>
      <c r="DA2912">
        <v>343.46988157363415</v>
      </c>
      <c r="DB2912">
        <f ca="1"/>
        <v>87.441478261490815</v>
      </c>
      <c r="DC2912">
        <f ca="1"/>
        <v>94.779466443120825</v>
      </c>
      <c r="DD2912">
        <v>86.616546735085478</v>
      </c>
      <c r="DE2912">
        <f ca="1"/>
        <v>86.643311923622989</v>
      </c>
      <c r="DF2912">
        <v>87.046257522143037</v>
      </c>
    </row>
    <row r="2913" spans="1:110" x14ac:dyDescent="0.25">
      <c r="A2913">
        <v>59.2</v>
      </c>
      <c r="B2913" t="b">
        <v>1</v>
      </c>
      <c r="CW2913">
        <v>0.99334016393442626</v>
      </c>
      <c r="CX2913">
        <v>88</v>
      </c>
      <c r="CY2913">
        <v>92.797511097601401</v>
      </c>
      <c r="CZ2913">
        <v>98.596531980799867</v>
      </c>
      <c r="DA2913">
        <v>346.93184952190353</v>
      </c>
      <c r="DB2913">
        <f ca="1"/>
        <v>87.538122660620914</v>
      </c>
      <c r="DC2913">
        <f ca="1"/>
        <v>94.988437210749325</v>
      </c>
      <c r="DD2913">
        <v>86.676707953142198</v>
      </c>
      <c r="DE2913">
        <f ca="1"/>
        <v>86.694881231501498</v>
      </c>
      <c r="DF2913">
        <v>87.092551521108021</v>
      </c>
    </row>
    <row r="2914" spans="1:110" x14ac:dyDescent="0.25">
      <c r="A2914">
        <v>58.2</v>
      </c>
      <c r="B2914" t="b">
        <v>1</v>
      </c>
      <c r="CW2914">
        <v>0.99368169398907102</v>
      </c>
      <c r="CX2914">
        <v>88</v>
      </c>
      <c r="CY2914">
        <v>92.97602362253059</v>
      </c>
      <c r="CZ2914">
        <v>98.868684877008164</v>
      </c>
      <c r="DA2914">
        <v>350.57610837654795</v>
      </c>
      <c r="DB2914">
        <f ca="1"/>
        <v>87.638933139796379</v>
      </c>
      <c r="DC2914">
        <f ca="1"/>
        <v>95.207425255214886</v>
      </c>
      <c r="DD2914">
        <v>86.73843258172063</v>
      </c>
      <c r="DE2914">
        <f ca="1"/>
        <v>86.747925013436728</v>
      </c>
      <c r="DF2914">
        <v>87.140090704155199</v>
      </c>
    </row>
    <row r="2915" spans="1:110" x14ac:dyDescent="0.25">
      <c r="A2915">
        <v>58</v>
      </c>
      <c r="B2915" t="b">
        <v>1</v>
      </c>
      <c r="CW2915">
        <v>0.99402322404371579</v>
      </c>
      <c r="CX2915">
        <v>88</v>
      </c>
      <c r="CY2915">
        <v>93.163292308331293</v>
      </c>
      <c r="CZ2915">
        <v>99.154994484626926</v>
      </c>
      <c r="DA2915">
        <v>354.42292752698438</v>
      </c>
      <c r="DB2915">
        <f ca="1"/>
        <v>87.744340315635228</v>
      </c>
      <c r="DC2915">
        <f ca="1"/>
        <v>95.43750681941556</v>
      </c>
      <c r="DD2915">
        <v>86.801849236424744</v>
      </c>
      <c r="DE2915">
        <f ca="1"/>
        <v>86.802571309720534</v>
      </c>
      <c r="DF2915">
        <v>87.188980921237203</v>
      </c>
    </row>
    <row r="2916" spans="1:110" x14ac:dyDescent="0.25">
      <c r="A2916">
        <v>57.4</v>
      </c>
      <c r="B2916" t="b">
        <v>1</v>
      </c>
      <c r="CW2916">
        <v>0.99436475409836067</v>
      </c>
      <c r="CX2916">
        <v>88</v>
      </c>
      <c r="CY2916">
        <v>93.360300910947188</v>
      </c>
      <c r="CZ2916">
        <v>99.457090127453526</v>
      </c>
      <c r="DA2916">
        <v>358.49615712191292</v>
      </c>
      <c r="DB2916">
        <f ca="1"/>
        <v>87.854847451359902</v>
      </c>
      <c r="DC2916">
        <f ca="1"/>
        <v>95.679944257535652</v>
      </c>
      <c r="DD2916">
        <v>86.867105198472245</v>
      </c>
      <c r="DE2916">
        <f ca="1"/>
        <v>86.858967378343365</v>
      </c>
      <c r="DF2916">
        <v>87.239343691089204</v>
      </c>
    </row>
    <row r="2917" spans="1:110" x14ac:dyDescent="0.25">
      <c r="A2917">
        <v>55.7</v>
      </c>
      <c r="B2917" t="b">
        <v>1</v>
      </c>
      <c r="CW2917">
        <v>0.99470628415300544</v>
      </c>
      <c r="CX2917">
        <v>88</v>
      </c>
      <c r="CY2917">
        <v>93.568212491590529</v>
      </c>
      <c r="CZ2917">
        <v>99.776902809917431</v>
      </c>
      <c r="DA2917">
        <v>362.82412456342905</v>
      </c>
      <c r="DB2917">
        <f ca="1"/>
        <v>87.971048040354262</v>
      </c>
      <c r="DC2917">
        <f ca="1"/>
        <v>95.936231913420968</v>
      </c>
      <c r="DD2917">
        <v>86.934370442767928</v>
      </c>
      <c r="DE2917">
        <f ca="1"/>
        <v>86.917283947491725</v>
      </c>
      <c r="DF2917">
        <v>87.291319632558114</v>
      </c>
    </row>
    <row r="2918" spans="1:110" x14ac:dyDescent="0.25">
      <c r="A2918">
        <v>52.6</v>
      </c>
      <c r="B2918" t="b">
        <v>1</v>
      </c>
      <c r="CW2918">
        <v>0.99504781420765032</v>
      </c>
      <c r="CX2918">
        <v>88</v>
      </c>
      <c r="CY2918">
        <v>93.788416285011451</v>
      </c>
      <c r="CZ2918">
        <v>100.11674501049356</v>
      </c>
      <c r="DA2918">
        <v>367.44083040767885</v>
      </c>
      <c r="DB2918">
        <f ca="1"/>
        <v>88.09364910622179</v>
      </c>
      <c r="DC2918">
        <f ca="1"/>
        <v>96.208157134502827</v>
      </c>
      <c r="DD2918">
        <v>87.003842857683622</v>
      </c>
      <c r="DE2918">
        <f ca="1"/>
        <v>86.977720751969386</v>
      </c>
      <c r="DF2918">
        <v>87.345072923198813</v>
      </c>
    </row>
    <row r="2919" spans="1:110" x14ac:dyDescent="0.25">
      <c r="A2919">
        <v>58</v>
      </c>
      <c r="B2919" t="b">
        <v>1</v>
      </c>
      <c r="CW2919">
        <v>0.99538934426229508</v>
      </c>
      <c r="CX2919">
        <v>88</v>
      </c>
      <c r="CY2919">
        <v>94.022591056455894</v>
      </c>
      <c r="CZ2919">
        <v>100.47941881758298</v>
      </c>
      <c r="DA2919">
        <v>372.38757230826553</v>
      </c>
      <c r="DB2919">
        <f ca="1"/>
        <v>88.223502620548118</v>
      </c>
      <c r="DC2919">
        <f ca="1"/>
        <v>96.497882857984706</v>
      </c>
      <c r="DD2919">
        <v>87.07575511806759</v>
      </c>
      <c r="DE2919">
        <f ca="1"/>
        <v>87.040513859469982</v>
      </c>
      <c r="DF2919">
        <v>87.400797187011989</v>
      </c>
    </row>
    <row r="2920" spans="1:110" x14ac:dyDescent="0.25">
      <c r="A2920">
        <v>49.3</v>
      </c>
      <c r="B2920" t="b">
        <v>1</v>
      </c>
      <c r="CW2920">
        <v>0.99573087431693985</v>
      </c>
      <c r="CX2920">
        <v>88</v>
      </c>
      <c r="CY2920">
        <v>94.272792469576899</v>
      </c>
      <c r="CZ2920">
        <v>100.86836544391574</v>
      </c>
      <c r="DA2920">
        <v>377.71519512401159</v>
      </c>
      <c r="DB2920">
        <f ca="1"/>
        <v>88.361648711413764</v>
      </c>
      <c r="DC2920">
        <f ca="1"/>
        <v>96.808061652344279</v>
      </c>
      <c r="DD2920">
        <v>87.150383900405444</v>
      </c>
      <c r="DE2920">
        <f ca="1"/>
        <v>87.105945545754778</v>
      </c>
      <c r="DF2920">
        <v>87.458723412980888</v>
      </c>
    </row>
    <row r="2921" spans="1:110" x14ac:dyDescent="0.25">
      <c r="A2921">
        <v>47.9</v>
      </c>
      <c r="B2921" t="b">
        <v>1</v>
      </c>
      <c r="CW2921">
        <v>0.99607240437158473</v>
      </c>
      <c r="CX2921">
        <v>88</v>
      </c>
      <c r="CY2921">
        <v>94.541576336495211</v>
      </c>
      <c r="CZ2921">
        <v>101.28787674667966</v>
      </c>
      <c r="DA2921">
        <v>383.4872813073535</v>
      </c>
      <c r="DB2921">
        <f ca="1"/>
        <v>88.509376444026685</v>
      </c>
      <c r="DC2921">
        <f ca="1"/>
        <v>97.141996832249831</v>
      </c>
      <c r="DD2921">
        <v>87.228062496451841</v>
      </c>
      <c r="DE2921">
        <f ca="1"/>
        <v>87.174357888932278</v>
      </c>
      <c r="DF2921">
        <v>87.519130829838886</v>
      </c>
    </row>
    <row r="2922" spans="1:110" x14ac:dyDescent="0.25">
      <c r="A2922">
        <v>46.4</v>
      </c>
      <c r="B2922" t="b">
        <v>1</v>
      </c>
      <c r="CW2922">
        <v>0.9964139344262295</v>
      </c>
      <c r="CX2922">
        <v>89</v>
      </c>
      <c r="CY2922">
        <v>94.832177112147264</v>
      </c>
      <c r="CZ2922">
        <v>101.74340249207715</v>
      </c>
      <c r="DA2922">
        <v>389.78479643972491</v>
      </c>
      <c r="DB2922">
        <f ca="1"/>
        <v>88.668311576561024</v>
      </c>
      <c r="DC2922">
        <f ca="1"/>
        <v>97.50387615741181</v>
      </c>
      <c r="DD2922">
        <v>87.309198495574961</v>
      </c>
      <c r="DE2922">
        <f ca="1"/>
        <v>87.246171943996629</v>
      </c>
      <c r="DF2922">
        <v>87.582362205327172</v>
      </c>
    </row>
    <row r="2923" spans="1:110" x14ac:dyDescent="0.25">
      <c r="A2923">
        <v>45.5</v>
      </c>
      <c r="B2923" t="b">
        <v>1</v>
      </c>
      <c r="CW2923">
        <v>0.99675546448087426</v>
      </c>
      <c r="CX2923">
        <v>89</v>
      </c>
      <c r="CY2923">
        <v>95.14877444341235</v>
      </c>
      <c r="CZ2923">
        <v>102.24201071137871</v>
      </c>
      <c r="DA2923">
        <v>396.71306702202929</v>
      </c>
      <c r="DB2923">
        <f ca="1"/>
        <v>88.840547177419324</v>
      </c>
      <c r="DC2923">
        <f ca="1"/>
        <v>97.899121412463771</v>
      </c>
      <c r="DD2923">
        <v>87.394299272639358</v>
      </c>
      <c r="DE2923">
        <f ca="1"/>
        <v>87.3219155666457</v>
      </c>
      <c r="DF2923">
        <v>87.648845984654059</v>
      </c>
    </row>
    <row r="2924" spans="1:110" x14ac:dyDescent="0.25">
      <c r="A2924">
        <v>44.6</v>
      </c>
      <c r="B2924" t="b">
        <v>1</v>
      </c>
      <c r="CW2924">
        <v>0.99709699453551914</v>
      </c>
      <c r="CX2924">
        <v>89</v>
      </c>
      <c r="CY2924">
        <v>95.496905926475947</v>
      </c>
      <c r="CZ2924">
        <v>102.79310312702293</v>
      </c>
      <c r="DA2924">
        <v>404.4126540151567</v>
      </c>
      <c r="DB2924">
        <f ca="1"/>
        <v>89.028845169074003</v>
      </c>
      <c r="DC2924">
        <f ca="1"/>
        <v>98.334930738105314</v>
      </c>
      <c r="DD2924">
        <v>87.484009957611732</v>
      </c>
      <c r="DE2924">
        <f ca="1"/>
        <v>87.402265166468311</v>
      </c>
      <c r="DF2924">
        <v>87.719129410517269</v>
      </c>
    </row>
    <row r="2925" spans="1:110" x14ac:dyDescent="0.25">
      <c r="A2925">
        <v>43.8</v>
      </c>
      <c r="B2925" t="b">
        <v>1</v>
      </c>
      <c r="CW2925">
        <v>0.99743852459016391</v>
      </c>
      <c r="CX2925">
        <v>89</v>
      </c>
      <c r="CY2925">
        <v>95.88413481752869</v>
      </c>
      <c r="CZ2925">
        <v>103.40957703559148</v>
      </c>
      <c r="DA2925">
        <v>413.07706403675166</v>
      </c>
      <c r="DB2925">
        <f ca="1"/>
        <v>89.236961093209686</v>
      </c>
      <c r="DC2925">
        <f ca="1"/>
        <v>98.821157724918322</v>
      </c>
      <c r="DD2925">
        <v>87.579172285409598</v>
      </c>
      <c r="DE2925">
        <f ca="1"/>
        <v>87.488110944902971</v>
      </c>
      <c r="DF2925">
        <v>87.793930097270561</v>
      </c>
    </row>
    <row r="2926" spans="1:110" x14ac:dyDescent="0.25">
      <c r="A2926">
        <v>67</v>
      </c>
      <c r="B2926" t="b">
        <v>1</v>
      </c>
      <c r="CW2926">
        <v>0.99778005464480879</v>
      </c>
      <c r="CX2926">
        <v>89</v>
      </c>
      <c r="CY2926">
        <v>96.32118974004652</v>
      </c>
      <c r="CZ2926">
        <v>104.10981716330566</v>
      </c>
      <c r="DA2926">
        <v>422.98321016313162</v>
      </c>
      <c r="DB2926">
        <f ca="1"/>
        <v>89.470196063676951</v>
      </c>
      <c r="DC2926">
        <f ca="1"/>
        <v>99.371815289277592</v>
      </c>
      <c r="DD2926">
        <v>87.680920352154246</v>
      </c>
      <c r="DE2926">
        <f ca="1"/>
        <v>87.580664006318088</v>
      </c>
      <c r="DF2926">
        <v>87.874220388472168</v>
      </c>
    </row>
    <row r="2927" spans="1:110" x14ac:dyDescent="0.25">
      <c r="A2927">
        <v>59.2</v>
      </c>
      <c r="B2927" t="b">
        <v>1</v>
      </c>
      <c r="CW2927">
        <v>0.99812158469945356</v>
      </c>
      <c r="CX2927">
        <v>89</v>
      </c>
      <c r="CY2927">
        <v>96.824046226867353</v>
      </c>
      <c r="CZ2927">
        <v>104.92135142426493</v>
      </c>
      <c r="DA2927">
        <v>434.54751776313987</v>
      </c>
      <c r="DB2927">
        <f ca="1"/>
        <v>89.736399983336312</v>
      </c>
      <c r="DC2927">
        <f ca="1"/>
        <v>100.00782924259636</v>
      </c>
      <c r="DD2927">
        <v>87.790846252998506</v>
      </c>
      <c r="DE2927">
        <f ca="1"/>
        <v>87.681643540073949</v>
      </c>
      <c r="DF2927">
        <v>87.961374144698297</v>
      </c>
    </row>
    <row r="2928" spans="1:110" x14ac:dyDescent="0.25">
      <c r="A2928">
        <v>58</v>
      </c>
      <c r="B2928" t="b">
        <v>1</v>
      </c>
      <c r="CW2928">
        <v>0.99846311475409832</v>
      </c>
      <c r="CX2928">
        <v>89</v>
      </c>
      <c r="CY2928">
        <v>97.418079165549869</v>
      </c>
      <c r="CZ2928">
        <v>105.8881848819921</v>
      </c>
      <c r="DA2928">
        <v>448.43893294949078</v>
      </c>
      <c r="DB2928">
        <f ca="1"/>
        <v>90.047961827465002</v>
      </c>
      <c r="DC2928">
        <f ca="1"/>
        <v>100.76254720779076</v>
      </c>
      <c r="DD2928">
        <v>87.911310340243261</v>
      </c>
      <c r="DE2928">
        <f ca="1"/>
        <v>87.793631604553397</v>
      </c>
      <c r="DF2928">
        <v>88.057443585103172</v>
      </c>
    </row>
    <row r="2929" spans="1:110" x14ac:dyDescent="0.25">
      <c r="A2929">
        <v>56.6</v>
      </c>
      <c r="B2929" t="b">
        <v>1</v>
      </c>
      <c r="CW2929">
        <v>0.9988046448087432</v>
      </c>
      <c r="CX2929">
        <v>89</v>
      </c>
      <c r="CY2929">
        <v>98.147408818027969</v>
      </c>
      <c r="CZ2929">
        <v>107.08741650025355</v>
      </c>
      <c r="DA2929">
        <v>465.83615708095402</v>
      </c>
      <c r="DB2929">
        <f ca="1"/>
        <v>90.426260258537553</v>
      </c>
      <c r="DC2929">
        <f ca="1"/>
        <v>101.69417986809228</v>
      </c>
      <c r="DD2929">
        <v>88.046088937087703</v>
      </c>
      <c r="DE2929">
        <f ca="1"/>
        <v>87.92082430800356</v>
      </c>
      <c r="DF2929">
        <v>88.165741977666883</v>
      </c>
    </row>
    <row r="2930" spans="1:110" x14ac:dyDescent="0.25">
      <c r="A2930">
        <v>54.9</v>
      </c>
      <c r="B2930" t="b">
        <v>1</v>
      </c>
      <c r="CW2930">
        <v>0.99914617486338797</v>
      </c>
      <c r="CX2930">
        <v>89</v>
      </c>
      <c r="CY2930">
        <v>99.100013513782784</v>
      </c>
      <c r="CZ2930">
        <v>108.67425644539846</v>
      </c>
      <c r="DA2930">
        <v>489.12842467797861</v>
      </c>
      <c r="DB2930">
        <f ca="1"/>
        <v>90.913527493775504</v>
      </c>
      <c r="DC2930">
        <f ca="1"/>
        <v>102.91937083875349</v>
      </c>
      <c r="DD2930">
        <v>88.201958377322867</v>
      </c>
      <c r="DE2930">
        <f ca="1"/>
        <v>88.070901476069039</v>
      </c>
      <c r="DF2930">
        <v>88.292283243400163</v>
      </c>
    </row>
    <row r="2931" spans="1:110" x14ac:dyDescent="0.25">
      <c r="A2931">
        <v>52.4</v>
      </c>
      <c r="B2931" t="b">
        <v>1</v>
      </c>
      <c r="CW2931">
        <v>0.99948770491803274</v>
      </c>
      <c r="CX2931">
        <v>89</v>
      </c>
      <c r="CY2931">
        <v>100.49832184025213</v>
      </c>
      <c r="CZ2931">
        <v>111.04623395855724</v>
      </c>
      <c r="DA2931">
        <v>524.49029359071267</v>
      </c>
      <c r="DB2931">
        <f ca="1"/>
        <v>91.615193513559049</v>
      </c>
      <c r="DC2931">
        <f ca="1"/>
        <v>104.73498210842</v>
      </c>
      <c r="DD2931">
        <v>88.393718372689165</v>
      </c>
      <c r="DE2931">
        <f ca="1"/>
        <v>88.261099406743668</v>
      </c>
      <c r="DF2931">
        <v>88.450410926885269</v>
      </c>
    </row>
    <row r="2932" spans="1:110" x14ac:dyDescent="0.25">
      <c r="A2932">
        <v>50</v>
      </c>
      <c r="B2932" t="b">
        <v>1</v>
      </c>
      <c r="CW2932">
        <v>0.99982923497267762</v>
      </c>
      <c r="CX2932">
        <v>89</v>
      </c>
      <c r="CY2932">
        <v>103.3353701585884</v>
      </c>
      <c r="CZ2932">
        <v>116.01904493442143</v>
      </c>
      <c r="DA2932">
        <v>600.54165423195468</v>
      </c>
      <c r="DB2932">
        <f ca="1"/>
        <v>92.991799242336484</v>
      </c>
      <c r="DC2932">
        <f ca="1"/>
        <v>108.4817763196057</v>
      </c>
      <c r="DD2932">
        <v>88.672236780081107</v>
      </c>
      <c r="DE2932">
        <f ca="1"/>
        <v>88.553561523114823</v>
      </c>
      <c r="DF2932">
        <v>88.687272278498298</v>
      </c>
    </row>
    <row r="2933" spans="1:110" x14ac:dyDescent="0.25">
      <c r="A2933">
        <v>48.2</v>
      </c>
      <c r="B2933" t="b">
        <v>1</v>
      </c>
    </row>
    <row r="2934" spans="1:110" x14ac:dyDescent="0.25">
      <c r="A2934">
        <v>46.6</v>
      </c>
      <c r="B2934" t="b">
        <v>1</v>
      </c>
    </row>
    <row r="2935" spans="1:110" x14ac:dyDescent="0.25">
      <c r="A2935">
        <v>45.4</v>
      </c>
      <c r="B2935" t="b">
        <v>1</v>
      </c>
    </row>
    <row r="2936" spans="1:110" x14ac:dyDescent="0.25">
      <c r="A2936">
        <v>44.6</v>
      </c>
      <c r="B2936" t="b">
        <v>1</v>
      </c>
    </row>
    <row r="2937" spans="1:110" x14ac:dyDescent="0.25">
      <c r="A2937">
        <v>44.3</v>
      </c>
      <c r="B2937" t="b">
        <v>1</v>
      </c>
    </row>
    <row r="2938" spans="1:110" x14ac:dyDescent="0.25">
      <c r="A2938">
        <v>44.5</v>
      </c>
      <c r="B2938" t="b">
        <v>1</v>
      </c>
    </row>
    <row r="2939" spans="1:110" x14ac:dyDescent="0.25">
      <c r="A2939">
        <v>44.8</v>
      </c>
      <c r="B2939" t="b">
        <v>1</v>
      </c>
    </row>
    <row r="2940" spans="1:110" x14ac:dyDescent="0.25">
      <c r="A2940">
        <v>45.3</v>
      </c>
      <c r="B2940" t="b">
        <v>1</v>
      </c>
    </row>
    <row r="2941" spans="1:110" x14ac:dyDescent="0.25">
      <c r="A2941">
        <v>46</v>
      </c>
      <c r="B2941" t="b">
        <v>1</v>
      </c>
    </row>
  </sheetData>
  <mergeCells count="9">
    <mergeCell ref="BE53:BY53"/>
    <mergeCell ref="CA53:CU53"/>
    <mergeCell ref="U1:BC1"/>
    <mergeCell ref="G2:S2"/>
    <mergeCell ref="CW1:DF1"/>
    <mergeCell ref="BE1:BY1"/>
    <mergeCell ref="CA1:CU1"/>
    <mergeCell ref="BE27:BY27"/>
    <mergeCell ref="CA27:CU27"/>
  </mergeCells>
  <conditionalFormatting sqref="G5:S12">
    <cfRule type="expression" dxfId="12" priority="1" stopIfTrue="1">
      <formula>$P5=MIN($P$5:$P$12)</formula>
    </cfRule>
  </conditionalFormatting>
  <conditionalFormatting sqref="BF6:BY25">
    <cfRule type="colorScale" priority="4">
      <colorScale>
        <cfvo type="min"/>
        <cfvo type="percentile" val="50"/>
        <cfvo type="max"/>
        <color rgb="FF7BBE63"/>
        <color rgb="FF84EBFF"/>
        <color rgb="FF6B69F8"/>
      </colorScale>
    </cfRule>
  </conditionalFormatting>
  <conditionalFormatting sqref="BF32:BY51">
    <cfRule type="colorScale" priority="10">
      <colorScale>
        <cfvo type="min"/>
        <cfvo type="percentile" val="50"/>
        <cfvo type="max"/>
        <color rgb="FF7BBE63"/>
        <color rgb="FF84EBFF"/>
        <color rgb="FF6B69F8"/>
      </colorScale>
    </cfRule>
  </conditionalFormatting>
  <conditionalFormatting sqref="BF58:BY77">
    <cfRule type="colorScale" priority="16">
      <colorScale>
        <cfvo type="min"/>
        <cfvo type="percentile" val="50"/>
        <cfvo type="max"/>
        <color rgb="FF7BBE63"/>
        <color rgb="FF84EBFF"/>
        <color rgb="FF6B69F8"/>
      </colorScale>
    </cfRule>
  </conditionalFormatting>
  <conditionalFormatting sqref="BM3">
    <cfRule type="expression" dxfId="11" priority="2" stopIfTrue="1">
      <formula>OR(INDEX(Grid_Argument_Minimum(UV_WB_S1),1,3)=1,INDEX(Grid_Argument_Minimum(UV_WB_S1),1,3)=$BF$3)</formula>
    </cfRule>
  </conditionalFormatting>
  <conditionalFormatting sqref="BM4">
    <cfRule type="expression" dxfId="10" priority="3" stopIfTrue="1">
      <formula>OR(INDEX(Grid_Argument_Minimum(UV_WB_S1),1,2)=1,INDEX(Grid_Argument_Minimum(UV_WB_S1),1,2)=$BF$3)</formula>
    </cfRule>
  </conditionalFormatting>
  <conditionalFormatting sqref="BM29">
    <cfRule type="expression" dxfId="9" priority="8" stopIfTrue="1">
      <formula>OR(INDEX(Grid_Argument_Minimum(UV_GAMMA_S1),1,3)=1,INDEX(Grid_Argument_Minimum(UV_GAMMA_S1),1,3)=$BF$29)</formula>
    </cfRule>
  </conditionalFormatting>
  <conditionalFormatting sqref="BM30">
    <cfRule type="expression" dxfId="8" priority="9" stopIfTrue="1">
      <formula>OR(INDEX(Grid_Argument_Minimum(UV_GAMMA_S1),1,2)=1,INDEX(Grid_Argument_Minimum(UV_GAMMA_S1),1,2)=$BF$29)</formula>
    </cfRule>
  </conditionalFormatting>
  <conditionalFormatting sqref="BM55">
    <cfRule type="expression" dxfId="7" priority="14" stopIfTrue="1">
      <formula>OR(INDEX(Grid_Argument_Minimum(UV_BETA_S1),1,3)=1,INDEX(Grid_Argument_Minimum(UV_BETA_S1),1,3)=$BF$55)</formula>
    </cfRule>
  </conditionalFormatting>
  <conditionalFormatting sqref="BM56">
    <cfRule type="expression" dxfId="6" priority="15" stopIfTrue="1">
      <formula>OR(INDEX(Grid_Argument_Minimum(UV_BETA_S1),1,2)=1,INDEX(Grid_Argument_Minimum(UV_BETA_S1),1,2)=$BF$55)</formula>
    </cfRule>
  </conditionalFormatting>
  <conditionalFormatting sqref="CB6:CU25">
    <cfRule type="colorScale" priority="7">
      <colorScale>
        <cfvo type="min"/>
        <cfvo type="percentile" val="50"/>
        <cfvo type="max"/>
        <color rgb="FF7BBE63"/>
        <color rgb="FF84EBFF"/>
        <color rgb="FF6B69F8"/>
      </colorScale>
    </cfRule>
  </conditionalFormatting>
  <conditionalFormatting sqref="CB32:CU51">
    <cfRule type="colorScale" priority="13">
      <colorScale>
        <cfvo type="min"/>
        <cfvo type="percentile" val="50"/>
        <cfvo type="max"/>
        <color rgb="FF7BBE63"/>
        <color rgb="FF84EBFF"/>
        <color rgb="FF6B69F8"/>
      </colorScale>
    </cfRule>
  </conditionalFormatting>
  <conditionalFormatting sqref="CB58:CU77">
    <cfRule type="colorScale" priority="19">
      <colorScale>
        <cfvo type="min"/>
        <cfvo type="percentile" val="50"/>
        <cfvo type="max"/>
        <color rgb="FF7BBE63"/>
        <color rgb="FF84EBFF"/>
        <color rgb="FF6B69F8"/>
      </colorScale>
    </cfRule>
  </conditionalFormatting>
  <conditionalFormatting sqref="CI3">
    <cfRule type="expression" dxfId="5" priority="5" stopIfTrue="1">
      <formula>OR(INDEX(Grid_Argument_Minimum(UV_WB_S2),1,3)=1,INDEX(Grid_Argument_Minimum(UV_WB_S2),1,3)=$CB$3)</formula>
    </cfRule>
  </conditionalFormatting>
  <conditionalFormatting sqref="CI4">
    <cfRule type="expression" dxfId="4" priority="6" stopIfTrue="1">
      <formula>OR(INDEX(Grid_Argument_Minimum(UV_WB_S2),1,2)=1,INDEX(Grid_Argument_Minimum(UV_WB_S2),1,2)=$CB$3)</formula>
    </cfRule>
  </conditionalFormatting>
  <conditionalFormatting sqref="CI29">
    <cfRule type="expression" dxfId="3" priority="11" stopIfTrue="1">
      <formula>OR(INDEX(Grid_Argument_Minimum(UV_GAMMA_S2),1,3)=1,INDEX(Grid_Argument_Minimum(UV_GAMMA_S2),1,3)=$CB$29)</formula>
    </cfRule>
  </conditionalFormatting>
  <conditionalFormatting sqref="CI30">
    <cfRule type="expression" dxfId="2" priority="12" stopIfTrue="1">
      <formula>OR(INDEX(Grid_Argument_Minimum(UV_GAMMA_S2),1,2)=1,INDEX(Grid_Argument_Minimum(UV_GAMMA_S2),1,2)=$CB$29)</formula>
    </cfRule>
  </conditionalFormatting>
  <conditionalFormatting sqref="CI55">
    <cfRule type="expression" dxfId="1" priority="17" stopIfTrue="1">
      <formula>OR(INDEX(Grid_Argument_Minimum(UV_BETA_S2),1,3)=1,INDEX(Grid_Argument_Minimum(UV_BETA_S2),1,3)=$CB$55)</formula>
    </cfRule>
  </conditionalFormatting>
  <conditionalFormatting sqref="CI56">
    <cfRule type="expression" dxfId="0" priority="18" stopIfTrue="1">
      <formula>OR(INDEX(Grid_Argument_Minimum(UV_BETA_S2),1,2)=1,INDEX(Grid_Argument_Minimum(UV_BETA_S2),1,2)=$CB$55)</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18</vt:i4>
      </vt:variant>
    </vt:vector>
  </HeadingPairs>
  <TitlesOfParts>
    <vt:vector size="27" baseType="lpstr">
      <vt:lpstr>Mileage Data</vt:lpstr>
      <vt:lpstr>Life Expectancy Data</vt:lpstr>
      <vt:lpstr>Production Lots</vt:lpstr>
      <vt:lpstr>Version History</vt:lpstr>
      <vt:lpstr>Regression Instructions</vt:lpstr>
      <vt:lpstr>Regression</vt:lpstr>
      <vt:lpstr>Diagnostic Guide</vt:lpstr>
      <vt:lpstr>LAMBDA_functions</vt:lpstr>
      <vt:lpstr>Univariate</vt:lpstr>
      <vt:lpstr>Regression!Allow_Intercept</vt:lpstr>
      <vt:lpstr>Regression!alpha</vt:lpstr>
      <vt:lpstr>Regression!Source_Table</vt:lpstr>
      <vt:lpstr>Regression!Spec_Include</vt:lpstr>
      <vt:lpstr>Regression!Spec_Order</vt:lpstr>
      <vt:lpstr>Regression!Spec_Period_In_Use</vt:lpstr>
      <vt:lpstr>Regression!Spec_Reference</vt:lpstr>
      <vt:lpstr>Regression!Spec_Role</vt:lpstr>
      <vt:lpstr>Regression!Spec_Sequence</vt:lpstr>
      <vt:lpstr>Regression!Spec_Sequence_Period</vt:lpstr>
      <vt:lpstr>Regression!Spec_Transform</vt:lpstr>
      <vt:lpstr>Regression!Spec_Type</vt:lpstr>
      <vt:lpstr>Univariate!UV_BETA_S1</vt:lpstr>
      <vt:lpstr>Univariate!UV_BETA_S2</vt:lpstr>
      <vt:lpstr>Univariate!UV_GAMMA_S1</vt:lpstr>
      <vt:lpstr>Univariate!UV_GAMMA_S2</vt:lpstr>
      <vt:lpstr>Univariate!UV_WB_S1</vt:lpstr>
      <vt:lpstr>Univariate!UV_WB_S2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Colodner</dc:creator>
  <cp:lastModifiedBy>Stephen Colodner</cp:lastModifiedBy>
  <dcterms:created xsi:type="dcterms:W3CDTF">2026-07-29T12:12:21Z</dcterms:created>
  <dcterms:modified xsi:type="dcterms:W3CDTF">2026-07-29T12:24:10Z</dcterms:modified>
</cp:coreProperties>
</file>